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experiment-1/fig/"/>
    </mc:Choice>
  </mc:AlternateContent>
  <xr:revisionPtr revIDLastSave="0" documentId="13_ncr:1_{396E260E-E852-E449-91C1-8A242D1C14D6}" xr6:coauthVersionLast="47" xr6:coauthVersionMax="47" xr10:uidLastSave="{00000000-0000-0000-0000-000000000000}"/>
  <bookViews>
    <workbookView xWindow="2240" yWindow="1120" windowWidth="27900" windowHeight="16940" activeTab="2" xr2:uid="{86C9C422-7FB0-5442-BB0E-99110C2A6D3B}"/>
  </bookViews>
  <sheets>
    <sheet name="直列" sheetId="1" r:id="rId1"/>
    <sheet name="並列" sheetId="2" r:id="rId2"/>
    <sheet name="Sheet1" sheetId="3" r:id="rId3"/>
  </sheets>
  <definedNames>
    <definedName name="_begin3">Sheet1!$D$3</definedName>
    <definedName name="_C">直列!$H$2</definedName>
    <definedName name="_C2">並列!$H$2</definedName>
    <definedName name="_C3">Sheet1!$F$2</definedName>
    <definedName name="_dt">直列!$B$3</definedName>
    <definedName name="_dt2">並列!$B$3</definedName>
    <definedName name="_dt3">Sheet1!$B$3</definedName>
    <definedName name="_L">直列!$D$2</definedName>
    <definedName name="_L2">並列!$D$2</definedName>
    <definedName name="_L3">Sheet1!$D$2</definedName>
    <definedName name="_R">直列!$B$2</definedName>
    <definedName name="_R2">並列!$B$2</definedName>
    <definedName name="_R3">Sheet1!$B$2</definedName>
    <definedName name="begin">直列!$D$3</definedName>
    <definedName name="begin2">並列!$D$3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97" i="3" l="1"/>
  <c r="B1197" i="3"/>
  <c r="C1197" i="3" s="1"/>
  <c r="D1197" i="3" s="1"/>
  <c r="A1198" i="3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B1198" i="3"/>
  <c r="C1198" i="3"/>
  <c r="D1198" i="3" s="1"/>
  <c r="G1198" i="3"/>
  <c r="B1199" i="3"/>
  <c r="C1199" i="3"/>
  <c r="D1199" i="3" s="1"/>
  <c r="G1199" i="3"/>
  <c r="B1200" i="3"/>
  <c r="G1200" i="3" s="1"/>
  <c r="B1201" i="3"/>
  <c r="C1201" i="3"/>
  <c r="D1201" i="3"/>
  <c r="E1201" i="3" s="1"/>
  <c r="G1201" i="3"/>
  <c r="B1202" i="3"/>
  <c r="C1202" i="3"/>
  <c r="D1202" i="3" s="1"/>
  <c r="G1202" i="3"/>
  <c r="B1203" i="3"/>
  <c r="C1203" i="3"/>
  <c r="D1203" i="3" s="1"/>
  <c r="G1203" i="3"/>
  <c r="B1204" i="3"/>
  <c r="G1204" i="3" s="1"/>
  <c r="B1205" i="3"/>
  <c r="C1205" i="3"/>
  <c r="D1205" i="3"/>
  <c r="E1205" i="3" s="1"/>
  <c r="G1205" i="3"/>
  <c r="B1206" i="3"/>
  <c r="C1206" i="3"/>
  <c r="D1206" i="3" s="1"/>
  <c r="G1206" i="3"/>
  <c r="B1207" i="3"/>
  <c r="C1207" i="3"/>
  <c r="D1207" i="3" s="1"/>
  <c r="G1207" i="3"/>
  <c r="B1208" i="3"/>
  <c r="G1208" i="3" s="1"/>
  <c r="B1209" i="3"/>
  <c r="C1209" i="3"/>
  <c r="D1209" i="3"/>
  <c r="E1209" i="3" s="1"/>
  <c r="G1209" i="3"/>
  <c r="B1210" i="3"/>
  <c r="C1210" i="3"/>
  <c r="D1210" i="3" s="1"/>
  <c r="G1210" i="3"/>
  <c r="B1211" i="3"/>
  <c r="C1211" i="3"/>
  <c r="D1211" i="3"/>
  <c r="E1211" i="3" s="1"/>
  <c r="G1211" i="3"/>
  <c r="B1212" i="3"/>
  <c r="G1212" i="3" s="1"/>
  <c r="B1213" i="3"/>
  <c r="C1213" i="3"/>
  <c r="D1213" i="3"/>
  <c r="E1213" i="3" s="1"/>
  <c r="G1213" i="3"/>
  <c r="B1214" i="3"/>
  <c r="C1214" i="3" s="1"/>
  <c r="D1214" i="3" s="1"/>
  <c r="B1215" i="3"/>
  <c r="C1215" i="3"/>
  <c r="D1215" i="3"/>
  <c r="E1215" i="3" s="1"/>
  <c r="G1215" i="3"/>
  <c r="B1216" i="3"/>
  <c r="G1216" i="3" s="1"/>
  <c r="B1217" i="3"/>
  <c r="C1217" i="3"/>
  <c r="D1217" i="3"/>
  <c r="E1217" i="3" s="1"/>
  <c r="G1217" i="3"/>
  <c r="B1218" i="3"/>
  <c r="C1218" i="3" s="1"/>
  <c r="D1218" i="3" s="1"/>
  <c r="B1219" i="3"/>
  <c r="C1219" i="3"/>
  <c r="D1219" i="3"/>
  <c r="E1219" i="3" s="1"/>
  <c r="G1219" i="3"/>
  <c r="B1220" i="3"/>
  <c r="G1220" i="3" s="1"/>
  <c r="B1221" i="3"/>
  <c r="C1221" i="3"/>
  <c r="D1221" i="3"/>
  <c r="E1221" i="3" s="1"/>
  <c r="G1221" i="3"/>
  <c r="B1222" i="3"/>
  <c r="C1222" i="3" s="1"/>
  <c r="D1222" i="3" s="1"/>
  <c r="B1223" i="3"/>
  <c r="C1223" i="3"/>
  <c r="D1223" i="3"/>
  <c r="E1223" i="3" s="1"/>
  <c r="G1223" i="3"/>
  <c r="B1224" i="3"/>
  <c r="G1224" i="3" s="1"/>
  <c r="B1225" i="3"/>
  <c r="C1225" i="3"/>
  <c r="D1225" i="3" s="1"/>
  <c r="G1225" i="3"/>
  <c r="B1226" i="3"/>
  <c r="C1226" i="3" s="1"/>
  <c r="D1226" i="3" s="1"/>
  <c r="B1227" i="3"/>
  <c r="C1227" i="3"/>
  <c r="D1227" i="3"/>
  <c r="E1227" i="3" s="1"/>
  <c r="G1227" i="3"/>
  <c r="B1228" i="3"/>
  <c r="G1228" i="3" s="1"/>
  <c r="B1229" i="3"/>
  <c r="C1229" i="3"/>
  <c r="D1229" i="3" s="1"/>
  <c r="G1229" i="3"/>
  <c r="B1230" i="3"/>
  <c r="C1230" i="3" s="1"/>
  <c r="D1230" i="3" s="1"/>
  <c r="B1231" i="3"/>
  <c r="C1231" i="3"/>
  <c r="D1231" i="3"/>
  <c r="E1231" i="3" s="1"/>
  <c r="G1231" i="3"/>
  <c r="B1232" i="3"/>
  <c r="G1232" i="3" s="1"/>
  <c r="B1233" i="3"/>
  <c r="C1233" i="3"/>
  <c r="D1233" i="3" s="1"/>
  <c r="G1233" i="3"/>
  <c r="B1234" i="3"/>
  <c r="C1234" i="3" s="1"/>
  <c r="D1234" i="3" s="1"/>
  <c r="B1235" i="3"/>
  <c r="C1235" i="3"/>
  <c r="D1235" i="3"/>
  <c r="E1235" i="3" s="1"/>
  <c r="G1235" i="3"/>
  <c r="B1236" i="3"/>
  <c r="G1236" i="3" s="1"/>
  <c r="B1237" i="3"/>
  <c r="C1237" i="3"/>
  <c r="D1237" i="3" s="1"/>
  <c r="G1237" i="3"/>
  <c r="B1238" i="3"/>
  <c r="C1238" i="3" s="1"/>
  <c r="D1238" i="3" s="1"/>
  <c r="B1239" i="3"/>
  <c r="C1239" i="3"/>
  <c r="D1239" i="3"/>
  <c r="E1239" i="3" s="1"/>
  <c r="G1239" i="3"/>
  <c r="B1240" i="3"/>
  <c r="G1240" i="3" s="1"/>
  <c r="B1241" i="3"/>
  <c r="C1241" i="3"/>
  <c r="D1241" i="3" s="1"/>
  <c r="G1241" i="3"/>
  <c r="B1242" i="3"/>
  <c r="C1242" i="3" s="1"/>
  <c r="D1242" i="3" s="1"/>
  <c r="B1243" i="3"/>
  <c r="C1243" i="3"/>
  <c r="D1243" i="3"/>
  <c r="E1243" i="3" s="1"/>
  <c r="G1243" i="3"/>
  <c r="B1244" i="3"/>
  <c r="G1244" i="3" s="1"/>
  <c r="B1245" i="3"/>
  <c r="C1245" i="3"/>
  <c r="D1245" i="3" s="1"/>
  <c r="G1245" i="3"/>
  <c r="B1246" i="3"/>
  <c r="C1246" i="3" s="1"/>
  <c r="D1246" i="3" s="1"/>
  <c r="B1247" i="3"/>
  <c r="C1247" i="3"/>
  <c r="D1247" i="3"/>
  <c r="E1247" i="3" s="1"/>
  <c r="G1247" i="3"/>
  <c r="B1248" i="3"/>
  <c r="G1248" i="3" s="1"/>
  <c r="B1249" i="3"/>
  <c r="C1249" i="3"/>
  <c r="D1249" i="3" s="1"/>
  <c r="G1249" i="3"/>
  <c r="B1250" i="3"/>
  <c r="C1250" i="3" s="1"/>
  <c r="D1250" i="3" s="1"/>
  <c r="B1251" i="3"/>
  <c r="C1251" i="3"/>
  <c r="D1251" i="3"/>
  <c r="E1251" i="3" s="1"/>
  <c r="G1251" i="3"/>
  <c r="B1252" i="3"/>
  <c r="G1252" i="3" s="1"/>
  <c r="B1253" i="3"/>
  <c r="C1253" i="3"/>
  <c r="D1253" i="3" s="1"/>
  <c r="G1253" i="3"/>
  <c r="B1254" i="3"/>
  <c r="C1254" i="3" s="1"/>
  <c r="D1254" i="3" s="1"/>
  <c r="B1255" i="3"/>
  <c r="C1255" i="3"/>
  <c r="D1255" i="3"/>
  <c r="E1255" i="3" s="1"/>
  <c r="G1255" i="3"/>
  <c r="B1256" i="3"/>
  <c r="G1256" i="3" s="1"/>
  <c r="B1257" i="3"/>
  <c r="C1257" i="3"/>
  <c r="D1257" i="3" s="1"/>
  <c r="G1257" i="3"/>
  <c r="B1258" i="3"/>
  <c r="C1258" i="3" s="1"/>
  <c r="D1258" i="3" s="1"/>
  <c r="B1259" i="3"/>
  <c r="C1259" i="3"/>
  <c r="D1259" i="3"/>
  <c r="E1259" i="3" s="1"/>
  <c r="G1259" i="3"/>
  <c r="B1260" i="3"/>
  <c r="G1260" i="3" s="1"/>
  <c r="B1261" i="3"/>
  <c r="C1261" i="3"/>
  <c r="D1261" i="3" s="1"/>
  <c r="G1261" i="3"/>
  <c r="A1114" i="3"/>
  <c r="B1114" i="3"/>
  <c r="C1114" i="3" s="1"/>
  <c r="D1114" i="3" s="1"/>
  <c r="A1115" i="3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B1115" i="3"/>
  <c r="C1115" i="3" s="1"/>
  <c r="D1115" i="3" s="1"/>
  <c r="B1116" i="3"/>
  <c r="G1116" i="3" s="1"/>
  <c r="C1116" i="3"/>
  <c r="D1116" i="3" s="1"/>
  <c r="B1117" i="3"/>
  <c r="C1117" i="3" s="1"/>
  <c r="D1117" i="3" s="1"/>
  <c r="B1118" i="3"/>
  <c r="C1118" i="3"/>
  <c r="D1118" i="3" s="1"/>
  <c r="G1118" i="3"/>
  <c r="B1119" i="3"/>
  <c r="C1119" i="3" s="1"/>
  <c r="D1119" i="3" s="1"/>
  <c r="B1120" i="3"/>
  <c r="G1120" i="3" s="1"/>
  <c r="B1121" i="3"/>
  <c r="C1121" i="3"/>
  <c r="D1121" i="3"/>
  <c r="E1121" i="3"/>
  <c r="G1121" i="3"/>
  <c r="B1122" i="3"/>
  <c r="C1122" i="3"/>
  <c r="D1122" i="3" s="1"/>
  <c r="G1122" i="3"/>
  <c r="B1123" i="3"/>
  <c r="G1123" i="3" s="1"/>
  <c r="C1123" i="3"/>
  <c r="D1123" i="3" s="1"/>
  <c r="B1124" i="3"/>
  <c r="G1124" i="3" s="1"/>
  <c r="C1124" i="3"/>
  <c r="D1124" i="3" s="1"/>
  <c r="B1125" i="3"/>
  <c r="C1125" i="3" s="1"/>
  <c r="D1125" i="3" s="1"/>
  <c r="G1125" i="3"/>
  <c r="B1126" i="3"/>
  <c r="C1126" i="3" s="1"/>
  <c r="D1126" i="3" s="1"/>
  <c r="B1127" i="3"/>
  <c r="G1127" i="3" s="1"/>
  <c r="C1127" i="3"/>
  <c r="D1127" i="3" s="1"/>
  <c r="B1128" i="3"/>
  <c r="G1128" i="3" s="1"/>
  <c r="B1129" i="3"/>
  <c r="C1129" i="3" s="1"/>
  <c r="D1129" i="3" s="1"/>
  <c r="B1130" i="3"/>
  <c r="C1130" i="3"/>
  <c r="D1130" i="3" s="1"/>
  <c r="G1130" i="3"/>
  <c r="B1131" i="3"/>
  <c r="G1131" i="3" s="1"/>
  <c r="B1132" i="3"/>
  <c r="C1132" i="3" s="1"/>
  <c r="D1132" i="3" s="1"/>
  <c r="B1133" i="3"/>
  <c r="C1133" i="3"/>
  <c r="D1133" i="3" s="1"/>
  <c r="G1133" i="3"/>
  <c r="B1134" i="3"/>
  <c r="C1134" i="3" s="1"/>
  <c r="D1134" i="3" s="1"/>
  <c r="G1134" i="3"/>
  <c r="B1135" i="3"/>
  <c r="G1135" i="3" s="1"/>
  <c r="B1136" i="3"/>
  <c r="C1136" i="3"/>
  <c r="D1136" i="3" s="1"/>
  <c r="G1136" i="3"/>
  <c r="B1137" i="3"/>
  <c r="C1137" i="3" s="1"/>
  <c r="D1137" i="3" s="1"/>
  <c r="G1137" i="3"/>
  <c r="B1138" i="3"/>
  <c r="C1138" i="3" s="1"/>
  <c r="D1138" i="3" s="1"/>
  <c r="B1139" i="3"/>
  <c r="G1139" i="3" s="1"/>
  <c r="C1139" i="3"/>
  <c r="D1139" i="3" s="1"/>
  <c r="B1140" i="3"/>
  <c r="C1140" i="3" s="1"/>
  <c r="D1140" i="3" s="1"/>
  <c r="G1140" i="3"/>
  <c r="B1141" i="3"/>
  <c r="C1141" i="3" s="1"/>
  <c r="D1141" i="3" s="1"/>
  <c r="B1142" i="3"/>
  <c r="G1142" i="3" s="1"/>
  <c r="C1142" i="3"/>
  <c r="D1142" i="3" s="1"/>
  <c r="B1143" i="3"/>
  <c r="G1143" i="3" s="1"/>
  <c r="C1143" i="3"/>
  <c r="D1143" i="3" s="1"/>
  <c r="B1144" i="3"/>
  <c r="C1144" i="3" s="1"/>
  <c r="D1144" i="3" s="1"/>
  <c r="B1145" i="3"/>
  <c r="G1145" i="3" s="1"/>
  <c r="C1145" i="3"/>
  <c r="D1145" i="3" s="1"/>
  <c r="B1146" i="3"/>
  <c r="C1146" i="3"/>
  <c r="D1146" i="3" s="1"/>
  <c r="G1146" i="3"/>
  <c r="B1147" i="3"/>
  <c r="C1147" i="3"/>
  <c r="D1147" i="3" s="1"/>
  <c r="G1147" i="3"/>
  <c r="B1148" i="3"/>
  <c r="C1148" i="3" s="1"/>
  <c r="D1148" i="3" s="1"/>
  <c r="B1149" i="3"/>
  <c r="C1149" i="3" s="1"/>
  <c r="D1149" i="3" s="1"/>
  <c r="B1150" i="3"/>
  <c r="C1150" i="3"/>
  <c r="D1150" i="3" s="1"/>
  <c r="G1150" i="3"/>
  <c r="B1151" i="3"/>
  <c r="C1151" i="3" s="1"/>
  <c r="D1151" i="3" s="1"/>
  <c r="G1151" i="3"/>
  <c r="B1152" i="3"/>
  <c r="C1152" i="3" s="1"/>
  <c r="D1152" i="3" s="1"/>
  <c r="B1153" i="3"/>
  <c r="G1153" i="3" s="1"/>
  <c r="C1153" i="3"/>
  <c r="D1153" i="3" s="1"/>
  <c r="B1154" i="3"/>
  <c r="C1154" i="3"/>
  <c r="D1154" i="3" s="1"/>
  <c r="G1154" i="3"/>
  <c r="B1155" i="3"/>
  <c r="C1155" i="3"/>
  <c r="D1155" i="3" s="1"/>
  <c r="G1155" i="3"/>
  <c r="B1156" i="3"/>
  <c r="C1156" i="3" s="1"/>
  <c r="D1156" i="3" s="1"/>
  <c r="B1157" i="3"/>
  <c r="C1157" i="3" s="1"/>
  <c r="D1157" i="3" s="1"/>
  <c r="B1158" i="3"/>
  <c r="C1158" i="3"/>
  <c r="D1158" i="3" s="1"/>
  <c r="G1158" i="3"/>
  <c r="B1159" i="3"/>
  <c r="C1159" i="3" s="1"/>
  <c r="D1159" i="3" s="1"/>
  <c r="G1159" i="3"/>
  <c r="B1160" i="3"/>
  <c r="C1160" i="3" s="1"/>
  <c r="D1160" i="3" s="1"/>
  <c r="B1161" i="3"/>
  <c r="G1161" i="3" s="1"/>
  <c r="C1161" i="3"/>
  <c r="D1161" i="3" s="1"/>
  <c r="B1162" i="3"/>
  <c r="C1162" i="3"/>
  <c r="D1162" i="3" s="1"/>
  <c r="G1162" i="3"/>
  <c r="B1163" i="3"/>
  <c r="C1163" i="3"/>
  <c r="D1163" i="3" s="1"/>
  <c r="G1163" i="3"/>
  <c r="B1164" i="3"/>
  <c r="C1164" i="3" s="1"/>
  <c r="D1164" i="3" s="1"/>
  <c r="B1165" i="3"/>
  <c r="C1165" i="3" s="1"/>
  <c r="D1165" i="3" s="1"/>
  <c r="B1166" i="3"/>
  <c r="C1166" i="3"/>
  <c r="D1166" i="3" s="1"/>
  <c r="G1166" i="3"/>
  <c r="B1167" i="3"/>
  <c r="C1167" i="3" s="1"/>
  <c r="D1167" i="3" s="1"/>
  <c r="G1167" i="3"/>
  <c r="B1168" i="3"/>
  <c r="C1168" i="3" s="1"/>
  <c r="D1168" i="3" s="1"/>
  <c r="B1169" i="3"/>
  <c r="G1169" i="3" s="1"/>
  <c r="C1169" i="3"/>
  <c r="D1169" i="3" s="1"/>
  <c r="B1170" i="3"/>
  <c r="C1170" i="3"/>
  <c r="D1170" i="3" s="1"/>
  <c r="G1170" i="3"/>
  <c r="B1171" i="3"/>
  <c r="C1171" i="3"/>
  <c r="D1171" i="3" s="1"/>
  <c r="G1171" i="3"/>
  <c r="B1172" i="3"/>
  <c r="C1172" i="3" s="1"/>
  <c r="D1172" i="3" s="1"/>
  <c r="B1173" i="3"/>
  <c r="C1173" i="3" s="1"/>
  <c r="D1173" i="3" s="1"/>
  <c r="B1174" i="3"/>
  <c r="C1174" i="3"/>
  <c r="D1174" i="3" s="1"/>
  <c r="G1174" i="3"/>
  <c r="B1175" i="3"/>
  <c r="C1175" i="3" s="1"/>
  <c r="D1175" i="3" s="1"/>
  <c r="G1175" i="3"/>
  <c r="B1176" i="3"/>
  <c r="C1176" i="3" s="1"/>
  <c r="D1176" i="3" s="1"/>
  <c r="B1177" i="3"/>
  <c r="G1177" i="3" s="1"/>
  <c r="C1177" i="3"/>
  <c r="D1177" i="3" s="1"/>
  <c r="B1178" i="3"/>
  <c r="C1178" i="3"/>
  <c r="D1178" i="3" s="1"/>
  <c r="G1178" i="3"/>
  <c r="B1179" i="3"/>
  <c r="C1179" i="3"/>
  <c r="D1179" i="3" s="1"/>
  <c r="G1179" i="3"/>
  <c r="B1180" i="3"/>
  <c r="C1180" i="3" s="1"/>
  <c r="D1180" i="3" s="1"/>
  <c r="B1181" i="3"/>
  <c r="C1181" i="3" s="1"/>
  <c r="D1181" i="3" s="1"/>
  <c r="B1182" i="3"/>
  <c r="C1182" i="3"/>
  <c r="D1182" i="3" s="1"/>
  <c r="G1182" i="3"/>
  <c r="B1183" i="3"/>
  <c r="C1183" i="3" s="1"/>
  <c r="D1183" i="3" s="1"/>
  <c r="G1183" i="3"/>
  <c r="B1184" i="3"/>
  <c r="C1184" i="3" s="1"/>
  <c r="D1184" i="3" s="1"/>
  <c r="B1185" i="3"/>
  <c r="G1185" i="3" s="1"/>
  <c r="C1185" i="3"/>
  <c r="D1185" i="3" s="1"/>
  <c r="B1186" i="3"/>
  <c r="C1186" i="3"/>
  <c r="D1186" i="3" s="1"/>
  <c r="G1186" i="3"/>
  <c r="B1187" i="3"/>
  <c r="C1187" i="3"/>
  <c r="D1187" i="3" s="1"/>
  <c r="G1187" i="3"/>
  <c r="B1188" i="3"/>
  <c r="C1188" i="3" s="1"/>
  <c r="D1188" i="3" s="1"/>
  <c r="B1189" i="3"/>
  <c r="C1189" i="3" s="1"/>
  <c r="D1189" i="3" s="1"/>
  <c r="B1190" i="3"/>
  <c r="C1190" i="3"/>
  <c r="D1190" i="3" s="1"/>
  <c r="G1190" i="3"/>
  <c r="B1191" i="3"/>
  <c r="C1191" i="3" s="1"/>
  <c r="D1191" i="3" s="1"/>
  <c r="G1191" i="3"/>
  <c r="B1192" i="3"/>
  <c r="C1192" i="3" s="1"/>
  <c r="D1192" i="3" s="1"/>
  <c r="G1192" i="3"/>
  <c r="B1193" i="3"/>
  <c r="G1193" i="3" s="1"/>
  <c r="C1193" i="3"/>
  <c r="D1193" i="3" s="1"/>
  <c r="B1194" i="3"/>
  <c r="C1194" i="3"/>
  <c r="D1194" i="3" s="1"/>
  <c r="G1194" i="3"/>
  <c r="B1195" i="3"/>
  <c r="C1195" i="3"/>
  <c r="D1195" i="3" s="1"/>
  <c r="G1195" i="3"/>
  <c r="B1196" i="3"/>
  <c r="C1196" i="3" s="1"/>
  <c r="D1196" i="3" s="1"/>
  <c r="A1054" i="3"/>
  <c r="B1054" i="3"/>
  <c r="C1054" i="3" s="1"/>
  <c r="D1054" i="3" s="1"/>
  <c r="A1055" i="3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B1055" i="3"/>
  <c r="G1055" i="3" s="1"/>
  <c r="C1055" i="3"/>
  <c r="D1055" i="3" s="1"/>
  <c r="B1056" i="3"/>
  <c r="G1056" i="3" s="1"/>
  <c r="B1057" i="3"/>
  <c r="G1057" i="3" s="1"/>
  <c r="B1058" i="3"/>
  <c r="C1058" i="3"/>
  <c r="D1058" i="3" s="1"/>
  <c r="G1058" i="3"/>
  <c r="B1059" i="3"/>
  <c r="C1059" i="3"/>
  <c r="D1059" i="3" s="1"/>
  <c r="G1059" i="3"/>
  <c r="B1060" i="3"/>
  <c r="G1060" i="3" s="1"/>
  <c r="B1061" i="3"/>
  <c r="G1061" i="3" s="1"/>
  <c r="B1062" i="3"/>
  <c r="C1062" i="3"/>
  <c r="D1062" i="3" s="1"/>
  <c r="G1062" i="3"/>
  <c r="B1063" i="3"/>
  <c r="G1063" i="3" s="1"/>
  <c r="C1063" i="3"/>
  <c r="D1063" i="3" s="1"/>
  <c r="B1064" i="3"/>
  <c r="G1064" i="3" s="1"/>
  <c r="B1065" i="3"/>
  <c r="G1065" i="3" s="1"/>
  <c r="B1066" i="3"/>
  <c r="C1066" i="3" s="1"/>
  <c r="D1066" i="3" s="1"/>
  <c r="G1066" i="3"/>
  <c r="B1067" i="3"/>
  <c r="C1067" i="3" s="1"/>
  <c r="D1067" i="3" s="1"/>
  <c r="B1068" i="3"/>
  <c r="G1068" i="3" s="1"/>
  <c r="C1068" i="3"/>
  <c r="D1068" i="3" s="1"/>
  <c r="B1069" i="3"/>
  <c r="G1069" i="3" s="1"/>
  <c r="B1070" i="3"/>
  <c r="C1070" i="3" s="1"/>
  <c r="D1070" i="3" s="1"/>
  <c r="B1071" i="3"/>
  <c r="C1071" i="3" s="1"/>
  <c r="D1071" i="3" s="1"/>
  <c r="B1072" i="3"/>
  <c r="G1072" i="3" s="1"/>
  <c r="B1073" i="3"/>
  <c r="G1073" i="3" s="1"/>
  <c r="B1074" i="3"/>
  <c r="C1074" i="3" s="1"/>
  <c r="D1074" i="3" s="1"/>
  <c r="G1074" i="3"/>
  <c r="B1075" i="3"/>
  <c r="C1075" i="3" s="1"/>
  <c r="D1075" i="3" s="1"/>
  <c r="E1075" i="3" s="1"/>
  <c r="G1075" i="3"/>
  <c r="B1076" i="3"/>
  <c r="G1076" i="3" s="1"/>
  <c r="B1077" i="3"/>
  <c r="G1077" i="3" s="1"/>
  <c r="C1077" i="3"/>
  <c r="D1077" i="3" s="1"/>
  <c r="F1077" i="3" s="1"/>
  <c r="B1078" i="3"/>
  <c r="C1078" i="3" s="1"/>
  <c r="D1078" i="3" s="1"/>
  <c r="B1079" i="3"/>
  <c r="G1079" i="3" s="1"/>
  <c r="B1080" i="3"/>
  <c r="G1080" i="3" s="1"/>
  <c r="B1081" i="3"/>
  <c r="G1081" i="3" s="1"/>
  <c r="B1082" i="3"/>
  <c r="C1082" i="3" s="1"/>
  <c r="D1082" i="3" s="1"/>
  <c r="B1083" i="3"/>
  <c r="C1083" i="3"/>
  <c r="D1083" i="3" s="1"/>
  <c r="G1083" i="3"/>
  <c r="B1084" i="3"/>
  <c r="G1084" i="3" s="1"/>
  <c r="B1085" i="3"/>
  <c r="G1085" i="3" s="1"/>
  <c r="B1086" i="3"/>
  <c r="C1086" i="3" s="1"/>
  <c r="D1086" i="3" s="1"/>
  <c r="B1087" i="3"/>
  <c r="C1087" i="3" s="1"/>
  <c r="D1087" i="3" s="1"/>
  <c r="B1088" i="3"/>
  <c r="G1088" i="3" s="1"/>
  <c r="B1089" i="3"/>
  <c r="G1089" i="3" s="1"/>
  <c r="B1090" i="3"/>
  <c r="C1090" i="3" s="1"/>
  <c r="D1090" i="3" s="1"/>
  <c r="B1091" i="3"/>
  <c r="C1091" i="3" s="1"/>
  <c r="D1091" i="3" s="1"/>
  <c r="B1092" i="3"/>
  <c r="G1092" i="3" s="1"/>
  <c r="C1092" i="3"/>
  <c r="D1092" i="3" s="1"/>
  <c r="B1093" i="3"/>
  <c r="G1093" i="3" s="1"/>
  <c r="B1094" i="3"/>
  <c r="C1094" i="3" s="1"/>
  <c r="D1094" i="3" s="1"/>
  <c r="B1095" i="3"/>
  <c r="C1095" i="3" s="1"/>
  <c r="D1095" i="3" s="1"/>
  <c r="B1096" i="3"/>
  <c r="G1096" i="3" s="1"/>
  <c r="B1097" i="3"/>
  <c r="G1097" i="3" s="1"/>
  <c r="B1098" i="3"/>
  <c r="C1098" i="3" s="1"/>
  <c r="D1098" i="3" s="1"/>
  <c r="G1098" i="3"/>
  <c r="B1099" i="3"/>
  <c r="C1099" i="3" s="1"/>
  <c r="D1099" i="3" s="1"/>
  <c r="B1100" i="3"/>
  <c r="G1100" i="3" s="1"/>
  <c r="C1100" i="3"/>
  <c r="D1100" i="3" s="1"/>
  <c r="B1101" i="3"/>
  <c r="G1101" i="3" s="1"/>
  <c r="C1101" i="3"/>
  <c r="D1101" i="3" s="1"/>
  <c r="B1102" i="3"/>
  <c r="C1102" i="3" s="1"/>
  <c r="D1102" i="3" s="1"/>
  <c r="B1103" i="3"/>
  <c r="C1103" i="3" s="1"/>
  <c r="D1103" i="3" s="1"/>
  <c r="B1104" i="3"/>
  <c r="G1104" i="3" s="1"/>
  <c r="B1105" i="3"/>
  <c r="G1105" i="3" s="1"/>
  <c r="B1106" i="3"/>
  <c r="C1106" i="3" s="1"/>
  <c r="D1106" i="3" s="1"/>
  <c r="G1106" i="3"/>
  <c r="B1107" i="3"/>
  <c r="C1107" i="3" s="1"/>
  <c r="D1107" i="3" s="1"/>
  <c r="G1107" i="3"/>
  <c r="B1108" i="3"/>
  <c r="G1108" i="3" s="1"/>
  <c r="C1108" i="3"/>
  <c r="D1108" i="3" s="1"/>
  <c r="B1109" i="3"/>
  <c r="G1109" i="3" s="1"/>
  <c r="B1110" i="3"/>
  <c r="C1110" i="3" s="1"/>
  <c r="D1110" i="3" s="1"/>
  <c r="B1111" i="3"/>
  <c r="C1111" i="3" s="1"/>
  <c r="D1111" i="3" s="1"/>
  <c r="B1112" i="3"/>
  <c r="G1112" i="3" s="1"/>
  <c r="B1113" i="3"/>
  <c r="G1113" i="3" s="1"/>
  <c r="A48" i="3"/>
  <c r="B48" i="3" s="1"/>
  <c r="C48" i="3" s="1"/>
  <c r="D48" i="3" s="1"/>
  <c r="H44" i="3"/>
  <c r="E1202" i="3" l="1"/>
  <c r="F1202" i="3"/>
  <c r="E1199" i="3"/>
  <c r="F1199" i="3"/>
  <c r="E1241" i="3"/>
  <c r="F1241" i="3"/>
  <c r="E1237" i="3"/>
  <c r="F1237" i="3"/>
  <c r="E1233" i="3"/>
  <c r="F1233" i="3"/>
  <c r="E1210" i="3"/>
  <c r="F1210" i="3"/>
  <c r="E1207" i="3"/>
  <c r="F1207" i="3"/>
  <c r="E1261" i="3"/>
  <c r="F1261" i="3"/>
  <c r="E1229" i="3"/>
  <c r="F1229" i="3"/>
  <c r="E1198" i="3"/>
  <c r="F1198" i="3"/>
  <c r="E1257" i="3"/>
  <c r="F1257" i="3"/>
  <c r="E1225" i="3"/>
  <c r="F1225" i="3"/>
  <c r="E1253" i="3"/>
  <c r="F1253" i="3"/>
  <c r="F1218" i="3"/>
  <c r="E1206" i="3"/>
  <c r="F1206" i="3"/>
  <c r="E1203" i="3"/>
  <c r="F1203" i="3"/>
  <c r="E1249" i="3"/>
  <c r="F1249" i="3"/>
  <c r="E1245" i="3"/>
  <c r="F1245" i="3"/>
  <c r="G1184" i="3"/>
  <c r="G1176" i="3"/>
  <c r="G1168" i="3"/>
  <c r="G1160" i="3"/>
  <c r="G1152" i="3"/>
  <c r="G1144" i="3"/>
  <c r="G1141" i="3"/>
  <c r="G1138" i="3"/>
  <c r="G1126" i="3"/>
  <c r="F1221" i="3"/>
  <c r="F1217" i="3"/>
  <c r="F1213" i="3"/>
  <c r="F1209" i="3"/>
  <c r="F1205" i="3"/>
  <c r="F1201" i="3"/>
  <c r="G1197" i="3"/>
  <c r="E1197" i="3" s="1"/>
  <c r="G1067" i="3"/>
  <c r="G1091" i="3"/>
  <c r="E1091" i="3" s="1"/>
  <c r="G1082" i="3"/>
  <c r="C1076" i="3"/>
  <c r="D1076" i="3" s="1"/>
  <c r="G1189" i="3"/>
  <c r="G1181" i="3"/>
  <c r="G1173" i="3"/>
  <c r="G1165" i="3"/>
  <c r="G1157" i="3"/>
  <c r="G1149" i="3"/>
  <c r="C1135" i="3"/>
  <c r="D1135" i="3" s="1"/>
  <c r="G1132" i="3"/>
  <c r="G1129" i="3"/>
  <c r="G1115" i="3"/>
  <c r="C1260" i="3"/>
  <c r="D1260" i="3" s="1"/>
  <c r="G1258" i="3"/>
  <c r="E1258" i="3" s="1"/>
  <c r="C1256" i="3"/>
  <c r="D1256" i="3" s="1"/>
  <c r="G1254" i="3"/>
  <c r="E1254" i="3" s="1"/>
  <c r="C1252" i="3"/>
  <c r="D1252" i="3" s="1"/>
  <c r="G1250" i="3"/>
  <c r="E1250" i="3" s="1"/>
  <c r="C1248" i="3"/>
  <c r="D1248" i="3" s="1"/>
  <c r="G1246" i="3"/>
  <c r="E1246" i="3" s="1"/>
  <c r="C1244" i="3"/>
  <c r="D1244" i="3" s="1"/>
  <c r="G1242" i="3"/>
  <c r="E1242" i="3" s="1"/>
  <c r="C1240" i="3"/>
  <c r="D1240" i="3" s="1"/>
  <c r="G1238" i="3"/>
  <c r="E1238" i="3" s="1"/>
  <c r="C1236" i="3"/>
  <c r="D1236" i="3" s="1"/>
  <c r="G1234" i="3"/>
  <c r="E1234" i="3" s="1"/>
  <c r="C1232" i="3"/>
  <c r="D1232" i="3" s="1"/>
  <c r="G1230" i="3"/>
  <c r="E1230" i="3" s="1"/>
  <c r="C1228" i="3"/>
  <c r="D1228" i="3" s="1"/>
  <c r="G1226" i="3"/>
  <c r="E1226" i="3" s="1"/>
  <c r="C1224" i="3"/>
  <c r="D1224" i="3" s="1"/>
  <c r="G1222" i="3"/>
  <c r="E1222" i="3" s="1"/>
  <c r="C1220" i="3"/>
  <c r="D1220" i="3" s="1"/>
  <c r="G1218" i="3"/>
  <c r="E1218" i="3" s="1"/>
  <c r="C1216" i="3"/>
  <c r="D1216" i="3" s="1"/>
  <c r="G1214" i="3"/>
  <c r="E1214" i="3" s="1"/>
  <c r="C1212" i="3"/>
  <c r="D1212" i="3" s="1"/>
  <c r="C1208" i="3"/>
  <c r="D1208" i="3" s="1"/>
  <c r="C1204" i="3"/>
  <c r="D1204" i="3" s="1"/>
  <c r="C1200" i="3"/>
  <c r="D1200" i="3" s="1"/>
  <c r="E1083" i="3"/>
  <c r="C1085" i="3"/>
  <c r="D1085" i="3" s="1"/>
  <c r="F1085" i="3" s="1"/>
  <c r="C1120" i="3"/>
  <c r="D1120" i="3" s="1"/>
  <c r="G1117" i="3"/>
  <c r="F1117" i="3" s="1"/>
  <c r="C1109" i="3"/>
  <c r="D1109" i="3" s="1"/>
  <c r="F1109" i="3" s="1"/>
  <c r="G1099" i="3"/>
  <c r="E1099" i="3" s="1"/>
  <c r="G1090" i="3"/>
  <c r="C1084" i="3"/>
  <c r="D1084" i="3" s="1"/>
  <c r="C1069" i="3"/>
  <c r="D1069" i="3" s="1"/>
  <c r="G1196" i="3"/>
  <c r="G1188" i="3"/>
  <c r="G1180" i="3"/>
  <c r="G1172" i="3"/>
  <c r="G1164" i="3"/>
  <c r="G1156" i="3"/>
  <c r="G1148" i="3"/>
  <c r="C1131" i="3"/>
  <c r="D1131" i="3" s="1"/>
  <c r="C1128" i="3"/>
  <c r="D1128" i="3" s="1"/>
  <c r="G1119" i="3"/>
  <c r="F1259" i="3"/>
  <c r="F1255" i="3"/>
  <c r="F1251" i="3"/>
  <c r="F1247" i="3"/>
  <c r="F1243" i="3"/>
  <c r="F1239" i="3"/>
  <c r="F1235" i="3"/>
  <c r="F1231" i="3"/>
  <c r="F1227" i="3"/>
  <c r="F1223" i="3"/>
  <c r="F1219" i="3"/>
  <c r="F1215" i="3"/>
  <c r="F1211" i="3"/>
  <c r="C1093" i="3"/>
  <c r="D1093" i="3" s="1"/>
  <c r="F1121" i="3"/>
  <c r="E1151" i="3"/>
  <c r="F1151" i="3"/>
  <c r="E1182" i="3"/>
  <c r="F1182" i="3"/>
  <c r="E1150" i="3"/>
  <c r="F1150" i="3"/>
  <c r="E1195" i="3"/>
  <c r="F1195" i="3"/>
  <c r="E1187" i="3"/>
  <c r="F1187" i="3"/>
  <c r="E1179" i="3"/>
  <c r="F1179" i="3"/>
  <c r="E1171" i="3"/>
  <c r="F1171" i="3"/>
  <c r="E1163" i="3"/>
  <c r="F1163" i="3"/>
  <c r="E1155" i="3"/>
  <c r="F1155" i="3"/>
  <c r="E1147" i="3"/>
  <c r="F1147" i="3"/>
  <c r="E1123" i="3"/>
  <c r="F1123" i="3"/>
  <c r="E1118" i="3"/>
  <c r="F1118" i="3"/>
  <c r="E1167" i="3"/>
  <c r="F1167" i="3"/>
  <c r="E1134" i="3"/>
  <c r="F1134" i="3"/>
  <c r="F1133" i="3"/>
  <c r="E1133" i="3"/>
  <c r="E1130" i="3"/>
  <c r="F1130" i="3"/>
  <c r="E1116" i="3"/>
  <c r="F1116" i="3"/>
  <c r="E1192" i="3"/>
  <c r="F1192" i="3"/>
  <c r="E1184" i="3"/>
  <c r="F1184" i="3"/>
  <c r="E1176" i="3"/>
  <c r="F1176" i="3"/>
  <c r="E1168" i="3"/>
  <c r="F1168" i="3"/>
  <c r="E1160" i="3"/>
  <c r="F1160" i="3"/>
  <c r="E1152" i="3"/>
  <c r="F1152" i="3"/>
  <c r="E1144" i="3"/>
  <c r="F1144" i="3"/>
  <c r="F1141" i="3"/>
  <c r="E1141" i="3"/>
  <c r="E1138" i="3"/>
  <c r="F1138" i="3"/>
  <c r="E1135" i="3"/>
  <c r="F1135" i="3"/>
  <c r="E1126" i="3"/>
  <c r="F1126" i="3"/>
  <c r="E1175" i="3"/>
  <c r="F1175" i="3"/>
  <c r="E1174" i="3"/>
  <c r="F1174" i="3"/>
  <c r="E1158" i="3"/>
  <c r="F1158" i="3"/>
  <c r="E1136" i="3"/>
  <c r="F1136" i="3"/>
  <c r="F1189" i="3"/>
  <c r="E1189" i="3"/>
  <c r="F1173" i="3"/>
  <c r="E1173" i="3"/>
  <c r="F1165" i="3"/>
  <c r="E1165" i="3"/>
  <c r="F1157" i="3"/>
  <c r="E1157" i="3"/>
  <c r="F1149" i="3"/>
  <c r="E1149" i="3"/>
  <c r="E1132" i="3"/>
  <c r="F1132" i="3"/>
  <c r="F1129" i="3"/>
  <c r="E1129" i="3"/>
  <c r="E1120" i="3"/>
  <c r="F1120" i="3"/>
  <c r="E1115" i="3"/>
  <c r="F1115" i="3"/>
  <c r="E1191" i="3"/>
  <c r="F1191" i="3"/>
  <c r="E1159" i="3"/>
  <c r="F1159" i="3"/>
  <c r="E1140" i="3"/>
  <c r="F1140" i="3"/>
  <c r="E1190" i="3"/>
  <c r="F1190" i="3"/>
  <c r="E1166" i="3"/>
  <c r="F1166" i="3"/>
  <c r="F1181" i="3"/>
  <c r="E1181" i="3"/>
  <c r="E1194" i="3"/>
  <c r="F1194" i="3"/>
  <c r="E1186" i="3"/>
  <c r="F1186" i="3"/>
  <c r="E1178" i="3"/>
  <c r="F1178" i="3"/>
  <c r="E1170" i="3"/>
  <c r="F1170" i="3"/>
  <c r="E1162" i="3"/>
  <c r="F1162" i="3"/>
  <c r="E1154" i="3"/>
  <c r="F1154" i="3"/>
  <c r="E1146" i="3"/>
  <c r="F1146" i="3"/>
  <c r="E1143" i="3"/>
  <c r="F1143" i="3"/>
  <c r="E1122" i="3"/>
  <c r="F1122" i="3"/>
  <c r="F1137" i="3"/>
  <c r="E1137" i="3"/>
  <c r="E1180" i="3"/>
  <c r="F1180" i="3"/>
  <c r="E1156" i="3"/>
  <c r="F1156" i="3"/>
  <c r="E1148" i="3"/>
  <c r="F1148" i="3"/>
  <c r="E1119" i="3"/>
  <c r="F1119" i="3"/>
  <c r="E1183" i="3"/>
  <c r="F1183" i="3"/>
  <c r="E1131" i="3"/>
  <c r="F1131" i="3"/>
  <c r="E1128" i="3"/>
  <c r="F1128" i="3"/>
  <c r="F1125" i="3"/>
  <c r="E1125" i="3"/>
  <c r="E1196" i="3"/>
  <c r="F1196" i="3"/>
  <c r="E1188" i="3"/>
  <c r="F1188" i="3"/>
  <c r="E1172" i="3"/>
  <c r="F1172" i="3"/>
  <c r="E1164" i="3"/>
  <c r="F1164" i="3"/>
  <c r="F1193" i="3"/>
  <c r="E1193" i="3"/>
  <c r="F1185" i="3"/>
  <c r="E1185" i="3"/>
  <c r="F1177" i="3"/>
  <c r="E1177" i="3"/>
  <c r="F1169" i="3"/>
  <c r="E1169" i="3"/>
  <c r="F1161" i="3"/>
  <c r="E1161" i="3"/>
  <c r="F1153" i="3"/>
  <c r="E1153" i="3"/>
  <c r="F1145" i="3"/>
  <c r="E1145" i="3"/>
  <c r="E1142" i="3"/>
  <c r="F1142" i="3"/>
  <c r="E1139" i="3"/>
  <c r="F1139" i="3"/>
  <c r="E1127" i="3"/>
  <c r="F1127" i="3"/>
  <c r="E1124" i="3"/>
  <c r="F1124" i="3"/>
  <c r="C1112" i="3"/>
  <c r="D1112" i="3" s="1"/>
  <c r="E1112" i="3" s="1"/>
  <c r="E1109" i="3"/>
  <c r="C1105" i="3"/>
  <c r="D1105" i="3" s="1"/>
  <c r="E1105" i="3" s="1"/>
  <c r="G1102" i="3"/>
  <c r="C1096" i="3"/>
  <c r="D1096" i="3" s="1"/>
  <c r="G1087" i="3"/>
  <c r="F1087" i="3" s="1"/>
  <c r="E1085" i="3"/>
  <c r="C1079" i="3"/>
  <c r="D1079" i="3" s="1"/>
  <c r="E1079" i="3" s="1"/>
  <c r="C1073" i="3"/>
  <c r="D1073" i="3" s="1"/>
  <c r="F1073" i="3" s="1"/>
  <c r="G1070" i="3"/>
  <c r="C1065" i="3"/>
  <c r="D1065" i="3" s="1"/>
  <c r="F1065" i="3" s="1"/>
  <c r="C1057" i="3"/>
  <c r="D1057" i="3" s="1"/>
  <c r="E1057" i="3" s="1"/>
  <c r="G1054" i="3"/>
  <c r="E1054" i="3" s="1"/>
  <c r="G1114" i="3"/>
  <c r="E1114" i="3" s="1"/>
  <c r="E1065" i="3"/>
  <c r="F1075" i="3"/>
  <c r="G1111" i="3"/>
  <c r="F1111" i="3" s="1"/>
  <c r="C1104" i="3"/>
  <c r="D1104" i="3" s="1"/>
  <c r="F1104" i="3" s="1"/>
  <c r="G1095" i="3"/>
  <c r="F1095" i="3" s="1"/>
  <c r="E1093" i="3"/>
  <c r="C1081" i="3"/>
  <c r="D1081" i="3" s="1"/>
  <c r="E1081" i="3" s="1"/>
  <c r="G1078" i="3"/>
  <c r="E1078" i="3" s="1"/>
  <c r="C1072" i="3"/>
  <c r="D1072" i="3" s="1"/>
  <c r="F1072" i="3" s="1"/>
  <c r="C1064" i="3"/>
  <c r="D1064" i="3" s="1"/>
  <c r="C1056" i="3"/>
  <c r="D1056" i="3" s="1"/>
  <c r="E1056" i="3" s="1"/>
  <c r="E1067" i="3"/>
  <c r="F1083" i="3"/>
  <c r="F1099" i="3"/>
  <c r="E1062" i="3"/>
  <c r="E1066" i="3"/>
  <c r="F1058" i="3"/>
  <c r="G1110" i="3"/>
  <c r="F1110" i="3" s="1"/>
  <c r="G1103" i="3"/>
  <c r="F1103" i="3" s="1"/>
  <c r="E1101" i="3"/>
  <c r="C1089" i="3"/>
  <c r="D1089" i="3" s="1"/>
  <c r="F1089" i="3" s="1"/>
  <c r="G1086" i="3"/>
  <c r="F1086" i="3" s="1"/>
  <c r="C1080" i="3"/>
  <c r="D1080" i="3" s="1"/>
  <c r="G1071" i="3"/>
  <c r="F1071" i="3" s="1"/>
  <c r="E1069" i="3"/>
  <c r="C1061" i="3"/>
  <c r="D1061" i="3" s="1"/>
  <c r="F1061" i="3" s="1"/>
  <c r="F1091" i="3"/>
  <c r="C1113" i="3"/>
  <c r="D1113" i="3" s="1"/>
  <c r="E1113" i="3" s="1"/>
  <c r="C1097" i="3"/>
  <c r="D1097" i="3" s="1"/>
  <c r="E1097" i="3" s="1"/>
  <c r="G1094" i="3"/>
  <c r="F1094" i="3" s="1"/>
  <c r="C1088" i="3"/>
  <c r="D1088" i="3" s="1"/>
  <c r="E1088" i="3" s="1"/>
  <c r="E1077" i="3"/>
  <c r="C1060" i="3"/>
  <c r="D1060" i="3" s="1"/>
  <c r="E1060" i="3" s="1"/>
  <c r="E1092" i="3"/>
  <c r="F1092" i="3"/>
  <c r="E1100" i="3"/>
  <c r="F1100" i="3"/>
  <c r="F1097" i="3"/>
  <c r="E1068" i="3"/>
  <c r="F1068" i="3"/>
  <c r="E1063" i="3"/>
  <c r="F1063" i="3"/>
  <c r="E1055" i="3"/>
  <c r="F1055" i="3"/>
  <c r="F1107" i="3"/>
  <c r="E1107" i="3"/>
  <c r="E1080" i="3"/>
  <c r="F1080" i="3"/>
  <c r="E1106" i="3"/>
  <c r="F1106" i="3"/>
  <c r="F1074" i="3"/>
  <c r="E1074" i="3"/>
  <c r="F1105" i="3"/>
  <c r="E1076" i="3"/>
  <c r="F1076" i="3"/>
  <c r="F1057" i="3"/>
  <c r="E1096" i="3"/>
  <c r="F1096" i="3"/>
  <c r="F1093" i="3"/>
  <c r="E1082" i="3"/>
  <c r="F1082" i="3"/>
  <c r="E1098" i="3"/>
  <c r="F1098" i="3"/>
  <c r="F1108" i="3"/>
  <c r="E1108" i="3"/>
  <c r="E1102" i="3"/>
  <c r="F1102" i="3"/>
  <c r="E1084" i="3"/>
  <c r="F1084" i="3"/>
  <c r="F1070" i="3"/>
  <c r="E1070" i="3"/>
  <c r="E1059" i="3"/>
  <c r="F1059" i="3"/>
  <c r="F1054" i="3"/>
  <c r="F1101" i="3"/>
  <c r="E1090" i="3"/>
  <c r="F1090" i="3"/>
  <c r="E1072" i="3"/>
  <c r="F1069" i="3"/>
  <c r="E1064" i="3"/>
  <c r="F1064" i="3"/>
  <c r="E1058" i="3"/>
  <c r="F1062" i="3"/>
  <c r="F1067" i="3"/>
  <c r="F1066" i="3"/>
  <c r="A49" i="3"/>
  <c r="B49" i="3" s="1"/>
  <c r="G49" i="3" s="1"/>
  <c r="G48" i="3"/>
  <c r="F48" i="3" s="1"/>
  <c r="A25" i="3"/>
  <c r="B25" i="3" s="1"/>
  <c r="A6" i="3"/>
  <c r="A7" i="3" s="1"/>
  <c r="H2" i="2"/>
  <c r="H2" i="1"/>
  <c r="A6" i="1"/>
  <c r="B6" i="1" s="1"/>
  <c r="A6" i="2"/>
  <c r="B6" i="2" s="1"/>
  <c r="A7" i="2"/>
  <c r="A8" i="2" s="1"/>
  <c r="B8" i="2" s="1"/>
  <c r="E1103" i="3" l="1"/>
  <c r="F1208" i="3"/>
  <c r="E1208" i="3"/>
  <c r="F1214" i="3"/>
  <c r="F1242" i="3"/>
  <c r="F1222" i="3"/>
  <c r="E1117" i="3"/>
  <c r="F1212" i="3"/>
  <c r="E1212" i="3"/>
  <c r="F1228" i="3"/>
  <c r="E1228" i="3"/>
  <c r="F1244" i="3"/>
  <c r="E1244" i="3"/>
  <c r="F1260" i="3"/>
  <c r="E1260" i="3"/>
  <c r="F1056" i="3"/>
  <c r="F1238" i="3"/>
  <c r="F1246" i="3"/>
  <c r="F1250" i="3"/>
  <c r="F1258" i="3"/>
  <c r="E1094" i="3"/>
  <c r="F1216" i="3"/>
  <c r="E1216" i="3"/>
  <c r="F1232" i="3"/>
  <c r="E1232" i="3"/>
  <c r="F1248" i="3"/>
  <c r="E1248" i="3"/>
  <c r="F1254" i="3"/>
  <c r="F1230" i="3"/>
  <c r="E1095" i="3"/>
  <c r="F1220" i="3"/>
  <c r="E1220" i="3"/>
  <c r="F1236" i="3"/>
  <c r="E1236" i="3"/>
  <c r="F1252" i="3"/>
  <c r="E1252" i="3"/>
  <c r="F1200" i="3"/>
  <c r="E1200" i="3"/>
  <c r="F1197" i="3"/>
  <c r="F1226" i="3"/>
  <c r="F1234" i="3"/>
  <c r="E1111" i="3"/>
  <c r="F1088" i="3"/>
  <c r="E1110" i="3"/>
  <c r="F1204" i="3"/>
  <c r="E1204" i="3"/>
  <c r="F1224" i="3"/>
  <c r="E1224" i="3"/>
  <c r="F1240" i="3"/>
  <c r="E1240" i="3"/>
  <c r="F1256" i="3"/>
  <c r="E1256" i="3"/>
  <c r="E1073" i="3"/>
  <c r="F1079" i="3"/>
  <c r="F1112" i="3"/>
  <c r="F1078" i="3"/>
  <c r="E1086" i="3"/>
  <c r="E1061" i="3"/>
  <c r="F1114" i="3"/>
  <c r="E1087" i="3"/>
  <c r="E1089" i="3"/>
  <c r="E1104" i="3"/>
  <c r="F1060" i="3"/>
  <c r="F1113" i="3"/>
  <c r="F1081" i="3"/>
  <c r="E1071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B6" i="3"/>
  <c r="C6" i="3" s="1"/>
  <c r="C49" i="3"/>
  <c r="D49" i="3" s="1"/>
  <c r="F49" i="3" s="1"/>
  <c r="B7" i="3"/>
  <c r="A8" i="3"/>
  <c r="E48" i="3"/>
  <c r="B50" i="3"/>
  <c r="A26" i="3"/>
  <c r="B26" i="3" s="1"/>
  <c r="G8" i="2"/>
  <c r="C6" i="1"/>
  <c r="D6" i="1" s="1"/>
  <c r="G6" i="2"/>
  <c r="C8" i="2"/>
  <c r="D8" i="2" s="1"/>
  <c r="C6" i="2"/>
  <c r="D6" i="2" s="1"/>
  <c r="B7" i="2"/>
  <c r="G7" i="2" s="1"/>
  <c r="A9" i="2"/>
  <c r="B9" i="2" s="1"/>
  <c r="G9" i="2" s="1"/>
  <c r="B69" i="3" l="1"/>
  <c r="C69" i="3" s="1"/>
  <c r="D69" i="3" s="1"/>
  <c r="E49" i="3"/>
  <c r="D6" i="3"/>
  <c r="F6" i="3" s="1"/>
  <c r="A9" i="3"/>
  <c r="B8" i="3"/>
  <c r="D7" i="3"/>
  <c r="C7" i="3"/>
  <c r="E6" i="3"/>
  <c r="A71" i="3"/>
  <c r="B70" i="3"/>
  <c r="C50" i="3"/>
  <c r="D50" i="3" s="1"/>
  <c r="G50" i="3"/>
  <c r="B51" i="3"/>
  <c r="D25" i="3"/>
  <c r="C25" i="3"/>
  <c r="A27" i="3"/>
  <c r="B27" i="3" s="1"/>
  <c r="E6" i="2"/>
  <c r="F6" i="2"/>
  <c r="E8" i="2"/>
  <c r="F8" i="2"/>
  <c r="G6" i="1"/>
  <c r="F6" i="1" s="1"/>
  <c r="C9" i="2"/>
  <c r="D9" i="2" s="1"/>
  <c r="C7" i="2"/>
  <c r="D7" i="2" s="1"/>
  <c r="A10" i="2"/>
  <c r="B10" i="2" s="1"/>
  <c r="G69" i="3" l="1"/>
  <c r="F69" i="3" s="1"/>
  <c r="F7" i="3"/>
  <c r="E7" i="3"/>
  <c r="D8" i="3"/>
  <c r="C8" i="3"/>
  <c r="A10" i="3"/>
  <c r="B9" i="3"/>
  <c r="E69" i="3"/>
  <c r="C70" i="3"/>
  <c r="D70" i="3" s="1"/>
  <c r="G70" i="3"/>
  <c r="A72" i="3"/>
  <c r="B71" i="3"/>
  <c r="C51" i="3"/>
  <c r="D51" i="3" s="1"/>
  <c r="G51" i="3"/>
  <c r="B52" i="3"/>
  <c r="E50" i="3"/>
  <c r="F50" i="3"/>
  <c r="D26" i="3"/>
  <c r="C26" i="3"/>
  <c r="A28" i="3"/>
  <c r="B28" i="3" s="1"/>
  <c r="F25" i="3"/>
  <c r="E25" i="3"/>
  <c r="E7" i="2"/>
  <c r="F7" i="2"/>
  <c r="E9" i="2"/>
  <c r="F9" i="2"/>
  <c r="E6" i="1"/>
  <c r="C10" i="2"/>
  <c r="D10" i="2" s="1"/>
  <c r="G10" i="2"/>
  <c r="A11" i="2"/>
  <c r="B11" i="2" s="1"/>
  <c r="D9" i="3" l="1"/>
  <c r="C9" i="3"/>
  <c r="A11" i="3"/>
  <c r="B10" i="3"/>
  <c r="F8" i="3"/>
  <c r="E8" i="3"/>
  <c r="F70" i="3"/>
  <c r="A73" i="3"/>
  <c r="B72" i="3"/>
  <c r="G71" i="3"/>
  <c r="C71" i="3"/>
  <c r="D71" i="3" s="1"/>
  <c r="E70" i="3"/>
  <c r="B53" i="3"/>
  <c r="G52" i="3"/>
  <c r="C52" i="3"/>
  <c r="D52" i="3" s="1"/>
  <c r="F51" i="3"/>
  <c r="E51" i="3"/>
  <c r="A29" i="3"/>
  <c r="B29" i="3" s="1"/>
  <c r="D27" i="3"/>
  <c r="C27" i="3"/>
  <c r="F26" i="3"/>
  <c r="E26" i="3"/>
  <c r="E10" i="2"/>
  <c r="F10" i="2"/>
  <c r="C11" i="2"/>
  <c r="D11" i="2" s="1"/>
  <c r="G11" i="2"/>
  <c r="A12" i="2"/>
  <c r="B12" i="2" s="1"/>
  <c r="A7" i="1"/>
  <c r="A12" i="3" l="1"/>
  <c r="B11" i="3"/>
  <c r="F9" i="3"/>
  <c r="E9" i="3"/>
  <c r="D10" i="3"/>
  <c r="C10" i="3"/>
  <c r="F71" i="3"/>
  <c r="E71" i="3"/>
  <c r="G72" i="3"/>
  <c r="C72" i="3"/>
  <c r="D72" i="3" s="1"/>
  <c r="A74" i="3"/>
  <c r="B73" i="3"/>
  <c r="F52" i="3"/>
  <c r="E52" i="3"/>
  <c r="G53" i="3"/>
  <c r="C53" i="3"/>
  <c r="D53" i="3" s="1"/>
  <c r="B54" i="3"/>
  <c r="F27" i="3"/>
  <c r="E27" i="3"/>
  <c r="A30" i="3"/>
  <c r="B30" i="3" s="1"/>
  <c r="D28" i="3"/>
  <c r="C28" i="3"/>
  <c r="F11" i="2"/>
  <c r="E11" i="2"/>
  <c r="C12" i="2"/>
  <c r="D12" i="2" s="1"/>
  <c r="G12" i="2"/>
  <c r="A13" i="2"/>
  <c r="B13" i="2" s="1"/>
  <c r="A8" i="1"/>
  <c r="B7" i="1"/>
  <c r="C7" i="1"/>
  <c r="F10" i="3" l="1"/>
  <c r="E10" i="3"/>
  <c r="D11" i="3"/>
  <c r="C11" i="3"/>
  <c r="A13" i="3"/>
  <c r="B12" i="3"/>
  <c r="G73" i="3"/>
  <c r="C73" i="3"/>
  <c r="D73" i="3" s="1"/>
  <c r="A75" i="3"/>
  <c r="B74" i="3"/>
  <c r="F72" i="3"/>
  <c r="E72" i="3"/>
  <c r="G54" i="3"/>
  <c r="C54" i="3"/>
  <c r="D54" i="3" s="1"/>
  <c r="B55" i="3"/>
  <c r="F53" i="3"/>
  <c r="E53" i="3"/>
  <c r="F28" i="3"/>
  <c r="E28" i="3"/>
  <c r="D29" i="3"/>
  <c r="C29" i="3"/>
  <c r="A31" i="3"/>
  <c r="B31" i="3" s="1"/>
  <c r="F12" i="2"/>
  <c r="E12" i="2"/>
  <c r="C13" i="2"/>
  <c r="D13" i="2" s="1"/>
  <c r="G13" i="2"/>
  <c r="A14" i="2"/>
  <c r="B14" i="2" s="1"/>
  <c r="G7" i="1"/>
  <c r="D7" i="1"/>
  <c r="A9" i="1"/>
  <c r="B8" i="1"/>
  <c r="C8" i="1"/>
  <c r="D12" i="3" l="1"/>
  <c r="C12" i="3"/>
  <c r="A14" i="3"/>
  <c r="B13" i="3"/>
  <c r="F11" i="3"/>
  <c r="E11" i="3"/>
  <c r="C74" i="3"/>
  <c r="D74" i="3" s="1"/>
  <c r="G74" i="3"/>
  <c r="A76" i="3"/>
  <c r="B75" i="3"/>
  <c r="F73" i="3"/>
  <c r="E73" i="3"/>
  <c r="G55" i="3"/>
  <c r="C55" i="3"/>
  <c r="D55" i="3" s="1"/>
  <c r="F54" i="3"/>
  <c r="E54" i="3"/>
  <c r="B56" i="3"/>
  <c r="D30" i="3"/>
  <c r="C30" i="3"/>
  <c r="A32" i="3"/>
  <c r="B32" i="3" s="1"/>
  <c r="F29" i="3"/>
  <c r="E29" i="3"/>
  <c r="F13" i="2"/>
  <c r="H6" i="1"/>
  <c r="F7" i="1"/>
  <c r="E7" i="1"/>
  <c r="E13" i="2"/>
  <c r="C14" i="2"/>
  <c r="D14" i="2" s="1"/>
  <c r="G14" i="2"/>
  <c r="A15" i="2"/>
  <c r="B15" i="2" s="1"/>
  <c r="G8" i="1"/>
  <c r="D8" i="1"/>
  <c r="A10" i="1"/>
  <c r="B9" i="1"/>
  <c r="C9" i="1"/>
  <c r="D13" i="3" l="1"/>
  <c r="C13" i="3"/>
  <c r="A15" i="3"/>
  <c r="B14" i="3"/>
  <c r="F12" i="3"/>
  <c r="E12" i="3"/>
  <c r="E74" i="3"/>
  <c r="G75" i="3"/>
  <c r="C75" i="3"/>
  <c r="D75" i="3" s="1"/>
  <c r="A77" i="3"/>
  <c r="B76" i="3"/>
  <c r="F74" i="3"/>
  <c r="F55" i="3"/>
  <c r="E55" i="3"/>
  <c r="B57" i="3"/>
  <c r="C56" i="3"/>
  <c r="D56" i="3" s="1"/>
  <c r="G56" i="3"/>
  <c r="F30" i="3"/>
  <c r="E30" i="3"/>
  <c r="A33" i="3"/>
  <c r="B33" i="3" s="1"/>
  <c r="D31" i="3"/>
  <c r="C31" i="3"/>
  <c r="F14" i="2"/>
  <c r="H7" i="1"/>
  <c r="F8" i="1"/>
  <c r="E8" i="1"/>
  <c r="E14" i="2"/>
  <c r="C15" i="2"/>
  <c r="D15" i="2" s="1"/>
  <c r="G15" i="2"/>
  <c r="A16" i="2"/>
  <c r="B16" i="2" s="1"/>
  <c r="G9" i="1"/>
  <c r="D9" i="1"/>
  <c r="A11" i="1"/>
  <c r="B10" i="1"/>
  <c r="C10" i="1"/>
  <c r="D14" i="3" l="1"/>
  <c r="C14" i="3"/>
  <c r="B15" i="3"/>
  <c r="A16" i="3"/>
  <c r="E13" i="3"/>
  <c r="F13" i="3"/>
  <c r="G76" i="3"/>
  <c r="C76" i="3"/>
  <c r="D76" i="3" s="1"/>
  <c r="E75" i="3"/>
  <c r="F75" i="3"/>
  <c r="A78" i="3"/>
  <c r="B77" i="3"/>
  <c r="B58" i="3"/>
  <c r="F56" i="3"/>
  <c r="E56" i="3"/>
  <c r="C57" i="3"/>
  <c r="D57" i="3" s="1"/>
  <c r="G57" i="3"/>
  <c r="F31" i="3"/>
  <c r="E31" i="3"/>
  <c r="A34" i="3"/>
  <c r="B34" i="3" s="1"/>
  <c r="D32" i="3"/>
  <c r="C32" i="3"/>
  <c r="F15" i="2"/>
  <c r="H8" i="1"/>
  <c r="E9" i="1"/>
  <c r="F9" i="1"/>
  <c r="E15" i="2"/>
  <c r="C16" i="2"/>
  <c r="D16" i="2" s="1"/>
  <c r="G16" i="2"/>
  <c r="A17" i="2"/>
  <c r="B17" i="2" s="1"/>
  <c r="G10" i="1"/>
  <c r="D10" i="1"/>
  <c r="A12" i="1"/>
  <c r="B11" i="1"/>
  <c r="C11" i="1"/>
  <c r="B16" i="3" l="1"/>
  <c r="A17" i="3"/>
  <c r="D15" i="3"/>
  <c r="C15" i="3"/>
  <c r="F14" i="3"/>
  <c r="E14" i="3"/>
  <c r="A79" i="3"/>
  <c r="B78" i="3"/>
  <c r="G77" i="3"/>
  <c r="C77" i="3"/>
  <c r="D77" i="3" s="1"/>
  <c r="F76" i="3"/>
  <c r="E76" i="3"/>
  <c r="E57" i="3"/>
  <c r="F57" i="3"/>
  <c r="B59" i="3"/>
  <c r="C58" i="3"/>
  <c r="D58" i="3" s="1"/>
  <c r="G58" i="3"/>
  <c r="F32" i="3"/>
  <c r="E32" i="3"/>
  <c r="D33" i="3"/>
  <c r="C33" i="3"/>
  <c r="A35" i="3"/>
  <c r="B35" i="3" s="1"/>
  <c r="F16" i="2"/>
  <c r="H9" i="1"/>
  <c r="F10" i="1"/>
  <c r="E10" i="1"/>
  <c r="E16" i="2"/>
  <c r="C17" i="2"/>
  <c r="D17" i="2" s="1"/>
  <c r="G17" i="2"/>
  <c r="A18" i="2"/>
  <c r="B18" i="2" s="1"/>
  <c r="G11" i="1"/>
  <c r="D11" i="1"/>
  <c r="A13" i="1"/>
  <c r="C12" i="1"/>
  <c r="B12" i="1"/>
  <c r="F15" i="3" l="1"/>
  <c r="E15" i="3"/>
  <c r="B17" i="3"/>
  <c r="A18" i="3"/>
  <c r="D16" i="3"/>
  <c r="C16" i="3"/>
  <c r="E77" i="3"/>
  <c r="F77" i="3"/>
  <c r="C78" i="3"/>
  <c r="D78" i="3" s="1"/>
  <c r="G78" i="3"/>
  <c r="A80" i="3"/>
  <c r="B79" i="3"/>
  <c r="E58" i="3"/>
  <c r="F58" i="3"/>
  <c r="B60" i="3"/>
  <c r="C59" i="3"/>
  <c r="D59" i="3" s="1"/>
  <c r="G59" i="3"/>
  <c r="A36" i="3"/>
  <c r="B36" i="3" s="1"/>
  <c r="D34" i="3"/>
  <c r="C34" i="3"/>
  <c r="F33" i="3"/>
  <c r="E33" i="3"/>
  <c r="F17" i="2"/>
  <c r="H10" i="1"/>
  <c r="E11" i="1"/>
  <c r="F11" i="1"/>
  <c r="E17" i="2"/>
  <c r="C18" i="2"/>
  <c r="D18" i="2" s="1"/>
  <c r="G18" i="2"/>
  <c r="G12" i="1"/>
  <c r="A19" i="2"/>
  <c r="B19" i="2" s="1"/>
  <c r="D12" i="1"/>
  <c r="A14" i="1"/>
  <c r="B13" i="1"/>
  <c r="C13" i="1"/>
  <c r="F16" i="3" l="1"/>
  <c r="E16" i="3"/>
  <c r="D17" i="3"/>
  <c r="C17" i="3"/>
  <c r="B18" i="3"/>
  <c r="A19" i="3"/>
  <c r="E78" i="3"/>
  <c r="G79" i="3"/>
  <c r="C79" i="3"/>
  <c r="D79" i="3" s="1"/>
  <c r="A81" i="3"/>
  <c r="B80" i="3"/>
  <c r="F78" i="3"/>
  <c r="G60" i="3"/>
  <c r="C60" i="3"/>
  <c r="D60" i="3" s="1"/>
  <c r="F59" i="3"/>
  <c r="E59" i="3"/>
  <c r="B61" i="3"/>
  <c r="F34" i="3"/>
  <c r="E34" i="3"/>
  <c r="A37" i="3"/>
  <c r="B37" i="3" s="1"/>
  <c r="D35" i="3"/>
  <c r="C35" i="3"/>
  <c r="F18" i="2"/>
  <c r="H11" i="1"/>
  <c r="F12" i="1"/>
  <c r="E12" i="1"/>
  <c r="E18" i="2"/>
  <c r="C19" i="2"/>
  <c r="D19" i="2" s="1"/>
  <c r="G19" i="2"/>
  <c r="A20" i="2"/>
  <c r="G13" i="1"/>
  <c r="D13" i="1"/>
  <c r="A15" i="1"/>
  <c r="B14" i="1"/>
  <c r="C14" i="1"/>
  <c r="F17" i="3" l="1"/>
  <c r="E17" i="3"/>
  <c r="D18" i="3"/>
  <c r="C18" i="3"/>
  <c r="B19" i="3"/>
  <c r="A20" i="3"/>
  <c r="G80" i="3"/>
  <c r="C80" i="3"/>
  <c r="D80" i="3" s="1"/>
  <c r="A82" i="3"/>
  <c r="B81" i="3"/>
  <c r="E79" i="3"/>
  <c r="F79" i="3"/>
  <c r="B62" i="3"/>
  <c r="G61" i="3"/>
  <c r="C61" i="3"/>
  <c r="D61" i="3" s="1"/>
  <c r="F60" i="3"/>
  <c r="E60" i="3"/>
  <c r="F35" i="3"/>
  <c r="E35" i="3"/>
  <c r="A38" i="3"/>
  <c r="B38" i="3" s="1"/>
  <c r="D36" i="3"/>
  <c r="C36" i="3"/>
  <c r="E19" i="2"/>
  <c r="F19" i="2"/>
  <c r="H12" i="1"/>
  <c r="E13" i="1"/>
  <c r="F13" i="1"/>
  <c r="B20" i="2"/>
  <c r="G20" i="2" s="1"/>
  <c r="A21" i="2"/>
  <c r="G14" i="1"/>
  <c r="D14" i="1"/>
  <c r="A16" i="1"/>
  <c r="A17" i="1" s="1"/>
  <c r="A18" i="1" s="1"/>
  <c r="A19" i="1" s="1"/>
  <c r="A20" i="1" s="1"/>
  <c r="A21" i="1" s="1"/>
  <c r="B15" i="1"/>
  <c r="C15" i="1"/>
  <c r="D19" i="3" l="1"/>
  <c r="C19" i="3"/>
  <c r="A21" i="3"/>
  <c r="B21" i="3" s="1"/>
  <c r="B20" i="3"/>
  <c r="F18" i="3"/>
  <c r="E18" i="3"/>
  <c r="C81" i="3"/>
  <c r="D81" i="3" s="1"/>
  <c r="G81" i="3"/>
  <c r="A83" i="3"/>
  <c r="B82" i="3"/>
  <c r="F80" i="3"/>
  <c r="E80" i="3"/>
  <c r="F61" i="3"/>
  <c r="E61" i="3"/>
  <c r="G62" i="3"/>
  <c r="C62" i="3"/>
  <c r="D62" i="3" s="1"/>
  <c r="B63" i="3"/>
  <c r="F36" i="3"/>
  <c r="E36" i="3"/>
  <c r="D37" i="3"/>
  <c r="C37" i="3"/>
  <c r="A39" i="3"/>
  <c r="B39" i="3" s="1"/>
  <c r="H13" i="1"/>
  <c r="F14" i="1"/>
  <c r="E14" i="1"/>
  <c r="B17" i="1"/>
  <c r="C17" i="1"/>
  <c r="C20" i="2"/>
  <c r="D20" i="2" s="1"/>
  <c r="A22" i="2"/>
  <c r="B21" i="2"/>
  <c r="G15" i="1"/>
  <c r="B16" i="1"/>
  <c r="C16" i="1"/>
  <c r="D15" i="1"/>
  <c r="D20" i="3" l="1"/>
  <c r="C20" i="3"/>
  <c r="C21" i="3"/>
  <c r="D21" i="3"/>
  <c r="F19" i="3"/>
  <c r="E19" i="3"/>
  <c r="F81" i="3"/>
  <c r="A84" i="3"/>
  <c r="B83" i="3"/>
  <c r="C82" i="3"/>
  <c r="D82" i="3" s="1"/>
  <c r="G82" i="3"/>
  <c r="E81" i="3"/>
  <c r="B64" i="3"/>
  <c r="G63" i="3"/>
  <c r="C63" i="3"/>
  <c r="D63" i="3" s="1"/>
  <c r="F62" i="3"/>
  <c r="E62" i="3"/>
  <c r="A40" i="3"/>
  <c r="B40" i="3" s="1"/>
  <c r="D38" i="3"/>
  <c r="C38" i="3"/>
  <c r="F37" i="3"/>
  <c r="E37" i="3"/>
  <c r="E20" i="2"/>
  <c r="F20" i="2"/>
  <c r="H14" i="1"/>
  <c r="F15" i="1"/>
  <c r="E15" i="1"/>
  <c r="G17" i="1"/>
  <c r="D17" i="1"/>
  <c r="C18" i="1"/>
  <c r="B18" i="1"/>
  <c r="C21" i="2"/>
  <c r="D21" i="2" s="1"/>
  <c r="G21" i="2"/>
  <c r="A23" i="2"/>
  <c r="B22" i="2"/>
  <c r="G16" i="1"/>
  <c r="D16" i="1"/>
  <c r="F21" i="3" l="1"/>
  <c r="E21" i="3"/>
  <c r="F20" i="3"/>
  <c r="E20" i="3"/>
  <c r="F82" i="3"/>
  <c r="E82" i="3"/>
  <c r="G83" i="3"/>
  <c r="C83" i="3"/>
  <c r="D83" i="3" s="1"/>
  <c r="A85" i="3"/>
  <c r="B84" i="3"/>
  <c r="B65" i="3"/>
  <c r="F63" i="3"/>
  <c r="E63" i="3"/>
  <c r="C64" i="3"/>
  <c r="D64" i="3" s="1"/>
  <c r="G64" i="3"/>
  <c r="F38" i="3"/>
  <c r="E38" i="3"/>
  <c r="D40" i="3"/>
  <c r="C40" i="3"/>
  <c r="D39" i="3"/>
  <c r="C39" i="3"/>
  <c r="F21" i="2"/>
  <c r="H15" i="1"/>
  <c r="H16" i="1"/>
  <c r="F16" i="1"/>
  <c r="E16" i="1"/>
  <c r="E17" i="1"/>
  <c r="F17" i="1"/>
  <c r="E21" i="2"/>
  <c r="D18" i="1"/>
  <c r="G18" i="1"/>
  <c r="C19" i="1"/>
  <c r="B19" i="1"/>
  <c r="C22" i="2"/>
  <c r="D22" i="2" s="1"/>
  <c r="G22" i="2"/>
  <c r="A24" i="2"/>
  <c r="B23" i="2"/>
  <c r="G84" i="3" l="1"/>
  <c r="C84" i="3"/>
  <c r="D84" i="3" s="1"/>
  <c r="A86" i="3"/>
  <c r="B85" i="3"/>
  <c r="E83" i="3"/>
  <c r="F83" i="3"/>
  <c r="F64" i="3"/>
  <c r="E64" i="3"/>
  <c r="B66" i="3"/>
  <c r="C65" i="3"/>
  <c r="D65" i="3" s="1"/>
  <c r="G65" i="3"/>
  <c r="F40" i="3"/>
  <c r="E40" i="3"/>
  <c r="F39" i="3"/>
  <c r="E39" i="3"/>
  <c r="F22" i="2"/>
  <c r="H17" i="1"/>
  <c r="F18" i="1"/>
  <c r="E18" i="1"/>
  <c r="E22" i="2"/>
  <c r="D19" i="1"/>
  <c r="G19" i="1"/>
  <c r="B20" i="1"/>
  <c r="C20" i="1"/>
  <c r="C23" i="2"/>
  <c r="D23" i="2" s="1"/>
  <c r="G23" i="2"/>
  <c r="A25" i="2"/>
  <c r="B24" i="2"/>
  <c r="A87" i="3" l="1"/>
  <c r="B86" i="3"/>
  <c r="F84" i="3"/>
  <c r="E84" i="3"/>
  <c r="C85" i="3"/>
  <c r="D85" i="3" s="1"/>
  <c r="G85" i="3"/>
  <c r="F65" i="3"/>
  <c r="E65" i="3"/>
  <c r="C66" i="3"/>
  <c r="D66" i="3" s="1"/>
  <c r="G66" i="3"/>
  <c r="B67" i="3"/>
  <c r="B68" i="3"/>
  <c r="E23" i="2"/>
  <c r="F23" i="2"/>
  <c r="H18" i="1"/>
  <c r="F19" i="1"/>
  <c r="E19" i="1"/>
  <c r="D20" i="1"/>
  <c r="G20" i="1"/>
  <c r="B21" i="1"/>
  <c r="C21" i="1"/>
  <c r="C24" i="2"/>
  <c r="D24" i="2" s="1"/>
  <c r="G24" i="2"/>
  <c r="A26" i="2"/>
  <c r="B25" i="2"/>
  <c r="F85" i="3" l="1"/>
  <c r="E85" i="3"/>
  <c r="C86" i="3"/>
  <c r="D86" i="3" s="1"/>
  <c r="G86" i="3"/>
  <c r="A88" i="3"/>
  <c r="B87" i="3"/>
  <c r="C67" i="3"/>
  <c r="D67" i="3" s="1"/>
  <c r="G67" i="3"/>
  <c r="G68" i="3"/>
  <c r="C68" i="3"/>
  <c r="D68" i="3" s="1"/>
  <c r="E66" i="3"/>
  <c r="F66" i="3"/>
  <c r="F24" i="2"/>
  <c r="H19" i="1"/>
  <c r="F20" i="1"/>
  <c r="E20" i="1"/>
  <c r="E24" i="2"/>
  <c r="D21" i="1"/>
  <c r="G21" i="1"/>
  <c r="C25" i="2"/>
  <c r="D25" i="2" s="1"/>
  <c r="G25" i="2"/>
  <c r="B26" i="2"/>
  <c r="G87" i="3" l="1"/>
  <c r="C87" i="3"/>
  <c r="D87" i="3" s="1"/>
  <c r="A89" i="3"/>
  <c r="B88" i="3"/>
  <c r="F86" i="3"/>
  <c r="E86" i="3"/>
  <c r="F68" i="3"/>
  <c r="E68" i="3"/>
  <c r="F67" i="3"/>
  <c r="E67" i="3"/>
  <c r="F25" i="2"/>
  <c r="H20" i="1"/>
  <c r="H21" i="1"/>
  <c r="F21" i="1"/>
  <c r="E21" i="1"/>
  <c r="E25" i="2"/>
  <c r="C26" i="2"/>
  <c r="D26" i="2" s="1"/>
  <c r="G26" i="2"/>
  <c r="A90" i="3" l="1"/>
  <c r="B89" i="3"/>
  <c r="E87" i="3"/>
  <c r="F87" i="3"/>
  <c r="G88" i="3"/>
  <c r="C88" i="3"/>
  <c r="D88" i="3" s="1"/>
  <c r="F26" i="2"/>
  <c r="E26" i="2"/>
  <c r="F88" i="3" l="1"/>
  <c r="E88" i="3"/>
  <c r="C89" i="3"/>
  <c r="D89" i="3" s="1"/>
  <c r="G89" i="3"/>
  <c r="A91" i="3"/>
  <c r="B90" i="3"/>
  <c r="E89" i="3" l="1"/>
  <c r="F89" i="3"/>
  <c r="C90" i="3"/>
  <c r="D90" i="3" s="1"/>
  <c r="G90" i="3"/>
  <c r="A92" i="3"/>
  <c r="B91" i="3"/>
  <c r="E90" i="3" l="1"/>
  <c r="F90" i="3"/>
  <c r="A93" i="3"/>
  <c r="B92" i="3"/>
  <c r="G91" i="3"/>
  <c r="C91" i="3"/>
  <c r="D91" i="3" s="1"/>
  <c r="G92" i="3" l="1"/>
  <c r="C92" i="3"/>
  <c r="D92" i="3" s="1"/>
  <c r="F91" i="3"/>
  <c r="E91" i="3"/>
  <c r="A94" i="3"/>
  <c r="B93" i="3"/>
  <c r="A95" i="3" l="1"/>
  <c r="B94" i="3"/>
  <c r="C93" i="3"/>
  <c r="D93" i="3" s="1"/>
  <c r="G93" i="3"/>
  <c r="E92" i="3"/>
  <c r="F92" i="3"/>
  <c r="E93" i="3" l="1"/>
  <c r="F93" i="3"/>
  <c r="C94" i="3"/>
  <c r="D94" i="3" s="1"/>
  <c r="G94" i="3"/>
  <c r="A96" i="3"/>
  <c r="B95" i="3"/>
  <c r="E94" i="3" l="1"/>
  <c r="G95" i="3"/>
  <c r="C95" i="3"/>
  <c r="D95" i="3" s="1"/>
  <c r="A97" i="3"/>
  <c r="B96" i="3"/>
  <c r="F94" i="3"/>
  <c r="E95" i="3" l="1"/>
  <c r="F95" i="3"/>
  <c r="G96" i="3"/>
  <c r="C96" i="3"/>
  <c r="D96" i="3" s="1"/>
  <c r="A98" i="3"/>
  <c r="B97" i="3"/>
  <c r="C97" i="3" l="1"/>
  <c r="D97" i="3" s="1"/>
  <c r="G97" i="3"/>
  <c r="A99" i="3"/>
  <c r="B98" i="3"/>
  <c r="E96" i="3"/>
  <c r="F96" i="3"/>
  <c r="F97" i="3" l="1"/>
  <c r="C98" i="3"/>
  <c r="D98" i="3" s="1"/>
  <c r="G98" i="3"/>
  <c r="A100" i="3"/>
  <c r="B99" i="3"/>
  <c r="E97" i="3"/>
  <c r="E98" i="3" l="1"/>
  <c r="G99" i="3"/>
  <c r="C99" i="3"/>
  <c r="D99" i="3" s="1"/>
  <c r="A101" i="3"/>
  <c r="B100" i="3"/>
  <c r="F98" i="3"/>
  <c r="G100" i="3" l="1"/>
  <c r="C100" i="3"/>
  <c r="D100" i="3" s="1"/>
  <c r="A102" i="3"/>
  <c r="B101" i="3"/>
  <c r="F99" i="3"/>
  <c r="E99" i="3"/>
  <c r="C101" i="3" l="1"/>
  <c r="D101" i="3" s="1"/>
  <c r="G101" i="3"/>
  <c r="A103" i="3"/>
  <c r="B102" i="3"/>
  <c r="F100" i="3"/>
  <c r="E100" i="3"/>
  <c r="F101" i="3" l="1"/>
  <c r="C102" i="3"/>
  <c r="D102" i="3" s="1"/>
  <c r="G102" i="3"/>
  <c r="A104" i="3"/>
  <c r="B103" i="3"/>
  <c r="E101" i="3"/>
  <c r="E102" i="3" l="1"/>
  <c r="G103" i="3"/>
  <c r="C103" i="3"/>
  <c r="D103" i="3" s="1"/>
  <c r="A105" i="3"/>
  <c r="B104" i="3"/>
  <c r="F102" i="3"/>
  <c r="G104" i="3" l="1"/>
  <c r="C104" i="3"/>
  <c r="D104" i="3" s="1"/>
  <c r="A106" i="3"/>
  <c r="B105" i="3"/>
  <c r="F103" i="3"/>
  <c r="E103" i="3"/>
  <c r="G105" i="3" l="1"/>
  <c r="C105" i="3"/>
  <c r="D105" i="3" s="1"/>
  <c r="A107" i="3"/>
  <c r="B106" i="3"/>
  <c r="E104" i="3"/>
  <c r="F104" i="3"/>
  <c r="A108" i="3" l="1"/>
  <c r="B107" i="3"/>
  <c r="C106" i="3"/>
  <c r="D106" i="3" s="1"/>
  <c r="G106" i="3"/>
  <c r="F105" i="3"/>
  <c r="E105" i="3"/>
  <c r="E106" i="3" l="1"/>
  <c r="F106" i="3"/>
  <c r="G107" i="3"/>
  <c r="C107" i="3"/>
  <c r="D107" i="3" s="1"/>
  <c r="A109" i="3"/>
  <c r="B108" i="3"/>
  <c r="E107" i="3" l="1"/>
  <c r="F107" i="3"/>
  <c r="A110" i="3"/>
  <c r="B109" i="3"/>
  <c r="G108" i="3"/>
  <c r="C108" i="3"/>
  <c r="D108" i="3" s="1"/>
  <c r="F108" i="3" l="1"/>
  <c r="E108" i="3"/>
  <c r="G109" i="3"/>
  <c r="C109" i="3"/>
  <c r="D109" i="3" s="1"/>
  <c r="A111" i="3"/>
  <c r="B110" i="3"/>
  <c r="E109" i="3" l="1"/>
  <c r="F109" i="3"/>
  <c r="A112" i="3"/>
  <c r="B111" i="3"/>
  <c r="C110" i="3"/>
  <c r="D110" i="3" s="1"/>
  <c r="G110" i="3"/>
  <c r="F110" i="3" l="1"/>
  <c r="A113" i="3"/>
  <c r="B112" i="3"/>
  <c r="E110" i="3"/>
  <c r="G111" i="3"/>
  <c r="C111" i="3"/>
  <c r="D111" i="3" s="1"/>
  <c r="E111" i="3" l="1"/>
  <c r="F111" i="3"/>
  <c r="G112" i="3"/>
  <c r="C112" i="3"/>
  <c r="D112" i="3" s="1"/>
  <c r="A114" i="3"/>
  <c r="B113" i="3"/>
  <c r="E112" i="3" l="1"/>
  <c r="F112" i="3"/>
  <c r="C113" i="3"/>
  <c r="D113" i="3" s="1"/>
  <c r="G113" i="3"/>
  <c r="A115" i="3"/>
  <c r="B114" i="3"/>
  <c r="E113" i="3" l="1"/>
  <c r="C114" i="3"/>
  <c r="D114" i="3" s="1"/>
  <c r="G114" i="3"/>
  <c r="A116" i="3"/>
  <c r="B115" i="3"/>
  <c r="F113" i="3"/>
  <c r="A117" i="3" l="1"/>
  <c r="B116" i="3"/>
  <c r="G115" i="3"/>
  <c r="C115" i="3"/>
  <c r="D115" i="3" s="1"/>
  <c r="E114" i="3"/>
  <c r="F114" i="3"/>
  <c r="F115" i="3" l="1"/>
  <c r="E115" i="3"/>
  <c r="G116" i="3"/>
  <c r="C116" i="3"/>
  <c r="D116" i="3" s="1"/>
  <c r="A118" i="3"/>
  <c r="B117" i="3"/>
  <c r="A119" i="3" l="1"/>
  <c r="B118" i="3"/>
  <c r="C117" i="3"/>
  <c r="D117" i="3" s="1"/>
  <c r="G117" i="3"/>
  <c r="F116" i="3"/>
  <c r="E116" i="3"/>
  <c r="E117" i="3" l="1"/>
  <c r="C118" i="3"/>
  <c r="D118" i="3" s="1"/>
  <c r="G118" i="3"/>
  <c r="F117" i="3"/>
  <c r="A120" i="3"/>
  <c r="B119" i="3"/>
  <c r="F118" i="3" l="1"/>
  <c r="G119" i="3"/>
  <c r="C119" i="3"/>
  <c r="D119" i="3" s="1"/>
  <c r="A121" i="3"/>
  <c r="B120" i="3"/>
  <c r="E118" i="3"/>
  <c r="A122" i="3" l="1"/>
  <c r="B121" i="3"/>
  <c r="E119" i="3"/>
  <c r="F119" i="3"/>
  <c r="G120" i="3"/>
  <c r="C120" i="3"/>
  <c r="D120" i="3" s="1"/>
  <c r="F120" i="3" l="1"/>
  <c r="E120" i="3"/>
  <c r="G121" i="3"/>
  <c r="C121" i="3"/>
  <c r="D121" i="3" s="1"/>
  <c r="A123" i="3"/>
  <c r="B122" i="3"/>
  <c r="C122" i="3" l="1"/>
  <c r="D122" i="3" s="1"/>
  <c r="G122" i="3"/>
  <c r="A124" i="3"/>
  <c r="B123" i="3"/>
  <c r="F121" i="3"/>
  <c r="E121" i="3"/>
  <c r="E122" i="3" l="1"/>
  <c r="G123" i="3"/>
  <c r="C123" i="3"/>
  <c r="D123" i="3" s="1"/>
  <c r="A125" i="3"/>
  <c r="B124" i="3"/>
  <c r="F122" i="3"/>
  <c r="E123" i="3" l="1"/>
  <c r="F123" i="3"/>
  <c r="G124" i="3"/>
  <c r="C124" i="3"/>
  <c r="D124" i="3" s="1"/>
  <c r="A126" i="3"/>
  <c r="B125" i="3"/>
  <c r="C125" i="3" l="1"/>
  <c r="D125" i="3" s="1"/>
  <c r="G125" i="3"/>
  <c r="E124" i="3"/>
  <c r="F124" i="3"/>
  <c r="A127" i="3"/>
  <c r="B126" i="3"/>
  <c r="E125" i="3" l="1"/>
  <c r="C126" i="3"/>
  <c r="D126" i="3" s="1"/>
  <c r="G126" i="3"/>
  <c r="A128" i="3"/>
  <c r="B127" i="3"/>
  <c r="F125" i="3"/>
  <c r="F126" i="3" l="1"/>
  <c r="G127" i="3"/>
  <c r="C127" i="3"/>
  <c r="D127" i="3" s="1"/>
  <c r="A129" i="3"/>
  <c r="B128" i="3"/>
  <c r="E126" i="3"/>
  <c r="E127" i="3" l="1"/>
  <c r="F127" i="3"/>
  <c r="G128" i="3"/>
  <c r="C128" i="3"/>
  <c r="D128" i="3" s="1"/>
  <c r="A130" i="3"/>
  <c r="B129" i="3"/>
  <c r="F128" i="3" l="1"/>
  <c r="E128" i="3"/>
  <c r="C129" i="3"/>
  <c r="D129" i="3" s="1"/>
  <c r="G129" i="3"/>
  <c r="A131" i="3"/>
  <c r="B130" i="3"/>
  <c r="C130" i="3" l="1"/>
  <c r="D130" i="3" s="1"/>
  <c r="G130" i="3"/>
  <c r="A132" i="3"/>
  <c r="B131" i="3"/>
  <c r="F129" i="3"/>
  <c r="E129" i="3"/>
  <c r="F130" i="3" l="1"/>
  <c r="G131" i="3"/>
  <c r="C131" i="3"/>
  <c r="D131" i="3" s="1"/>
  <c r="A133" i="3"/>
  <c r="B132" i="3"/>
  <c r="E130" i="3"/>
  <c r="G132" i="3" l="1"/>
  <c r="C132" i="3"/>
  <c r="D132" i="3" s="1"/>
  <c r="A134" i="3"/>
  <c r="B133" i="3"/>
  <c r="E131" i="3"/>
  <c r="F131" i="3"/>
  <c r="G133" i="3" l="1"/>
  <c r="C133" i="3"/>
  <c r="D133" i="3" s="1"/>
  <c r="A135" i="3"/>
  <c r="B134" i="3"/>
  <c r="F132" i="3"/>
  <c r="E132" i="3"/>
  <c r="C134" i="3" l="1"/>
  <c r="D134" i="3" s="1"/>
  <c r="G134" i="3"/>
  <c r="A136" i="3"/>
  <c r="B135" i="3"/>
  <c r="E133" i="3"/>
  <c r="F133" i="3"/>
  <c r="E134" i="3" l="1"/>
  <c r="G135" i="3"/>
  <c r="C135" i="3"/>
  <c r="D135" i="3" s="1"/>
  <c r="A137" i="3"/>
  <c r="B136" i="3"/>
  <c r="F134" i="3"/>
  <c r="G136" i="3" l="1"/>
  <c r="C136" i="3"/>
  <c r="D136" i="3" s="1"/>
  <c r="A138" i="3"/>
  <c r="B137" i="3"/>
  <c r="F135" i="3"/>
  <c r="E135" i="3"/>
  <c r="A139" i="3" l="1"/>
  <c r="B138" i="3"/>
  <c r="G137" i="3"/>
  <c r="C137" i="3"/>
  <c r="D137" i="3" s="1"/>
  <c r="F136" i="3"/>
  <c r="E136" i="3"/>
  <c r="E137" i="3" l="1"/>
  <c r="F137" i="3"/>
  <c r="C138" i="3"/>
  <c r="D138" i="3" s="1"/>
  <c r="G138" i="3"/>
  <c r="A140" i="3"/>
  <c r="B139" i="3"/>
  <c r="A141" i="3" l="1"/>
  <c r="B140" i="3"/>
  <c r="E138" i="3"/>
  <c r="F138" i="3"/>
  <c r="G139" i="3"/>
  <c r="C139" i="3"/>
  <c r="D139" i="3" s="1"/>
  <c r="E139" i="3" l="1"/>
  <c r="F139" i="3"/>
  <c r="G140" i="3"/>
  <c r="C140" i="3"/>
  <c r="D140" i="3" s="1"/>
  <c r="A142" i="3"/>
  <c r="B141" i="3"/>
  <c r="F140" i="3" l="1"/>
  <c r="E140" i="3"/>
  <c r="C141" i="3"/>
  <c r="D141" i="3" s="1"/>
  <c r="G141" i="3"/>
  <c r="A143" i="3"/>
  <c r="B142" i="3"/>
  <c r="F141" i="3" l="1"/>
  <c r="C142" i="3"/>
  <c r="D142" i="3" s="1"/>
  <c r="G142" i="3"/>
  <c r="A144" i="3"/>
  <c r="B143" i="3"/>
  <c r="E141" i="3"/>
  <c r="F142" i="3" l="1"/>
  <c r="G143" i="3"/>
  <c r="C143" i="3"/>
  <c r="D143" i="3" s="1"/>
  <c r="A145" i="3"/>
  <c r="B144" i="3"/>
  <c r="E142" i="3"/>
  <c r="G144" i="3" l="1"/>
  <c r="C144" i="3"/>
  <c r="D144" i="3" s="1"/>
  <c r="A146" i="3"/>
  <c r="B145" i="3"/>
  <c r="E143" i="3"/>
  <c r="F143" i="3"/>
  <c r="G145" i="3" l="1"/>
  <c r="C145" i="3"/>
  <c r="D145" i="3" s="1"/>
  <c r="A147" i="3"/>
  <c r="B146" i="3"/>
  <c r="F144" i="3"/>
  <c r="E144" i="3"/>
  <c r="A148" i="3" l="1"/>
  <c r="B147" i="3"/>
  <c r="C146" i="3"/>
  <c r="D146" i="3" s="1"/>
  <c r="G146" i="3"/>
  <c r="E145" i="3"/>
  <c r="F145" i="3"/>
  <c r="E146" i="3" l="1"/>
  <c r="G147" i="3"/>
  <c r="C147" i="3"/>
  <c r="D147" i="3" s="1"/>
  <c r="F146" i="3"/>
  <c r="A149" i="3"/>
  <c r="B148" i="3"/>
  <c r="G148" i="3" l="1"/>
  <c r="C148" i="3"/>
  <c r="D148" i="3" s="1"/>
  <c r="A150" i="3"/>
  <c r="B149" i="3"/>
  <c r="E147" i="3"/>
  <c r="F147" i="3"/>
  <c r="A151" i="3" l="1"/>
  <c r="B150" i="3"/>
  <c r="C149" i="3"/>
  <c r="D149" i="3" s="1"/>
  <c r="G149" i="3"/>
  <c r="E148" i="3"/>
  <c r="F148" i="3"/>
  <c r="E149" i="3" l="1"/>
  <c r="C150" i="3"/>
  <c r="D150" i="3" s="1"/>
  <c r="G150" i="3"/>
  <c r="F149" i="3"/>
  <c r="A152" i="3"/>
  <c r="B151" i="3"/>
  <c r="F150" i="3" l="1"/>
  <c r="G151" i="3"/>
  <c r="C151" i="3"/>
  <c r="D151" i="3" s="1"/>
  <c r="A153" i="3"/>
  <c r="B152" i="3"/>
  <c r="E150" i="3"/>
  <c r="A154" i="3" l="1"/>
  <c r="B153" i="3"/>
  <c r="G152" i="3"/>
  <c r="C152" i="3"/>
  <c r="D152" i="3" s="1"/>
  <c r="E151" i="3"/>
  <c r="F151" i="3"/>
  <c r="E152" i="3" l="1"/>
  <c r="F152" i="3"/>
  <c r="G153" i="3"/>
  <c r="C153" i="3"/>
  <c r="D153" i="3" s="1"/>
  <c r="A155" i="3"/>
  <c r="B154" i="3"/>
  <c r="C154" i="3" l="1"/>
  <c r="D154" i="3" s="1"/>
  <c r="G154" i="3"/>
  <c r="A156" i="3"/>
  <c r="B155" i="3"/>
  <c r="F153" i="3"/>
  <c r="E153" i="3"/>
  <c r="E154" i="3" l="1"/>
  <c r="F154" i="3"/>
  <c r="C155" i="3"/>
  <c r="D155" i="3" s="1"/>
  <c r="G155" i="3"/>
  <c r="A157" i="3"/>
  <c r="B156" i="3"/>
  <c r="F155" i="3" l="1"/>
  <c r="A158" i="3"/>
  <c r="B157" i="3"/>
  <c r="G156" i="3"/>
  <c r="C156" i="3"/>
  <c r="D156" i="3" s="1"/>
  <c r="E155" i="3"/>
  <c r="G157" i="3" l="1"/>
  <c r="C157" i="3"/>
  <c r="D157" i="3" s="1"/>
  <c r="E156" i="3"/>
  <c r="F156" i="3"/>
  <c r="A159" i="3"/>
  <c r="B158" i="3"/>
  <c r="C158" i="3" l="1"/>
  <c r="D158" i="3" s="1"/>
  <c r="G158" i="3"/>
  <c r="A160" i="3"/>
  <c r="B159" i="3"/>
  <c r="F157" i="3"/>
  <c r="E157" i="3"/>
  <c r="E158" i="3" l="1"/>
  <c r="C159" i="3"/>
  <c r="D159" i="3" s="1"/>
  <c r="G159" i="3"/>
  <c r="A161" i="3"/>
  <c r="B160" i="3"/>
  <c r="F158" i="3"/>
  <c r="E159" i="3" l="1"/>
  <c r="A162" i="3"/>
  <c r="B161" i="3"/>
  <c r="G160" i="3"/>
  <c r="C160" i="3"/>
  <c r="D160" i="3" s="1"/>
  <c r="F159" i="3"/>
  <c r="E160" i="3" l="1"/>
  <c r="F160" i="3"/>
  <c r="C161" i="3"/>
  <c r="D161" i="3" s="1"/>
  <c r="G161" i="3"/>
  <c r="A163" i="3"/>
  <c r="B162" i="3"/>
  <c r="E161" i="3" l="1"/>
  <c r="A164" i="3"/>
  <c r="B163" i="3"/>
  <c r="C162" i="3"/>
  <c r="D162" i="3" s="1"/>
  <c r="G162" i="3"/>
  <c r="F161" i="3"/>
  <c r="E162" i="3" l="1"/>
  <c r="F162" i="3"/>
  <c r="G163" i="3"/>
  <c r="C163" i="3"/>
  <c r="D163" i="3" s="1"/>
  <c r="A165" i="3"/>
  <c r="B164" i="3"/>
  <c r="G164" i="3" l="1"/>
  <c r="C164" i="3"/>
  <c r="D164" i="3" s="1"/>
  <c r="A166" i="3"/>
  <c r="B165" i="3"/>
  <c r="F163" i="3"/>
  <c r="E163" i="3"/>
  <c r="F164" i="3" l="1"/>
  <c r="E164" i="3"/>
  <c r="G165" i="3"/>
  <c r="C165" i="3"/>
  <c r="D165" i="3" s="1"/>
  <c r="A167" i="3"/>
  <c r="B166" i="3"/>
  <c r="C166" i="3" l="1"/>
  <c r="D166" i="3" s="1"/>
  <c r="G166" i="3"/>
  <c r="A168" i="3"/>
  <c r="B167" i="3"/>
  <c r="E165" i="3"/>
  <c r="F165" i="3"/>
  <c r="F166" i="3" l="1"/>
  <c r="C167" i="3"/>
  <c r="D167" i="3" s="1"/>
  <c r="G167" i="3"/>
  <c r="A169" i="3"/>
  <c r="B168" i="3"/>
  <c r="E166" i="3"/>
  <c r="E167" i="3" l="1"/>
  <c r="G168" i="3"/>
  <c r="C168" i="3"/>
  <c r="D168" i="3" s="1"/>
  <c r="A170" i="3"/>
  <c r="B169" i="3"/>
  <c r="F167" i="3"/>
  <c r="C169" i="3" l="1"/>
  <c r="D169" i="3" s="1"/>
  <c r="G169" i="3"/>
  <c r="A171" i="3"/>
  <c r="B170" i="3"/>
  <c r="F168" i="3"/>
  <c r="E168" i="3"/>
  <c r="F169" i="3" l="1"/>
  <c r="C170" i="3"/>
  <c r="D170" i="3" s="1"/>
  <c r="G170" i="3"/>
  <c r="A172" i="3"/>
  <c r="B171" i="3"/>
  <c r="E169" i="3"/>
  <c r="A173" i="3" l="1"/>
  <c r="B172" i="3"/>
  <c r="C171" i="3"/>
  <c r="D171" i="3" s="1"/>
  <c r="G171" i="3"/>
  <c r="F170" i="3"/>
  <c r="E170" i="3"/>
  <c r="E171" i="3" l="1"/>
  <c r="C172" i="3"/>
  <c r="D172" i="3" s="1"/>
  <c r="G172" i="3"/>
  <c r="F171" i="3"/>
  <c r="A174" i="3"/>
  <c r="B173" i="3"/>
  <c r="E172" i="3" l="1"/>
  <c r="G173" i="3"/>
  <c r="C173" i="3"/>
  <c r="D173" i="3" s="1"/>
  <c r="A175" i="3"/>
  <c r="B174" i="3"/>
  <c r="F172" i="3"/>
  <c r="A176" i="3" l="1"/>
  <c r="B175" i="3"/>
  <c r="G174" i="3"/>
  <c r="C174" i="3"/>
  <c r="D174" i="3" s="1"/>
  <c r="F173" i="3"/>
  <c r="E173" i="3"/>
  <c r="E174" i="3" l="1"/>
  <c r="F174" i="3"/>
  <c r="C175" i="3"/>
  <c r="D175" i="3" s="1"/>
  <c r="G175" i="3"/>
  <c r="A177" i="3"/>
  <c r="B176" i="3"/>
  <c r="E175" i="3" l="1"/>
  <c r="A178" i="3"/>
  <c r="B177" i="3"/>
  <c r="C176" i="3"/>
  <c r="D176" i="3" s="1"/>
  <c r="G176" i="3"/>
  <c r="F175" i="3"/>
  <c r="F176" i="3" l="1"/>
  <c r="E176" i="3"/>
  <c r="G177" i="3"/>
  <c r="C177" i="3"/>
  <c r="D177" i="3" s="1"/>
  <c r="A179" i="3"/>
  <c r="B178" i="3"/>
  <c r="E177" i="3" l="1"/>
  <c r="F177" i="3"/>
  <c r="C178" i="3"/>
  <c r="D178" i="3" s="1"/>
  <c r="G178" i="3"/>
  <c r="A180" i="3"/>
  <c r="B179" i="3"/>
  <c r="C179" i="3" l="1"/>
  <c r="D179" i="3" s="1"/>
  <c r="G179" i="3"/>
  <c r="A181" i="3"/>
  <c r="B180" i="3"/>
  <c r="F178" i="3"/>
  <c r="E178" i="3"/>
  <c r="E179" i="3" l="1"/>
  <c r="C180" i="3"/>
  <c r="D180" i="3" s="1"/>
  <c r="G180" i="3"/>
  <c r="A182" i="3"/>
  <c r="B181" i="3"/>
  <c r="F179" i="3"/>
  <c r="F180" i="3" l="1"/>
  <c r="A183" i="3"/>
  <c r="B182" i="3"/>
  <c r="G181" i="3"/>
  <c r="C181" i="3"/>
  <c r="D181" i="3" s="1"/>
  <c r="E180" i="3"/>
  <c r="E181" i="3" l="1"/>
  <c r="F181" i="3"/>
  <c r="G182" i="3"/>
  <c r="C182" i="3"/>
  <c r="D182" i="3" s="1"/>
  <c r="A184" i="3"/>
  <c r="B183" i="3"/>
  <c r="C183" i="3" l="1"/>
  <c r="D183" i="3" s="1"/>
  <c r="G183" i="3"/>
  <c r="A185" i="3"/>
  <c r="B184" i="3"/>
  <c r="E182" i="3"/>
  <c r="F182" i="3"/>
  <c r="F183" i="3" l="1"/>
  <c r="A186" i="3"/>
  <c r="B185" i="3"/>
  <c r="C184" i="3"/>
  <c r="D184" i="3" s="1"/>
  <c r="G184" i="3"/>
  <c r="E183" i="3"/>
  <c r="G185" i="3" l="1"/>
  <c r="C185" i="3"/>
  <c r="D185" i="3" s="1"/>
  <c r="E184" i="3"/>
  <c r="F184" i="3"/>
  <c r="A187" i="3"/>
  <c r="B186" i="3"/>
  <c r="C186" i="3" l="1"/>
  <c r="D186" i="3" s="1"/>
  <c r="G186" i="3"/>
  <c r="A188" i="3"/>
  <c r="B187" i="3"/>
  <c r="E185" i="3"/>
  <c r="F185" i="3"/>
  <c r="E186" i="3" l="1"/>
  <c r="A189" i="3"/>
  <c r="B188" i="3"/>
  <c r="C187" i="3"/>
  <c r="D187" i="3" s="1"/>
  <c r="G187" i="3"/>
  <c r="F186" i="3"/>
  <c r="E187" i="3" l="1"/>
  <c r="F187" i="3"/>
  <c r="G188" i="3"/>
  <c r="C188" i="3"/>
  <c r="D188" i="3" s="1"/>
  <c r="A190" i="3"/>
  <c r="B189" i="3"/>
  <c r="A191" i="3" l="1"/>
  <c r="B190" i="3"/>
  <c r="G189" i="3"/>
  <c r="C189" i="3"/>
  <c r="D189" i="3" s="1"/>
  <c r="E188" i="3"/>
  <c r="F188" i="3"/>
  <c r="F189" i="3" l="1"/>
  <c r="E189" i="3"/>
  <c r="G190" i="3"/>
  <c r="C190" i="3"/>
  <c r="D190" i="3" s="1"/>
  <c r="A192" i="3"/>
  <c r="B191" i="3"/>
  <c r="C191" i="3" l="1"/>
  <c r="D191" i="3" s="1"/>
  <c r="G191" i="3"/>
  <c r="E190" i="3"/>
  <c r="F190" i="3"/>
  <c r="A193" i="3"/>
  <c r="B192" i="3"/>
  <c r="F191" i="3" l="1"/>
  <c r="A194" i="3"/>
  <c r="B193" i="3"/>
  <c r="C192" i="3"/>
  <c r="D192" i="3" s="1"/>
  <c r="G192" i="3"/>
  <c r="E191" i="3"/>
  <c r="F192" i="3" l="1"/>
  <c r="E192" i="3"/>
  <c r="G193" i="3"/>
  <c r="C193" i="3"/>
  <c r="D193" i="3" s="1"/>
  <c r="A195" i="3"/>
  <c r="B194" i="3"/>
  <c r="E193" i="3" l="1"/>
  <c r="F193" i="3"/>
  <c r="C194" i="3"/>
  <c r="D194" i="3" s="1"/>
  <c r="G194" i="3"/>
  <c r="A196" i="3"/>
  <c r="B195" i="3"/>
  <c r="F194" i="3" l="1"/>
  <c r="E194" i="3"/>
  <c r="B196" i="3"/>
  <c r="A197" i="3"/>
  <c r="C195" i="3"/>
  <c r="D195" i="3" s="1"/>
  <c r="G195" i="3"/>
  <c r="F195" i="3" l="1"/>
  <c r="E195" i="3"/>
  <c r="B197" i="3"/>
  <c r="A198" i="3"/>
  <c r="G196" i="3"/>
  <c r="C196" i="3"/>
  <c r="D196" i="3" s="1"/>
  <c r="E196" i="3" l="1"/>
  <c r="F196" i="3"/>
  <c r="C197" i="3"/>
  <c r="D197" i="3" s="1"/>
  <c r="G197" i="3"/>
  <c r="A199" i="3"/>
  <c r="B198" i="3"/>
  <c r="C198" i="3" l="1"/>
  <c r="D198" i="3" s="1"/>
  <c r="G198" i="3"/>
  <c r="A200" i="3"/>
  <c r="B199" i="3"/>
  <c r="E197" i="3"/>
  <c r="F197" i="3"/>
  <c r="A201" i="3" l="1"/>
  <c r="B200" i="3"/>
  <c r="G199" i="3"/>
  <c r="C199" i="3"/>
  <c r="D199" i="3" s="1"/>
  <c r="E198" i="3"/>
  <c r="F198" i="3"/>
  <c r="E199" i="3" l="1"/>
  <c r="F199" i="3"/>
  <c r="C200" i="3"/>
  <c r="D200" i="3" s="1"/>
  <c r="G200" i="3"/>
  <c r="A202" i="3"/>
  <c r="B201" i="3"/>
  <c r="A203" i="3" l="1"/>
  <c r="B202" i="3"/>
  <c r="C201" i="3"/>
  <c r="D201" i="3" s="1"/>
  <c r="G201" i="3"/>
  <c r="F200" i="3"/>
  <c r="E200" i="3"/>
  <c r="C202" i="3" l="1"/>
  <c r="D202" i="3" s="1"/>
  <c r="G202" i="3"/>
  <c r="E201" i="3"/>
  <c r="F201" i="3"/>
  <c r="A204" i="3"/>
  <c r="B203" i="3"/>
  <c r="G203" i="3" l="1"/>
  <c r="C203" i="3"/>
  <c r="D203" i="3" s="1"/>
  <c r="A205" i="3"/>
  <c r="B204" i="3"/>
  <c r="E202" i="3"/>
  <c r="F202" i="3"/>
  <c r="A206" i="3" l="1"/>
  <c r="B205" i="3"/>
  <c r="E203" i="3"/>
  <c r="F203" i="3"/>
  <c r="C204" i="3"/>
  <c r="D204" i="3" s="1"/>
  <c r="G204" i="3"/>
  <c r="F204" i="3" l="1"/>
  <c r="E204" i="3"/>
  <c r="C205" i="3"/>
  <c r="D205" i="3" s="1"/>
  <c r="G205" i="3"/>
  <c r="A207" i="3"/>
  <c r="B206" i="3"/>
  <c r="F205" i="3" l="1"/>
  <c r="A208" i="3"/>
  <c r="B207" i="3"/>
  <c r="C206" i="3"/>
  <c r="D206" i="3" s="1"/>
  <c r="G206" i="3"/>
  <c r="E205" i="3"/>
  <c r="E206" i="3" l="1"/>
  <c r="G207" i="3"/>
  <c r="C207" i="3"/>
  <c r="D207" i="3" s="1"/>
  <c r="F206" i="3"/>
  <c r="A209" i="3"/>
  <c r="B208" i="3"/>
  <c r="C208" i="3" l="1"/>
  <c r="D208" i="3" s="1"/>
  <c r="G208" i="3"/>
  <c r="F207" i="3"/>
  <c r="E207" i="3"/>
  <c r="A210" i="3"/>
  <c r="B209" i="3"/>
  <c r="A211" i="3" l="1"/>
  <c r="B210" i="3"/>
  <c r="C209" i="3"/>
  <c r="D209" i="3" s="1"/>
  <c r="G209" i="3"/>
  <c r="F208" i="3"/>
  <c r="E208" i="3"/>
  <c r="F209" i="3" l="1"/>
  <c r="E209" i="3"/>
  <c r="G210" i="3"/>
  <c r="C210" i="3"/>
  <c r="D210" i="3" s="1"/>
  <c r="A212" i="3"/>
  <c r="B211" i="3"/>
  <c r="E210" i="3" l="1"/>
  <c r="F210" i="3"/>
  <c r="G211" i="3"/>
  <c r="C211" i="3"/>
  <c r="D211" i="3" s="1"/>
  <c r="A213" i="3"/>
  <c r="B212" i="3"/>
  <c r="A214" i="3" l="1"/>
  <c r="B213" i="3"/>
  <c r="E211" i="3"/>
  <c r="F211" i="3"/>
  <c r="G212" i="3"/>
  <c r="C212" i="3"/>
  <c r="D212" i="3" s="1"/>
  <c r="F212" i="3" l="1"/>
  <c r="E212" i="3"/>
  <c r="C213" i="3"/>
  <c r="D213" i="3" s="1"/>
  <c r="G213" i="3"/>
  <c r="A215" i="3"/>
  <c r="B214" i="3"/>
  <c r="A216" i="3" l="1"/>
  <c r="B215" i="3"/>
  <c r="G214" i="3"/>
  <c r="C214" i="3"/>
  <c r="D214" i="3" s="1"/>
  <c r="E213" i="3"/>
  <c r="F213" i="3"/>
  <c r="G215" i="3" l="1"/>
  <c r="C215" i="3"/>
  <c r="D215" i="3" s="1"/>
  <c r="E214" i="3"/>
  <c r="F214" i="3"/>
  <c r="A217" i="3"/>
  <c r="B216" i="3"/>
  <c r="A218" i="3" l="1"/>
  <c r="B217" i="3"/>
  <c r="E215" i="3"/>
  <c r="F215" i="3"/>
  <c r="C216" i="3"/>
  <c r="D216" i="3" s="1"/>
  <c r="G216" i="3"/>
  <c r="F216" i="3" l="1"/>
  <c r="E216" i="3"/>
  <c r="C217" i="3"/>
  <c r="D217" i="3" s="1"/>
  <c r="G217" i="3"/>
  <c r="A219" i="3"/>
  <c r="B218" i="3"/>
  <c r="E217" i="3" l="1"/>
  <c r="A220" i="3"/>
  <c r="B219" i="3"/>
  <c r="C218" i="3"/>
  <c r="D218" i="3" s="1"/>
  <c r="G218" i="3"/>
  <c r="F217" i="3"/>
  <c r="E218" i="3" l="1"/>
  <c r="F218" i="3"/>
  <c r="G219" i="3"/>
  <c r="C219" i="3"/>
  <c r="D219" i="3" s="1"/>
  <c r="A221" i="3"/>
  <c r="B220" i="3"/>
  <c r="E219" i="3" l="1"/>
  <c r="F219" i="3"/>
  <c r="A222" i="3"/>
  <c r="B221" i="3"/>
  <c r="C220" i="3"/>
  <c r="D220" i="3" s="1"/>
  <c r="G220" i="3"/>
  <c r="F220" i="3" l="1"/>
  <c r="A223" i="3"/>
  <c r="B222" i="3"/>
  <c r="E220" i="3"/>
  <c r="C221" i="3"/>
  <c r="D221" i="3" s="1"/>
  <c r="G221" i="3"/>
  <c r="E221" i="3" l="1"/>
  <c r="F221" i="3"/>
  <c r="C222" i="3"/>
  <c r="D222" i="3" s="1"/>
  <c r="G222" i="3"/>
  <c r="A224" i="3"/>
  <c r="B223" i="3"/>
  <c r="E222" i="3" l="1"/>
  <c r="G223" i="3"/>
  <c r="C223" i="3"/>
  <c r="D223" i="3" s="1"/>
  <c r="B224" i="3"/>
  <c r="A225" i="3"/>
  <c r="F222" i="3"/>
  <c r="E223" i="3" l="1"/>
  <c r="F223" i="3"/>
  <c r="B225" i="3"/>
  <c r="A226" i="3"/>
  <c r="C224" i="3"/>
  <c r="D224" i="3" s="1"/>
  <c r="G224" i="3"/>
  <c r="F224" i="3" l="1"/>
  <c r="E224" i="3"/>
  <c r="A227" i="3"/>
  <c r="B226" i="3"/>
  <c r="C225" i="3"/>
  <c r="D225" i="3" s="1"/>
  <c r="G225" i="3"/>
  <c r="C226" i="3" l="1"/>
  <c r="D226" i="3" s="1"/>
  <c r="G226" i="3"/>
  <c r="F225" i="3"/>
  <c r="E225" i="3"/>
  <c r="A228" i="3"/>
  <c r="B227" i="3"/>
  <c r="E226" i="3" l="1"/>
  <c r="C227" i="3"/>
  <c r="D227" i="3" s="1"/>
  <c r="G227" i="3"/>
  <c r="A229" i="3"/>
  <c r="B228" i="3"/>
  <c r="F226" i="3"/>
  <c r="E227" i="3" l="1"/>
  <c r="G228" i="3"/>
  <c r="C228" i="3"/>
  <c r="D228" i="3" s="1"/>
  <c r="A230" i="3"/>
  <c r="B229" i="3"/>
  <c r="F227" i="3"/>
  <c r="F228" i="3" l="1"/>
  <c r="E228" i="3"/>
  <c r="G229" i="3"/>
  <c r="C229" i="3"/>
  <c r="D229" i="3" s="1"/>
  <c r="A231" i="3"/>
  <c r="B230" i="3"/>
  <c r="A232" i="3" l="1"/>
  <c r="B231" i="3"/>
  <c r="E229" i="3"/>
  <c r="F229" i="3"/>
  <c r="C230" i="3"/>
  <c r="D230" i="3" s="1"/>
  <c r="G230" i="3"/>
  <c r="F230" i="3" l="1"/>
  <c r="E230" i="3"/>
  <c r="C231" i="3"/>
  <c r="D231" i="3" s="1"/>
  <c r="G231" i="3"/>
  <c r="A233" i="3"/>
  <c r="B232" i="3"/>
  <c r="A234" i="3" l="1"/>
  <c r="B233" i="3"/>
  <c r="G232" i="3"/>
  <c r="C232" i="3"/>
  <c r="D232" i="3" s="1"/>
  <c r="E231" i="3"/>
  <c r="F231" i="3"/>
  <c r="F232" i="3" l="1"/>
  <c r="E232" i="3"/>
  <c r="G233" i="3"/>
  <c r="C233" i="3"/>
  <c r="D233" i="3" s="1"/>
  <c r="A235" i="3"/>
  <c r="B234" i="3"/>
  <c r="A236" i="3" l="1"/>
  <c r="B235" i="3"/>
  <c r="C234" i="3"/>
  <c r="D234" i="3" s="1"/>
  <c r="G234" i="3"/>
  <c r="F233" i="3"/>
  <c r="E233" i="3"/>
  <c r="E234" i="3" l="1"/>
  <c r="C235" i="3"/>
  <c r="D235" i="3" s="1"/>
  <c r="G235" i="3"/>
  <c r="F234" i="3"/>
  <c r="A237" i="3"/>
  <c r="B236" i="3"/>
  <c r="E235" i="3" l="1"/>
  <c r="G236" i="3"/>
  <c r="C236" i="3"/>
  <c r="D236" i="3" s="1"/>
  <c r="A238" i="3"/>
  <c r="B237" i="3"/>
  <c r="F235" i="3"/>
  <c r="A239" i="3" l="1"/>
  <c r="B238" i="3"/>
  <c r="E236" i="3"/>
  <c r="F236" i="3"/>
  <c r="G237" i="3"/>
  <c r="C237" i="3"/>
  <c r="D237" i="3" s="1"/>
  <c r="E237" i="3" l="1"/>
  <c r="F237" i="3"/>
  <c r="C238" i="3"/>
  <c r="D238" i="3" s="1"/>
  <c r="G238" i="3"/>
  <c r="A240" i="3"/>
  <c r="B239" i="3"/>
  <c r="E238" i="3" l="1"/>
  <c r="A241" i="3"/>
  <c r="B240" i="3"/>
  <c r="C239" i="3"/>
  <c r="D239" i="3" s="1"/>
  <c r="G239" i="3"/>
  <c r="F238" i="3"/>
  <c r="E239" i="3" l="1"/>
  <c r="G240" i="3"/>
  <c r="C240" i="3"/>
  <c r="D240" i="3" s="1"/>
  <c r="F239" i="3"/>
  <c r="A242" i="3"/>
  <c r="B241" i="3"/>
  <c r="E240" i="3" l="1"/>
  <c r="F240" i="3"/>
  <c r="G241" i="3"/>
  <c r="C241" i="3"/>
  <c r="D241" i="3" s="1"/>
  <c r="A243" i="3"/>
  <c r="B242" i="3"/>
  <c r="C242" i="3" l="1"/>
  <c r="D242" i="3" s="1"/>
  <c r="G242" i="3"/>
  <c r="A244" i="3"/>
  <c r="B243" i="3"/>
  <c r="E241" i="3"/>
  <c r="F241" i="3"/>
  <c r="F242" i="3" l="1"/>
  <c r="C243" i="3"/>
  <c r="D243" i="3" s="1"/>
  <c r="G243" i="3"/>
  <c r="A245" i="3"/>
  <c r="B244" i="3"/>
  <c r="E242" i="3"/>
  <c r="G244" i="3" l="1"/>
  <c r="C244" i="3"/>
  <c r="D244" i="3" s="1"/>
  <c r="A246" i="3"/>
  <c r="B245" i="3"/>
  <c r="E243" i="3"/>
  <c r="F243" i="3"/>
  <c r="G245" i="3" l="1"/>
  <c r="C245" i="3"/>
  <c r="D245" i="3" s="1"/>
  <c r="F244" i="3"/>
  <c r="E244" i="3"/>
  <c r="A247" i="3"/>
  <c r="B246" i="3"/>
  <c r="E245" i="3" l="1"/>
  <c r="F245" i="3"/>
  <c r="C246" i="3"/>
  <c r="D246" i="3" s="1"/>
  <c r="G246" i="3"/>
  <c r="B247" i="3"/>
  <c r="A248" i="3"/>
  <c r="E246" i="3" l="1"/>
  <c r="F246" i="3"/>
  <c r="A249" i="3"/>
  <c r="B248" i="3"/>
  <c r="C247" i="3"/>
  <c r="D247" i="3" s="1"/>
  <c r="G247" i="3"/>
  <c r="E247" i="3" l="1"/>
  <c r="F247" i="3"/>
  <c r="C248" i="3"/>
  <c r="D248" i="3" s="1"/>
  <c r="G248" i="3"/>
  <c r="A250" i="3"/>
  <c r="B249" i="3"/>
  <c r="A251" i="3" l="1"/>
  <c r="B250" i="3"/>
  <c r="F248" i="3"/>
  <c r="E248" i="3"/>
  <c r="G249" i="3"/>
  <c r="C249" i="3"/>
  <c r="D249" i="3" s="1"/>
  <c r="E249" i="3" l="1"/>
  <c r="F249" i="3"/>
  <c r="G250" i="3"/>
  <c r="C250" i="3"/>
  <c r="D250" i="3" s="1"/>
  <c r="A252" i="3"/>
  <c r="B251" i="3"/>
  <c r="G251" i="3" l="1"/>
  <c r="C251" i="3"/>
  <c r="D251" i="3" s="1"/>
  <c r="A253" i="3"/>
  <c r="B252" i="3"/>
  <c r="F250" i="3"/>
  <c r="E250" i="3"/>
  <c r="G252" i="3" l="1"/>
  <c r="C252" i="3"/>
  <c r="D252" i="3" s="1"/>
  <c r="E251" i="3"/>
  <c r="F251" i="3"/>
  <c r="A254" i="3"/>
  <c r="B253" i="3"/>
  <c r="E252" i="3" l="1"/>
  <c r="F252" i="3"/>
  <c r="G253" i="3"/>
  <c r="C253" i="3"/>
  <c r="D253" i="3" s="1"/>
  <c r="A255" i="3"/>
  <c r="B254" i="3"/>
  <c r="E253" i="3" l="1"/>
  <c r="F253" i="3"/>
  <c r="G254" i="3"/>
  <c r="C254" i="3"/>
  <c r="D254" i="3" s="1"/>
  <c r="A256" i="3"/>
  <c r="B255" i="3"/>
  <c r="E254" i="3" l="1"/>
  <c r="F254" i="3"/>
  <c r="C255" i="3"/>
  <c r="D255" i="3" s="1"/>
  <c r="G255" i="3"/>
  <c r="A257" i="3"/>
  <c r="B256" i="3"/>
  <c r="A258" i="3" l="1"/>
  <c r="B257" i="3"/>
  <c r="C256" i="3"/>
  <c r="D256" i="3" s="1"/>
  <c r="G256" i="3"/>
  <c r="F255" i="3"/>
  <c r="E255" i="3"/>
  <c r="G257" i="3" l="1"/>
  <c r="C257" i="3"/>
  <c r="D257" i="3" s="1"/>
  <c r="E256" i="3"/>
  <c r="F256" i="3"/>
  <c r="A259" i="3"/>
  <c r="B258" i="3"/>
  <c r="E257" i="3" l="1"/>
  <c r="F257" i="3"/>
  <c r="G258" i="3"/>
  <c r="C258" i="3"/>
  <c r="D258" i="3" s="1"/>
  <c r="A260" i="3"/>
  <c r="B259" i="3"/>
  <c r="F258" i="3" l="1"/>
  <c r="E258" i="3"/>
  <c r="C259" i="3"/>
  <c r="D259" i="3" s="1"/>
  <c r="G259" i="3"/>
  <c r="A261" i="3"/>
  <c r="B260" i="3"/>
  <c r="A262" i="3" l="1"/>
  <c r="B261" i="3"/>
  <c r="C260" i="3"/>
  <c r="D260" i="3" s="1"/>
  <c r="G260" i="3"/>
  <c r="E259" i="3"/>
  <c r="F259" i="3"/>
  <c r="E260" i="3" l="1"/>
  <c r="F260" i="3"/>
  <c r="G261" i="3"/>
  <c r="C261" i="3"/>
  <c r="D261" i="3" s="1"/>
  <c r="A263" i="3"/>
  <c r="B262" i="3"/>
  <c r="E261" i="3" l="1"/>
  <c r="F261" i="3"/>
  <c r="A264" i="3"/>
  <c r="B263" i="3"/>
  <c r="G262" i="3"/>
  <c r="C262" i="3"/>
  <c r="D262" i="3" s="1"/>
  <c r="F262" i="3" l="1"/>
  <c r="E262" i="3"/>
  <c r="C263" i="3"/>
  <c r="D263" i="3" s="1"/>
  <c r="G263" i="3"/>
  <c r="A265" i="3"/>
  <c r="B264" i="3"/>
  <c r="G264" i="3" l="1"/>
  <c r="C264" i="3"/>
  <c r="D264" i="3" s="1"/>
  <c r="A266" i="3"/>
  <c r="B265" i="3"/>
  <c r="E263" i="3"/>
  <c r="F263" i="3"/>
  <c r="A267" i="3" l="1"/>
  <c r="B266" i="3"/>
  <c r="F264" i="3"/>
  <c r="E264" i="3"/>
  <c r="C265" i="3"/>
  <c r="D265" i="3" s="1"/>
  <c r="G265" i="3"/>
  <c r="E265" i="3" l="1"/>
  <c r="F265" i="3"/>
  <c r="G266" i="3"/>
  <c r="C266" i="3"/>
  <c r="D266" i="3" s="1"/>
  <c r="A268" i="3"/>
  <c r="B267" i="3"/>
  <c r="F266" i="3" l="1"/>
  <c r="E266" i="3"/>
  <c r="A269" i="3"/>
  <c r="B268" i="3"/>
  <c r="G267" i="3"/>
  <c r="C267" i="3"/>
  <c r="D267" i="3" s="1"/>
  <c r="E267" i="3" l="1"/>
  <c r="F267" i="3"/>
  <c r="C268" i="3"/>
  <c r="D268" i="3" s="1"/>
  <c r="G268" i="3"/>
  <c r="A270" i="3"/>
  <c r="B269" i="3"/>
  <c r="C269" i="3" l="1"/>
  <c r="D269" i="3" s="1"/>
  <c r="G269" i="3"/>
  <c r="A271" i="3"/>
  <c r="B270" i="3"/>
  <c r="F268" i="3"/>
  <c r="E268" i="3"/>
  <c r="G270" i="3" l="1"/>
  <c r="C270" i="3"/>
  <c r="D270" i="3" s="1"/>
  <c r="A272" i="3"/>
  <c r="B271" i="3"/>
  <c r="E269" i="3"/>
  <c r="F269" i="3"/>
  <c r="C271" i="3" l="1"/>
  <c r="D271" i="3" s="1"/>
  <c r="G271" i="3"/>
  <c r="A273" i="3"/>
  <c r="B272" i="3"/>
  <c r="F270" i="3"/>
  <c r="E270" i="3"/>
  <c r="C272" i="3" l="1"/>
  <c r="D272" i="3" s="1"/>
  <c r="G272" i="3"/>
  <c r="A274" i="3"/>
  <c r="B273" i="3"/>
  <c r="F271" i="3"/>
  <c r="E271" i="3"/>
  <c r="C273" i="3" l="1"/>
  <c r="D273" i="3" s="1"/>
  <c r="G273" i="3"/>
  <c r="A275" i="3"/>
  <c r="B274" i="3"/>
  <c r="E272" i="3"/>
  <c r="F272" i="3"/>
  <c r="G274" i="3" l="1"/>
  <c r="C274" i="3"/>
  <c r="D274" i="3" s="1"/>
  <c r="A276" i="3"/>
  <c r="B275" i="3"/>
  <c r="F273" i="3"/>
  <c r="E273" i="3"/>
  <c r="F274" i="3" l="1"/>
  <c r="E274" i="3"/>
  <c r="C275" i="3"/>
  <c r="D275" i="3" s="1"/>
  <c r="G275" i="3"/>
  <c r="A277" i="3"/>
  <c r="B276" i="3"/>
  <c r="E275" i="3" l="1"/>
  <c r="F275" i="3"/>
  <c r="C276" i="3"/>
  <c r="D276" i="3" s="1"/>
  <c r="G276" i="3"/>
  <c r="A278" i="3"/>
  <c r="B277" i="3"/>
  <c r="A279" i="3" l="1"/>
  <c r="B278" i="3"/>
  <c r="C277" i="3"/>
  <c r="D277" i="3" s="1"/>
  <c r="G277" i="3"/>
  <c r="F276" i="3"/>
  <c r="E276" i="3"/>
  <c r="E277" i="3" l="1"/>
  <c r="F277" i="3"/>
  <c r="G278" i="3"/>
  <c r="C278" i="3"/>
  <c r="D278" i="3" s="1"/>
  <c r="A280" i="3"/>
  <c r="B279" i="3"/>
  <c r="E278" i="3" l="1"/>
  <c r="F278" i="3"/>
  <c r="C279" i="3"/>
  <c r="D279" i="3" s="1"/>
  <c r="G279" i="3"/>
  <c r="A281" i="3"/>
  <c r="B280" i="3"/>
  <c r="C280" i="3" l="1"/>
  <c r="D280" i="3" s="1"/>
  <c r="G280" i="3"/>
  <c r="A282" i="3"/>
  <c r="B281" i="3"/>
  <c r="E279" i="3"/>
  <c r="F279" i="3"/>
  <c r="A283" i="3" l="1"/>
  <c r="B282" i="3"/>
  <c r="G281" i="3"/>
  <c r="C281" i="3"/>
  <c r="D281" i="3" s="1"/>
  <c r="F280" i="3"/>
  <c r="E280" i="3"/>
  <c r="E281" i="3" l="1"/>
  <c r="F281" i="3"/>
  <c r="G282" i="3"/>
  <c r="C282" i="3"/>
  <c r="D282" i="3" s="1"/>
  <c r="A284" i="3"/>
  <c r="B283" i="3"/>
  <c r="C283" i="3" l="1"/>
  <c r="D283" i="3" s="1"/>
  <c r="G283" i="3"/>
  <c r="F282" i="3"/>
  <c r="E282" i="3"/>
  <c r="A285" i="3"/>
  <c r="B284" i="3"/>
  <c r="A286" i="3" l="1"/>
  <c r="B285" i="3"/>
  <c r="G284" i="3"/>
  <c r="C284" i="3"/>
  <c r="D284" i="3" s="1"/>
  <c r="E283" i="3"/>
  <c r="F283" i="3"/>
  <c r="E284" i="3" l="1"/>
  <c r="F284" i="3"/>
  <c r="C285" i="3"/>
  <c r="D285" i="3" s="1"/>
  <c r="G285" i="3"/>
  <c r="A287" i="3"/>
  <c r="B286" i="3"/>
  <c r="A288" i="3" l="1"/>
  <c r="B287" i="3"/>
  <c r="G286" i="3"/>
  <c r="C286" i="3"/>
  <c r="D286" i="3" s="1"/>
  <c r="E285" i="3"/>
  <c r="F285" i="3"/>
  <c r="F286" i="3" l="1"/>
  <c r="E286" i="3"/>
  <c r="G287" i="3"/>
  <c r="C287" i="3"/>
  <c r="D287" i="3" s="1"/>
  <c r="A289" i="3"/>
  <c r="B288" i="3"/>
  <c r="E287" i="3" l="1"/>
  <c r="F287" i="3"/>
  <c r="A290" i="3"/>
  <c r="B289" i="3"/>
  <c r="G288" i="3"/>
  <c r="C288" i="3"/>
  <c r="D288" i="3" s="1"/>
  <c r="E288" i="3" l="1"/>
  <c r="F288" i="3"/>
  <c r="A291" i="3"/>
  <c r="B290" i="3"/>
  <c r="C289" i="3"/>
  <c r="D289" i="3" s="1"/>
  <c r="G289" i="3"/>
  <c r="E289" i="3" l="1"/>
  <c r="F289" i="3"/>
  <c r="G290" i="3"/>
  <c r="C290" i="3"/>
  <c r="D290" i="3" s="1"/>
  <c r="A292" i="3"/>
  <c r="B291" i="3"/>
  <c r="A293" i="3" l="1"/>
  <c r="B292" i="3"/>
  <c r="F290" i="3"/>
  <c r="E290" i="3"/>
  <c r="C291" i="3"/>
  <c r="D291" i="3" s="1"/>
  <c r="G291" i="3"/>
  <c r="E291" i="3" l="1"/>
  <c r="F291" i="3"/>
  <c r="C292" i="3"/>
  <c r="D292" i="3" s="1"/>
  <c r="G292" i="3"/>
  <c r="A294" i="3"/>
  <c r="B293" i="3"/>
  <c r="C293" i="3" l="1"/>
  <c r="D293" i="3" s="1"/>
  <c r="G293" i="3"/>
  <c r="A295" i="3"/>
  <c r="B294" i="3"/>
  <c r="E292" i="3"/>
  <c r="F292" i="3"/>
  <c r="A296" i="3" l="1"/>
  <c r="B295" i="3"/>
  <c r="G294" i="3"/>
  <c r="C294" i="3"/>
  <c r="D294" i="3" s="1"/>
  <c r="E293" i="3"/>
  <c r="F293" i="3"/>
  <c r="F294" i="3" l="1"/>
  <c r="E294" i="3"/>
  <c r="C295" i="3"/>
  <c r="D295" i="3" s="1"/>
  <c r="G295" i="3"/>
  <c r="A297" i="3"/>
  <c r="B296" i="3"/>
  <c r="C296" i="3" l="1"/>
  <c r="D296" i="3" s="1"/>
  <c r="G296" i="3"/>
  <c r="F295" i="3"/>
  <c r="E295" i="3"/>
  <c r="A298" i="3"/>
  <c r="B297" i="3"/>
  <c r="C297" i="3" l="1"/>
  <c r="D297" i="3" s="1"/>
  <c r="G297" i="3"/>
  <c r="A299" i="3"/>
  <c r="B298" i="3"/>
  <c r="E296" i="3"/>
  <c r="F296" i="3"/>
  <c r="G298" i="3" l="1"/>
  <c r="C298" i="3"/>
  <c r="D298" i="3" s="1"/>
  <c r="A300" i="3"/>
  <c r="B299" i="3"/>
  <c r="E297" i="3"/>
  <c r="F297" i="3"/>
  <c r="F298" i="3" l="1"/>
  <c r="E298" i="3"/>
  <c r="C299" i="3"/>
  <c r="D299" i="3" s="1"/>
  <c r="G299" i="3"/>
  <c r="A301" i="3"/>
  <c r="B300" i="3"/>
  <c r="A302" i="3" l="1"/>
  <c r="B301" i="3"/>
  <c r="F299" i="3"/>
  <c r="E299" i="3"/>
  <c r="G300" i="3"/>
  <c r="C300" i="3"/>
  <c r="D300" i="3" s="1"/>
  <c r="G301" i="3" l="1"/>
  <c r="C301" i="3"/>
  <c r="D301" i="3" s="1"/>
  <c r="F300" i="3"/>
  <c r="E300" i="3"/>
  <c r="A303" i="3"/>
  <c r="B302" i="3"/>
  <c r="E301" i="3" l="1"/>
  <c r="F301" i="3"/>
  <c r="G302" i="3"/>
  <c r="C302" i="3"/>
  <c r="D302" i="3" s="1"/>
  <c r="A304" i="3"/>
  <c r="B303" i="3"/>
  <c r="F302" i="3" l="1"/>
  <c r="E302" i="3"/>
  <c r="G303" i="3"/>
  <c r="C303" i="3"/>
  <c r="D303" i="3" s="1"/>
  <c r="A305" i="3"/>
  <c r="B304" i="3"/>
  <c r="E303" i="3" l="1"/>
  <c r="F303" i="3"/>
  <c r="A306" i="3"/>
  <c r="B305" i="3"/>
  <c r="G304" i="3"/>
  <c r="C304" i="3"/>
  <c r="D304" i="3" s="1"/>
  <c r="A307" i="3" l="1"/>
  <c r="B306" i="3"/>
  <c r="E304" i="3"/>
  <c r="F304" i="3"/>
  <c r="C305" i="3"/>
  <c r="D305" i="3" s="1"/>
  <c r="G305" i="3"/>
  <c r="E305" i="3" l="1"/>
  <c r="F305" i="3"/>
  <c r="G306" i="3"/>
  <c r="C306" i="3"/>
  <c r="D306" i="3" s="1"/>
  <c r="A308" i="3"/>
  <c r="B307" i="3"/>
  <c r="A309" i="3" l="1"/>
  <c r="B308" i="3"/>
  <c r="F306" i="3"/>
  <c r="E306" i="3"/>
  <c r="C307" i="3"/>
  <c r="D307" i="3" s="1"/>
  <c r="G307" i="3"/>
  <c r="E307" i="3" l="1"/>
  <c r="F307" i="3"/>
  <c r="C308" i="3"/>
  <c r="D308" i="3" s="1"/>
  <c r="G308" i="3"/>
  <c r="A310" i="3"/>
  <c r="B309" i="3"/>
  <c r="C309" i="3" l="1"/>
  <c r="D309" i="3" s="1"/>
  <c r="G309" i="3"/>
  <c r="A311" i="3"/>
  <c r="B310" i="3"/>
  <c r="F308" i="3"/>
  <c r="E308" i="3"/>
  <c r="G310" i="3" l="1"/>
  <c r="C310" i="3"/>
  <c r="D310" i="3" s="1"/>
  <c r="A312" i="3"/>
  <c r="B311" i="3"/>
  <c r="F309" i="3"/>
  <c r="E309" i="3"/>
  <c r="C311" i="3" l="1"/>
  <c r="D311" i="3" s="1"/>
  <c r="G311" i="3"/>
  <c r="F310" i="3"/>
  <c r="E310" i="3"/>
  <c r="A313" i="3"/>
  <c r="B312" i="3"/>
  <c r="C312" i="3" l="1"/>
  <c r="D312" i="3" s="1"/>
  <c r="G312" i="3"/>
  <c r="A314" i="3"/>
  <c r="B313" i="3"/>
  <c r="F311" i="3"/>
  <c r="E311" i="3"/>
  <c r="G313" i="3" l="1"/>
  <c r="C313" i="3"/>
  <c r="D313" i="3" s="1"/>
  <c r="A315" i="3"/>
  <c r="B314" i="3"/>
  <c r="E312" i="3"/>
  <c r="F312" i="3"/>
  <c r="E313" i="3" l="1"/>
  <c r="F313" i="3"/>
  <c r="G314" i="3"/>
  <c r="C314" i="3"/>
  <c r="D314" i="3" s="1"/>
  <c r="A316" i="3"/>
  <c r="B315" i="3"/>
  <c r="A317" i="3" l="1"/>
  <c r="B316" i="3"/>
  <c r="F314" i="3"/>
  <c r="E314" i="3"/>
  <c r="C315" i="3"/>
  <c r="D315" i="3" s="1"/>
  <c r="G315" i="3"/>
  <c r="B317" i="3" l="1"/>
  <c r="A318" i="3"/>
  <c r="E315" i="3"/>
  <c r="F315" i="3"/>
  <c r="G316" i="3"/>
  <c r="C316" i="3"/>
  <c r="D316" i="3" s="1"/>
  <c r="G317" i="3"/>
  <c r="C317" i="3"/>
  <c r="D317" i="3" s="1"/>
  <c r="B318" i="3" l="1"/>
  <c r="A319" i="3"/>
  <c r="E316" i="3"/>
  <c r="F316" i="3"/>
  <c r="F317" i="3"/>
  <c r="E317" i="3"/>
  <c r="A320" i="3" l="1"/>
  <c r="B319" i="3"/>
  <c r="C318" i="3"/>
  <c r="D318" i="3" s="1"/>
  <c r="G318" i="3"/>
  <c r="G319" i="3" l="1"/>
  <c r="C319" i="3"/>
  <c r="D319" i="3" s="1"/>
  <c r="E318" i="3"/>
  <c r="F318" i="3"/>
  <c r="A321" i="3"/>
  <c r="B320" i="3"/>
  <c r="C320" i="3" l="1"/>
  <c r="D320" i="3" s="1"/>
  <c r="G320" i="3"/>
  <c r="E319" i="3"/>
  <c r="F319" i="3"/>
  <c r="B321" i="3"/>
  <c r="A322" i="3"/>
  <c r="E320" i="3" l="1"/>
  <c r="A323" i="3"/>
  <c r="B322" i="3"/>
  <c r="G321" i="3"/>
  <c r="C321" i="3"/>
  <c r="D321" i="3" s="1"/>
  <c r="F320" i="3"/>
  <c r="E321" i="3" l="1"/>
  <c r="F321" i="3"/>
  <c r="C322" i="3"/>
  <c r="D322" i="3" s="1"/>
  <c r="G322" i="3"/>
  <c r="A324" i="3"/>
  <c r="B323" i="3"/>
  <c r="E322" i="3" l="1"/>
  <c r="F322" i="3"/>
  <c r="G323" i="3"/>
  <c r="C323" i="3"/>
  <c r="D323" i="3" s="1"/>
  <c r="A325" i="3"/>
  <c r="B324" i="3"/>
  <c r="F323" i="3" l="1"/>
  <c r="E323" i="3"/>
  <c r="C324" i="3"/>
  <c r="D324" i="3" s="1"/>
  <c r="G324" i="3"/>
  <c r="A326" i="3"/>
  <c r="B325" i="3"/>
  <c r="A327" i="3" l="1"/>
  <c r="B326" i="3"/>
  <c r="C325" i="3"/>
  <c r="D325" i="3" s="1"/>
  <c r="G325" i="3"/>
  <c r="E324" i="3"/>
  <c r="F324" i="3"/>
  <c r="E325" i="3" l="1"/>
  <c r="F325" i="3"/>
  <c r="C326" i="3"/>
  <c r="D326" i="3" s="1"/>
  <c r="G326" i="3"/>
  <c r="A328" i="3"/>
  <c r="B327" i="3"/>
  <c r="G327" i="3" l="1"/>
  <c r="C327" i="3"/>
  <c r="D327" i="3" s="1"/>
  <c r="A329" i="3"/>
  <c r="B328" i="3"/>
  <c r="F326" i="3"/>
  <c r="E326" i="3"/>
  <c r="A330" i="3" l="1"/>
  <c r="B329" i="3"/>
  <c r="F327" i="3"/>
  <c r="E327" i="3"/>
  <c r="G328" i="3"/>
  <c r="C328" i="3"/>
  <c r="D328" i="3" s="1"/>
  <c r="E328" i="3" l="1"/>
  <c r="F328" i="3"/>
  <c r="C329" i="3"/>
  <c r="D329" i="3" s="1"/>
  <c r="G329" i="3"/>
  <c r="A331" i="3"/>
  <c r="B330" i="3"/>
  <c r="E329" i="3" l="1"/>
  <c r="C330" i="3"/>
  <c r="D330" i="3" s="1"/>
  <c r="G330" i="3"/>
  <c r="A332" i="3"/>
  <c r="B331" i="3"/>
  <c r="F329" i="3"/>
  <c r="G331" i="3" l="1"/>
  <c r="C331" i="3"/>
  <c r="D331" i="3" s="1"/>
  <c r="A333" i="3"/>
  <c r="B332" i="3"/>
  <c r="F330" i="3"/>
  <c r="E330" i="3"/>
  <c r="F331" i="3" l="1"/>
  <c r="E331" i="3"/>
  <c r="C332" i="3"/>
  <c r="D332" i="3" s="1"/>
  <c r="G332" i="3"/>
  <c r="A334" i="3"/>
  <c r="B333" i="3"/>
  <c r="F332" i="3" l="1"/>
  <c r="C333" i="3"/>
  <c r="D333" i="3" s="1"/>
  <c r="G333" i="3"/>
  <c r="A335" i="3"/>
  <c r="B334" i="3"/>
  <c r="E332" i="3"/>
  <c r="E333" i="3" l="1"/>
  <c r="A336" i="3"/>
  <c r="B335" i="3"/>
  <c r="G334" i="3"/>
  <c r="C334" i="3"/>
  <c r="D334" i="3" s="1"/>
  <c r="F333" i="3"/>
  <c r="E334" i="3" l="1"/>
  <c r="F334" i="3"/>
  <c r="G335" i="3"/>
  <c r="C335" i="3"/>
  <c r="D335" i="3" s="1"/>
  <c r="A337" i="3"/>
  <c r="B336" i="3"/>
  <c r="C336" i="3" l="1"/>
  <c r="D336" i="3" s="1"/>
  <c r="G336" i="3"/>
  <c r="E336" i="3" s="1"/>
  <c r="E335" i="3"/>
  <c r="F335" i="3"/>
  <c r="A338" i="3"/>
  <c r="B337" i="3"/>
  <c r="C337" i="3" l="1"/>
  <c r="D337" i="3" s="1"/>
  <c r="G337" i="3"/>
  <c r="A339" i="3"/>
  <c r="B338" i="3"/>
  <c r="F336" i="3"/>
  <c r="E337" i="3" l="1"/>
  <c r="A340" i="3"/>
  <c r="B339" i="3"/>
  <c r="G338" i="3"/>
  <c r="C338" i="3"/>
  <c r="D338" i="3" s="1"/>
  <c r="F337" i="3"/>
  <c r="E338" i="3" l="1"/>
  <c r="F338" i="3"/>
  <c r="G339" i="3"/>
  <c r="C339" i="3"/>
  <c r="D339" i="3" s="1"/>
  <c r="A341" i="3"/>
  <c r="B340" i="3"/>
  <c r="C340" i="3" l="1"/>
  <c r="D340" i="3" s="1"/>
  <c r="G340" i="3"/>
  <c r="E339" i="3"/>
  <c r="F339" i="3"/>
  <c r="A342" i="3"/>
  <c r="B341" i="3"/>
  <c r="C341" i="3" l="1"/>
  <c r="D341" i="3" s="1"/>
  <c r="G341" i="3"/>
  <c r="F341" i="3" s="1"/>
  <c r="A343" i="3"/>
  <c r="B342" i="3"/>
  <c r="F340" i="3"/>
  <c r="E340" i="3"/>
  <c r="A344" i="3" l="1"/>
  <c r="B343" i="3"/>
  <c r="G342" i="3"/>
  <c r="C342" i="3"/>
  <c r="D342" i="3" s="1"/>
  <c r="E341" i="3"/>
  <c r="E342" i="3" l="1"/>
  <c r="F342" i="3"/>
  <c r="G343" i="3"/>
  <c r="C343" i="3"/>
  <c r="D343" i="3" s="1"/>
  <c r="A345" i="3"/>
  <c r="B344" i="3"/>
  <c r="B345" i="3" l="1"/>
  <c r="A346" i="3"/>
  <c r="E343" i="3"/>
  <c r="F343" i="3"/>
  <c r="C344" i="3"/>
  <c r="D344" i="3" s="1"/>
  <c r="G344" i="3"/>
  <c r="E344" i="3" l="1"/>
  <c r="F344" i="3"/>
  <c r="A347" i="3"/>
  <c r="B346" i="3"/>
  <c r="C345" i="3"/>
  <c r="D345" i="3" s="1"/>
  <c r="G345" i="3"/>
  <c r="F345" i="3" l="1"/>
  <c r="C346" i="3"/>
  <c r="D346" i="3" s="1"/>
  <c r="G346" i="3"/>
  <c r="E345" i="3"/>
  <c r="A348" i="3"/>
  <c r="B347" i="3"/>
  <c r="G347" i="3" l="1"/>
  <c r="C347" i="3"/>
  <c r="D347" i="3" s="1"/>
  <c r="A349" i="3"/>
  <c r="B348" i="3"/>
  <c r="E346" i="3"/>
  <c r="F346" i="3"/>
  <c r="E347" i="3" l="1"/>
  <c r="F347" i="3"/>
  <c r="G348" i="3"/>
  <c r="C348" i="3"/>
  <c r="D348" i="3" s="1"/>
  <c r="A350" i="3"/>
  <c r="B349" i="3"/>
  <c r="A351" i="3" l="1"/>
  <c r="B350" i="3"/>
  <c r="G349" i="3"/>
  <c r="C349" i="3"/>
  <c r="D349" i="3" s="1"/>
  <c r="F348" i="3"/>
  <c r="E348" i="3"/>
  <c r="F349" i="3" l="1"/>
  <c r="E349" i="3"/>
  <c r="C350" i="3"/>
  <c r="D350" i="3" s="1"/>
  <c r="G350" i="3"/>
  <c r="A352" i="3"/>
  <c r="B351" i="3"/>
  <c r="A353" i="3" l="1"/>
  <c r="B352" i="3"/>
  <c r="C351" i="3"/>
  <c r="D351" i="3" s="1"/>
  <c r="G351" i="3"/>
  <c r="E350" i="3"/>
  <c r="F350" i="3"/>
  <c r="F351" i="3" l="1"/>
  <c r="E351" i="3"/>
  <c r="G352" i="3"/>
  <c r="C352" i="3"/>
  <c r="D352" i="3" s="1"/>
  <c r="A354" i="3"/>
  <c r="B353" i="3"/>
  <c r="A355" i="3" l="1"/>
  <c r="B354" i="3"/>
  <c r="G353" i="3"/>
  <c r="C353" i="3"/>
  <c r="D353" i="3" s="1"/>
  <c r="E352" i="3"/>
  <c r="F352" i="3"/>
  <c r="F353" i="3" l="1"/>
  <c r="E353" i="3"/>
  <c r="C354" i="3"/>
  <c r="D354" i="3" s="1"/>
  <c r="G354" i="3"/>
  <c r="A356" i="3"/>
  <c r="B355" i="3"/>
  <c r="A357" i="3" l="1"/>
  <c r="B356" i="3"/>
  <c r="C355" i="3"/>
  <c r="D355" i="3" s="1"/>
  <c r="G355" i="3"/>
  <c r="F354" i="3"/>
  <c r="E354" i="3"/>
  <c r="G356" i="3" l="1"/>
  <c r="C356" i="3"/>
  <c r="D356" i="3" s="1"/>
  <c r="E355" i="3"/>
  <c r="F355" i="3"/>
  <c r="A358" i="3"/>
  <c r="B357" i="3"/>
  <c r="A359" i="3" l="1"/>
  <c r="B358" i="3"/>
  <c r="E356" i="3"/>
  <c r="F356" i="3"/>
  <c r="G357" i="3"/>
  <c r="C357" i="3"/>
  <c r="D357" i="3" s="1"/>
  <c r="F357" i="3" l="1"/>
  <c r="E357" i="3"/>
  <c r="C358" i="3"/>
  <c r="D358" i="3" s="1"/>
  <c r="G358" i="3"/>
  <c r="A360" i="3"/>
  <c r="B359" i="3"/>
  <c r="F358" i="3" l="1"/>
  <c r="G359" i="3"/>
  <c r="C359" i="3"/>
  <c r="D359" i="3" s="1"/>
  <c r="A361" i="3"/>
  <c r="B360" i="3"/>
  <c r="E358" i="3"/>
  <c r="G360" i="3" l="1"/>
  <c r="C360" i="3"/>
  <c r="D360" i="3" s="1"/>
  <c r="F359" i="3"/>
  <c r="E359" i="3"/>
  <c r="A362" i="3"/>
  <c r="B361" i="3"/>
  <c r="G361" i="3" l="1"/>
  <c r="C361" i="3"/>
  <c r="D361" i="3" s="1"/>
  <c r="E360" i="3"/>
  <c r="F360" i="3"/>
  <c r="A363" i="3"/>
  <c r="B362" i="3"/>
  <c r="E361" i="3" l="1"/>
  <c r="F361" i="3"/>
  <c r="C362" i="3"/>
  <c r="D362" i="3" s="1"/>
  <c r="G362" i="3"/>
  <c r="A364" i="3"/>
  <c r="B363" i="3"/>
  <c r="G363" i="3" l="1"/>
  <c r="C363" i="3"/>
  <c r="D363" i="3" s="1"/>
  <c r="A365" i="3"/>
  <c r="B364" i="3"/>
  <c r="E362" i="3"/>
  <c r="F362" i="3"/>
  <c r="A366" i="3" l="1"/>
  <c r="B365" i="3"/>
  <c r="E363" i="3"/>
  <c r="F363" i="3"/>
  <c r="G364" i="3"/>
  <c r="C364" i="3"/>
  <c r="D364" i="3" s="1"/>
  <c r="E364" i="3" l="1"/>
  <c r="F364" i="3"/>
  <c r="G365" i="3"/>
  <c r="C365" i="3"/>
  <c r="D365" i="3" s="1"/>
  <c r="A367" i="3"/>
  <c r="B366" i="3"/>
  <c r="F365" i="3" l="1"/>
  <c r="E365" i="3"/>
  <c r="C366" i="3"/>
  <c r="D366" i="3" s="1"/>
  <c r="G366" i="3"/>
  <c r="A368" i="3"/>
  <c r="B367" i="3"/>
  <c r="C367" i="3" l="1"/>
  <c r="D367" i="3" s="1"/>
  <c r="G367" i="3"/>
  <c r="A369" i="3"/>
  <c r="B368" i="3"/>
  <c r="E366" i="3"/>
  <c r="F366" i="3"/>
  <c r="A370" i="3" l="1"/>
  <c r="B369" i="3"/>
  <c r="G368" i="3"/>
  <c r="C368" i="3"/>
  <c r="D368" i="3" s="1"/>
  <c r="E367" i="3"/>
  <c r="F367" i="3"/>
  <c r="E368" i="3" l="1"/>
  <c r="F368" i="3"/>
  <c r="G369" i="3"/>
  <c r="C369" i="3"/>
  <c r="D369" i="3" s="1"/>
  <c r="A371" i="3"/>
  <c r="B370" i="3"/>
  <c r="C370" i="3" l="1"/>
  <c r="D370" i="3" s="1"/>
  <c r="G370" i="3"/>
  <c r="A372" i="3"/>
  <c r="B371" i="3"/>
  <c r="F369" i="3"/>
  <c r="E369" i="3"/>
  <c r="A373" i="3" l="1"/>
  <c r="B372" i="3"/>
  <c r="C371" i="3"/>
  <c r="D371" i="3" s="1"/>
  <c r="G371" i="3"/>
  <c r="E370" i="3"/>
  <c r="F370" i="3"/>
  <c r="E371" i="3" l="1"/>
  <c r="F371" i="3"/>
  <c r="G372" i="3"/>
  <c r="C372" i="3"/>
  <c r="D372" i="3" s="1"/>
  <c r="A374" i="3"/>
  <c r="B373" i="3"/>
  <c r="E372" i="3" l="1"/>
  <c r="F372" i="3"/>
  <c r="A375" i="3"/>
  <c r="B374" i="3"/>
  <c r="G373" i="3"/>
  <c r="C373" i="3"/>
  <c r="D373" i="3" s="1"/>
  <c r="F373" i="3" l="1"/>
  <c r="E373" i="3"/>
  <c r="C374" i="3"/>
  <c r="D374" i="3" s="1"/>
  <c r="G374" i="3"/>
  <c r="A376" i="3"/>
  <c r="B375" i="3"/>
  <c r="C375" i="3" l="1"/>
  <c r="D375" i="3" s="1"/>
  <c r="G375" i="3"/>
  <c r="A377" i="3"/>
  <c r="B376" i="3"/>
  <c r="E374" i="3"/>
  <c r="F374" i="3"/>
  <c r="A378" i="3" l="1"/>
  <c r="B377" i="3"/>
  <c r="G376" i="3"/>
  <c r="C376" i="3"/>
  <c r="D376" i="3" s="1"/>
  <c r="F375" i="3"/>
  <c r="E375" i="3"/>
  <c r="F376" i="3" l="1"/>
  <c r="E376" i="3"/>
  <c r="G377" i="3"/>
  <c r="C377" i="3"/>
  <c r="D377" i="3" s="1"/>
  <c r="A379" i="3"/>
  <c r="B378" i="3"/>
  <c r="F377" i="3" l="1"/>
  <c r="E377" i="3"/>
  <c r="A380" i="3"/>
  <c r="B379" i="3"/>
  <c r="C378" i="3"/>
  <c r="D378" i="3" s="1"/>
  <c r="G378" i="3"/>
  <c r="E378" i="3" l="1"/>
  <c r="F378" i="3"/>
  <c r="G379" i="3"/>
  <c r="C379" i="3"/>
  <c r="D379" i="3" s="1"/>
  <c r="A381" i="3"/>
  <c r="B380" i="3"/>
  <c r="A382" i="3" l="1"/>
  <c r="B381" i="3"/>
  <c r="E379" i="3"/>
  <c r="F379" i="3"/>
  <c r="G380" i="3"/>
  <c r="C380" i="3"/>
  <c r="D380" i="3" s="1"/>
  <c r="E380" i="3" l="1"/>
  <c r="F380" i="3"/>
  <c r="G381" i="3"/>
  <c r="C381" i="3"/>
  <c r="D381" i="3" s="1"/>
  <c r="A383" i="3"/>
  <c r="B382" i="3"/>
  <c r="F381" i="3" l="1"/>
  <c r="E381" i="3"/>
  <c r="A384" i="3"/>
  <c r="B383" i="3"/>
  <c r="C382" i="3"/>
  <c r="D382" i="3" s="1"/>
  <c r="G382" i="3"/>
  <c r="E382" i="3" l="1"/>
  <c r="F382" i="3"/>
  <c r="C383" i="3"/>
  <c r="D383" i="3" s="1"/>
  <c r="G383" i="3"/>
  <c r="A385" i="3"/>
  <c r="B384" i="3"/>
  <c r="A386" i="3" l="1"/>
  <c r="B385" i="3"/>
  <c r="G384" i="3"/>
  <c r="C384" i="3"/>
  <c r="D384" i="3" s="1"/>
  <c r="E383" i="3"/>
  <c r="F383" i="3"/>
  <c r="E384" i="3" l="1"/>
  <c r="F384" i="3"/>
  <c r="G385" i="3"/>
  <c r="C385" i="3"/>
  <c r="D385" i="3" s="1"/>
  <c r="A387" i="3"/>
  <c r="B386" i="3"/>
  <c r="C386" i="3" l="1"/>
  <c r="D386" i="3" s="1"/>
  <c r="G386" i="3"/>
  <c r="A388" i="3"/>
  <c r="B387" i="3"/>
  <c r="F385" i="3"/>
  <c r="E385" i="3"/>
  <c r="A389" i="3" l="1"/>
  <c r="B388" i="3"/>
  <c r="G387" i="3"/>
  <c r="C387" i="3"/>
  <c r="D387" i="3" s="1"/>
  <c r="E386" i="3"/>
  <c r="F386" i="3"/>
  <c r="E387" i="3" l="1"/>
  <c r="F387" i="3"/>
  <c r="G388" i="3"/>
  <c r="C388" i="3"/>
  <c r="D388" i="3" s="1"/>
  <c r="A390" i="3"/>
  <c r="B389" i="3"/>
  <c r="A391" i="3" l="1"/>
  <c r="B390" i="3"/>
  <c r="G389" i="3"/>
  <c r="C389" i="3"/>
  <c r="D389" i="3" s="1"/>
  <c r="F388" i="3"/>
  <c r="E388" i="3"/>
  <c r="F389" i="3" l="1"/>
  <c r="E389" i="3"/>
  <c r="C390" i="3"/>
  <c r="D390" i="3" s="1"/>
  <c r="G390" i="3"/>
  <c r="A392" i="3"/>
  <c r="B391" i="3"/>
  <c r="A393" i="3" l="1"/>
  <c r="B392" i="3"/>
  <c r="C391" i="3"/>
  <c r="D391" i="3" s="1"/>
  <c r="G391" i="3"/>
  <c r="E390" i="3"/>
  <c r="F390" i="3"/>
  <c r="G392" i="3" l="1"/>
  <c r="C392" i="3"/>
  <c r="D392" i="3" s="1"/>
  <c r="E391" i="3"/>
  <c r="F391" i="3"/>
  <c r="A394" i="3"/>
  <c r="B393" i="3"/>
  <c r="A395" i="3" l="1"/>
  <c r="B394" i="3"/>
  <c r="E392" i="3"/>
  <c r="F392" i="3"/>
  <c r="G393" i="3"/>
  <c r="C393" i="3"/>
  <c r="D393" i="3" s="1"/>
  <c r="E393" i="3" l="1"/>
  <c r="F393" i="3"/>
  <c r="C394" i="3"/>
  <c r="D394" i="3" s="1"/>
  <c r="G394" i="3"/>
  <c r="A396" i="3"/>
  <c r="B395" i="3"/>
  <c r="A397" i="3" l="1"/>
  <c r="B396" i="3"/>
  <c r="G395" i="3"/>
  <c r="C395" i="3"/>
  <c r="D395" i="3" s="1"/>
  <c r="F394" i="3"/>
  <c r="E394" i="3"/>
  <c r="G396" i="3" l="1"/>
  <c r="C396" i="3"/>
  <c r="D396" i="3" s="1"/>
  <c r="E395" i="3"/>
  <c r="F395" i="3"/>
  <c r="A398" i="3"/>
  <c r="B397" i="3"/>
  <c r="A399" i="3" l="1"/>
  <c r="B398" i="3"/>
  <c r="F396" i="3"/>
  <c r="E396" i="3"/>
  <c r="G397" i="3"/>
  <c r="C397" i="3"/>
  <c r="D397" i="3" s="1"/>
  <c r="F397" i="3" l="1"/>
  <c r="E397" i="3"/>
  <c r="C398" i="3"/>
  <c r="D398" i="3" s="1"/>
  <c r="G398" i="3"/>
  <c r="A400" i="3"/>
  <c r="B399" i="3"/>
  <c r="A401" i="3" l="1"/>
  <c r="B400" i="3"/>
  <c r="G399" i="3"/>
  <c r="C399" i="3"/>
  <c r="D399" i="3" s="1"/>
  <c r="E398" i="3"/>
  <c r="F398" i="3"/>
  <c r="E399" i="3" l="1"/>
  <c r="F399" i="3"/>
  <c r="G400" i="3"/>
  <c r="C400" i="3"/>
  <c r="D400" i="3" s="1"/>
  <c r="A402" i="3"/>
  <c r="B401" i="3"/>
  <c r="A403" i="3" l="1"/>
  <c r="B402" i="3"/>
  <c r="G401" i="3"/>
  <c r="C401" i="3"/>
  <c r="D401" i="3" s="1"/>
  <c r="E400" i="3"/>
  <c r="F400" i="3"/>
  <c r="E401" i="3" l="1"/>
  <c r="F401" i="3"/>
  <c r="C402" i="3"/>
  <c r="D402" i="3" s="1"/>
  <c r="G402" i="3"/>
  <c r="A404" i="3"/>
  <c r="B403" i="3"/>
  <c r="A405" i="3" l="1"/>
  <c r="B404" i="3"/>
  <c r="C403" i="3"/>
  <c r="D403" i="3" s="1"/>
  <c r="G403" i="3"/>
  <c r="E402" i="3"/>
  <c r="F402" i="3"/>
  <c r="E403" i="3" l="1"/>
  <c r="F403" i="3"/>
  <c r="G404" i="3"/>
  <c r="C404" i="3"/>
  <c r="D404" i="3" s="1"/>
  <c r="A406" i="3"/>
  <c r="B405" i="3"/>
  <c r="A407" i="3" l="1"/>
  <c r="B406" i="3"/>
  <c r="E404" i="3"/>
  <c r="F404" i="3"/>
  <c r="G405" i="3"/>
  <c r="C405" i="3"/>
  <c r="D405" i="3" s="1"/>
  <c r="E405" i="3" l="1"/>
  <c r="F405" i="3"/>
  <c r="C406" i="3"/>
  <c r="D406" i="3" s="1"/>
  <c r="G406" i="3"/>
  <c r="A408" i="3"/>
  <c r="B407" i="3"/>
  <c r="C407" i="3" l="1"/>
  <c r="D407" i="3" s="1"/>
  <c r="G407" i="3"/>
  <c r="A409" i="3"/>
  <c r="B408" i="3"/>
  <c r="F406" i="3"/>
  <c r="E406" i="3"/>
  <c r="E407" i="3" l="1"/>
  <c r="G408" i="3"/>
  <c r="C408" i="3"/>
  <c r="D408" i="3" s="1"/>
  <c r="A410" i="3"/>
  <c r="B409" i="3"/>
  <c r="F407" i="3"/>
  <c r="G409" i="3" l="1"/>
  <c r="C409" i="3"/>
  <c r="D409" i="3" s="1"/>
  <c r="A411" i="3"/>
  <c r="B410" i="3"/>
  <c r="E408" i="3"/>
  <c r="F408" i="3"/>
  <c r="A412" i="3" l="1"/>
  <c r="B411" i="3"/>
  <c r="E409" i="3"/>
  <c r="F409" i="3"/>
  <c r="C410" i="3"/>
  <c r="D410" i="3" s="1"/>
  <c r="G410" i="3"/>
  <c r="C411" i="3" l="1"/>
  <c r="D411" i="3" s="1"/>
  <c r="G411" i="3"/>
  <c r="E410" i="3"/>
  <c r="F410" i="3"/>
  <c r="A413" i="3"/>
  <c r="B412" i="3"/>
  <c r="E411" i="3" l="1"/>
  <c r="G412" i="3"/>
  <c r="C412" i="3"/>
  <c r="D412" i="3" s="1"/>
  <c r="A414" i="3"/>
  <c r="B413" i="3"/>
  <c r="F411" i="3"/>
  <c r="G413" i="3" l="1"/>
  <c r="C413" i="3"/>
  <c r="D413" i="3" s="1"/>
  <c r="A415" i="3"/>
  <c r="B414" i="3"/>
  <c r="E412" i="3"/>
  <c r="F412" i="3"/>
  <c r="C414" i="3" l="1"/>
  <c r="D414" i="3" s="1"/>
  <c r="G414" i="3"/>
  <c r="A416" i="3"/>
  <c r="B415" i="3"/>
  <c r="E413" i="3"/>
  <c r="F413" i="3"/>
  <c r="C415" i="3" l="1"/>
  <c r="D415" i="3" s="1"/>
  <c r="G415" i="3"/>
  <c r="A417" i="3"/>
  <c r="B416" i="3"/>
  <c r="E414" i="3"/>
  <c r="F414" i="3"/>
  <c r="F415" i="3" l="1"/>
  <c r="G416" i="3"/>
  <c r="C416" i="3"/>
  <c r="D416" i="3" s="1"/>
  <c r="A418" i="3"/>
  <c r="B417" i="3"/>
  <c r="E415" i="3"/>
  <c r="G417" i="3" l="1"/>
  <c r="C417" i="3"/>
  <c r="D417" i="3" s="1"/>
  <c r="B418" i="3"/>
  <c r="A419" i="3"/>
  <c r="E416" i="3"/>
  <c r="F416" i="3"/>
  <c r="C418" i="3" l="1"/>
  <c r="D418" i="3" s="1"/>
  <c r="G418" i="3"/>
  <c r="F417" i="3"/>
  <c r="E417" i="3"/>
  <c r="A420" i="3"/>
  <c r="B419" i="3"/>
  <c r="A421" i="3" l="1"/>
  <c r="B420" i="3"/>
  <c r="C419" i="3"/>
  <c r="D419" i="3" s="1"/>
  <c r="G419" i="3"/>
  <c r="E418" i="3"/>
  <c r="F418" i="3"/>
  <c r="F419" i="3" l="1"/>
  <c r="E419" i="3"/>
  <c r="G420" i="3"/>
  <c r="C420" i="3"/>
  <c r="D420" i="3" s="1"/>
  <c r="A422" i="3"/>
  <c r="B421" i="3"/>
  <c r="A423" i="3" l="1"/>
  <c r="B422" i="3"/>
  <c r="G421" i="3"/>
  <c r="C421" i="3"/>
  <c r="D421" i="3" s="1"/>
  <c r="E420" i="3"/>
  <c r="F420" i="3"/>
  <c r="E421" i="3" l="1"/>
  <c r="F421" i="3"/>
  <c r="C422" i="3"/>
  <c r="D422" i="3" s="1"/>
  <c r="G422" i="3"/>
  <c r="A424" i="3"/>
  <c r="B423" i="3"/>
  <c r="C423" i="3" l="1"/>
  <c r="D423" i="3" s="1"/>
  <c r="G423" i="3"/>
  <c r="A425" i="3"/>
  <c r="B424" i="3"/>
  <c r="E422" i="3"/>
  <c r="F422" i="3"/>
  <c r="G424" i="3" l="1"/>
  <c r="C424" i="3"/>
  <c r="D424" i="3" s="1"/>
  <c r="A426" i="3"/>
  <c r="B425" i="3"/>
  <c r="F423" i="3"/>
  <c r="E423" i="3"/>
  <c r="G425" i="3" l="1"/>
  <c r="C425" i="3"/>
  <c r="D425" i="3" s="1"/>
  <c r="E424" i="3"/>
  <c r="F424" i="3"/>
  <c r="A427" i="3"/>
  <c r="B426" i="3"/>
  <c r="F425" i="3" l="1"/>
  <c r="E425" i="3"/>
  <c r="G426" i="3"/>
  <c r="C426" i="3"/>
  <c r="D426" i="3" s="1"/>
  <c r="A428" i="3"/>
  <c r="B427" i="3"/>
  <c r="E426" i="3" l="1"/>
  <c r="F426" i="3"/>
  <c r="G427" i="3"/>
  <c r="C427" i="3"/>
  <c r="D427" i="3" s="1"/>
  <c r="A429" i="3"/>
  <c r="B428" i="3"/>
  <c r="G428" i="3" l="1"/>
  <c r="C428" i="3"/>
  <c r="D428" i="3" s="1"/>
  <c r="E427" i="3"/>
  <c r="F427" i="3"/>
  <c r="B429" i="3"/>
  <c r="A430" i="3"/>
  <c r="C429" i="3" l="1"/>
  <c r="D429" i="3" s="1"/>
  <c r="G429" i="3"/>
  <c r="E428" i="3"/>
  <c r="F428" i="3"/>
  <c r="A431" i="3"/>
  <c r="B430" i="3"/>
  <c r="F429" i="3" l="1"/>
  <c r="G430" i="3"/>
  <c r="C430" i="3"/>
  <c r="D430" i="3" s="1"/>
  <c r="A432" i="3"/>
  <c r="B431" i="3"/>
  <c r="E429" i="3"/>
  <c r="C431" i="3" l="1"/>
  <c r="D431" i="3" s="1"/>
  <c r="G431" i="3"/>
  <c r="E430" i="3"/>
  <c r="F430" i="3"/>
  <c r="A433" i="3"/>
  <c r="B432" i="3"/>
  <c r="C432" i="3" l="1"/>
  <c r="D432" i="3" s="1"/>
  <c r="G432" i="3"/>
  <c r="A434" i="3"/>
  <c r="B433" i="3"/>
  <c r="F431" i="3"/>
  <c r="E431" i="3"/>
  <c r="A435" i="3" l="1"/>
  <c r="B434" i="3"/>
  <c r="C433" i="3"/>
  <c r="D433" i="3" s="1"/>
  <c r="G433" i="3"/>
  <c r="F432" i="3"/>
  <c r="E432" i="3"/>
  <c r="G434" i="3" l="1"/>
  <c r="C434" i="3"/>
  <c r="D434" i="3" s="1"/>
  <c r="E433" i="3"/>
  <c r="F433" i="3"/>
  <c r="A436" i="3"/>
  <c r="B435" i="3"/>
  <c r="E434" i="3" l="1"/>
  <c r="F434" i="3"/>
  <c r="C435" i="3"/>
  <c r="D435" i="3" s="1"/>
  <c r="G435" i="3"/>
  <c r="A437" i="3"/>
  <c r="B436" i="3"/>
  <c r="A438" i="3" l="1"/>
  <c r="B437" i="3"/>
  <c r="C436" i="3"/>
  <c r="D436" i="3" s="1"/>
  <c r="G436" i="3"/>
  <c r="E435" i="3"/>
  <c r="F435" i="3"/>
  <c r="E436" i="3" l="1"/>
  <c r="F436" i="3"/>
  <c r="C437" i="3"/>
  <c r="D437" i="3" s="1"/>
  <c r="G437" i="3"/>
  <c r="A439" i="3"/>
  <c r="B438" i="3"/>
  <c r="A440" i="3" l="1"/>
  <c r="B439" i="3"/>
  <c r="G438" i="3"/>
  <c r="C438" i="3"/>
  <c r="D438" i="3" s="1"/>
  <c r="F437" i="3"/>
  <c r="E437" i="3"/>
  <c r="E438" i="3" l="1"/>
  <c r="F438" i="3"/>
  <c r="C439" i="3"/>
  <c r="D439" i="3" s="1"/>
  <c r="G439" i="3"/>
  <c r="A441" i="3"/>
  <c r="B440" i="3"/>
  <c r="A442" i="3" l="1"/>
  <c r="B441" i="3"/>
  <c r="C440" i="3"/>
  <c r="D440" i="3" s="1"/>
  <c r="G440" i="3"/>
  <c r="E439" i="3"/>
  <c r="F439" i="3"/>
  <c r="F440" i="3" l="1"/>
  <c r="E440" i="3"/>
  <c r="G441" i="3"/>
  <c r="C441" i="3"/>
  <c r="D441" i="3" s="1"/>
  <c r="A443" i="3"/>
  <c r="B442" i="3"/>
  <c r="A444" i="3" l="1"/>
  <c r="B443" i="3"/>
  <c r="F441" i="3"/>
  <c r="E441" i="3"/>
  <c r="G442" i="3"/>
  <c r="C442" i="3"/>
  <c r="D442" i="3" s="1"/>
  <c r="F442" i="3" l="1"/>
  <c r="E442" i="3"/>
  <c r="C443" i="3"/>
  <c r="D443" i="3" s="1"/>
  <c r="G443" i="3"/>
  <c r="A445" i="3"/>
  <c r="B444" i="3"/>
  <c r="C444" i="3" l="1"/>
  <c r="D444" i="3" s="1"/>
  <c r="G444" i="3"/>
  <c r="A446" i="3"/>
  <c r="B445" i="3"/>
  <c r="E443" i="3"/>
  <c r="F443" i="3"/>
  <c r="C445" i="3" l="1"/>
  <c r="D445" i="3" s="1"/>
  <c r="G445" i="3"/>
  <c r="A447" i="3"/>
  <c r="B446" i="3"/>
  <c r="F444" i="3"/>
  <c r="E444" i="3"/>
  <c r="G446" i="3" l="1"/>
  <c r="C446" i="3"/>
  <c r="D446" i="3" s="1"/>
  <c r="A448" i="3"/>
  <c r="B447" i="3"/>
  <c r="E445" i="3"/>
  <c r="F445" i="3"/>
  <c r="E446" i="3" l="1"/>
  <c r="F446" i="3"/>
  <c r="C447" i="3"/>
  <c r="D447" i="3" s="1"/>
  <c r="G447" i="3"/>
  <c r="A449" i="3"/>
  <c r="B448" i="3"/>
  <c r="C448" i="3" l="1"/>
  <c r="D448" i="3" s="1"/>
  <c r="G448" i="3"/>
  <c r="A450" i="3"/>
  <c r="B449" i="3"/>
  <c r="F447" i="3"/>
  <c r="E447" i="3"/>
  <c r="C449" i="3" l="1"/>
  <c r="D449" i="3" s="1"/>
  <c r="G449" i="3"/>
  <c r="A451" i="3"/>
  <c r="B450" i="3"/>
  <c r="F448" i="3"/>
  <c r="E448" i="3"/>
  <c r="G450" i="3" l="1"/>
  <c r="C450" i="3"/>
  <c r="D450" i="3" s="1"/>
  <c r="A452" i="3"/>
  <c r="B451" i="3"/>
  <c r="E449" i="3"/>
  <c r="F449" i="3"/>
  <c r="E450" i="3" l="1"/>
  <c r="F450" i="3"/>
  <c r="C451" i="3"/>
  <c r="D451" i="3" s="1"/>
  <c r="G451" i="3"/>
  <c r="A453" i="3"/>
  <c r="B452" i="3"/>
  <c r="A454" i="3" l="1"/>
  <c r="B453" i="3"/>
  <c r="C452" i="3"/>
  <c r="D452" i="3" s="1"/>
  <c r="G452" i="3"/>
  <c r="F451" i="3"/>
  <c r="E451" i="3"/>
  <c r="G453" i="3" l="1"/>
  <c r="C453" i="3"/>
  <c r="D453" i="3" s="1"/>
  <c r="F452" i="3"/>
  <c r="E452" i="3"/>
  <c r="A455" i="3"/>
  <c r="B454" i="3"/>
  <c r="E453" i="3" l="1"/>
  <c r="F453" i="3"/>
  <c r="G454" i="3"/>
  <c r="C454" i="3"/>
  <c r="D454" i="3" s="1"/>
  <c r="A456" i="3"/>
  <c r="B455" i="3"/>
  <c r="C455" i="3" l="1"/>
  <c r="D455" i="3" s="1"/>
  <c r="G455" i="3"/>
  <c r="F454" i="3"/>
  <c r="E454" i="3"/>
  <c r="A457" i="3"/>
  <c r="B456" i="3"/>
  <c r="A458" i="3" l="1"/>
  <c r="B457" i="3"/>
  <c r="C456" i="3"/>
  <c r="D456" i="3" s="1"/>
  <c r="G456" i="3"/>
  <c r="E455" i="3"/>
  <c r="F455" i="3"/>
  <c r="F456" i="3" l="1"/>
  <c r="E456" i="3"/>
  <c r="C457" i="3"/>
  <c r="D457" i="3" s="1"/>
  <c r="G457" i="3"/>
  <c r="A459" i="3"/>
  <c r="B458" i="3"/>
  <c r="A460" i="3" l="1"/>
  <c r="B459" i="3"/>
  <c r="G458" i="3"/>
  <c r="C458" i="3"/>
  <c r="D458" i="3" s="1"/>
  <c r="E457" i="3"/>
  <c r="F457" i="3"/>
  <c r="E458" i="3" l="1"/>
  <c r="F458" i="3"/>
  <c r="G459" i="3"/>
  <c r="C459" i="3"/>
  <c r="D459" i="3" s="1"/>
  <c r="A461" i="3"/>
  <c r="B460" i="3"/>
  <c r="A462" i="3" l="1"/>
  <c r="B461" i="3"/>
  <c r="E459" i="3"/>
  <c r="F459" i="3"/>
  <c r="C460" i="3"/>
  <c r="D460" i="3" s="1"/>
  <c r="G460" i="3"/>
  <c r="F460" i="3" l="1"/>
  <c r="E460" i="3"/>
  <c r="C461" i="3"/>
  <c r="D461" i="3" s="1"/>
  <c r="G461" i="3"/>
  <c r="A463" i="3"/>
  <c r="B462" i="3"/>
  <c r="A464" i="3" l="1"/>
  <c r="B463" i="3"/>
  <c r="G462" i="3"/>
  <c r="C462" i="3"/>
  <c r="D462" i="3" s="1"/>
  <c r="E461" i="3"/>
  <c r="F461" i="3"/>
  <c r="F462" i="3" l="1"/>
  <c r="C463" i="3"/>
  <c r="D463" i="3" s="1"/>
  <c r="G463" i="3"/>
  <c r="E462" i="3"/>
  <c r="A465" i="3"/>
  <c r="B464" i="3"/>
  <c r="C464" i="3" l="1"/>
  <c r="D464" i="3" s="1"/>
  <c r="G464" i="3"/>
  <c r="A466" i="3"/>
  <c r="B465" i="3"/>
  <c r="E463" i="3"/>
  <c r="F463" i="3"/>
  <c r="G465" i="3" l="1"/>
  <c r="C465" i="3"/>
  <c r="D465" i="3" s="1"/>
  <c r="A467" i="3"/>
  <c r="B466" i="3"/>
  <c r="E464" i="3"/>
  <c r="F464" i="3"/>
  <c r="G466" i="3" l="1"/>
  <c r="C466" i="3"/>
  <c r="D466" i="3" s="1"/>
  <c r="E465" i="3"/>
  <c r="F465" i="3"/>
  <c r="A468" i="3"/>
  <c r="B467" i="3"/>
  <c r="F466" i="3" l="1"/>
  <c r="A469" i="3"/>
  <c r="B468" i="3"/>
  <c r="C467" i="3"/>
  <c r="D467" i="3" s="1"/>
  <c r="G467" i="3"/>
  <c r="E466" i="3"/>
  <c r="E467" i="3" l="1"/>
  <c r="F467" i="3"/>
  <c r="C468" i="3"/>
  <c r="D468" i="3" s="1"/>
  <c r="G468" i="3"/>
  <c r="A470" i="3"/>
  <c r="B469" i="3"/>
  <c r="A471" i="3" l="1"/>
  <c r="B470" i="3"/>
  <c r="C469" i="3"/>
  <c r="D469" i="3" s="1"/>
  <c r="G469" i="3"/>
  <c r="F468" i="3"/>
  <c r="E468" i="3"/>
  <c r="G470" i="3" l="1"/>
  <c r="C470" i="3"/>
  <c r="D470" i="3" s="1"/>
  <c r="F469" i="3"/>
  <c r="E469" i="3"/>
  <c r="A472" i="3"/>
  <c r="B471" i="3"/>
  <c r="F470" i="3" l="1"/>
  <c r="E470" i="3"/>
  <c r="G471" i="3"/>
  <c r="C471" i="3"/>
  <c r="D471" i="3" s="1"/>
  <c r="A473" i="3"/>
  <c r="B472" i="3"/>
  <c r="A474" i="3" l="1"/>
  <c r="B473" i="3"/>
  <c r="C472" i="3"/>
  <c r="D472" i="3" s="1"/>
  <c r="G472" i="3"/>
  <c r="F471" i="3"/>
  <c r="E471" i="3"/>
  <c r="C473" i="3" l="1"/>
  <c r="D473" i="3" s="1"/>
  <c r="G473" i="3"/>
  <c r="F472" i="3"/>
  <c r="E472" i="3"/>
  <c r="A475" i="3"/>
  <c r="B474" i="3"/>
  <c r="A476" i="3" l="1"/>
  <c r="B475" i="3"/>
  <c r="G474" i="3"/>
  <c r="C474" i="3"/>
  <c r="D474" i="3" s="1"/>
  <c r="E473" i="3"/>
  <c r="F473" i="3"/>
  <c r="F474" i="3" l="1"/>
  <c r="E474" i="3"/>
  <c r="C475" i="3"/>
  <c r="D475" i="3" s="1"/>
  <c r="G475" i="3"/>
  <c r="A477" i="3"/>
  <c r="B476" i="3"/>
  <c r="F475" i="3" l="1"/>
  <c r="C476" i="3"/>
  <c r="D476" i="3" s="1"/>
  <c r="G476" i="3"/>
  <c r="A478" i="3"/>
  <c r="B477" i="3"/>
  <c r="E475" i="3"/>
  <c r="G477" i="3" l="1"/>
  <c r="C477" i="3"/>
  <c r="D477" i="3" s="1"/>
  <c r="A479" i="3"/>
  <c r="B478" i="3"/>
  <c r="E476" i="3"/>
  <c r="F476" i="3"/>
  <c r="E477" i="3" l="1"/>
  <c r="F477" i="3"/>
  <c r="G478" i="3"/>
  <c r="C478" i="3"/>
  <c r="D478" i="3" s="1"/>
  <c r="A480" i="3"/>
  <c r="B479" i="3"/>
  <c r="A481" i="3" l="1"/>
  <c r="B480" i="3"/>
  <c r="C479" i="3"/>
  <c r="D479" i="3" s="1"/>
  <c r="G479" i="3"/>
  <c r="F478" i="3"/>
  <c r="E478" i="3"/>
  <c r="F479" i="3" l="1"/>
  <c r="A482" i="3"/>
  <c r="B481" i="3"/>
  <c r="E479" i="3"/>
  <c r="C480" i="3"/>
  <c r="D480" i="3" s="1"/>
  <c r="G480" i="3"/>
  <c r="E480" i="3" l="1"/>
  <c r="F480" i="3"/>
  <c r="C481" i="3"/>
  <c r="D481" i="3" s="1"/>
  <c r="G481" i="3"/>
  <c r="A483" i="3"/>
  <c r="B482" i="3"/>
  <c r="G482" i="3" l="1"/>
  <c r="C482" i="3"/>
  <c r="D482" i="3" s="1"/>
  <c r="A484" i="3"/>
  <c r="B483" i="3"/>
  <c r="E481" i="3"/>
  <c r="F481" i="3"/>
  <c r="A485" i="3" l="1"/>
  <c r="B484" i="3"/>
  <c r="F482" i="3"/>
  <c r="E482" i="3"/>
  <c r="G483" i="3"/>
  <c r="C483" i="3"/>
  <c r="D483" i="3" s="1"/>
  <c r="E483" i="3" l="1"/>
  <c r="F483" i="3"/>
  <c r="C484" i="3"/>
  <c r="D484" i="3" s="1"/>
  <c r="G484" i="3"/>
  <c r="A486" i="3"/>
  <c r="B485" i="3"/>
  <c r="E484" i="3" l="1"/>
  <c r="F484" i="3"/>
  <c r="C485" i="3"/>
  <c r="D485" i="3" s="1"/>
  <c r="G485" i="3"/>
  <c r="A487" i="3"/>
  <c r="B486" i="3"/>
  <c r="A488" i="3" l="1"/>
  <c r="B487" i="3"/>
  <c r="G486" i="3"/>
  <c r="C486" i="3"/>
  <c r="D486" i="3" s="1"/>
  <c r="E485" i="3"/>
  <c r="F485" i="3"/>
  <c r="F486" i="3" l="1"/>
  <c r="E486" i="3"/>
  <c r="C487" i="3"/>
  <c r="D487" i="3" s="1"/>
  <c r="G487" i="3"/>
  <c r="A489" i="3"/>
  <c r="B488" i="3"/>
  <c r="C488" i="3" l="1"/>
  <c r="D488" i="3" s="1"/>
  <c r="G488" i="3"/>
  <c r="A490" i="3"/>
  <c r="B489" i="3"/>
  <c r="F487" i="3"/>
  <c r="E487" i="3"/>
  <c r="C489" i="3" l="1"/>
  <c r="D489" i="3" s="1"/>
  <c r="G489" i="3"/>
  <c r="A491" i="3"/>
  <c r="B490" i="3"/>
  <c r="E488" i="3"/>
  <c r="F488" i="3"/>
  <c r="A492" i="3" l="1"/>
  <c r="B491" i="3"/>
  <c r="E489" i="3"/>
  <c r="F489" i="3"/>
  <c r="G490" i="3"/>
  <c r="C490" i="3"/>
  <c r="D490" i="3" s="1"/>
  <c r="F490" i="3" l="1"/>
  <c r="E490" i="3"/>
  <c r="C491" i="3"/>
  <c r="D491" i="3" s="1"/>
  <c r="G491" i="3"/>
  <c r="A493" i="3"/>
  <c r="B492" i="3"/>
  <c r="A494" i="3" l="1"/>
  <c r="B493" i="3"/>
  <c r="C492" i="3"/>
  <c r="D492" i="3" s="1"/>
  <c r="G492" i="3"/>
  <c r="F491" i="3"/>
  <c r="E491" i="3"/>
  <c r="F492" i="3" l="1"/>
  <c r="E492" i="3"/>
  <c r="C493" i="3"/>
  <c r="D493" i="3" s="1"/>
  <c r="G493" i="3"/>
  <c r="A495" i="3"/>
  <c r="B494" i="3"/>
  <c r="G494" i="3" l="1"/>
  <c r="C494" i="3"/>
  <c r="D494" i="3" s="1"/>
  <c r="F493" i="3"/>
  <c r="E493" i="3"/>
  <c r="A496" i="3"/>
  <c r="B495" i="3"/>
  <c r="A497" i="3" l="1"/>
  <c r="B496" i="3"/>
  <c r="G495" i="3"/>
  <c r="C495" i="3"/>
  <c r="D495" i="3" s="1"/>
  <c r="F494" i="3"/>
  <c r="E494" i="3"/>
  <c r="F495" i="3" l="1"/>
  <c r="E495" i="3"/>
  <c r="C496" i="3"/>
  <c r="D496" i="3" s="1"/>
  <c r="G496" i="3"/>
  <c r="A498" i="3"/>
  <c r="B497" i="3"/>
  <c r="C497" i="3" l="1"/>
  <c r="D497" i="3" s="1"/>
  <c r="G497" i="3"/>
  <c r="A499" i="3"/>
  <c r="B498" i="3"/>
  <c r="F496" i="3"/>
  <c r="E496" i="3"/>
  <c r="G498" i="3" l="1"/>
  <c r="C498" i="3"/>
  <c r="D498" i="3" s="1"/>
  <c r="A500" i="3"/>
  <c r="B499" i="3"/>
  <c r="F497" i="3"/>
  <c r="E497" i="3"/>
  <c r="C499" i="3" l="1"/>
  <c r="D499" i="3" s="1"/>
  <c r="G499" i="3"/>
  <c r="F498" i="3"/>
  <c r="E498" i="3"/>
  <c r="A501" i="3"/>
  <c r="B500" i="3"/>
  <c r="C500" i="3" l="1"/>
  <c r="D500" i="3" s="1"/>
  <c r="G500" i="3"/>
  <c r="A502" i="3"/>
  <c r="B501" i="3"/>
  <c r="F499" i="3"/>
  <c r="E499" i="3"/>
  <c r="E500" i="3" l="1"/>
  <c r="A503" i="3"/>
  <c r="B502" i="3"/>
  <c r="G501" i="3"/>
  <c r="C501" i="3"/>
  <c r="D501" i="3" s="1"/>
  <c r="F500" i="3"/>
  <c r="E501" i="3" l="1"/>
  <c r="F501" i="3"/>
  <c r="G502" i="3"/>
  <c r="C502" i="3"/>
  <c r="D502" i="3" s="1"/>
  <c r="A504" i="3"/>
  <c r="B503" i="3"/>
  <c r="F502" i="3" l="1"/>
  <c r="E502" i="3"/>
  <c r="C503" i="3"/>
  <c r="D503" i="3" s="1"/>
  <c r="G503" i="3"/>
  <c r="A505" i="3"/>
  <c r="B504" i="3"/>
  <c r="A506" i="3" l="1"/>
  <c r="B505" i="3"/>
  <c r="C504" i="3"/>
  <c r="D504" i="3" s="1"/>
  <c r="G504" i="3"/>
  <c r="F503" i="3"/>
  <c r="E503" i="3"/>
  <c r="F504" i="3" l="1"/>
  <c r="E504" i="3"/>
  <c r="C505" i="3"/>
  <c r="D505" i="3" s="1"/>
  <c r="G505" i="3"/>
  <c r="A507" i="3"/>
  <c r="B506" i="3"/>
  <c r="G506" i="3" l="1"/>
  <c r="C506" i="3"/>
  <c r="D506" i="3" s="1"/>
  <c r="F506" i="3" s="1"/>
  <c r="A508" i="3"/>
  <c r="B507" i="3"/>
  <c r="E505" i="3"/>
  <c r="F505" i="3"/>
  <c r="A509" i="3" l="1"/>
  <c r="B508" i="3"/>
  <c r="C507" i="3"/>
  <c r="D507" i="3" s="1"/>
  <c r="G507" i="3"/>
  <c r="E506" i="3"/>
  <c r="E507" i="3" l="1"/>
  <c r="F507" i="3"/>
  <c r="C508" i="3"/>
  <c r="D508" i="3" s="1"/>
  <c r="G508" i="3"/>
  <c r="A510" i="3"/>
  <c r="B509" i="3"/>
  <c r="C509" i="3" l="1"/>
  <c r="D509" i="3" s="1"/>
  <c r="G509" i="3"/>
  <c r="A511" i="3"/>
  <c r="B510" i="3"/>
  <c r="F508" i="3"/>
  <c r="E508" i="3"/>
  <c r="G510" i="3" l="1"/>
  <c r="C510" i="3"/>
  <c r="D510" i="3" s="1"/>
  <c r="A512" i="3"/>
  <c r="B511" i="3"/>
  <c r="F509" i="3"/>
  <c r="E509" i="3"/>
  <c r="A513" i="3" l="1"/>
  <c r="B512" i="3"/>
  <c r="F510" i="3"/>
  <c r="E510" i="3"/>
  <c r="C511" i="3"/>
  <c r="D511" i="3" s="1"/>
  <c r="G511" i="3"/>
  <c r="E511" i="3" l="1"/>
  <c r="F511" i="3"/>
  <c r="C512" i="3"/>
  <c r="D512" i="3" s="1"/>
  <c r="G512" i="3"/>
  <c r="A514" i="3"/>
  <c r="B513" i="3"/>
  <c r="A515" i="3" l="1"/>
  <c r="B514" i="3"/>
  <c r="E512" i="3"/>
  <c r="F512" i="3"/>
  <c r="C513" i="3"/>
  <c r="D513" i="3" s="1"/>
  <c r="G513" i="3"/>
  <c r="E513" i="3" l="1"/>
  <c r="F513" i="3"/>
  <c r="G514" i="3"/>
  <c r="C514" i="3"/>
  <c r="D514" i="3" s="1"/>
  <c r="A516" i="3"/>
  <c r="B515" i="3"/>
  <c r="C515" i="3" l="1"/>
  <c r="D515" i="3" s="1"/>
  <c r="G515" i="3"/>
  <c r="A517" i="3"/>
  <c r="B516" i="3"/>
  <c r="F514" i="3"/>
  <c r="E514" i="3"/>
  <c r="E515" i="3" l="1"/>
  <c r="C516" i="3"/>
  <c r="D516" i="3" s="1"/>
  <c r="G516" i="3"/>
  <c r="A518" i="3"/>
  <c r="B517" i="3"/>
  <c r="F515" i="3"/>
  <c r="F516" i="3" l="1"/>
  <c r="C517" i="3"/>
  <c r="D517" i="3" s="1"/>
  <c r="G517" i="3"/>
  <c r="A519" i="3"/>
  <c r="B518" i="3"/>
  <c r="E516" i="3"/>
  <c r="F517" i="3" l="1"/>
  <c r="A520" i="3"/>
  <c r="B519" i="3"/>
  <c r="G518" i="3"/>
  <c r="C518" i="3"/>
  <c r="D518" i="3" s="1"/>
  <c r="E517" i="3"/>
  <c r="F518" i="3" l="1"/>
  <c r="E518" i="3"/>
  <c r="G519" i="3"/>
  <c r="C519" i="3"/>
  <c r="D519" i="3" s="1"/>
  <c r="A521" i="3"/>
  <c r="B520" i="3"/>
  <c r="E519" i="3" l="1"/>
  <c r="C520" i="3"/>
  <c r="D520" i="3" s="1"/>
  <c r="G520" i="3"/>
  <c r="A522" i="3"/>
  <c r="B521" i="3"/>
  <c r="F519" i="3"/>
  <c r="E520" i="3" l="1"/>
  <c r="F520" i="3"/>
  <c r="C521" i="3"/>
  <c r="D521" i="3" s="1"/>
  <c r="G521" i="3"/>
  <c r="A523" i="3"/>
  <c r="B522" i="3"/>
  <c r="G522" i="3" l="1"/>
  <c r="C522" i="3"/>
  <c r="D522" i="3" s="1"/>
  <c r="A524" i="3"/>
  <c r="B523" i="3"/>
  <c r="E521" i="3"/>
  <c r="F521" i="3"/>
  <c r="A525" i="3" l="1"/>
  <c r="B524" i="3"/>
  <c r="G523" i="3"/>
  <c r="C523" i="3"/>
  <c r="D523" i="3" s="1"/>
  <c r="E522" i="3"/>
  <c r="F522" i="3"/>
  <c r="C524" i="3" l="1"/>
  <c r="D524" i="3" s="1"/>
  <c r="G524" i="3"/>
  <c r="F523" i="3"/>
  <c r="E523" i="3"/>
  <c r="A526" i="3"/>
  <c r="B525" i="3"/>
  <c r="A527" i="3" l="1"/>
  <c r="B526" i="3"/>
  <c r="G525" i="3"/>
  <c r="C525" i="3"/>
  <c r="D525" i="3" s="1"/>
  <c r="E524" i="3"/>
  <c r="F524" i="3"/>
  <c r="E525" i="3" l="1"/>
  <c r="F525" i="3"/>
  <c r="G526" i="3"/>
  <c r="C526" i="3"/>
  <c r="D526" i="3" s="1"/>
  <c r="A528" i="3"/>
  <c r="B527" i="3"/>
  <c r="G527" i="3" l="1"/>
  <c r="C527" i="3"/>
  <c r="D527" i="3" s="1"/>
  <c r="A529" i="3"/>
  <c r="B528" i="3"/>
  <c r="E526" i="3"/>
  <c r="F526" i="3"/>
  <c r="A530" i="3" l="1"/>
  <c r="B529" i="3"/>
  <c r="F527" i="3"/>
  <c r="E527" i="3"/>
  <c r="C528" i="3"/>
  <c r="D528" i="3" s="1"/>
  <c r="G528" i="3"/>
  <c r="F528" i="3" l="1"/>
  <c r="E528" i="3"/>
  <c r="C529" i="3"/>
  <c r="D529" i="3" s="1"/>
  <c r="G529" i="3"/>
  <c r="A531" i="3"/>
  <c r="B530" i="3"/>
  <c r="F529" i="3" l="1"/>
  <c r="G530" i="3"/>
  <c r="C530" i="3"/>
  <c r="D530" i="3" s="1"/>
  <c r="A532" i="3"/>
  <c r="B531" i="3"/>
  <c r="E529" i="3"/>
  <c r="C531" i="3" l="1"/>
  <c r="D531" i="3" s="1"/>
  <c r="G531" i="3"/>
  <c r="A533" i="3"/>
  <c r="B532" i="3"/>
  <c r="E530" i="3"/>
  <c r="F530" i="3"/>
  <c r="C532" i="3" l="1"/>
  <c r="D532" i="3" s="1"/>
  <c r="G532" i="3"/>
  <c r="A534" i="3"/>
  <c r="B533" i="3"/>
  <c r="E531" i="3"/>
  <c r="F531" i="3"/>
  <c r="C533" i="3" l="1"/>
  <c r="D533" i="3" s="1"/>
  <c r="G533" i="3"/>
  <c r="A535" i="3"/>
  <c r="B534" i="3"/>
  <c r="F532" i="3"/>
  <c r="E532" i="3"/>
  <c r="G534" i="3" l="1"/>
  <c r="C534" i="3"/>
  <c r="D534" i="3" s="1"/>
  <c r="A536" i="3"/>
  <c r="B535" i="3"/>
  <c r="E533" i="3"/>
  <c r="F533" i="3"/>
  <c r="G535" i="3" l="1"/>
  <c r="C535" i="3"/>
  <c r="D535" i="3" s="1"/>
  <c r="A537" i="3"/>
  <c r="B536" i="3"/>
  <c r="E534" i="3"/>
  <c r="F534" i="3"/>
  <c r="C536" i="3" l="1"/>
  <c r="D536" i="3" s="1"/>
  <c r="G536" i="3"/>
  <c r="A538" i="3"/>
  <c r="B537" i="3"/>
  <c r="E535" i="3"/>
  <c r="F535" i="3"/>
  <c r="C537" i="3" l="1"/>
  <c r="D537" i="3" s="1"/>
  <c r="G537" i="3"/>
  <c r="A539" i="3"/>
  <c r="B538" i="3"/>
  <c r="F536" i="3"/>
  <c r="E536" i="3"/>
  <c r="G538" i="3" l="1"/>
  <c r="C538" i="3"/>
  <c r="D538" i="3" s="1"/>
  <c r="A540" i="3"/>
  <c r="B539" i="3"/>
  <c r="E537" i="3"/>
  <c r="F537" i="3"/>
  <c r="G539" i="3" l="1"/>
  <c r="C539" i="3"/>
  <c r="D539" i="3" s="1"/>
  <c r="E538" i="3"/>
  <c r="F538" i="3"/>
  <c r="A541" i="3"/>
  <c r="B540" i="3"/>
  <c r="C540" i="3" l="1"/>
  <c r="D540" i="3" s="1"/>
  <c r="G540" i="3"/>
  <c r="A542" i="3"/>
  <c r="B541" i="3"/>
  <c r="F539" i="3"/>
  <c r="E539" i="3"/>
  <c r="A543" i="3" l="1"/>
  <c r="B542" i="3"/>
  <c r="G541" i="3"/>
  <c r="C541" i="3"/>
  <c r="D541" i="3" s="1"/>
  <c r="E540" i="3"/>
  <c r="F540" i="3"/>
  <c r="F541" i="3" l="1"/>
  <c r="E541" i="3"/>
  <c r="G542" i="3"/>
  <c r="C542" i="3"/>
  <c r="D542" i="3" s="1"/>
  <c r="A544" i="3"/>
  <c r="B543" i="3"/>
  <c r="F542" i="3" l="1"/>
  <c r="A545" i="3"/>
  <c r="B544" i="3"/>
  <c r="G543" i="3"/>
  <c r="C543" i="3"/>
  <c r="D543" i="3" s="1"/>
  <c r="E542" i="3"/>
  <c r="F543" i="3" l="1"/>
  <c r="E543" i="3"/>
  <c r="C544" i="3"/>
  <c r="D544" i="3" s="1"/>
  <c r="G544" i="3"/>
  <c r="A546" i="3"/>
  <c r="B545" i="3"/>
  <c r="E544" i="3" l="1"/>
  <c r="C545" i="3"/>
  <c r="D545" i="3" s="1"/>
  <c r="G545" i="3"/>
  <c r="A547" i="3"/>
  <c r="B546" i="3"/>
  <c r="F544" i="3"/>
  <c r="A548" i="3" l="1"/>
  <c r="B547" i="3"/>
  <c r="G546" i="3"/>
  <c r="C546" i="3"/>
  <c r="D546" i="3" s="1"/>
  <c r="F545" i="3"/>
  <c r="E545" i="3"/>
  <c r="F546" i="3" l="1"/>
  <c r="C547" i="3"/>
  <c r="D547" i="3" s="1"/>
  <c r="G547" i="3"/>
  <c r="E546" i="3"/>
  <c r="A549" i="3"/>
  <c r="B548" i="3"/>
  <c r="A550" i="3" l="1"/>
  <c r="B549" i="3"/>
  <c r="C548" i="3"/>
  <c r="D548" i="3" s="1"/>
  <c r="G548" i="3"/>
  <c r="E547" i="3"/>
  <c r="F547" i="3"/>
  <c r="F548" i="3" l="1"/>
  <c r="E548" i="3"/>
  <c r="C549" i="3"/>
  <c r="D549" i="3" s="1"/>
  <c r="G549" i="3"/>
  <c r="A551" i="3"/>
  <c r="B550" i="3"/>
  <c r="A552" i="3" l="1"/>
  <c r="B551" i="3"/>
  <c r="E549" i="3"/>
  <c r="F549" i="3"/>
  <c r="G550" i="3"/>
  <c r="C550" i="3"/>
  <c r="D550" i="3" s="1"/>
  <c r="F550" i="3" l="1"/>
  <c r="E550" i="3"/>
  <c r="C551" i="3"/>
  <c r="D551" i="3" s="1"/>
  <c r="G551" i="3"/>
  <c r="A553" i="3"/>
  <c r="B552" i="3"/>
  <c r="B553" i="3" l="1"/>
  <c r="G553" i="3" s="1"/>
  <c r="A554" i="3"/>
  <c r="E551" i="3"/>
  <c r="F551" i="3"/>
  <c r="C552" i="3"/>
  <c r="D552" i="3" s="1"/>
  <c r="G552" i="3"/>
  <c r="C553" i="3" l="1"/>
  <c r="D553" i="3" s="1"/>
  <c r="E553" i="3" s="1"/>
  <c r="B554" i="3"/>
  <c r="A555" i="3"/>
  <c r="E552" i="3"/>
  <c r="F552" i="3"/>
  <c r="F553" i="3" l="1"/>
  <c r="A556" i="3"/>
  <c r="B555" i="3"/>
  <c r="C554" i="3"/>
  <c r="D554" i="3" s="1"/>
  <c r="G554" i="3"/>
  <c r="F554" i="3" l="1"/>
  <c r="E554" i="3"/>
  <c r="C555" i="3"/>
  <c r="D555" i="3" s="1"/>
  <c r="G555" i="3"/>
  <c r="A557" i="3"/>
  <c r="B556" i="3"/>
  <c r="F555" i="3" l="1"/>
  <c r="A558" i="3"/>
  <c r="B557" i="3"/>
  <c r="G556" i="3"/>
  <c r="C556" i="3"/>
  <c r="D556" i="3" s="1"/>
  <c r="E555" i="3"/>
  <c r="E556" i="3" l="1"/>
  <c r="F556" i="3"/>
  <c r="G557" i="3"/>
  <c r="C557" i="3"/>
  <c r="D557" i="3" s="1"/>
  <c r="A559" i="3"/>
  <c r="B558" i="3"/>
  <c r="E557" i="3" l="1"/>
  <c r="F557" i="3"/>
  <c r="C558" i="3"/>
  <c r="D558" i="3" s="1"/>
  <c r="G558" i="3"/>
  <c r="A560" i="3"/>
  <c r="B559" i="3"/>
  <c r="F558" i="3" l="1"/>
  <c r="C559" i="3"/>
  <c r="D559" i="3" s="1"/>
  <c r="G559" i="3"/>
  <c r="A561" i="3"/>
  <c r="B560" i="3"/>
  <c r="E558" i="3"/>
  <c r="F559" i="3" l="1"/>
  <c r="E559" i="3"/>
  <c r="A562" i="3"/>
  <c r="B561" i="3"/>
  <c r="G560" i="3"/>
  <c r="C560" i="3"/>
  <c r="D560" i="3" s="1"/>
  <c r="E560" i="3" l="1"/>
  <c r="F560" i="3"/>
  <c r="G561" i="3"/>
  <c r="C561" i="3"/>
  <c r="D561" i="3" s="1"/>
  <c r="A563" i="3"/>
  <c r="B562" i="3"/>
  <c r="E561" i="3" l="1"/>
  <c r="F561" i="3"/>
  <c r="C562" i="3"/>
  <c r="D562" i="3" s="1"/>
  <c r="G562" i="3"/>
  <c r="A564" i="3"/>
  <c r="B563" i="3"/>
  <c r="F562" i="3" l="1"/>
  <c r="C563" i="3"/>
  <c r="D563" i="3" s="1"/>
  <c r="G563" i="3"/>
  <c r="A565" i="3"/>
  <c r="B564" i="3"/>
  <c r="E562" i="3"/>
  <c r="E563" i="3" l="1"/>
  <c r="G564" i="3"/>
  <c r="C564" i="3"/>
  <c r="D564" i="3" s="1"/>
  <c r="A566" i="3"/>
  <c r="B565" i="3"/>
  <c r="F563" i="3"/>
  <c r="G565" i="3" l="1"/>
  <c r="C565" i="3"/>
  <c r="D565" i="3" s="1"/>
  <c r="A567" i="3"/>
  <c r="B566" i="3"/>
  <c r="E564" i="3"/>
  <c r="F564" i="3"/>
  <c r="C566" i="3" l="1"/>
  <c r="D566" i="3" s="1"/>
  <c r="G566" i="3"/>
  <c r="A568" i="3"/>
  <c r="B567" i="3"/>
  <c r="F565" i="3"/>
  <c r="E565" i="3"/>
  <c r="A569" i="3" l="1"/>
  <c r="B568" i="3"/>
  <c r="C567" i="3"/>
  <c r="D567" i="3" s="1"/>
  <c r="G567" i="3"/>
  <c r="E566" i="3"/>
  <c r="F566" i="3"/>
  <c r="F567" i="3" l="1"/>
  <c r="E567" i="3"/>
  <c r="G568" i="3"/>
  <c r="C568" i="3"/>
  <c r="D568" i="3" s="1"/>
  <c r="A570" i="3"/>
  <c r="B569" i="3"/>
  <c r="G569" i="3" l="1"/>
  <c r="C569" i="3"/>
  <c r="D569" i="3" s="1"/>
  <c r="E568" i="3"/>
  <c r="F568" i="3"/>
  <c r="A571" i="3"/>
  <c r="B570" i="3"/>
  <c r="F569" i="3" l="1"/>
  <c r="E569" i="3"/>
  <c r="C570" i="3"/>
  <c r="D570" i="3" s="1"/>
  <c r="G570" i="3"/>
  <c r="A572" i="3"/>
  <c r="B571" i="3"/>
  <c r="F570" i="3" l="1"/>
  <c r="E570" i="3"/>
  <c r="C571" i="3"/>
  <c r="D571" i="3" s="1"/>
  <c r="G571" i="3"/>
  <c r="A573" i="3"/>
  <c r="B572" i="3"/>
  <c r="F571" i="3" l="1"/>
  <c r="G572" i="3"/>
  <c r="C572" i="3"/>
  <c r="D572" i="3" s="1"/>
  <c r="A574" i="3"/>
  <c r="B573" i="3"/>
  <c r="E571" i="3"/>
  <c r="G573" i="3" l="1"/>
  <c r="C573" i="3"/>
  <c r="D573" i="3" s="1"/>
  <c r="A575" i="3"/>
  <c r="B574" i="3"/>
  <c r="E572" i="3"/>
  <c r="F572" i="3"/>
  <c r="C574" i="3" l="1"/>
  <c r="D574" i="3" s="1"/>
  <c r="G574" i="3"/>
  <c r="A576" i="3"/>
  <c r="B575" i="3"/>
  <c r="F573" i="3"/>
  <c r="E573" i="3"/>
  <c r="A577" i="3" l="1"/>
  <c r="B576" i="3"/>
  <c r="C575" i="3"/>
  <c r="D575" i="3" s="1"/>
  <c r="G575" i="3"/>
  <c r="F574" i="3"/>
  <c r="E574" i="3"/>
  <c r="F575" i="3" l="1"/>
  <c r="E575" i="3"/>
  <c r="G576" i="3"/>
  <c r="C576" i="3"/>
  <c r="D576" i="3" s="1"/>
  <c r="A578" i="3"/>
  <c r="B577" i="3"/>
  <c r="A579" i="3" l="1"/>
  <c r="B578" i="3"/>
  <c r="E576" i="3"/>
  <c r="F576" i="3"/>
  <c r="G577" i="3"/>
  <c r="C577" i="3"/>
  <c r="D577" i="3" s="1"/>
  <c r="E577" i="3" l="1"/>
  <c r="F577" i="3"/>
  <c r="C578" i="3"/>
  <c r="D578" i="3" s="1"/>
  <c r="G578" i="3"/>
  <c r="A580" i="3"/>
  <c r="B579" i="3"/>
  <c r="F578" i="3" l="1"/>
  <c r="A581" i="3"/>
  <c r="B580" i="3"/>
  <c r="C579" i="3"/>
  <c r="D579" i="3" s="1"/>
  <c r="G579" i="3"/>
  <c r="E578" i="3"/>
  <c r="F579" i="3" l="1"/>
  <c r="G580" i="3"/>
  <c r="C580" i="3"/>
  <c r="D580" i="3" s="1"/>
  <c r="E579" i="3"/>
  <c r="A582" i="3"/>
  <c r="B581" i="3"/>
  <c r="G581" i="3" l="1"/>
  <c r="C581" i="3"/>
  <c r="D581" i="3" s="1"/>
  <c r="A583" i="3"/>
  <c r="B582" i="3"/>
  <c r="E580" i="3"/>
  <c r="F580" i="3"/>
  <c r="C582" i="3" l="1"/>
  <c r="D582" i="3" s="1"/>
  <c r="G582" i="3"/>
  <c r="E581" i="3"/>
  <c r="F581" i="3"/>
  <c r="A584" i="3"/>
  <c r="B583" i="3"/>
  <c r="F582" i="3" l="1"/>
  <c r="E582" i="3"/>
  <c r="C583" i="3"/>
  <c r="D583" i="3" s="1"/>
  <c r="G583" i="3"/>
  <c r="A585" i="3"/>
  <c r="B584" i="3"/>
  <c r="F583" i="3" l="1"/>
  <c r="G584" i="3"/>
  <c r="C584" i="3"/>
  <c r="D584" i="3" s="1"/>
  <c r="A586" i="3"/>
  <c r="B585" i="3"/>
  <c r="E583" i="3"/>
  <c r="G585" i="3" l="1"/>
  <c r="C585" i="3"/>
  <c r="D585" i="3" s="1"/>
  <c r="A587" i="3"/>
  <c r="B586" i="3"/>
  <c r="F584" i="3"/>
  <c r="E584" i="3"/>
  <c r="F585" i="3" l="1"/>
  <c r="E585" i="3"/>
  <c r="C586" i="3"/>
  <c r="D586" i="3" s="1"/>
  <c r="G586" i="3"/>
  <c r="A588" i="3"/>
  <c r="B587" i="3"/>
  <c r="F586" i="3" l="1"/>
  <c r="C587" i="3"/>
  <c r="D587" i="3" s="1"/>
  <c r="G587" i="3"/>
  <c r="A589" i="3"/>
  <c r="B588" i="3"/>
  <c r="E586" i="3"/>
  <c r="E587" i="3" l="1"/>
  <c r="G588" i="3"/>
  <c r="C588" i="3"/>
  <c r="D588" i="3" s="1"/>
  <c r="A590" i="3"/>
  <c r="B589" i="3"/>
  <c r="F587" i="3"/>
  <c r="G589" i="3" l="1"/>
  <c r="C589" i="3"/>
  <c r="D589" i="3" s="1"/>
  <c r="A591" i="3"/>
  <c r="B590" i="3"/>
  <c r="F588" i="3"/>
  <c r="E588" i="3"/>
  <c r="C590" i="3" l="1"/>
  <c r="D590" i="3" s="1"/>
  <c r="G590" i="3"/>
  <c r="A592" i="3"/>
  <c r="B591" i="3"/>
  <c r="E589" i="3"/>
  <c r="F589" i="3"/>
  <c r="E590" i="3" l="1"/>
  <c r="C591" i="3"/>
  <c r="D591" i="3" s="1"/>
  <c r="G591" i="3"/>
  <c r="A593" i="3"/>
  <c r="B592" i="3"/>
  <c r="F590" i="3"/>
  <c r="F591" i="3" l="1"/>
  <c r="E591" i="3"/>
  <c r="G592" i="3"/>
  <c r="C592" i="3"/>
  <c r="D592" i="3" s="1"/>
  <c r="A594" i="3"/>
  <c r="B593" i="3"/>
  <c r="G593" i="3" l="1"/>
  <c r="C593" i="3"/>
  <c r="D593" i="3" s="1"/>
  <c r="A595" i="3"/>
  <c r="B594" i="3"/>
  <c r="E592" i="3"/>
  <c r="F592" i="3"/>
  <c r="C594" i="3" l="1"/>
  <c r="D594" i="3" s="1"/>
  <c r="G594" i="3"/>
  <c r="E593" i="3"/>
  <c r="F593" i="3"/>
  <c r="A596" i="3"/>
  <c r="B595" i="3"/>
  <c r="E594" i="3" l="1"/>
  <c r="C595" i="3"/>
  <c r="D595" i="3" s="1"/>
  <c r="G595" i="3"/>
  <c r="A597" i="3"/>
  <c r="B596" i="3"/>
  <c r="F594" i="3"/>
  <c r="E595" i="3" l="1"/>
  <c r="G596" i="3"/>
  <c r="C596" i="3"/>
  <c r="D596" i="3" s="1"/>
  <c r="A598" i="3"/>
  <c r="B597" i="3"/>
  <c r="F595" i="3"/>
  <c r="E596" i="3" l="1"/>
  <c r="F596" i="3"/>
  <c r="G597" i="3"/>
  <c r="C597" i="3"/>
  <c r="D597" i="3" s="1"/>
  <c r="A599" i="3"/>
  <c r="B598" i="3"/>
  <c r="F597" i="3" l="1"/>
  <c r="E597" i="3"/>
  <c r="C598" i="3"/>
  <c r="D598" i="3" s="1"/>
  <c r="G598" i="3"/>
  <c r="A600" i="3"/>
  <c r="B599" i="3"/>
  <c r="C599" i="3" l="1"/>
  <c r="D599" i="3" s="1"/>
  <c r="G599" i="3"/>
  <c r="A601" i="3"/>
  <c r="B600" i="3"/>
  <c r="F598" i="3"/>
  <c r="E598" i="3"/>
  <c r="E599" i="3" l="1"/>
  <c r="B601" i="3"/>
  <c r="A602" i="3"/>
  <c r="G600" i="3"/>
  <c r="C600" i="3"/>
  <c r="D600" i="3" s="1"/>
  <c r="F599" i="3"/>
  <c r="F600" i="3" l="1"/>
  <c r="E600" i="3"/>
  <c r="B602" i="3"/>
  <c r="A603" i="3"/>
  <c r="G601" i="3"/>
  <c r="C601" i="3"/>
  <c r="D601" i="3" s="1"/>
  <c r="A604" i="3" l="1"/>
  <c r="B603" i="3"/>
  <c r="G602" i="3"/>
  <c r="C602" i="3"/>
  <c r="D602" i="3" s="1"/>
  <c r="F601" i="3"/>
  <c r="E601" i="3"/>
  <c r="E602" i="3" l="1"/>
  <c r="F602" i="3"/>
  <c r="C603" i="3"/>
  <c r="D603" i="3" s="1"/>
  <c r="G603" i="3"/>
  <c r="A605" i="3"/>
  <c r="B604" i="3"/>
  <c r="E603" i="3" l="1"/>
  <c r="G604" i="3"/>
  <c r="C604" i="3"/>
  <c r="D604" i="3" s="1"/>
  <c r="A606" i="3"/>
  <c r="B605" i="3"/>
  <c r="F603" i="3"/>
  <c r="F604" i="3" l="1"/>
  <c r="E604" i="3"/>
  <c r="C605" i="3"/>
  <c r="D605" i="3" s="1"/>
  <c r="G605" i="3"/>
  <c r="A607" i="3"/>
  <c r="B606" i="3"/>
  <c r="E605" i="3" l="1"/>
  <c r="F605" i="3"/>
  <c r="C606" i="3"/>
  <c r="D606" i="3" s="1"/>
  <c r="G606" i="3"/>
  <c r="A608" i="3"/>
  <c r="B607" i="3"/>
  <c r="E606" i="3" l="1"/>
  <c r="C607" i="3"/>
  <c r="D607" i="3" s="1"/>
  <c r="G607" i="3"/>
  <c r="A609" i="3"/>
  <c r="B608" i="3"/>
  <c r="F606" i="3"/>
  <c r="E607" i="3" l="1"/>
  <c r="G608" i="3"/>
  <c r="C608" i="3"/>
  <c r="D608" i="3" s="1"/>
  <c r="A610" i="3"/>
  <c r="B609" i="3"/>
  <c r="F607" i="3"/>
  <c r="C609" i="3" l="1"/>
  <c r="D609" i="3" s="1"/>
  <c r="G609" i="3"/>
  <c r="E608" i="3"/>
  <c r="F608" i="3"/>
  <c r="A611" i="3"/>
  <c r="B610" i="3"/>
  <c r="F609" i="3" l="1"/>
  <c r="E609" i="3"/>
  <c r="C610" i="3"/>
  <c r="D610" i="3" s="1"/>
  <c r="G610" i="3"/>
  <c r="A612" i="3"/>
  <c r="B611" i="3"/>
  <c r="E610" i="3" l="1"/>
  <c r="C611" i="3"/>
  <c r="D611" i="3" s="1"/>
  <c r="G611" i="3"/>
  <c r="A613" i="3"/>
  <c r="B612" i="3"/>
  <c r="F610" i="3"/>
  <c r="F611" i="3" l="1"/>
  <c r="G612" i="3"/>
  <c r="C612" i="3"/>
  <c r="D612" i="3" s="1"/>
  <c r="A614" i="3"/>
  <c r="B613" i="3"/>
  <c r="E611" i="3"/>
  <c r="C613" i="3" l="1"/>
  <c r="D613" i="3" s="1"/>
  <c r="G613" i="3"/>
  <c r="F612" i="3"/>
  <c r="E612" i="3"/>
  <c r="A615" i="3"/>
  <c r="B614" i="3"/>
  <c r="F613" i="3" l="1"/>
  <c r="C614" i="3"/>
  <c r="D614" i="3" s="1"/>
  <c r="G614" i="3"/>
  <c r="F614" i="3" s="1"/>
  <c r="A616" i="3"/>
  <c r="B615" i="3"/>
  <c r="E613" i="3"/>
  <c r="E614" i="3" l="1"/>
  <c r="G615" i="3"/>
  <c r="C615" i="3"/>
  <c r="D615" i="3" s="1"/>
  <c r="A617" i="3"/>
  <c r="B616" i="3"/>
  <c r="G616" i="3" l="1"/>
  <c r="C616" i="3"/>
  <c r="D616" i="3" s="1"/>
  <c r="A618" i="3"/>
  <c r="B617" i="3"/>
  <c r="E615" i="3"/>
  <c r="F615" i="3"/>
  <c r="C617" i="3" l="1"/>
  <c r="D617" i="3" s="1"/>
  <c r="G617" i="3"/>
  <c r="A619" i="3"/>
  <c r="B618" i="3"/>
  <c r="E616" i="3"/>
  <c r="F616" i="3"/>
  <c r="F617" i="3" l="1"/>
  <c r="E617" i="3"/>
  <c r="A620" i="3"/>
  <c r="B619" i="3"/>
  <c r="C618" i="3"/>
  <c r="D618" i="3" s="1"/>
  <c r="G618" i="3"/>
  <c r="E618" i="3" l="1"/>
  <c r="F618" i="3"/>
  <c r="C619" i="3"/>
  <c r="D619" i="3" s="1"/>
  <c r="G619" i="3"/>
  <c r="A621" i="3"/>
  <c r="B620" i="3"/>
  <c r="F619" i="3" l="1"/>
  <c r="A622" i="3"/>
  <c r="B621" i="3"/>
  <c r="E619" i="3"/>
  <c r="G620" i="3"/>
  <c r="C620" i="3"/>
  <c r="D620" i="3" s="1"/>
  <c r="E620" i="3" l="1"/>
  <c r="F620" i="3"/>
  <c r="C621" i="3"/>
  <c r="D621" i="3" s="1"/>
  <c r="G621" i="3"/>
  <c r="A623" i="3"/>
  <c r="B622" i="3"/>
  <c r="F621" i="3" l="1"/>
  <c r="C622" i="3"/>
  <c r="D622" i="3" s="1"/>
  <c r="G622" i="3"/>
  <c r="A624" i="3"/>
  <c r="B623" i="3"/>
  <c r="E621" i="3"/>
  <c r="F622" i="3" l="1"/>
  <c r="C623" i="3"/>
  <c r="D623" i="3" s="1"/>
  <c r="G623" i="3"/>
  <c r="B624" i="3"/>
  <c r="A625" i="3"/>
  <c r="E622" i="3"/>
  <c r="A626" i="3" l="1"/>
  <c r="B625" i="3"/>
  <c r="C624" i="3"/>
  <c r="D624" i="3" s="1"/>
  <c r="G624" i="3"/>
  <c r="F623" i="3"/>
  <c r="E623" i="3"/>
  <c r="F624" i="3" l="1"/>
  <c r="E624" i="3"/>
  <c r="C625" i="3"/>
  <c r="D625" i="3" s="1"/>
  <c r="G625" i="3"/>
  <c r="A627" i="3"/>
  <c r="B626" i="3"/>
  <c r="F625" i="3" l="1"/>
  <c r="G626" i="3"/>
  <c r="C626" i="3"/>
  <c r="D626" i="3" s="1"/>
  <c r="A628" i="3"/>
  <c r="B627" i="3"/>
  <c r="E625" i="3"/>
  <c r="A629" i="3" l="1"/>
  <c r="B628" i="3"/>
  <c r="E626" i="3"/>
  <c r="F626" i="3"/>
  <c r="G627" i="3"/>
  <c r="C627" i="3"/>
  <c r="D627" i="3" s="1"/>
  <c r="F627" i="3" l="1"/>
  <c r="E627" i="3"/>
  <c r="C628" i="3"/>
  <c r="D628" i="3" s="1"/>
  <c r="G628" i="3"/>
  <c r="A630" i="3"/>
  <c r="B629" i="3"/>
  <c r="F628" i="3" l="1"/>
  <c r="C629" i="3"/>
  <c r="D629" i="3" s="1"/>
  <c r="G629" i="3"/>
  <c r="E628" i="3"/>
  <c r="A631" i="3"/>
  <c r="B630" i="3"/>
  <c r="E629" i="3" l="1"/>
  <c r="F629" i="3"/>
  <c r="G630" i="3"/>
  <c r="C630" i="3"/>
  <c r="D630" i="3" s="1"/>
  <c r="A632" i="3"/>
  <c r="B631" i="3"/>
  <c r="G631" i="3" l="1"/>
  <c r="C631" i="3"/>
  <c r="D631" i="3" s="1"/>
  <c r="A633" i="3"/>
  <c r="B632" i="3"/>
  <c r="E630" i="3"/>
  <c r="F630" i="3"/>
  <c r="F631" i="3" l="1"/>
  <c r="E631" i="3"/>
  <c r="C632" i="3"/>
  <c r="D632" i="3" s="1"/>
  <c r="G632" i="3"/>
  <c r="B633" i="3"/>
  <c r="A634" i="3"/>
  <c r="F632" i="3" l="1"/>
  <c r="C633" i="3"/>
  <c r="D633" i="3" s="1"/>
  <c r="G633" i="3"/>
  <c r="A635" i="3"/>
  <c r="B634" i="3"/>
  <c r="E632" i="3"/>
  <c r="F633" i="3" l="1"/>
  <c r="E633" i="3"/>
  <c r="A636" i="3"/>
  <c r="B635" i="3"/>
  <c r="C634" i="3"/>
  <c r="D634" i="3" s="1"/>
  <c r="G634" i="3"/>
  <c r="F634" i="3" l="1"/>
  <c r="A637" i="3"/>
  <c r="B636" i="3"/>
  <c r="G635" i="3"/>
  <c r="C635" i="3"/>
  <c r="D635" i="3" s="1"/>
  <c r="E634" i="3"/>
  <c r="G636" i="3" l="1"/>
  <c r="C636" i="3"/>
  <c r="D636" i="3" s="1"/>
  <c r="E635" i="3"/>
  <c r="F635" i="3"/>
  <c r="A638" i="3"/>
  <c r="B637" i="3"/>
  <c r="C637" i="3" l="1"/>
  <c r="D637" i="3" s="1"/>
  <c r="G637" i="3"/>
  <c r="A639" i="3"/>
  <c r="B638" i="3"/>
  <c r="E636" i="3"/>
  <c r="F636" i="3"/>
  <c r="F637" i="3" l="1"/>
  <c r="E637" i="3"/>
  <c r="G638" i="3"/>
  <c r="C638" i="3"/>
  <c r="D638" i="3" s="1"/>
  <c r="A640" i="3"/>
  <c r="B639" i="3"/>
  <c r="G639" i="3" l="1"/>
  <c r="C639" i="3"/>
  <c r="D639" i="3" s="1"/>
  <c r="A641" i="3"/>
  <c r="B640" i="3"/>
  <c r="E638" i="3"/>
  <c r="F638" i="3"/>
  <c r="F639" i="3" l="1"/>
  <c r="E639" i="3"/>
  <c r="C640" i="3"/>
  <c r="D640" i="3" s="1"/>
  <c r="G640" i="3"/>
  <c r="A642" i="3"/>
  <c r="B641" i="3"/>
  <c r="E640" i="3" l="1"/>
  <c r="C641" i="3"/>
  <c r="D641" i="3" s="1"/>
  <c r="G641" i="3"/>
  <c r="A643" i="3"/>
  <c r="B642" i="3"/>
  <c r="F640" i="3"/>
  <c r="F641" i="3" l="1"/>
  <c r="G642" i="3"/>
  <c r="C642" i="3"/>
  <c r="D642" i="3" s="1"/>
  <c r="A644" i="3"/>
  <c r="B643" i="3"/>
  <c r="E641" i="3"/>
  <c r="A645" i="3" l="1"/>
  <c r="B644" i="3"/>
  <c r="G643" i="3"/>
  <c r="C643" i="3"/>
  <c r="D643" i="3" s="1"/>
  <c r="E642" i="3"/>
  <c r="F642" i="3"/>
  <c r="E643" i="3" l="1"/>
  <c r="F643" i="3"/>
  <c r="C644" i="3"/>
  <c r="D644" i="3" s="1"/>
  <c r="G644" i="3"/>
  <c r="A646" i="3"/>
  <c r="B645" i="3"/>
  <c r="A647" i="3" l="1"/>
  <c r="B646" i="3"/>
  <c r="F644" i="3"/>
  <c r="E644" i="3"/>
  <c r="C645" i="3"/>
  <c r="D645" i="3" s="1"/>
  <c r="G645" i="3"/>
  <c r="F645" i="3" l="1"/>
  <c r="E645" i="3"/>
  <c r="G646" i="3"/>
  <c r="C646" i="3"/>
  <c r="D646" i="3" s="1"/>
  <c r="A648" i="3"/>
  <c r="B647" i="3"/>
  <c r="A649" i="3" l="1"/>
  <c r="B648" i="3"/>
  <c r="G647" i="3"/>
  <c r="C647" i="3"/>
  <c r="D647" i="3" s="1"/>
  <c r="F646" i="3"/>
  <c r="E646" i="3"/>
  <c r="E647" i="3" l="1"/>
  <c r="F647" i="3"/>
  <c r="C648" i="3"/>
  <c r="D648" i="3" s="1"/>
  <c r="G648" i="3"/>
  <c r="A650" i="3"/>
  <c r="B649" i="3"/>
  <c r="F648" i="3" l="1"/>
  <c r="E648" i="3"/>
  <c r="C649" i="3"/>
  <c r="D649" i="3" s="1"/>
  <c r="G649" i="3"/>
  <c r="A651" i="3"/>
  <c r="B650" i="3"/>
  <c r="E649" i="3" l="1"/>
  <c r="A652" i="3"/>
  <c r="B651" i="3"/>
  <c r="G650" i="3"/>
  <c r="C650" i="3"/>
  <c r="D650" i="3" s="1"/>
  <c r="F649" i="3"/>
  <c r="G651" i="3" l="1"/>
  <c r="C651" i="3"/>
  <c r="D651" i="3" s="1"/>
  <c r="F650" i="3"/>
  <c r="E650" i="3"/>
  <c r="A653" i="3"/>
  <c r="B652" i="3"/>
  <c r="C652" i="3" l="1"/>
  <c r="D652" i="3" s="1"/>
  <c r="G652" i="3"/>
  <c r="A654" i="3"/>
  <c r="B653" i="3"/>
  <c r="F651" i="3"/>
  <c r="E651" i="3"/>
  <c r="C653" i="3" l="1"/>
  <c r="D653" i="3" s="1"/>
  <c r="G653" i="3"/>
  <c r="A655" i="3"/>
  <c r="B654" i="3"/>
  <c r="F652" i="3"/>
  <c r="E652" i="3"/>
  <c r="G654" i="3" l="1"/>
  <c r="C654" i="3"/>
  <c r="D654" i="3" s="1"/>
  <c r="B655" i="3"/>
  <c r="A656" i="3"/>
  <c r="E653" i="3"/>
  <c r="F653" i="3"/>
  <c r="G655" i="3" l="1"/>
  <c r="C655" i="3"/>
  <c r="D655" i="3" s="1"/>
  <c r="F654" i="3"/>
  <c r="E654" i="3"/>
  <c r="A657" i="3"/>
  <c r="B656" i="3"/>
  <c r="E655" i="3" l="1"/>
  <c r="F655" i="3"/>
  <c r="C656" i="3"/>
  <c r="D656" i="3" s="1"/>
  <c r="G656" i="3"/>
  <c r="A658" i="3"/>
  <c r="B657" i="3"/>
  <c r="F656" i="3" l="1"/>
  <c r="E656" i="3"/>
  <c r="G657" i="3"/>
  <c r="C657" i="3"/>
  <c r="D657" i="3" s="1"/>
  <c r="A659" i="3"/>
  <c r="B658" i="3"/>
  <c r="G658" i="3" l="1"/>
  <c r="C658" i="3"/>
  <c r="D658" i="3" s="1"/>
  <c r="A660" i="3"/>
  <c r="B659" i="3"/>
  <c r="F657" i="3"/>
  <c r="E657" i="3"/>
  <c r="A661" i="3" l="1"/>
  <c r="B660" i="3"/>
  <c r="C659" i="3"/>
  <c r="D659" i="3" s="1"/>
  <c r="G659" i="3"/>
  <c r="E658" i="3"/>
  <c r="F658" i="3"/>
  <c r="E659" i="3" l="1"/>
  <c r="F659" i="3"/>
  <c r="C660" i="3"/>
  <c r="D660" i="3" s="1"/>
  <c r="G660" i="3"/>
  <c r="A662" i="3"/>
  <c r="B661" i="3"/>
  <c r="A663" i="3" l="1"/>
  <c r="B662" i="3"/>
  <c r="G661" i="3"/>
  <c r="C661" i="3"/>
  <c r="D661" i="3" s="1"/>
  <c r="F660" i="3"/>
  <c r="E660" i="3"/>
  <c r="E661" i="3" l="1"/>
  <c r="F661" i="3"/>
  <c r="G662" i="3"/>
  <c r="C662" i="3"/>
  <c r="D662" i="3" s="1"/>
  <c r="A664" i="3"/>
  <c r="B663" i="3"/>
  <c r="G663" i="3" l="1"/>
  <c r="C663" i="3"/>
  <c r="D663" i="3" s="1"/>
  <c r="A665" i="3"/>
  <c r="B664" i="3"/>
  <c r="F662" i="3"/>
  <c r="E662" i="3"/>
  <c r="G664" i="3" l="1"/>
  <c r="C664" i="3"/>
  <c r="D664" i="3" s="1"/>
  <c r="A666" i="3"/>
  <c r="B665" i="3"/>
  <c r="F663" i="3"/>
  <c r="E663" i="3"/>
  <c r="C665" i="3" l="1"/>
  <c r="D665" i="3" s="1"/>
  <c r="G665" i="3"/>
  <c r="A667" i="3"/>
  <c r="B666" i="3"/>
  <c r="E664" i="3"/>
  <c r="F664" i="3"/>
  <c r="A668" i="3" l="1"/>
  <c r="B667" i="3"/>
  <c r="G666" i="3"/>
  <c r="C666" i="3"/>
  <c r="D666" i="3" s="1"/>
  <c r="F665" i="3"/>
  <c r="E665" i="3"/>
  <c r="C667" i="3" l="1"/>
  <c r="D667" i="3" s="1"/>
  <c r="G667" i="3"/>
  <c r="E666" i="3"/>
  <c r="F666" i="3"/>
  <c r="A669" i="3"/>
  <c r="B668" i="3"/>
  <c r="E667" i="3" l="1"/>
  <c r="A670" i="3"/>
  <c r="B669" i="3"/>
  <c r="F667" i="3"/>
  <c r="G668" i="3"/>
  <c r="C668" i="3"/>
  <c r="D668" i="3" s="1"/>
  <c r="F668" i="3" l="1"/>
  <c r="E668" i="3"/>
  <c r="G669" i="3"/>
  <c r="C669" i="3"/>
  <c r="D669" i="3" s="1"/>
  <c r="A671" i="3"/>
  <c r="B670" i="3"/>
  <c r="A672" i="3" l="1"/>
  <c r="B671" i="3"/>
  <c r="E669" i="3"/>
  <c r="F669" i="3"/>
  <c r="C670" i="3"/>
  <c r="D670" i="3" s="1"/>
  <c r="G670" i="3"/>
  <c r="E670" i="3" l="1"/>
  <c r="F670" i="3"/>
  <c r="G671" i="3"/>
  <c r="C671" i="3"/>
  <c r="D671" i="3" s="1"/>
  <c r="A673" i="3"/>
  <c r="B672" i="3"/>
  <c r="A674" i="3" l="1"/>
  <c r="B673" i="3"/>
  <c r="G672" i="3"/>
  <c r="C672" i="3"/>
  <c r="D672" i="3" s="1"/>
  <c r="E671" i="3"/>
  <c r="F671" i="3"/>
  <c r="G673" i="3" l="1"/>
  <c r="C673" i="3"/>
  <c r="D673" i="3" s="1"/>
  <c r="E672" i="3"/>
  <c r="F672" i="3"/>
  <c r="A675" i="3"/>
  <c r="B674" i="3"/>
  <c r="A676" i="3" l="1"/>
  <c r="B675" i="3"/>
  <c r="E673" i="3"/>
  <c r="F673" i="3"/>
  <c r="C674" i="3"/>
  <c r="D674" i="3" s="1"/>
  <c r="G674" i="3"/>
  <c r="C675" i="3" l="1"/>
  <c r="D675" i="3" s="1"/>
  <c r="G675" i="3"/>
  <c r="E674" i="3"/>
  <c r="F674" i="3"/>
  <c r="A677" i="3"/>
  <c r="B676" i="3"/>
  <c r="G676" i="3" l="1"/>
  <c r="C676" i="3"/>
  <c r="D676" i="3" s="1"/>
  <c r="A678" i="3"/>
  <c r="B677" i="3"/>
  <c r="E675" i="3"/>
  <c r="F675" i="3"/>
  <c r="G677" i="3" l="1"/>
  <c r="C677" i="3"/>
  <c r="D677" i="3" s="1"/>
  <c r="A679" i="3"/>
  <c r="B678" i="3"/>
  <c r="F676" i="3"/>
  <c r="E676" i="3"/>
  <c r="A680" i="3" l="1"/>
  <c r="B679" i="3"/>
  <c r="C678" i="3"/>
  <c r="D678" i="3" s="1"/>
  <c r="G678" i="3"/>
  <c r="F677" i="3"/>
  <c r="E677" i="3"/>
  <c r="E678" i="3" l="1"/>
  <c r="F678" i="3"/>
  <c r="C679" i="3"/>
  <c r="D679" i="3" s="1"/>
  <c r="G679" i="3"/>
  <c r="A681" i="3"/>
  <c r="B680" i="3"/>
  <c r="G680" i="3" l="1"/>
  <c r="C680" i="3"/>
  <c r="D680" i="3" s="1"/>
  <c r="A682" i="3"/>
  <c r="B681" i="3"/>
  <c r="F679" i="3"/>
  <c r="E679" i="3"/>
  <c r="G681" i="3" l="1"/>
  <c r="C681" i="3"/>
  <c r="D681" i="3" s="1"/>
  <c r="A683" i="3"/>
  <c r="B682" i="3"/>
  <c r="F680" i="3"/>
  <c r="E680" i="3"/>
  <c r="E681" i="3" l="1"/>
  <c r="F681" i="3"/>
  <c r="C682" i="3"/>
  <c r="D682" i="3" s="1"/>
  <c r="G682" i="3"/>
  <c r="A684" i="3"/>
  <c r="B683" i="3"/>
  <c r="G683" i="3" l="1"/>
  <c r="C683" i="3"/>
  <c r="D683" i="3" s="1"/>
  <c r="E682" i="3"/>
  <c r="F682" i="3"/>
  <c r="A685" i="3"/>
  <c r="B684" i="3"/>
  <c r="A686" i="3" l="1"/>
  <c r="B685" i="3"/>
  <c r="G684" i="3"/>
  <c r="C684" i="3"/>
  <c r="D684" i="3" s="1"/>
  <c r="F683" i="3"/>
  <c r="E683" i="3"/>
  <c r="E684" i="3" l="1"/>
  <c r="F684" i="3"/>
  <c r="G685" i="3"/>
  <c r="C685" i="3"/>
  <c r="D685" i="3" s="1"/>
  <c r="A687" i="3"/>
  <c r="B686" i="3"/>
  <c r="A688" i="3" l="1"/>
  <c r="B687" i="3"/>
  <c r="C686" i="3"/>
  <c r="D686" i="3" s="1"/>
  <c r="G686" i="3"/>
  <c r="E685" i="3"/>
  <c r="F685" i="3"/>
  <c r="E686" i="3" l="1"/>
  <c r="F686" i="3"/>
  <c r="C687" i="3"/>
  <c r="D687" i="3" s="1"/>
  <c r="G687" i="3"/>
  <c r="A689" i="3"/>
  <c r="B688" i="3"/>
  <c r="A690" i="3" l="1"/>
  <c r="B689" i="3"/>
  <c r="G688" i="3"/>
  <c r="C688" i="3"/>
  <c r="D688" i="3" s="1"/>
  <c r="F687" i="3"/>
  <c r="E687" i="3"/>
  <c r="G689" i="3" l="1"/>
  <c r="C689" i="3"/>
  <c r="D689" i="3" s="1"/>
  <c r="E688" i="3"/>
  <c r="F688" i="3"/>
  <c r="A691" i="3"/>
  <c r="B690" i="3"/>
  <c r="A692" i="3" l="1"/>
  <c r="B691" i="3"/>
  <c r="C690" i="3"/>
  <c r="D690" i="3" s="1"/>
  <c r="G690" i="3"/>
  <c r="E689" i="3"/>
  <c r="F689" i="3"/>
  <c r="E690" i="3" l="1"/>
  <c r="F690" i="3"/>
  <c r="C691" i="3"/>
  <c r="D691" i="3" s="1"/>
  <c r="G691" i="3"/>
  <c r="A693" i="3"/>
  <c r="B692" i="3"/>
  <c r="G692" i="3" l="1"/>
  <c r="C692" i="3"/>
  <c r="D692" i="3" s="1"/>
  <c r="A694" i="3"/>
  <c r="B693" i="3"/>
  <c r="F691" i="3"/>
  <c r="E691" i="3"/>
  <c r="G693" i="3" l="1"/>
  <c r="C693" i="3"/>
  <c r="D693" i="3" s="1"/>
  <c r="A695" i="3"/>
  <c r="B694" i="3"/>
  <c r="F692" i="3"/>
  <c r="E692" i="3"/>
  <c r="C694" i="3" l="1"/>
  <c r="D694" i="3" s="1"/>
  <c r="G694" i="3"/>
  <c r="A696" i="3"/>
  <c r="B695" i="3"/>
  <c r="E693" i="3"/>
  <c r="F693" i="3"/>
  <c r="A697" i="3" l="1"/>
  <c r="B696" i="3"/>
  <c r="C695" i="3"/>
  <c r="D695" i="3" s="1"/>
  <c r="G695" i="3"/>
  <c r="E694" i="3"/>
  <c r="F694" i="3"/>
  <c r="G696" i="3" l="1"/>
  <c r="C696" i="3"/>
  <c r="D696" i="3" s="1"/>
  <c r="E695" i="3"/>
  <c r="F695" i="3"/>
  <c r="A698" i="3"/>
  <c r="B697" i="3"/>
  <c r="G697" i="3" l="1"/>
  <c r="C697" i="3"/>
  <c r="D697" i="3" s="1"/>
  <c r="A699" i="3"/>
  <c r="B698" i="3"/>
  <c r="E696" i="3"/>
  <c r="F696" i="3"/>
  <c r="F697" i="3" l="1"/>
  <c r="E697" i="3"/>
  <c r="C698" i="3"/>
  <c r="D698" i="3" s="1"/>
  <c r="G698" i="3"/>
  <c r="A700" i="3"/>
  <c r="B699" i="3"/>
  <c r="G699" i="3" l="1"/>
  <c r="C699" i="3"/>
  <c r="D699" i="3" s="1"/>
  <c r="A701" i="3"/>
  <c r="B700" i="3"/>
  <c r="E698" i="3"/>
  <c r="F698" i="3"/>
  <c r="A702" i="3" l="1"/>
  <c r="B701" i="3"/>
  <c r="E699" i="3"/>
  <c r="F699" i="3"/>
  <c r="G700" i="3"/>
  <c r="C700" i="3"/>
  <c r="D700" i="3" s="1"/>
  <c r="F700" i="3" l="1"/>
  <c r="E700" i="3"/>
  <c r="G701" i="3"/>
  <c r="C701" i="3"/>
  <c r="D701" i="3" s="1"/>
  <c r="A703" i="3"/>
  <c r="B702" i="3"/>
  <c r="A704" i="3" l="1"/>
  <c r="B703" i="3"/>
  <c r="E701" i="3"/>
  <c r="F701" i="3"/>
  <c r="C702" i="3"/>
  <c r="D702" i="3" s="1"/>
  <c r="G702" i="3"/>
  <c r="E702" i="3" l="1"/>
  <c r="F702" i="3"/>
  <c r="C703" i="3"/>
  <c r="D703" i="3" s="1"/>
  <c r="G703" i="3"/>
  <c r="A705" i="3"/>
  <c r="B704" i="3"/>
  <c r="E703" i="3" l="1"/>
  <c r="F703" i="3"/>
  <c r="G704" i="3"/>
  <c r="C704" i="3"/>
  <c r="D704" i="3" s="1"/>
  <c r="A706" i="3"/>
  <c r="B705" i="3"/>
  <c r="G705" i="3" l="1"/>
  <c r="C705" i="3"/>
  <c r="D705" i="3" s="1"/>
  <c r="F704" i="3"/>
  <c r="E704" i="3"/>
  <c r="A707" i="3"/>
  <c r="B706" i="3"/>
  <c r="C706" i="3" l="1"/>
  <c r="D706" i="3" s="1"/>
  <c r="G706" i="3"/>
  <c r="F705" i="3"/>
  <c r="E705" i="3"/>
  <c r="A708" i="3"/>
  <c r="B707" i="3"/>
  <c r="C707" i="3" l="1"/>
  <c r="D707" i="3" s="1"/>
  <c r="G707" i="3"/>
  <c r="A709" i="3"/>
  <c r="B708" i="3"/>
  <c r="F706" i="3"/>
  <c r="E706" i="3"/>
  <c r="G708" i="3" l="1"/>
  <c r="C708" i="3"/>
  <c r="D708" i="3" s="1"/>
  <c r="A710" i="3"/>
  <c r="B709" i="3"/>
  <c r="E707" i="3"/>
  <c r="F707" i="3"/>
  <c r="F708" i="3" l="1"/>
  <c r="E708" i="3"/>
  <c r="G709" i="3"/>
  <c r="C709" i="3"/>
  <c r="D709" i="3" s="1"/>
  <c r="A711" i="3"/>
  <c r="B710" i="3"/>
  <c r="E709" i="3" l="1"/>
  <c r="F709" i="3"/>
  <c r="C710" i="3"/>
  <c r="D710" i="3" s="1"/>
  <c r="G710" i="3"/>
  <c r="A712" i="3"/>
  <c r="B711" i="3"/>
  <c r="C711" i="3" l="1"/>
  <c r="D711" i="3" s="1"/>
  <c r="G711" i="3"/>
  <c r="A713" i="3"/>
  <c r="B712" i="3"/>
  <c r="E710" i="3"/>
  <c r="F710" i="3"/>
  <c r="G712" i="3" l="1"/>
  <c r="C712" i="3"/>
  <c r="D712" i="3" s="1"/>
  <c r="A714" i="3"/>
  <c r="B713" i="3"/>
  <c r="E711" i="3"/>
  <c r="F711" i="3"/>
  <c r="G713" i="3" l="1"/>
  <c r="C713" i="3"/>
  <c r="D713" i="3" s="1"/>
  <c r="E712" i="3"/>
  <c r="F712" i="3"/>
  <c r="A715" i="3"/>
  <c r="B714" i="3"/>
  <c r="C714" i="3" l="1"/>
  <c r="D714" i="3" s="1"/>
  <c r="G714" i="3"/>
  <c r="F713" i="3"/>
  <c r="E713" i="3"/>
  <c r="A716" i="3"/>
  <c r="B715" i="3"/>
  <c r="G715" i="3" l="1"/>
  <c r="C715" i="3"/>
  <c r="D715" i="3" s="1"/>
  <c r="A717" i="3"/>
  <c r="B716" i="3"/>
  <c r="E714" i="3"/>
  <c r="F714" i="3"/>
  <c r="G716" i="3" l="1"/>
  <c r="C716" i="3"/>
  <c r="D716" i="3" s="1"/>
  <c r="A718" i="3"/>
  <c r="B717" i="3"/>
  <c r="E715" i="3"/>
  <c r="F715" i="3"/>
  <c r="G717" i="3" l="1"/>
  <c r="C717" i="3"/>
  <c r="D717" i="3" s="1"/>
  <c r="A719" i="3"/>
  <c r="B718" i="3"/>
  <c r="E716" i="3"/>
  <c r="F716" i="3"/>
  <c r="C718" i="3" l="1"/>
  <c r="D718" i="3" s="1"/>
  <c r="G718" i="3"/>
  <c r="A720" i="3"/>
  <c r="B719" i="3"/>
  <c r="E717" i="3"/>
  <c r="F717" i="3"/>
  <c r="G719" i="3" l="1"/>
  <c r="C719" i="3"/>
  <c r="D719" i="3" s="1"/>
  <c r="A721" i="3"/>
  <c r="B720" i="3"/>
  <c r="E718" i="3"/>
  <c r="F718" i="3"/>
  <c r="G720" i="3" l="1"/>
  <c r="C720" i="3"/>
  <c r="D720" i="3" s="1"/>
  <c r="A722" i="3"/>
  <c r="B721" i="3"/>
  <c r="F719" i="3"/>
  <c r="E719" i="3"/>
  <c r="G721" i="3" l="1"/>
  <c r="C721" i="3"/>
  <c r="D721" i="3" s="1"/>
  <c r="A723" i="3"/>
  <c r="B722" i="3"/>
  <c r="F720" i="3"/>
  <c r="E720" i="3"/>
  <c r="C722" i="3" l="1"/>
  <c r="D722" i="3" s="1"/>
  <c r="G722" i="3"/>
  <c r="A724" i="3"/>
  <c r="B723" i="3"/>
  <c r="E721" i="3"/>
  <c r="F721" i="3"/>
  <c r="E722" i="3" l="1"/>
  <c r="F722" i="3"/>
  <c r="C723" i="3"/>
  <c r="D723" i="3" s="1"/>
  <c r="G723" i="3"/>
  <c r="A725" i="3"/>
  <c r="B724" i="3"/>
  <c r="A726" i="3" l="1"/>
  <c r="B725" i="3"/>
  <c r="F723" i="3"/>
  <c r="E723" i="3"/>
  <c r="G724" i="3"/>
  <c r="C724" i="3"/>
  <c r="D724" i="3" s="1"/>
  <c r="E724" i="3" l="1"/>
  <c r="F724" i="3"/>
  <c r="G725" i="3"/>
  <c r="C725" i="3"/>
  <c r="D725" i="3" s="1"/>
  <c r="A727" i="3"/>
  <c r="B726" i="3"/>
  <c r="C726" i="3" l="1"/>
  <c r="D726" i="3" s="1"/>
  <c r="G726" i="3"/>
  <c r="A728" i="3"/>
  <c r="B727" i="3"/>
  <c r="E725" i="3"/>
  <c r="F725" i="3"/>
  <c r="E726" i="3" l="1"/>
  <c r="C727" i="3"/>
  <c r="D727" i="3" s="1"/>
  <c r="G727" i="3"/>
  <c r="A729" i="3"/>
  <c r="B728" i="3"/>
  <c r="F726" i="3"/>
  <c r="G728" i="3" l="1"/>
  <c r="C728" i="3"/>
  <c r="D728" i="3" s="1"/>
  <c r="A730" i="3"/>
  <c r="B729" i="3"/>
  <c r="E727" i="3"/>
  <c r="F727" i="3"/>
  <c r="G729" i="3" l="1"/>
  <c r="C729" i="3"/>
  <c r="D729" i="3" s="1"/>
  <c r="A731" i="3"/>
  <c r="B730" i="3"/>
  <c r="E728" i="3"/>
  <c r="F728" i="3"/>
  <c r="C730" i="3" l="1"/>
  <c r="D730" i="3" s="1"/>
  <c r="G730" i="3"/>
  <c r="A732" i="3"/>
  <c r="B731" i="3"/>
  <c r="E729" i="3"/>
  <c r="F729" i="3"/>
  <c r="A733" i="3" l="1"/>
  <c r="B732" i="3"/>
  <c r="C731" i="3"/>
  <c r="D731" i="3" s="1"/>
  <c r="G731" i="3"/>
  <c r="E730" i="3"/>
  <c r="F730" i="3"/>
  <c r="E731" i="3" l="1"/>
  <c r="F731" i="3"/>
  <c r="G732" i="3"/>
  <c r="C732" i="3"/>
  <c r="D732" i="3" s="1"/>
  <c r="A734" i="3"/>
  <c r="B733" i="3"/>
  <c r="G733" i="3" l="1"/>
  <c r="C733" i="3"/>
  <c r="D733" i="3" s="1"/>
  <c r="E732" i="3"/>
  <c r="F732" i="3"/>
  <c r="A735" i="3"/>
  <c r="B734" i="3"/>
  <c r="C734" i="3" l="1"/>
  <c r="D734" i="3" s="1"/>
  <c r="G734" i="3"/>
  <c r="E733" i="3"/>
  <c r="F733" i="3"/>
  <c r="A736" i="3"/>
  <c r="B735" i="3"/>
  <c r="C735" i="3" l="1"/>
  <c r="D735" i="3" s="1"/>
  <c r="G735" i="3"/>
  <c r="A737" i="3"/>
  <c r="B736" i="3"/>
  <c r="E734" i="3"/>
  <c r="F734" i="3"/>
  <c r="G736" i="3" l="1"/>
  <c r="C736" i="3"/>
  <c r="D736" i="3" s="1"/>
  <c r="A738" i="3"/>
  <c r="B737" i="3"/>
  <c r="E735" i="3"/>
  <c r="F735" i="3"/>
  <c r="G737" i="3" l="1"/>
  <c r="C737" i="3"/>
  <c r="D737" i="3" s="1"/>
  <c r="A739" i="3"/>
  <c r="B738" i="3"/>
  <c r="F736" i="3"/>
  <c r="E736" i="3"/>
  <c r="C738" i="3" l="1"/>
  <c r="D738" i="3" s="1"/>
  <c r="G738" i="3"/>
  <c r="A740" i="3"/>
  <c r="B739" i="3"/>
  <c r="E737" i="3"/>
  <c r="F737" i="3"/>
  <c r="C739" i="3" l="1"/>
  <c r="D739" i="3" s="1"/>
  <c r="G739" i="3"/>
  <c r="A741" i="3"/>
  <c r="B740" i="3"/>
  <c r="E738" i="3"/>
  <c r="F738" i="3"/>
  <c r="G740" i="3" l="1"/>
  <c r="C740" i="3"/>
  <c r="D740" i="3" s="1"/>
  <c r="A742" i="3"/>
  <c r="B741" i="3"/>
  <c r="E739" i="3"/>
  <c r="F739" i="3"/>
  <c r="A743" i="3" l="1"/>
  <c r="B742" i="3"/>
  <c r="E740" i="3"/>
  <c r="F740" i="3"/>
  <c r="G741" i="3"/>
  <c r="C741" i="3"/>
  <c r="D741" i="3" s="1"/>
  <c r="C742" i="3" l="1"/>
  <c r="D742" i="3" s="1"/>
  <c r="G742" i="3"/>
  <c r="E741" i="3"/>
  <c r="F741" i="3"/>
  <c r="A744" i="3"/>
  <c r="B743" i="3"/>
  <c r="C743" i="3" l="1"/>
  <c r="D743" i="3" s="1"/>
  <c r="G743" i="3"/>
  <c r="A745" i="3"/>
  <c r="B744" i="3"/>
  <c r="E742" i="3"/>
  <c r="F742" i="3"/>
  <c r="G744" i="3" l="1"/>
  <c r="C744" i="3"/>
  <c r="D744" i="3" s="1"/>
  <c r="A746" i="3"/>
  <c r="B745" i="3"/>
  <c r="E743" i="3"/>
  <c r="F743" i="3"/>
  <c r="A747" i="3" l="1"/>
  <c r="B746" i="3"/>
  <c r="G745" i="3"/>
  <c r="C745" i="3"/>
  <c r="D745" i="3" s="1"/>
  <c r="E744" i="3"/>
  <c r="F744" i="3"/>
  <c r="E745" i="3" l="1"/>
  <c r="F745" i="3"/>
  <c r="C746" i="3"/>
  <c r="D746" i="3" s="1"/>
  <c r="G746" i="3"/>
  <c r="A748" i="3"/>
  <c r="B747" i="3"/>
  <c r="A749" i="3" l="1"/>
  <c r="B748" i="3"/>
  <c r="C747" i="3"/>
  <c r="D747" i="3" s="1"/>
  <c r="G747" i="3"/>
  <c r="E746" i="3"/>
  <c r="F746" i="3"/>
  <c r="E747" i="3" l="1"/>
  <c r="F747" i="3"/>
  <c r="G748" i="3"/>
  <c r="C748" i="3"/>
  <c r="D748" i="3" s="1"/>
  <c r="A750" i="3"/>
  <c r="B749" i="3"/>
  <c r="A751" i="3" l="1"/>
  <c r="B750" i="3"/>
  <c r="F748" i="3"/>
  <c r="E748" i="3"/>
  <c r="G749" i="3"/>
  <c r="C749" i="3"/>
  <c r="D749" i="3" s="1"/>
  <c r="F749" i="3" l="1"/>
  <c r="E749" i="3"/>
  <c r="C750" i="3"/>
  <c r="D750" i="3" s="1"/>
  <c r="G750" i="3"/>
  <c r="A752" i="3"/>
  <c r="B751" i="3"/>
  <c r="C751" i="3" l="1"/>
  <c r="D751" i="3" s="1"/>
  <c r="G751" i="3"/>
  <c r="A753" i="3"/>
  <c r="B752" i="3"/>
  <c r="E750" i="3"/>
  <c r="F750" i="3"/>
  <c r="A754" i="3" l="1"/>
  <c r="B753" i="3"/>
  <c r="G752" i="3"/>
  <c r="C752" i="3"/>
  <c r="D752" i="3" s="1"/>
  <c r="E751" i="3"/>
  <c r="F751" i="3"/>
  <c r="G753" i="3" l="1"/>
  <c r="C753" i="3"/>
  <c r="D753" i="3" s="1"/>
  <c r="E752" i="3"/>
  <c r="F752" i="3"/>
  <c r="A755" i="3"/>
  <c r="B754" i="3"/>
  <c r="C754" i="3" l="1"/>
  <c r="D754" i="3" s="1"/>
  <c r="G754" i="3"/>
  <c r="E753" i="3"/>
  <c r="F753" i="3"/>
  <c r="A756" i="3"/>
  <c r="B755" i="3"/>
  <c r="A757" i="3" l="1"/>
  <c r="B756" i="3"/>
  <c r="C755" i="3"/>
  <c r="D755" i="3" s="1"/>
  <c r="G755" i="3"/>
  <c r="E754" i="3"/>
  <c r="F754" i="3"/>
  <c r="E755" i="3" l="1"/>
  <c r="F755" i="3"/>
  <c r="G756" i="3"/>
  <c r="C756" i="3"/>
  <c r="D756" i="3" s="1"/>
  <c r="A758" i="3"/>
  <c r="B757" i="3"/>
  <c r="A759" i="3" l="1"/>
  <c r="B758" i="3"/>
  <c r="E756" i="3"/>
  <c r="F756" i="3"/>
  <c r="G757" i="3"/>
  <c r="C757" i="3"/>
  <c r="D757" i="3" s="1"/>
  <c r="E757" i="3" l="1"/>
  <c r="F757" i="3"/>
  <c r="C758" i="3"/>
  <c r="D758" i="3" s="1"/>
  <c r="G758" i="3"/>
  <c r="A760" i="3"/>
  <c r="B759" i="3"/>
  <c r="C759" i="3" l="1"/>
  <c r="D759" i="3" s="1"/>
  <c r="G759" i="3"/>
  <c r="A761" i="3"/>
  <c r="B760" i="3"/>
  <c r="E758" i="3"/>
  <c r="F758" i="3"/>
  <c r="G760" i="3" l="1"/>
  <c r="C760" i="3"/>
  <c r="D760" i="3" s="1"/>
  <c r="A762" i="3"/>
  <c r="B761" i="3"/>
  <c r="E759" i="3"/>
  <c r="F759" i="3"/>
  <c r="F760" i="3" l="1"/>
  <c r="E760" i="3"/>
  <c r="G761" i="3"/>
  <c r="C761" i="3"/>
  <c r="D761" i="3" s="1"/>
  <c r="A763" i="3"/>
  <c r="B762" i="3"/>
  <c r="A764" i="3" l="1"/>
  <c r="B763" i="3"/>
  <c r="C762" i="3"/>
  <c r="D762" i="3" s="1"/>
  <c r="G762" i="3"/>
  <c r="E761" i="3"/>
  <c r="F761" i="3"/>
  <c r="E762" i="3" l="1"/>
  <c r="F762" i="3"/>
  <c r="G763" i="3"/>
  <c r="C763" i="3"/>
  <c r="D763" i="3" s="1"/>
  <c r="A765" i="3"/>
  <c r="B764" i="3"/>
  <c r="G764" i="3" l="1"/>
  <c r="C764" i="3"/>
  <c r="D764" i="3" s="1"/>
  <c r="F763" i="3"/>
  <c r="E763" i="3"/>
  <c r="A766" i="3"/>
  <c r="B765" i="3"/>
  <c r="E764" i="3" l="1"/>
  <c r="F764" i="3"/>
  <c r="G765" i="3"/>
  <c r="C765" i="3"/>
  <c r="D765" i="3" s="1"/>
  <c r="A767" i="3"/>
  <c r="B766" i="3"/>
  <c r="E765" i="3" l="1"/>
  <c r="F765" i="3"/>
  <c r="A768" i="3"/>
  <c r="B767" i="3"/>
  <c r="C766" i="3"/>
  <c r="D766" i="3" s="1"/>
  <c r="G766" i="3"/>
  <c r="E766" i="3" l="1"/>
  <c r="F766" i="3"/>
  <c r="C767" i="3"/>
  <c r="D767" i="3" s="1"/>
  <c r="G767" i="3"/>
  <c r="A769" i="3"/>
  <c r="B768" i="3"/>
  <c r="G768" i="3" l="1"/>
  <c r="C768" i="3"/>
  <c r="D768" i="3" s="1"/>
  <c r="A770" i="3"/>
  <c r="B769" i="3"/>
  <c r="F767" i="3"/>
  <c r="E767" i="3"/>
  <c r="F768" i="3" l="1"/>
  <c r="E768" i="3"/>
  <c r="G769" i="3"/>
  <c r="C769" i="3"/>
  <c r="D769" i="3" s="1"/>
  <c r="B770" i="3"/>
  <c r="A771" i="3"/>
  <c r="C770" i="3" l="1"/>
  <c r="D770" i="3" s="1"/>
  <c r="G770" i="3"/>
  <c r="E769" i="3"/>
  <c r="F769" i="3"/>
  <c r="A772" i="3"/>
  <c r="B771" i="3"/>
  <c r="A773" i="3" l="1"/>
  <c r="B772" i="3"/>
  <c r="G771" i="3"/>
  <c r="C771" i="3"/>
  <c r="D771" i="3" s="1"/>
  <c r="E770" i="3"/>
  <c r="F770" i="3"/>
  <c r="E771" i="3" l="1"/>
  <c r="F771" i="3"/>
  <c r="C772" i="3"/>
  <c r="D772" i="3" s="1"/>
  <c r="G772" i="3"/>
  <c r="A774" i="3"/>
  <c r="B773" i="3"/>
  <c r="A775" i="3" l="1"/>
  <c r="B774" i="3"/>
  <c r="G773" i="3"/>
  <c r="C773" i="3"/>
  <c r="D773" i="3" s="1"/>
  <c r="F772" i="3"/>
  <c r="E772" i="3"/>
  <c r="E773" i="3" l="1"/>
  <c r="F773" i="3"/>
  <c r="G774" i="3"/>
  <c r="C774" i="3"/>
  <c r="D774" i="3" s="1"/>
  <c r="A776" i="3"/>
  <c r="B775" i="3"/>
  <c r="A777" i="3" l="1"/>
  <c r="B776" i="3"/>
  <c r="E774" i="3"/>
  <c r="F774" i="3"/>
  <c r="C775" i="3"/>
  <c r="D775" i="3" s="1"/>
  <c r="G775" i="3"/>
  <c r="C776" i="3" l="1"/>
  <c r="D776" i="3" s="1"/>
  <c r="G776" i="3"/>
  <c r="E775" i="3"/>
  <c r="F775" i="3"/>
  <c r="A778" i="3"/>
  <c r="B777" i="3"/>
  <c r="A779" i="3" l="1"/>
  <c r="B778" i="3"/>
  <c r="C777" i="3"/>
  <c r="D777" i="3" s="1"/>
  <c r="G777" i="3"/>
  <c r="F776" i="3"/>
  <c r="E776" i="3"/>
  <c r="E777" i="3" l="1"/>
  <c r="F777" i="3"/>
  <c r="G778" i="3"/>
  <c r="C778" i="3"/>
  <c r="D778" i="3" s="1"/>
  <c r="A780" i="3"/>
  <c r="B779" i="3"/>
  <c r="A781" i="3" l="1"/>
  <c r="B780" i="3"/>
  <c r="C779" i="3"/>
  <c r="D779" i="3" s="1"/>
  <c r="G779" i="3"/>
  <c r="F778" i="3"/>
  <c r="E778" i="3"/>
  <c r="E779" i="3" l="1"/>
  <c r="F779" i="3"/>
  <c r="G780" i="3"/>
  <c r="C780" i="3"/>
  <c r="D780" i="3" s="1"/>
  <c r="A782" i="3"/>
  <c r="B781" i="3"/>
  <c r="G781" i="3" l="1"/>
  <c r="C781" i="3"/>
  <c r="D781" i="3" s="1"/>
  <c r="F780" i="3"/>
  <c r="E780" i="3"/>
  <c r="A783" i="3"/>
  <c r="B782" i="3"/>
  <c r="A784" i="3" l="1"/>
  <c r="B783" i="3"/>
  <c r="E781" i="3"/>
  <c r="F781" i="3"/>
  <c r="G782" i="3"/>
  <c r="C782" i="3"/>
  <c r="D782" i="3" s="1"/>
  <c r="F782" i="3" l="1"/>
  <c r="E782" i="3"/>
  <c r="C783" i="3"/>
  <c r="D783" i="3" s="1"/>
  <c r="G783" i="3"/>
  <c r="A785" i="3"/>
  <c r="B784" i="3"/>
  <c r="A786" i="3" l="1"/>
  <c r="B785" i="3"/>
  <c r="C784" i="3"/>
  <c r="D784" i="3" s="1"/>
  <c r="G784" i="3"/>
  <c r="E783" i="3"/>
  <c r="F783" i="3"/>
  <c r="G785" i="3" l="1"/>
  <c r="C785" i="3"/>
  <c r="D785" i="3" s="1"/>
  <c r="F784" i="3"/>
  <c r="E784" i="3"/>
  <c r="B786" i="3"/>
  <c r="A787" i="3"/>
  <c r="C786" i="3" l="1"/>
  <c r="D786" i="3" s="1"/>
  <c r="G786" i="3"/>
  <c r="F785" i="3"/>
  <c r="E785" i="3"/>
  <c r="B787" i="3"/>
  <c r="A788" i="3"/>
  <c r="B788" i="3" l="1"/>
  <c r="A789" i="3"/>
  <c r="C787" i="3"/>
  <c r="D787" i="3" s="1"/>
  <c r="G787" i="3"/>
  <c r="E786" i="3"/>
  <c r="F786" i="3"/>
  <c r="E787" i="3" l="1"/>
  <c r="F787" i="3"/>
  <c r="A790" i="3"/>
  <c r="B789" i="3"/>
  <c r="C788" i="3"/>
  <c r="D788" i="3" s="1"/>
  <c r="G788" i="3"/>
  <c r="F788" i="3" l="1"/>
  <c r="E788" i="3"/>
  <c r="G789" i="3"/>
  <c r="C789" i="3"/>
  <c r="D789" i="3" s="1"/>
  <c r="A791" i="3"/>
  <c r="B790" i="3"/>
  <c r="C790" i="3" l="1"/>
  <c r="D790" i="3" s="1"/>
  <c r="G790" i="3"/>
  <c r="E789" i="3"/>
  <c r="F789" i="3"/>
  <c r="A792" i="3"/>
  <c r="B791" i="3"/>
  <c r="A793" i="3" l="1"/>
  <c r="B792" i="3"/>
  <c r="C791" i="3"/>
  <c r="D791" i="3" s="1"/>
  <c r="G791" i="3"/>
  <c r="F790" i="3"/>
  <c r="E790" i="3"/>
  <c r="E791" i="3" l="1"/>
  <c r="F791" i="3"/>
  <c r="C792" i="3"/>
  <c r="D792" i="3" s="1"/>
  <c r="G792" i="3"/>
  <c r="A794" i="3"/>
  <c r="B793" i="3"/>
  <c r="E792" i="3" l="1"/>
  <c r="A795" i="3"/>
  <c r="B794" i="3"/>
  <c r="G793" i="3"/>
  <c r="C793" i="3"/>
  <c r="D793" i="3" s="1"/>
  <c r="F792" i="3"/>
  <c r="E793" i="3" l="1"/>
  <c r="F793" i="3"/>
  <c r="C794" i="3"/>
  <c r="D794" i="3" s="1"/>
  <c r="G794" i="3"/>
  <c r="A796" i="3"/>
  <c r="B795" i="3"/>
  <c r="A797" i="3" l="1"/>
  <c r="B796" i="3"/>
  <c r="F794" i="3"/>
  <c r="E794" i="3"/>
  <c r="C795" i="3"/>
  <c r="D795" i="3" s="1"/>
  <c r="G795" i="3"/>
  <c r="E795" i="3" l="1"/>
  <c r="F795" i="3"/>
  <c r="C796" i="3"/>
  <c r="D796" i="3" s="1"/>
  <c r="G796" i="3"/>
  <c r="A798" i="3"/>
  <c r="B797" i="3"/>
  <c r="E796" i="3" l="1"/>
  <c r="G797" i="3"/>
  <c r="C797" i="3"/>
  <c r="D797" i="3" s="1"/>
  <c r="A799" i="3"/>
  <c r="B798" i="3"/>
  <c r="F796" i="3"/>
  <c r="E797" i="3" l="1"/>
  <c r="F797" i="3"/>
  <c r="C798" i="3"/>
  <c r="D798" i="3" s="1"/>
  <c r="G798" i="3"/>
  <c r="A800" i="3"/>
  <c r="B799" i="3"/>
  <c r="A801" i="3" l="1"/>
  <c r="B800" i="3"/>
  <c r="F798" i="3"/>
  <c r="E798" i="3"/>
  <c r="C799" i="3"/>
  <c r="D799" i="3" s="1"/>
  <c r="G799" i="3"/>
  <c r="C800" i="3" l="1"/>
  <c r="D800" i="3" s="1"/>
  <c r="G800" i="3"/>
  <c r="E799" i="3"/>
  <c r="F799" i="3"/>
  <c r="A802" i="3"/>
  <c r="B801" i="3"/>
  <c r="E800" i="3" l="1"/>
  <c r="G801" i="3"/>
  <c r="C801" i="3"/>
  <c r="D801" i="3" s="1"/>
  <c r="A803" i="3"/>
  <c r="B802" i="3"/>
  <c r="F800" i="3"/>
  <c r="E801" i="3" l="1"/>
  <c r="F801" i="3"/>
  <c r="C802" i="3"/>
  <c r="D802" i="3" s="1"/>
  <c r="G802" i="3"/>
  <c r="A804" i="3"/>
  <c r="B803" i="3"/>
  <c r="A805" i="3" l="1"/>
  <c r="B804" i="3"/>
  <c r="C803" i="3"/>
  <c r="D803" i="3" s="1"/>
  <c r="G803" i="3"/>
  <c r="F802" i="3"/>
  <c r="E802" i="3"/>
  <c r="C804" i="3" l="1"/>
  <c r="D804" i="3" s="1"/>
  <c r="G804" i="3"/>
  <c r="E803" i="3"/>
  <c r="F803" i="3"/>
  <c r="A806" i="3"/>
  <c r="B805" i="3"/>
  <c r="E804" i="3" l="1"/>
  <c r="G805" i="3"/>
  <c r="C805" i="3"/>
  <c r="D805" i="3" s="1"/>
  <c r="A807" i="3"/>
  <c r="B806" i="3"/>
  <c r="F804" i="3"/>
  <c r="E805" i="3" l="1"/>
  <c r="F805" i="3"/>
  <c r="G806" i="3"/>
  <c r="C806" i="3"/>
  <c r="D806" i="3" s="1"/>
  <c r="A808" i="3"/>
  <c r="B807" i="3"/>
  <c r="A809" i="3" l="1"/>
  <c r="B808" i="3"/>
  <c r="F806" i="3"/>
  <c r="E806" i="3"/>
  <c r="C807" i="3"/>
  <c r="D807" i="3" s="1"/>
  <c r="G807" i="3"/>
  <c r="C808" i="3" l="1"/>
  <c r="D808" i="3" s="1"/>
  <c r="G808" i="3"/>
  <c r="E807" i="3"/>
  <c r="F807" i="3"/>
  <c r="A810" i="3"/>
  <c r="B809" i="3"/>
  <c r="G809" i="3" l="1"/>
  <c r="C809" i="3"/>
  <c r="D809" i="3" s="1"/>
  <c r="A811" i="3"/>
  <c r="B810" i="3"/>
  <c r="E808" i="3"/>
  <c r="F808" i="3"/>
  <c r="E809" i="3" l="1"/>
  <c r="F809" i="3"/>
  <c r="C810" i="3"/>
  <c r="D810" i="3" s="1"/>
  <c r="G810" i="3"/>
  <c r="A812" i="3"/>
  <c r="B811" i="3"/>
  <c r="A813" i="3" l="1"/>
  <c r="B812" i="3"/>
  <c r="C811" i="3"/>
  <c r="D811" i="3" s="1"/>
  <c r="G811" i="3"/>
  <c r="F810" i="3"/>
  <c r="E810" i="3"/>
  <c r="E811" i="3" l="1"/>
  <c r="F811" i="3"/>
  <c r="C812" i="3"/>
  <c r="D812" i="3" s="1"/>
  <c r="G812" i="3"/>
  <c r="A814" i="3"/>
  <c r="B813" i="3"/>
  <c r="G813" i="3" l="1"/>
  <c r="C813" i="3"/>
  <c r="D813" i="3" s="1"/>
  <c r="A815" i="3"/>
  <c r="B814" i="3"/>
  <c r="E812" i="3"/>
  <c r="F812" i="3"/>
  <c r="A816" i="3" l="1"/>
  <c r="B815" i="3"/>
  <c r="E813" i="3"/>
  <c r="F813" i="3"/>
  <c r="C814" i="3"/>
  <c r="D814" i="3" s="1"/>
  <c r="G814" i="3"/>
  <c r="C815" i="3" l="1"/>
  <c r="D815" i="3" s="1"/>
  <c r="G815" i="3"/>
  <c r="F814" i="3"/>
  <c r="E814" i="3"/>
  <c r="A817" i="3"/>
  <c r="B816" i="3"/>
  <c r="C816" i="3" l="1"/>
  <c r="D816" i="3" s="1"/>
  <c r="G816" i="3"/>
  <c r="A818" i="3"/>
  <c r="B817" i="3"/>
  <c r="F815" i="3"/>
  <c r="E815" i="3"/>
  <c r="A819" i="3" l="1"/>
  <c r="B818" i="3"/>
  <c r="G817" i="3"/>
  <c r="C817" i="3"/>
  <c r="D817" i="3" s="1"/>
  <c r="E816" i="3"/>
  <c r="F816" i="3"/>
  <c r="E817" i="3" l="1"/>
  <c r="F817" i="3"/>
  <c r="C818" i="3"/>
  <c r="D818" i="3" s="1"/>
  <c r="G818" i="3"/>
  <c r="A820" i="3"/>
  <c r="B819" i="3"/>
  <c r="C819" i="3" l="1"/>
  <c r="D819" i="3" s="1"/>
  <c r="G819" i="3"/>
  <c r="A821" i="3"/>
  <c r="B820" i="3"/>
  <c r="F818" i="3"/>
  <c r="E818" i="3"/>
  <c r="C820" i="3" l="1"/>
  <c r="D820" i="3" s="1"/>
  <c r="G820" i="3"/>
  <c r="A822" i="3"/>
  <c r="B821" i="3"/>
  <c r="E819" i="3"/>
  <c r="F819" i="3"/>
  <c r="G821" i="3" l="1"/>
  <c r="C821" i="3"/>
  <c r="D821" i="3" s="1"/>
  <c r="A823" i="3"/>
  <c r="B822" i="3"/>
  <c r="E820" i="3"/>
  <c r="F820" i="3"/>
  <c r="E821" i="3" l="1"/>
  <c r="F821" i="3"/>
  <c r="G822" i="3"/>
  <c r="C822" i="3"/>
  <c r="D822" i="3" s="1"/>
  <c r="A824" i="3"/>
  <c r="B823" i="3"/>
  <c r="F822" i="3" l="1"/>
  <c r="E822" i="3"/>
  <c r="A825" i="3"/>
  <c r="B824" i="3"/>
  <c r="C823" i="3"/>
  <c r="D823" i="3" s="1"/>
  <c r="G823" i="3"/>
  <c r="E823" i="3" l="1"/>
  <c r="F823" i="3"/>
  <c r="C824" i="3"/>
  <c r="D824" i="3" s="1"/>
  <c r="G824" i="3"/>
  <c r="A826" i="3"/>
  <c r="B825" i="3"/>
  <c r="G825" i="3" l="1"/>
  <c r="C825" i="3"/>
  <c r="D825" i="3" s="1"/>
  <c r="A827" i="3"/>
  <c r="B826" i="3"/>
  <c r="E824" i="3"/>
  <c r="F824" i="3"/>
  <c r="E825" i="3" l="1"/>
  <c r="F825" i="3"/>
  <c r="C826" i="3"/>
  <c r="D826" i="3" s="1"/>
  <c r="G826" i="3"/>
  <c r="A828" i="3"/>
  <c r="B827" i="3"/>
  <c r="A829" i="3" l="1"/>
  <c r="B828" i="3"/>
  <c r="C827" i="3"/>
  <c r="D827" i="3" s="1"/>
  <c r="G827" i="3"/>
  <c r="F826" i="3"/>
  <c r="E826" i="3"/>
  <c r="E827" i="3" l="1"/>
  <c r="F827" i="3"/>
  <c r="G828" i="3"/>
  <c r="C828" i="3"/>
  <c r="D828" i="3" s="1"/>
  <c r="A830" i="3"/>
  <c r="B829" i="3"/>
  <c r="E828" i="3" l="1"/>
  <c r="F828" i="3"/>
  <c r="G829" i="3"/>
  <c r="C829" i="3"/>
  <c r="D829" i="3" s="1"/>
  <c r="A831" i="3"/>
  <c r="B830" i="3"/>
  <c r="C830" i="3" l="1"/>
  <c r="D830" i="3" s="1"/>
  <c r="G830" i="3"/>
  <c r="A832" i="3"/>
  <c r="B831" i="3"/>
  <c r="F829" i="3"/>
  <c r="E829" i="3"/>
  <c r="A833" i="3" l="1"/>
  <c r="B832" i="3"/>
  <c r="C831" i="3"/>
  <c r="D831" i="3" s="1"/>
  <c r="G831" i="3"/>
  <c r="F830" i="3"/>
  <c r="E830" i="3"/>
  <c r="E831" i="3" l="1"/>
  <c r="F831" i="3"/>
  <c r="C832" i="3"/>
  <c r="D832" i="3" s="1"/>
  <c r="G832" i="3"/>
  <c r="A834" i="3"/>
  <c r="B833" i="3"/>
  <c r="G833" i="3" l="1"/>
  <c r="C833" i="3"/>
  <c r="D833" i="3" s="1"/>
  <c r="A835" i="3"/>
  <c r="B834" i="3"/>
  <c r="E832" i="3"/>
  <c r="F832" i="3"/>
  <c r="E833" i="3" l="1"/>
  <c r="F833" i="3"/>
  <c r="G834" i="3"/>
  <c r="C834" i="3"/>
  <c r="D834" i="3" s="1"/>
  <c r="A836" i="3"/>
  <c r="B835" i="3"/>
  <c r="F834" i="3" l="1"/>
  <c r="E834" i="3"/>
  <c r="C835" i="3"/>
  <c r="D835" i="3" s="1"/>
  <c r="G835" i="3"/>
  <c r="A837" i="3"/>
  <c r="B836" i="3"/>
  <c r="C836" i="3" l="1"/>
  <c r="D836" i="3" s="1"/>
  <c r="G836" i="3"/>
  <c r="A838" i="3"/>
  <c r="B837" i="3"/>
  <c r="E835" i="3"/>
  <c r="F835" i="3"/>
  <c r="G837" i="3" l="1"/>
  <c r="C837" i="3"/>
  <c r="D837" i="3" s="1"/>
  <c r="A839" i="3"/>
  <c r="B838" i="3"/>
  <c r="E836" i="3"/>
  <c r="F836" i="3"/>
  <c r="E837" i="3" l="1"/>
  <c r="F837" i="3"/>
  <c r="C838" i="3"/>
  <c r="D838" i="3" s="1"/>
  <c r="G838" i="3"/>
  <c r="A840" i="3"/>
  <c r="B839" i="3"/>
  <c r="A841" i="3" l="1"/>
  <c r="B840" i="3"/>
  <c r="C839" i="3"/>
  <c r="D839" i="3" s="1"/>
  <c r="G839" i="3"/>
  <c r="F838" i="3"/>
  <c r="E838" i="3"/>
  <c r="E839" i="3" l="1"/>
  <c r="F839" i="3"/>
  <c r="G840" i="3"/>
  <c r="C840" i="3"/>
  <c r="D840" i="3" s="1"/>
  <c r="A842" i="3"/>
  <c r="B841" i="3"/>
  <c r="A843" i="3" l="1"/>
  <c r="B842" i="3"/>
  <c r="E840" i="3"/>
  <c r="F840" i="3"/>
  <c r="G841" i="3"/>
  <c r="C841" i="3"/>
  <c r="D841" i="3" s="1"/>
  <c r="F841" i="3" l="1"/>
  <c r="E841" i="3"/>
  <c r="C842" i="3"/>
  <c r="D842" i="3" s="1"/>
  <c r="G842" i="3"/>
  <c r="A844" i="3"/>
  <c r="B843" i="3"/>
  <c r="A845" i="3" l="1"/>
  <c r="B844" i="3"/>
  <c r="F842" i="3"/>
  <c r="E842" i="3"/>
  <c r="C843" i="3"/>
  <c r="D843" i="3" s="1"/>
  <c r="G843" i="3"/>
  <c r="E843" i="3" l="1"/>
  <c r="F843" i="3"/>
  <c r="C844" i="3"/>
  <c r="D844" i="3" s="1"/>
  <c r="G844" i="3"/>
  <c r="A846" i="3"/>
  <c r="B845" i="3"/>
  <c r="A847" i="3" l="1"/>
  <c r="B846" i="3"/>
  <c r="E844" i="3"/>
  <c r="F844" i="3"/>
  <c r="G845" i="3"/>
  <c r="C845" i="3"/>
  <c r="D845" i="3" s="1"/>
  <c r="F845" i="3" l="1"/>
  <c r="E845" i="3"/>
  <c r="G846" i="3"/>
  <c r="C846" i="3"/>
  <c r="D846" i="3" s="1"/>
  <c r="A848" i="3"/>
  <c r="B847" i="3"/>
  <c r="A849" i="3" l="1"/>
  <c r="B848" i="3"/>
  <c r="E846" i="3"/>
  <c r="F846" i="3"/>
  <c r="C847" i="3"/>
  <c r="D847" i="3" s="1"/>
  <c r="G847" i="3"/>
  <c r="C848" i="3" l="1"/>
  <c r="D848" i="3" s="1"/>
  <c r="G848" i="3"/>
  <c r="F847" i="3"/>
  <c r="E847" i="3"/>
  <c r="A850" i="3"/>
  <c r="B849" i="3"/>
  <c r="A851" i="3" l="1"/>
  <c r="B850" i="3"/>
  <c r="G849" i="3"/>
  <c r="C849" i="3"/>
  <c r="D849" i="3" s="1"/>
  <c r="E848" i="3"/>
  <c r="F848" i="3"/>
  <c r="F849" i="3" l="1"/>
  <c r="E849" i="3"/>
  <c r="C850" i="3"/>
  <c r="D850" i="3" s="1"/>
  <c r="G850" i="3"/>
  <c r="A852" i="3"/>
  <c r="B851" i="3"/>
  <c r="A853" i="3" l="1"/>
  <c r="B852" i="3"/>
  <c r="C851" i="3"/>
  <c r="D851" i="3" s="1"/>
  <c r="G851" i="3"/>
  <c r="F850" i="3"/>
  <c r="E850" i="3"/>
  <c r="C852" i="3" l="1"/>
  <c r="D852" i="3" s="1"/>
  <c r="G852" i="3"/>
  <c r="E851" i="3"/>
  <c r="F851" i="3"/>
  <c r="A854" i="3"/>
  <c r="B853" i="3"/>
  <c r="G853" i="3" l="1"/>
  <c r="C853" i="3"/>
  <c r="D853" i="3" s="1"/>
  <c r="A855" i="3"/>
  <c r="B854" i="3"/>
  <c r="E852" i="3"/>
  <c r="F852" i="3"/>
  <c r="F853" i="3" l="1"/>
  <c r="E853" i="3"/>
  <c r="C854" i="3"/>
  <c r="D854" i="3" s="1"/>
  <c r="G854" i="3"/>
  <c r="A856" i="3"/>
  <c r="B855" i="3"/>
  <c r="A857" i="3" l="1"/>
  <c r="B856" i="3"/>
  <c r="C855" i="3"/>
  <c r="D855" i="3" s="1"/>
  <c r="G855" i="3"/>
  <c r="F854" i="3"/>
  <c r="E854" i="3"/>
  <c r="C856" i="3" l="1"/>
  <c r="D856" i="3" s="1"/>
  <c r="G856" i="3"/>
  <c r="F855" i="3"/>
  <c r="E855" i="3"/>
  <c r="A858" i="3"/>
  <c r="B857" i="3"/>
  <c r="A859" i="3" l="1"/>
  <c r="B858" i="3"/>
  <c r="G857" i="3"/>
  <c r="C857" i="3"/>
  <c r="D857" i="3" s="1"/>
  <c r="E856" i="3"/>
  <c r="F856" i="3"/>
  <c r="E857" i="3" l="1"/>
  <c r="F857" i="3"/>
  <c r="G858" i="3"/>
  <c r="C858" i="3"/>
  <c r="D858" i="3" s="1"/>
  <c r="A860" i="3"/>
  <c r="B859" i="3"/>
  <c r="A861" i="3" l="1"/>
  <c r="B860" i="3"/>
  <c r="C859" i="3"/>
  <c r="D859" i="3" s="1"/>
  <c r="G859" i="3"/>
  <c r="F858" i="3"/>
  <c r="E858" i="3"/>
  <c r="C860" i="3" l="1"/>
  <c r="D860" i="3" s="1"/>
  <c r="G860" i="3"/>
  <c r="F859" i="3"/>
  <c r="E859" i="3"/>
  <c r="A862" i="3"/>
  <c r="B861" i="3"/>
  <c r="G861" i="3" l="1"/>
  <c r="C861" i="3"/>
  <c r="D861" i="3" s="1"/>
  <c r="A863" i="3"/>
  <c r="B862" i="3"/>
  <c r="E860" i="3"/>
  <c r="F860" i="3"/>
  <c r="A864" i="3" l="1"/>
  <c r="B863" i="3"/>
  <c r="E861" i="3"/>
  <c r="F861" i="3"/>
  <c r="C862" i="3"/>
  <c r="D862" i="3" s="1"/>
  <c r="G862" i="3"/>
  <c r="F862" i="3" l="1"/>
  <c r="E862" i="3"/>
  <c r="C863" i="3"/>
  <c r="D863" i="3" s="1"/>
  <c r="G863" i="3"/>
  <c r="A865" i="3"/>
  <c r="B864" i="3"/>
  <c r="A866" i="3" l="1"/>
  <c r="B865" i="3"/>
  <c r="F863" i="3"/>
  <c r="E863" i="3"/>
  <c r="C864" i="3"/>
  <c r="D864" i="3" s="1"/>
  <c r="G864" i="3"/>
  <c r="E864" i="3" l="1"/>
  <c r="F864" i="3"/>
  <c r="G865" i="3"/>
  <c r="C865" i="3"/>
  <c r="D865" i="3" s="1"/>
  <c r="A867" i="3"/>
  <c r="B866" i="3"/>
  <c r="F865" i="3" l="1"/>
  <c r="A868" i="3"/>
  <c r="B867" i="3"/>
  <c r="C866" i="3"/>
  <c r="D866" i="3" s="1"/>
  <c r="G866" i="3"/>
  <c r="E865" i="3"/>
  <c r="C867" i="3" l="1"/>
  <c r="D867" i="3" s="1"/>
  <c r="G867" i="3"/>
  <c r="E866" i="3"/>
  <c r="F866" i="3"/>
  <c r="A869" i="3"/>
  <c r="B868" i="3"/>
  <c r="C868" i="3" l="1"/>
  <c r="D868" i="3" s="1"/>
  <c r="G868" i="3"/>
  <c r="A870" i="3"/>
  <c r="B869" i="3"/>
  <c r="F867" i="3"/>
  <c r="E867" i="3"/>
  <c r="G869" i="3" l="1"/>
  <c r="C869" i="3"/>
  <c r="D869" i="3" s="1"/>
  <c r="F869" i="3" s="1"/>
  <c r="A871" i="3"/>
  <c r="B870" i="3"/>
  <c r="E868" i="3"/>
  <c r="F868" i="3"/>
  <c r="A872" i="3" l="1"/>
  <c r="B871" i="3"/>
  <c r="C870" i="3"/>
  <c r="D870" i="3" s="1"/>
  <c r="G870" i="3"/>
  <c r="E869" i="3"/>
  <c r="E870" i="3" l="1"/>
  <c r="F870" i="3"/>
  <c r="C871" i="3"/>
  <c r="D871" i="3" s="1"/>
  <c r="G871" i="3"/>
  <c r="A873" i="3"/>
  <c r="B872" i="3"/>
  <c r="A874" i="3" l="1"/>
  <c r="B873" i="3"/>
  <c r="C872" i="3"/>
  <c r="D872" i="3" s="1"/>
  <c r="G872" i="3"/>
  <c r="E871" i="3"/>
  <c r="F871" i="3"/>
  <c r="G873" i="3" l="1"/>
  <c r="C873" i="3"/>
  <c r="D873" i="3" s="1"/>
  <c r="F872" i="3"/>
  <c r="E872" i="3"/>
  <c r="A875" i="3"/>
  <c r="B874" i="3"/>
  <c r="A876" i="3" l="1"/>
  <c r="B875" i="3"/>
  <c r="F873" i="3"/>
  <c r="E873" i="3"/>
  <c r="C874" i="3"/>
  <c r="D874" i="3" s="1"/>
  <c r="G874" i="3"/>
  <c r="E874" i="3" l="1"/>
  <c r="F874" i="3"/>
  <c r="C875" i="3"/>
  <c r="D875" i="3" s="1"/>
  <c r="G875" i="3"/>
  <c r="A877" i="3"/>
  <c r="B876" i="3"/>
  <c r="C876" i="3" l="1"/>
  <c r="D876" i="3" s="1"/>
  <c r="G876" i="3"/>
  <c r="A878" i="3"/>
  <c r="B877" i="3"/>
  <c r="F875" i="3"/>
  <c r="E875" i="3"/>
  <c r="E876" i="3" l="1"/>
  <c r="G877" i="3"/>
  <c r="C877" i="3"/>
  <c r="D877" i="3" s="1"/>
  <c r="A879" i="3"/>
  <c r="B878" i="3"/>
  <c r="F876" i="3"/>
  <c r="E877" i="3" l="1"/>
  <c r="F877" i="3"/>
  <c r="C878" i="3"/>
  <c r="D878" i="3" s="1"/>
  <c r="G878" i="3"/>
  <c r="A880" i="3"/>
  <c r="B879" i="3"/>
  <c r="C879" i="3" l="1"/>
  <c r="D879" i="3" s="1"/>
  <c r="G879" i="3"/>
  <c r="E878" i="3"/>
  <c r="F878" i="3"/>
  <c r="A881" i="3"/>
  <c r="B880" i="3"/>
  <c r="C880" i="3" l="1"/>
  <c r="D880" i="3" s="1"/>
  <c r="G880" i="3"/>
  <c r="A882" i="3"/>
  <c r="B881" i="3"/>
  <c r="E879" i="3"/>
  <c r="F879" i="3"/>
  <c r="A883" i="3" l="1"/>
  <c r="B882" i="3"/>
  <c r="G881" i="3"/>
  <c r="C881" i="3"/>
  <c r="D881" i="3" s="1"/>
  <c r="E880" i="3"/>
  <c r="F880" i="3"/>
  <c r="E881" i="3" l="1"/>
  <c r="F881" i="3"/>
  <c r="C882" i="3"/>
  <c r="D882" i="3" s="1"/>
  <c r="G882" i="3"/>
  <c r="A884" i="3"/>
  <c r="B883" i="3"/>
  <c r="C883" i="3" l="1"/>
  <c r="D883" i="3" s="1"/>
  <c r="G883" i="3"/>
  <c r="A885" i="3"/>
  <c r="B884" i="3"/>
  <c r="E882" i="3"/>
  <c r="F882" i="3"/>
  <c r="A886" i="3" l="1"/>
  <c r="B885" i="3"/>
  <c r="G884" i="3"/>
  <c r="C884" i="3"/>
  <c r="D884" i="3" s="1"/>
  <c r="E883" i="3"/>
  <c r="F883" i="3"/>
  <c r="E884" i="3" l="1"/>
  <c r="F884" i="3"/>
  <c r="G885" i="3"/>
  <c r="C885" i="3"/>
  <c r="D885" i="3" s="1"/>
  <c r="A887" i="3"/>
  <c r="B886" i="3"/>
  <c r="A888" i="3" l="1"/>
  <c r="B887" i="3"/>
  <c r="E885" i="3"/>
  <c r="F885" i="3"/>
  <c r="C886" i="3"/>
  <c r="D886" i="3" s="1"/>
  <c r="G886" i="3"/>
  <c r="C887" i="3" l="1"/>
  <c r="D887" i="3" s="1"/>
  <c r="G887" i="3"/>
  <c r="E886" i="3"/>
  <c r="F886" i="3"/>
  <c r="A889" i="3"/>
  <c r="B888" i="3"/>
  <c r="F887" i="3" l="1"/>
  <c r="A890" i="3"/>
  <c r="B889" i="3"/>
  <c r="C888" i="3"/>
  <c r="D888" i="3" s="1"/>
  <c r="G888" i="3"/>
  <c r="E887" i="3"/>
  <c r="E888" i="3" l="1"/>
  <c r="F888" i="3"/>
  <c r="G889" i="3"/>
  <c r="C889" i="3"/>
  <c r="D889" i="3" s="1"/>
  <c r="A891" i="3"/>
  <c r="B890" i="3"/>
  <c r="A892" i="3" l="1"/>
  <c r="B891" i="3"/>
  <c r="E889" i="3"/>
  <c r="F889" i="3"/>
  <c r="G890" i="3"/>
  <c r="C890" i="3"/>
  <c r="D890" i="3" s="1"/>
  <c r="E890" i="3" l="1"/>
  <c r="F890" i="3"/>
  <c r="C891" i="3"/>
  <c r="D891" i="3" s="1"/>
  <c r="G891" i="3"/>
  <c r="A893" i="3"/>
  <c r="B892" i="3"/>
  <c r="A894" i="3" l="1"/>
  <c r="B893" i="3"/>
  <c r="C892" i="3"/>
  <c r="D892" i="3" s="1"/>
  <c r="G892" i="3"/>
  <c r="E891" i="3"/>
  <c r="F891" i="3"/>
  <c r="E892" i="3" l="1"/>
  <c r="F892" i="3"/>
  <c r="G893" i="3"/>
  <c r="C893" i="3"/>
  <c r="D893" i="3" s="1"/>
  <c r="A895" i="3"/>
  <c r="B894" i="3"/>
  <c r="C894" i="3" l="1"/>
  <c r="D894" i="3" s="1"/>
  <c r="G894" i="3"/>
  <c r="F893" i="3"/>
  <c r="E893" i="3"/>
  <c r="A896" i="3"/>
  <c r="B895" i="3"/>
  <c r="C895" i="3" l="1"/>
  <c r="D895" i="3" s="1"/>
  <c r="G895" i="3"/>
  <c r="A897" i="3"/>
  <c r="B896" i="3"/>
  <c r="E894" i="3"/>
  <c r="F894" i="3"/>
  <c r="E895" i="3" l="1"/>
  <c r="G896" i="3"/>
  <c r="C896" i="3"/>
  <c r="D896" i="3" s="1"/>
  <c r="A898" i="3"/>
  <c r="B897" i="3"/>
  <c r="F895" i="3"/>
  <c r="E896" i="3" l="1"/>
  <c r="F896" i="3"/>
  <c r="G897" i="3"/>
  <c r="C897" i="3"/>
  <c r="D897" i="3" s="1"/>
  <c r="A899" i="3"/>
  <c r="B898" i="3"/>
  <c r="E897" i="3" l="1"/>
  <c r="F897" i="3"/>
  <c r="G898" i="3"/>
  <c r="C898" i="3"/>
  <c r="D898" i="3" s="1"/>
  <c r="A900" i="3"/>
  <c r="B899" i="3"/>
  <c r="G899" i="3" l="1"/>
  <c r="C899" i="3"/>
  <c r="D899" i="3" s="1"/>
  <c r="A901" i="3"/>
  <c r="B900" i="3"/>
  <c r="E898" i="3"/>
  <c r="F898" i="3"/>
  <c r="C900" i="3" l="1"/>
  <c r="D900" i="3" s="1"/>
  <c r="G900" i="3"/>
  <c r="A902" i="3"/>
  <c r="B901" i="3"/>
  <c r="F899" i="3"/>
  <c r="E899" i="3"/>
  <c r="A903" i="3" l="1"/>
  <c r="B902" i="3"/>
  <c r="C901" i="3"/>
  <c r="D901" i="3" s="1"/>
  <c r="G901" i="3"/>
  <c r="E900" i="3"/>
  <c r="F900" i="3"/>
  <c r="E901" i="3" l="1"/>
  <c r="F901" i="3"/>
  <c r="G902" i="3"/>
  <c r="C902" i="3"/>
  <c r="D902" i="3" s="1"/>
  <c r="A904" i="3"/>
  <c r="B903" i="3"/>
  <c r="E902" i="3" l="1"/>
  <c r="F902" i="3"/>
  <c r="A905" i="3"/>
  <c r="B904" i="3"/>
  <c r="G903" i="3"/>
  <c r="C903" i="3"/>
  <c r="D903" i="3" s="1"/>
  <c r="E903" i="3" l="1"/>
  <c r="F903" i="3"/>
  <c r="C904" i="3"/>
  <c r="D904" i="3" s="1"/>
  <c r="G904" i="3"/>
  <c r="A906" i="3"/>
  <c r="B905" i="3"/>
  <c r="C905" i="3" l="1"/>
  <c r="D905" i="3" s="1"/>
  <c r="G905" i="3"/>
  <c r="A907" i="3"/>
  <c r="B906" i="3"/>
  <c r="E904" i="3"/>
  <c r="F904" i="3"/>
  <c r="G906" i="3" l="1"/>
  <c r="C906" i="3"/>
  <c r="D906" i="3" s="1"/>
  <c r="A908" i="3"/>
  <c r="B907" i="3"/>
  <c r="E905" i="3"/>
  <c r="F905" i="3"/>
  <c r="G907" i="3" l="1"/>
  <c r="C907" i="3"/>
  <c r="D907" i="3" s="1"/>
  <c r="E906" i="3"/>
  <c r="F906" i="3"/>
  <c r="A909" i="3"/>
  <c r="B908" i="3"/>
  <c r="F907" i="3" l="1"/>
  <c r="E907" i="3"/>
  <c r="C908" i="3"/>
  <c r="D908" i="3" s="1"/>
  <c r="G908" i="3"/>
  <c r="A910" i="3"/>
  <c r="B909" i="3"/>
  <c r="A911" i="3" l="1"/>
  <c r="B910" i="3"/>
  <c r="C909" i="3"/>
  <c r="D909" i="3" s="1"/>
  <c r="G909" i="3"/>
  <c r="E908" i="3"/>
  <c r="F908" i="3"/>
  <c r="E909" i="3" l="1"/>
  <c r="F909" i="3"/>
  <c r="G910" i="3"/>
  <c r="C910" i="3"/>
  <c r="D910" i="3" s="1"/>
  <c r="A912" i="3"/>
  <c r="B911" i="3"/>
  <c r="G911" i="3" l="1"/>
  <c r="C911" i="3"/>
  <c r="D911" i="3" s="1"/>
  <c r="E910" i="3"/>
  <c r="F910" i="3"/>
  <c r="A913" i="3"/>
  <c r="B912" i="3"/>
  <c r="E911" i="3" l="1"/>
  <c r="F911" i="3"/>
  <c r="C912" i="3"/>
  <c r="D912" i="3" s="1"/>
  <c r="G912" i="3"/>
  <c r="A914" i="3"/>
  <c r="B913" i="3"/>
  <c r="C913" i="3" l="1"/>
  <c r="D913" i="3" s="1"/>
  <c r="G913" i="3"/>
  <c r="A915" i="3"/>
  <c r="B914" i="3"/>
  <c r="E912" i="3"/>
  <c r="F912" i="3"/>
  <c r="G914" i="3" l="1"/>
  <c r="C914" i="3"/>
  <c r="D914" i="3" s="1"/>
  <c r="A916" i="3"/>
  <c r="B915" i="3"/>
  <c r="E913" i="3"/>
  <c r="F913" i="3"/>
  <c r="E914" i="3" l="1"/>
  <c r="F914" i="3"/>
  <c r="G915" i="3"/>
  <c r="C915" i="3"/>
  <c r="D915" i="3" s="1"/>
  <c r="A917" i="3"/>
  <c r="B916" i="3"/>
  <c r="F915" i="3" l="1"/>
  <c r="E915" i="3"/>
  <c r="C916" i="3"/>
  <c r="D916" i="3" s="1"/>
  <c r="G916" i="3"/>
  <c r="A918" i="3"/>
  <c r="B917" i="3"/>
  <c r="C917" i="3" l="1"/>
  <c r="D917" i="3" s="1"/>
  <c r="G917" i="3"/>
  <c r="A919" i="3"/>
  <c r="B918" i="3"/>
  <c r="E916" i="3"/>
  <c r="F916" i="3"/>
  <c r="A920" i="3" l="1"/>
  <c r="B919" i="3"/>
  <c r="G918" i="3"/>
  <c r="C918" i="3"/>
  <c r="D918" i="3" s="1"/>
  <c r="E917" i="3"/>
  <c r="F917" i="3"/>
  <c r="E918" i="3" l="1"/>
  <c r="F918" i="3"/>
  <c r="G919" i="3"/>
  <c r="C919" i="3"/>
  <c r="D919" i="3" s="1"/>
  <c r="A921" i="3"/>
  <c r="B920" i="3"/>
  <c r="C920" i="3" l="1"/>
  <c r="D920" i="3" s="1"/>
  <c r="G920" i="3"/>
  <c r="F919" i="3"/>
  <c r="E919" i="3"/>
  <c r="A922" i="3"/>
  <c r="B921" i="3"/>
  <c r="C921" i="3" l="1"/>
  <c r="D921" i="3" s="1"/>
  <c r="G921" i="3"/>
  <c r="A923" i="3"/>
  <c r="B922" i="3"/>
  <c r="E920" i="3"/>
  <c r="F920" i="3"/>
  <c r="A924" i="3" l="1"/>
  <c r="B923" i="3"/>
  <c r="G922" i="3"/>
  <c r="C922" i="3"/>
  <c r="D922" i="3" s="1"/>
  <c r="E921" i="3"/>
  <c r="F921" i="3"/>
  <c r="E922" i="3" l="1"/>
  <c r="F922" i="3"/>
  <c r="G923" i="3"/>
  <c r="C923" i="3"/>
  <c r="D923" i="3" s="1"/>
  <c r="A925" i="3"/>
  <c r="B924" i="3"/>
  <c r="C924" i="3" l="1"/>
  <c r="D924" i="3" s="1"/>
  <c r="G924" i="3"/>
  <c r="A926" i="3"/>
  <c r="B925" i="3"/>
  <c r="E923" i="3"/>
  <c r="F923" i="3"/>
  <c r="C925" i="3" l="1"/>
  <c r="D925" i="3" s="1"/>
  <c r="G925" i="3"/>
  <c r="A927" i="3"/>
  <c r="B926" i="3"/>
  <c r="E924" i="3"/>
  <c r="F924" i="3"/>
  <c r="G926" i="3" l="1"/>
  <c r="C926" i="3"/>
  <c r="D926" i="3" s="1"/>
  <c r="A928" i="3"/>
  <c r="B927" i="3"/>
  <c r="E925" i="3"/>
  <c r="F925" i="3"/>
  <c r="A929" i="3" l="1"/>
  <c r="B928" i="3"/>
  <c r="G927" i="3"/>
  <c r="C927" i="3"/>
  <c r="D927" i="3" s="1"/>
  <c r="E926" i="3"/>
  <c r="F926" i="3"/>
  <c r="E927" i="3" l="1"/>
  <c r="F927" i="3"/>
  <c r="C928" i="3"/>
  <c r="D928" i="3" s="1"/>
  <c r="G928" i="3"/>
  <c r="A930" i="3"/>
  <c r="B929" i="3"/>
  <c r="C929" i="3" l="1"/>
  <c r="D929" i="3" s="1"/>
  <c r="G929" i="3"/>
  <c r="A931" i="3"/>
  <c r="B930" i="3"/>
  <c r="E928" i="3"/>
  <c r="F928" i="3"/>
  <c r="E929" i="3" l="1"/>
  <c r="F929" i="3"/>
  <c r="G930" i="3"/>
  <c r="C930" i="3"/>
  <c r="D930" i="3" s="1"/>
  <c r="A932" i="3"/>
  <c r="B931" i="3"/>
  <c r="G931" i="3" l="1"/>
  <c r="C931" i="3"/>
  <c r="D931" i="3" s="1"/>
  <c r="A933" i="3"/>
  <c r="B932" i="3"/>
  <c r="E930" i="3"/>
  <c r="F930" i="3"/>
  <c r="A934" i="3" l="1"/>
  <c r="B933" i="3"/>
  <c r="C932" i="3"/>
  <c r="D932" i="3" s="1"/>
  <c r="G932" i="3"/>
  <c r="F931" i="3"/>
  <c r="E931" i="3"/>
  <c r="G933" i="3" l="1"/>
  <c r="C933" i="3"/>
  <c r="D933" i="3" s="1"/>
  <c r="E932" i="3"/>
  <c r="F932" i="3"/>
  <c r="A935" i="3"/>
  <c r="B934" i="3"/>
  <c r="G934" i="3" l="1"/>
  <c r="C934" i="3"/>
  <c r="D934" i="3" s="1"/>
  <c r="A936" i="3"/>
  <c r="B935" i="3"/>
  <c r="E933" i="3"/>
  <c r="F933" i="3"/>
  <c r="G935" i="3" l="1"/>
  <c r="C935" i="3"/>
  <c r="D935" i="3" s="1"/>
  <c r="A937" i="3"/>
  <c r="B936" i="3"/>
  <c r="E934" i="3"/>
  <c r="F934" i="3"/>
  <c r="C936" i="3" l="1"/>
  <c r="D936" i="3" s="1"/>
  <c r="G936" i="3"/>
  <c r="A938" i="3"/>
  <c r="B937" i="3"/>
  <c r="F935" i="3"/>
  <c r="E935" i="3"/>
  <c r="C937" i="3" l="1"/>
  <c r="D937" i="3" s="1"/>
  <c r="G937" i="3"/>
  <c r="A939" i="3"/>
  <c r="B938" i="3"/>
  <c r="E936" i="3"/>
  <c r="F936" i="3"/>
  <c r="G938" i="3" l="1"/>
  <c r="C938" i="3"/>
  <c r="D938" i="3" s="1"/>
  <c r="A940" i="3"/>
  <c r="B939" i="3"/>
  <c r="E937" i="3"/>
  <c r="F937" i="3"/>
  <c r="G939" i="3" l="1"/>
  <c r="C939" i="3"/>
  <c r="D939" i="3" s="1"/>
  <c r="A941" i="3"/>
  <c r="B940" i="3"/>
  <c r="E938" i="3"/>
  <c r="F938" i="3"/>
  <c r="F939" i="3" l="1"/>
  <c r="E939" i="3"/>
  <c r="C940" i="3"/>
  <c r="D940" i="3" s="1"/>
  <c r="G940" i="3"/>
  <c r="A942" i="3"/>
  <c r="B941" i="3"/>
  <c r="A943" i="3" l="1"/>
  <c r="B942" i="3"/>
  <c r="G941" i="3"/>
  <c r="C941" i="3"/>
  <c r="D941" i="3" s="1"/>
  <c r="E940" i="3"/>
  <c r="F940" i="3"/>
  <c r="E941" i="3" l="1"/>
  <c r="F941" i="3"/>
  <c r="G942" i="3"/>
  <c r="C942" i="3"/>
  <c r="D942" i="3" s="1"/>
  <c r="A944" i="3"/>
  <c r="B943" i="3"/>
  <c r="A945" i="3" l="1"/>
  <c r="B944" i="3"/>
  <c r="C943" i="3"/>
  <c r="D943" i="3" s="1"/>
  <c r="G943" i="3"/>
  <c r="E942" i="3"/>
  <c r="F942" i="3"/>
  <c r="F943" i="3" l="1"/>
  <c r="E943" i="3"/>
  <c r="C944" i="3"/>
  <c r="D944" i="3" s="1"/>
  <c r="G944" i="3"/>
  <c r="A946" i="3"/>
  <c r="B945" i="3"/>
  <c r="C945" i="3" l="1"/>
  <c r="D945" i="3" s="1"/>
  <c r="G945" i="3"/>
  <c r="A947" i="3"/>
  <c r="B946" i="3"/>
  <c r="E944" i="3"/>
  <c r="F944" i="3"/>
  <c r="G946" i="3" l="1"/>
  <c r="C946" i="3"/>
  <c r="D946" i="3" s="1"/>
  <c r="A948" i="3"/>
  <c r="B947" i="3"/>
  <c r="E945" i="3"/>
  <c r="F945" i="3"/>
  <c r="A949" i="3" l="1"/>
  <c r="B948" i="3"/>
  <c r="G947" i="3"/>
  <c r="C947" i="3"/>
  <c r="D947" i="3" s="1"/>
  <c r="E946" i="3"/>
  <c r="F946" i="3"/>
  <c r="F947" i="3" l="1"/>
  <c r="E947" i="3"/>
  <c r="C948" i="3"/>
  <c r="D948" i="3" s="1"/>
  <c r="G948" i="3"/>
  <c r="A950" i="3"/>
  <c r="B949" i="3"/>
  <c r="E948" i="3" l="1"/>
  <c r="F948" i="3"/>
  <c r="C949" i="3"/>
  <c r="D949" i="3" s="1"/>
  <c r="G949" i="3"/>
  <c r="A951" i="3"/>
  <c r="B950" i="3"/>
  <c r="G950" i="3" l="1"/>
  <c r="C950" i="3"/>
  <c r="D950" i="3" s="1"/>
  <c r="E949" i="3"/>
  <c r="F949" i="3"/>
  <c r="A952" i="3"/>
  <c r="B951" i="3"/>
  <c r="A953" i="3" l="1"/>
  <c r="B952" i="3"/>
  <c r="G951" i="3"/>
  <c r="C951" i="3"/>
  <c r="D951" i="3" s="1"/>
  <c r="E950" i="3"/>
  <c r="F950" i="3"/>
  <c r="F951" i="3" l="1"/>
  <c r="E951" i="3"/>
  <c r="C952" i="3"/>
  <c r="D952" i="3" s="1"/>
  <c r="G952" i="3"/>
  <c r="A954" i="3"/>
  <c r="B953" i="3"/>
  <c r="C953" i="3" l="1"/>
  <c r="D953" i="3" s="1"/>
  <c r="G953" i="3"/>
  <c r="A955" i="3"/>
  <c r="B954" i="3"/>
  <c r="E952" i="3"/>
  <c r="F952" i="3"/>
  <c r="G954" i="3" l="1"/>
  <c r="C954" i="3"/>
  <c r="D954" i="3" s="1"/>
  <c r="A956" i="3"/>
  <c r="B955" i="3"/>
  <c r="E953" i="3"/>
  <c r="F953" i="3"/>
  <c r="A957" i="3" l="1"/>
  <c r="B956" i="3"/>
  <c r="E954" i="3"/>
  <c r="F954" i="3"/>
  <c r="C955" i="3"/>
  <c r="D955" i="3" s="1"/>
  <c r="G955" i="3"/>
  <c r="C956" i="3" l="1"/>
  <c r="D956" i="3" s="1"/>
  <c r="G956" i="3"/>
  <c r="A958" i="3"/>
  <c r="B957" i="3"/>
  <c r="F955" i="3"/>
  <c r="E955" i="3"/>
  <c r="C957" i="3" l="1"/>
  <c r="D957" i="3" s="1"/>
  <c r="G957" i="3"/>
  <c r="A959" i="3"/>
  <c r="B958" i="3"/>
  <c r="E956" i="3"/>
  <c r="F956" i="3"/>
  <c r="G958" i="3" l="1"/>
  <c r="C958" i="3"/>
  <c r="D958" i="3" s="1"/>
  <c r="A960" i="3"/>
  <c r="B959" i="3"/>
  <c r="E957" i="3"/>
  <c r="F957" i="3"/>
  <c r="E958" i="3" l="1"/>
  <c r="F958" i="3"/>
  <c r="G959" i="3"/>
  <c r="C959" i="3"/>
  <c r="D959" i="3" s="1"/>
  <c r="A961" i="3"/>
  <c r="B960" i="3"/>
  <c r="F959" i="3" l="1"/>
  <c r="E959" i="3"/>
  <c r="C960" i="3"/>
  <c r="D960" i="3" s="1"/>
  <c r="G960" i="3"/>
  <c r="A962" i="3"/>
  <c r="B961" i="3"/>
  <c r="E960" i="3" l="1"/>
  <c r="F960" i="3"/>
  <c r="C961" i="3"/>
  <c r="D961" i="3" s="1"/>
  <c r="G961" i="3"/>
  <c r="A963" i="3"/>
  <c r="B962" i="3"/>
  <c r="A964" i="3" l="1"/>
  <c r="B963" i="3"/>
  <c r="G962" i="3"/>
  <c r="C962" i="3"/>
  <c r="D962" i="3" s="1"/>
  <c r="E961" i="3"/>
  <c r="F961" i="3"/>
  <c r="E962" i="3" l="1"/>
  <c r="F962" i="3"/>
  <c r="G963" i="3"/>
  <c r="C963" i="3"/>
  <c r="D963" i="3" s="1"/>
  <c r="A965" i="3"/>
  <c r="B964" i="3"/>
  <c r="C964" i="3" l="1"/>
  <c r="D964" i="3" s="1"/>
  <c r="G964" i="3"/>
  <c r="A966" i="3"/>
  <c r="B965" i="3"/>
  <c r="F963" i="3"/>
  <c r="E963" i="3"/>
  <c r="C965" i="3" l="1"/>
  <c r="D965" i="3" s="1"/>
  <c r="G965" i="3"/>
  <c r="A967" i="3"/>
  <c r="B966" i="3"/>
  <c r="E964" i="3"/>
  <c r="F964" i="3"/>
  <c r="G966" i="3" l="1"/>
  <c r="C966" i="3"/>
  <c r="D966" i="3" s="1"/>
  <c r="A968" i="3"/>
  <c r="B967" i="3"/>
  <c r="E965" i="3"/>
  <c r="F965" i="3"/>
  <c r="G967" i="3" l="1"/>
  <c r="C967" i="3"/>
  <c r="D967" i="3" s="1"/>
  <c r="A969" i="3"/>
  <c r="B968" i="3"/>
  <c r="E966" i="3"/>
  <c r="F966" i="3"/>
  <c r="C968" i="3" l="1"/>
  <c r="D968" i="3" s="1"/>
  <c r="G968" i="3"/>
  <c r="A970" i="3"/>
  <c r="B969" i="3"/>
  <c r="F967" i="3"/>
  <c r="E967" i="3"/>
  <c r="G969" i="3" l="1"/>
  <c r="C969" i="3"/>
  <c r="D969" i="3" s="1"/>
  <c r="A971" i="3"/>
  <c r="B970" i="3"/>
  <c r="E968" i="3"/>
  <c r="F968" i="3"/>
  <c r="E969" i="3" l="1"/>
  <c r="F969" i="3"/>
  <c r="G970" i="3"/>
  <c r="C970" i="3"/>
  <c r="D970" i="3" s="1"/>
  <c r="A972" i="3"/>
  <c r="B971" i="3"/>
  <c r="E970" i="3" l="1"/>
  <c r="F970" i="3"/>
  <c r="C971" i="3"/>
  <c r="D971" i="3" s="1"/>
  <c r="G971" i="3"/>
  <c r="A973" i="3"/>
  <c r="B972" i="3"/>
  <c r="F971" i="3" l="1"/>
  <c r="E971" i="3"/>
  <c r="C972" i="3"/>
  <c r="D972" i="3" s="1"/>
  <c r="G972" i="3"/>
  <c r="A974" i="3"/>
  <c r="B973" i="3"/>
  <c r="G973" i="3" l="1"/>
  <c r="C973" i="3"/>
  <c r="D973" i="3" s="1"/>
  <c r="A975" i="3"/>
  <c r="B974" i="3"/>
  <c r="E972" i="3"/>
  <c r="F972" i="3"/>
  <c r="G974" i="3" l="1"/>
  <c r="C974" i="3"/>
  <c r="D974" i="3" s="1"/>
  <c r="A976" i="3"/>
  <c r="B975" i="3"/>
  <c r="E973" i="3"/>
  <c r="F973" i="3"/>
  <c r="E974" i="3" l="1"/>
  <c r="F974" i="3"/>
  <c r="C975" i="3"/>
  <c r="D975" i="3" s="1"/>
  <c r="G975" i="3"/>
  <c r="A977" i="3"/>
  <c r="B976" i="3"/>
  <c r="C976" i="3" l="1"/>
  <c r="D976" i="3" s="1"/>
  <c r="G976" i="3"/>
  <c r="A978" i="3"/>
  <c r="B977" i="3"/>
  <c r="F975" i="3"/>
  <c r="E975" i="3"/>
  <c r="A979" i="3" l="1"/>
  <c r="B978" i="3"/>
  <c r="C977" i="3"/>
  <c r="D977" i="3" s="1"/>
  <c r="G977" i="3"/>
  <c r="E976" i="3"/>
  <c r="F976" i="3"/>
  <c r="G978" i="3" l="1"/>
  <c r="C978" i="3"/>
  <c r="D978" i="3" s="1"/>
  <c r="E977" i="3"/>
  <c r="F977" i="3"/>
  <c r="A980" i="3"/>
  <c r="B979" i="3"/>
  <c r="A981" i="3" l="1"/>
  <c r="B980" i="3"/>
  <c r="G979" i="3"/>
  <c r="C979" i="3"/>
  <c r="D979" i="3" s="1"/>
  <c r="E978" i="3"/>
  <c r="F978" i="3"/>
  <c r="F979" i="3" l="1"/>
  <c r="E979" i="3"/>
  <c r="C980" i="3"/>
  <c r="D980" i="3" s="1"/>
  <c r="G980" i="3"/>
  <c r="A982" i="3"/>
  <c r="B981" i="3"/>
  <c r="C981" i="3" l="1"/>
  <c r="D981" i="3" s="1"/>
  <c r="G981" i="3"/>
  <c r="A983" i="3"/>
  <c r="B982" i="3"/>
  <c r="E980" i="3"/>
  <c r="F980" i="3"/>
  <c r="G982" i="3" l="1"/>
  <c r="C982" i="3"/>
  <c r="D982" i="3" s="1"/>
  <c r="A984" i="3"/>
  <c r="B983" i="3"/>
  <c r="E981" i="3"/>
  <c r="F981" i="3"/>
  <c r="G983" i="3" l="1"/>
  <c r="C983" i="3"/>
  <c r="D983" i="3" s="1"/>
  <c r="A985" i="3"/>
  <c r="B984" i="3"/>
  <c r="E982" i="3"/>
  <c r="F982" i="3"/>
  <c r="C984" i="3" l="1"/>
  <c r="D984" i="3" s="1"/>
  <c r="G984" i="3"/>
  <c r="A986" i="3"/>
  <c r="B985" i="3"/>
  <c r="F983" i="3"/>
  <c r="E983" i="3"/>
  <c r="C985" i="3" l="1"/>
  <c r="D985" i="3" s="1"/>
  <c r="G985" i="3"/>
  <c r="A987" i="3"/>
  <c r="B986" i="3"/>
  <c r="E984" i="3"/>
  <c r="F984" i="3"/>
  <c r="B987" i="3" l="1"/>
  <c r="C987" i="3" s="1"/>
  <c r="D987" i="3" s="1"/>
  <c r="A988" i="3"/>
  <c r="G986" i="3"/>
  <c r="C986" i="3"/>
  <c r="D986" i="3" s="1"/>
  <c r="G987" i="3"/>
  <c r="E985" i="3"/>
  <c r="F985" i="3"/>
  <c r="B988" i="3" l="1"/>
  <c r="A989" i="3"/>
  <c r="F987" i="3"/>
  <c r="E987" i="3"/>
  <c r="E986" i="3"/>
  <c r="F986" i="3"/>
  <c r="A990" i="3" l="1"/>
  <c r="B989" i="3"/>
  <c r="C988" i="3"/>
  <c r="D988" i="3" s="1"/>
  <c r="G988" i="3"/>
  <c r="E988" i="3" l="1"/>
  <c r="F988" i="3"/>
  <c r="G989" i="3"/>
  <c r="C989" i="3"/>
  <c r="D989" i="3" s="1"/>
  <c r="A991" i="3"/>
  <c r="B990" i="3"/>
  <c r="G990" i="3" l="1"/>
  <c r="C990" i="3"/>
  <c r="D990" i="3" s="1"/>
  <c r="A992" i="3"/>
  <c r="B991" i="3"/>
  <c r="E989" i="3"/>
  <c r="F989" i="3"/>
  <c r="C991" i="3" l="1"/>
  <c r="D991" i="3" s="1"/>
  <c r="G991" i="3"/>
  <c r="A993" i="3"/>
  <c r="B992" i="3"/>
  <c r="E990" i="3"/>
  <c r="F990" i="3"/>
  <c r="F991" i="3" l="1"/>
  <c r="A994" i="3"/>
  <c r="B993" i="3"/>
  <c r="C992" i="3"/>
  <c r="D992" i="3" s="1"/>
  <c r="G992" i="3"/>
  <c r="E991" i="3"/>
  <c r="E992" i="3" l="1"/>
  <c r="F992" i="3"/>
  <c r="G993" i="3"/>
  <c r="C993" i="3"/>
  <c r="D993" i="3" s="1"/>
  <c r="A995" i="3"/>
  <c r="B994" i="3"/>
  <c r="G994" i="3" l="1"/>
  <c r="C994" i="3"/>
  <c r="D994" i="3" s="1"/>
  <c r="A996" i="3"/>
  <c r="B995" i="3"/>
  <c r="F993" i="3"/>
  <c r="E993" i="3"/>
  <c r="C995" i="3" l="1"/>
  <c r="D995" i="3" s="1"/>
  <c r="G995" i="3"/>
  <c r="A997" i="3"/>
  <c r="B996" i="3"/>
  <c r="E994" i="3"/>
  <c r="F994" i="3"/>
  <c r="E995" i="3" l="1"/>
  <c r="C996" i="3"/>
  <c r="D996" i="3" s="1"/>
  <c r="G996" i="3"/>
  <c r="A998" i="3"/>
  <c r="B997" i="3"/>
  <c r="F995" i="3"/>
  <c r="G997" i="3" l="1"/>
  <c r="C997" i="3"/>
  <c r="D997" i="3" s="1"/>
  <c r="A999" i="3"/>
  <c r="B998" i="3"/>
  <c r="E996" i="3"/>
  <c r="F996" i="3"/>
  <c r="G998" i="3" l="1"/>
  <c r="C998" i="3"/>
  <c r="D998" i="3" s="1"/>
  <c r="A1000" i="3"/>
  <c r="B999" i="3"/>
  <c r="F997" i="3"/>
  <c r="E997" i="3"/>
  <c r="G999" i="3" l="1"/>
  <c r="C999" i="3"/>
  <c r="D999" i="3" s="1"/>
  <c r="A1001" i="3"/>
  <c r="B1000" i="3"/>
  <c r="E998" i="3"/>
  <c r="F998" i="3"/>
  <c r="C1000" i="3" l="1"/>
  <c r="D1000" i="3" s="1"/>
  <c r="G1000" i="3"/>
  <c r="E999" i="3"/>
  <c r="F999" i="3"/>
  <c r="A1002" i="3"/>
  <c r="B1001" i="3"/>
  <c r="G1001" i="3" l="1"/>
  <c r="C1001" i="3"/>
  <c r="D1001" i="3" s="1"/>
  <c r="A1003" i="3"/>
  <c r="B1002" i="3"/>
  <c r="E1000" i="3"/>
  <c r="F1000" i="3"/>
  <c r="A1004" i="3" l="1"/>
  <c r="B1003" i="3"/>
  <c r="G1002" i="3"/>
  <c r="C1002" i="3"/>
  <c r="D1002" i="3" s="1"/>
  <c r="F1001" i="3"/>
  <c r="E1001" i="3"/>
  <c r="F1002" i="3" l="1"/>
  <c r="E1002" i="3"/>
  <c r="A1005" i="3"/>
  <c r="B1004" i="3"/>
  <c r="G1003" i="3"/>
  <c r="C1003" i="3"/>
  <c r="D1003" i="3" s="1"/>
  <c r="E1003" i="3" s="1"/>
  <c r="F1003" i="3" l="1"/>
  <c r="C1004" i="3"/>
  <c r="D1004" i="3" s="1"/>
  <c r="G1004" i="3"/>
  <c r="A1006" i="3"/>
  <c r="B1005" i="3"/>
  <c r="G1005" i="3" l="1"/>
  <c r="C1005" i="3"/>
  <c r="D1005" i="3" s="1"/>
  <c r="A1007" i="3"/>
  <c r="B1006" i="3"/>
  <c r="F1004" i="3"/>
  <c r="E1004" i="3"/>
  <c r="G1006" i="3" l="1"/>
  <c r="C1006" i="3"/>
  <c r="D1006" i="3" s="1"/>
  <c r="A1008" i="3"/>
  <c r="B1007" i="3"/>
  <c r="E1005" i="3"/>
  <c r="F1005" i="3"/>
  <c r="G1007" i="3" l="1"/>
  <c r="C1007" i="3"/>
  <c r="D1007" i="3" s="1"/>
  <c r="A1009" i="3"/>
  <c r="B1008" i="3"/>
  <c r="E1006" i="3"/>
  <c r="F1006" i="3"/>
  <c r="E1007" i="3" l="1"/>
  <c r="C1008" i="3"/>
  <c r="D1008" i="3" s="1"/>
  <c r="G1008" i="3"/>
  <c r="A1010" i="3"/>
  <c r="B1009" i="3"/>
  <c r="F1007" i="3"/>
  <c r="G1009" i="3" l="1"/>
  <c r="C1009" i="3"/>
  <c r="D1009" i="3" s="1"/>
  <c r="A1011" i="3"/>
  <c r="B1010" i="3"/>
  <c r="E1008" i="3"/>
  <c r="F1008" i="3"/>
  <c r="G1010" i="3" l="1"/>
  <c r="C1010" i="3"/>
  <c r="D1010" i="3" s="1"/>
  <c r="A1012" i="3"/>
  <c r="B1011" i="3"/>
  <c r="E1009" i="3"/>
  <c r="F1009" i="3"/>
  <c r="C1011" i="3" l="1"/>
  <c r="D1011" i="3" s="1"/>
  <c r="G1011" i="3"/>
  <c r="A1013" i="3"/>
  <c r="B1012" i="3"/>
  <c r="E1010" i="3"/>
  <c r="F1010" i="3"/>
  <c r="C1012" i="3" l="1"/>
  <c r="D1012" i="3" s="1"/>
  <c r="G1012" i="3"/>
  <c r="A1014" i="3"/>
  <c r="B1013" i="3"/>
  <c r="F1011" i="3"/>
  <c r="E1011" i="3"/>
  <c r="G1013" i="3" l="1"/>
  <c r="C1013" i="3"/>
  <c r="D1013" i="3" s="1"/>
  <c r="A1015" i="3"/>
  <c r="B1014" i="3"/>
  <c r="E1012" i="3"/>
  <c r="F1012" i="3"/>
  <c r="A1016" i="3" l="1"/>
  <c r="B1015" i="3"/>
  <c r="C1014" i="3"/>
  <c r="D1014" i="3" s="1"/>
  <c r="G1014" i="3"/>
  <c r="E1013" i="3"/>
  <c r="F1013" i="3"/>
  <c r="E1014" i="3" l="1"/>
  <c r="F1014" i="3"/>
  <c r="C1015" i="3"/>
  <c r="D1015" i="3" s="1"/>
  <c r="G1015" i="3"/>
  <c r="A1017" i="3"/>
  <c r="B1016" i="3"/>
  <c r="C1016" i="3" l="1"/>
  <c r="D1016" i="3" s="1"/>
  <c r="G1016" i="3"/>
  <c r="A1018" i="3"/>
  <c r="B1017" i="3"/>
  <c r="E1015" i="3"/>
  <c r="F1015" i="3"/>
  <c r="G1017" i="3" l="1"/>
  <c r="C1017" i="3"/>
  <c r="D1017" i="3" s="1"/>
  <c r="A1019" i="3"/>
  <c r="B1018" i="3"/>
  <c r="F1016" i="3"/>
  <c r="E1016" i="3"/>
  <c r="G1018" i="3" l="1"/>
  <c r="C1018" i="3"/>
  <c r="D1018" i="3" s="1"/>
  <c r="A1020" i="3"/>
  <c r="B1019" i="3"/>
  <c r="E1017" i="3"/>
  <c r="F1017" i="3"/>
  <c r="C1019" i="3" l="1"/>
  <c r="D1019" i="3" s="1"/>
  <c r="G1019" i="3"/>
  <c r="E1018" i="3"/>
  <c r="F1018" i="3"/>
  <c r="A1021" i="3"/>
  <c r="B1020" i="3"/>
  <c r="C1020" i="3" l="1"/>
  <c r="D1020" i="3" s="1"/>
  <c r="G1020" i="3"/>
  <c r="A1022" i="3"/>
  <c r="B1021" i="3"/>
  <c r="F1019" i="3"/>
  <c r="E1019" i="3"/>
  <c r="G1021" i="3" l="1"/>
  <c r="C1021" i="3"/>
  <c r="D1021" i="3" s="1"/>
  <c r="A1023" i="3"/>
  <c r="B1022" i="3"/>
  <c r="E1020" i="3"/>
  <c r="F1020" i="3"/>
  <c r="C1022" i="3" l="1"/>
  <c r="D1022" i="3" s="1"/>
  <c r="G1022" i="3"/>
  <c r="A1024" i="3"/>
  <c r="B1023" i="3"/>
  <c r="E1021" i="3"/>
  <c r="F1021" i="3"/>
  <c r="E1022" i="3" l="1"/>
  <c r="F1022" i="3"/>
  <c r="C1023" i="3"/>
  <c r="D1023" i="3" s="1"/>
  <c r="G1023" i="3"/>
  <c r="A1025" i="3"/>
  <c r="B1024" i="3"/>
  <c r="G1024" i="3" l="1"/>
  <c r="C1024" i="3"/>
  <c r="D1024" i="3" s="1"/>
  <c r="A1026" i="3"/>
  <c r="B1025" i="3"/>
  <c r="F1023" i="3"/>
  <c r="E1023" i="3"/>
  <c r="E1024" i="3" l="1"/>
  <c r="F1024" i="3"/>
  <c r="G1025" i="3"/>
  <c r="C1025" i="3"/>
  <c r="D1025" i="3" s="1"/>
  <c r="A1027" i="3"/>
  <c r="B1026" i="3"/>
  <c r="E1025" i="3" l="1"/>
  <c r="F1025" i="3"/>
  <c r="C1026" i="3"/>
  <c r="D1026" i="3" s="1"/>
  <c r="G1026" i="3"/>
  <c r="A1028" i="3"/>
  <c r="B1027" i="3"/>
  <c r="G1027" i="3" l="1"/>
  <c r="C1027" i="3"/>
  <c r="D1027" i="3" s="1"/>
  <c r="A1029" i="3"/>
  <c r="B1028" i="3"/>
  <c r="E1026" i="3"/>
  <c r="F1026" i="3"/>
  <c r="C1028" i="3" l="1"/>
  <c r="D1028" i="3" s="1"/>
  <c r="G1028" i="3"/>
  <c r="A1030" i="3"/>
  <c r="B1029" i="3"/>
  <c r="F1027" i="3"/>
  <c r="E1027" i="3"/>
  <c r="A1031" i="3" l="1"/>
  <c r="B1030" i="3"/>
  <c r="G1029" i="3"/>
  <c r="C1029" i="3"/>
  <c r="D1029" i="3" s="1"/>
  <c r="E1028" i="3"/>
  <c r="F1028" i="3"/>
  <c r="E1029" i="3" l="1"/>
  <c r="F1029" i="3"/>
  <c r="G1030" i="3"/>
  <c r="C1030" i="3"/>
  <c r="D1030" i="3" s="1"/>
  <c r="A1032" i="3"/>
  <c r="B1031" i="3"/>
  <c r="E1030" i="3" l="1"/>
  <c r="F1030" i="3"/>
  <c r="A1033" i="3"/>
  <c r="B1032" i="3"/>
  <c r="C1031" i="3"/>
  <c r="D1031" i="3" s="1"/>
  <c r="G1031" i="3"/>
  <c r="F1031" i="3" l="1"/>
  <c r="E1031" i="3"/>
  <c r="G1032" i="3"/>
  <c r="C1032" i="3"/>
  <c r="D1032" i="3" s="1"/>
  <c r="A1034" i="3"/>
  <c r="B1033" i="3"/>
  <c r="E1032" i="3" l="1"/>
  <c r="F1032" i="3"/>
  <c r="C1033" i="3"/>
  <c r="D1033" i="3" s="1"/>
  <c r="G1033" i="3"/>
  <c r="A1035" i="3"/>
  <c r="B1034" i="3"/>
  <c r="A1036" i="3" l="1"/>
  <c r="B1035" i="3"/>
  <c r="C1034" i="3"/>
  <c r="D1034" i="3" s="1"/>
  <c r="G1034" i="3"/>
  <c r="E1033" i="3"/>
  <c r="F1033" i="3"/>
  <c r="E1034" i="3" l="1"/>
  <c r="F1034" i="3"/>
  <c r="C1035" i="3"/>
  <c r="D1035" i="3" s="1"/>
  <c r="G1035" i="3"/>
  <c r="A1037" i="3"/>
  <c r="B1036" i="3"/>
  <c r="C1036" i="3" l="1"/>
  <c r="D1036" i="3" s="1"/>
  <c r="G1036" i="3"/>
  <c r="A1038" i="3"/>
  <c r="B1037" i="3"/>
  <c r="F1035" i="3"/>
  <c r="E1035" i="3"/>
  <c r="A1039" i="3" l="1"/>
  <c r="B1038" i="3"/>
  <c r="G1037" i="3"/>
  <c r="C1037" i="3"/>
  <c r="D1037" i="3" s="1"/>
  <c r="E1036" i="3"/>
  <c r="F1036" i="3"/>
  <c r="E1037" i="3" l="1"/>
  <c r="F1037" i="3"/>
  <c r="G1038" i="3"/>
  <c r="C1038" i="3"/>
  <c r="D1038" i="3" s="1"/>
  <c r="A1040" i="3"/>
  <c r="B1039" i="3"/>
  <c r="C1039" i="3" l="1"/>
  <c r="D1039" i="3" s="1"/>
  <c r="G1039" i="3"/>
  <c r="F1038" i="3"/>
  <c r="E1038" i="3"/>
  <c r="A1041" i="3"/>
  <c r="B1040" i="3"/>
  <c r="C1040" i="3" l="1"/>
  <c r="D1040" i="3" s="1"/>
  <c r="G1040" i="3"/>
  <c r="A1042" i="3"/>
  <c r="B1041" i="3"/>
  <c r="F1039" i="3"/>
  <c r="E1039" i="3"/>
  <c r="C1041" i="3" l="1"/>
  <c r="D1041" i="3" s="1"/>
  <c r="G1041" i="3"/>
  <c r="A1043" i="3"/>
  <c r="B1042" i="3"/>
  <c r="E1040" i="3"/>
  <c r="F1040" i="3"/>
  <c r="C1042" i="3" l="1"/>
  <c r="D1042" i="3" s="1"/>
  <c r="G1042" i="3"/>
  <c r="A1044" i="3"/>
  <c r="B1043" i="3"/>
  <c r="F1041" i="3"/>
  <c r="E1041" i="3"/>
  <c r="C1043" i="3" l="1"/>
  <c r="D1043" i="3" s="1"/>
  <c r="G1043" i="3"/>
  <c r="A1045" i="3"/>
  <c r="B1044" i="3"/>
  <c r="E1042" i="3"/>
  <c r="F1042" i="3"/>
  <c r="F1043" i="3" l="1"/>
  <c r="E1043" i="3"/>
  <c r="C1044" i="3"/>
  <c r="D1044" i="3" s="1"/>
  <c r="G1044" i="3"/>
  <c r="A1046" i="3"/>
  <c r="B1045" i="3"/>
  <c r="C1045" i="3" l="1"/>
  <c r="D1045" i="3" s="1"/>
  <c r="G1045" i="3"/>
  <c r="F1044" i="3"/>
  <c r="E1044" i="3"/>
  <c r="A1047" i="3"/>
  <c r="B1046" i="3"/>
  <c r="A1048" i="3" l="1"/>
  <c r="B1047" i="3"/>
  <c r="G1046" i="3"/>
  <c r="C1046" i="3"/>
  <c r="D1046" i="3" s="1"/>
  <c r="E1045" i="3"/>
  <c r="F1045" i="3"/>
  <c r="E1046" i="3" l="1"/>
  <c r="F1046" i="3"/>
  <c r="C1047" i="3"/>
  <c r="D1047" i="3" s="1"/>
  <c r="G1047" i="3"/>
  <c r="A1049" i="3"/>
  <c r="B1048" i="3"/>
  <c r="C1048" i="3" l="1"/>
  <c r="D1048" i="3" s="1"/>
  <c r="G1048" i="3"/>
  <c r="A1050" i="3"/>
  <c r="B1049" i="3"/>
  <c r="F1047" i="3"/>
  <c r="E1047" i="3"/>
  <c r="A1051" i="3" l="1"/>
  <c r="B1050" i="3"/>
  <c r="C1049" i="3"/>
  <c r="D1049" i="3" s="1"/>
  <c r="G1049" i="3"/>
  <c r="F1048" i="3"/>
  <c r="E1048" i="3"/>
  <c r="F1049" i="3" l="1"/>
  <c r="E1049" i="3"/>
  <c r="C1050" i="3"/>
  <c r="D1050" i="3" s="1"/>
  <c r="G1050" i="3"/>
  <c r="A1052" i="3"/>
  <c r="B1051" i="3"/>
  <c r="C1051" i="3" l="1"/>
  <c r="D1051" i="3" s="1"/>
  <c r="G1051" i="3"/>
  <c r="A1053" i="3"/>
  <c r="B1053" i="3" s="1"/>
  <c r="B1052" i="3"/>
  <c r="F1050" i="3"/>
  <c r="E1050" i="3"/>
  <c r="C1052" i="3" l="1"/>
  <c r="D1052" i="3" s="1"/>
  <c r="G1052" i="3"/>
  <c r="C1053" i="3"/>
  <c r="D1053" i="3" s="1"/>
  <c r="G1053" i="3"/>
  <c r="F1051" i="3"/>
  <c r="E1051" i="3"/>
  <c r="E1053" i="3" l="1"/>
  <c r="F1053" i="3"/>
  <c r="E1052" i="3"/>
  <c r="F1052" i="3"/>
</calcChain>
</file>

<file path=xl/sharedStrings.xml><?xml version="1.0" encoding="utf-8"?>
<sst xmlns="http://schemas.openxmlformats.org/spreadsheetml/2006/main" count="75" uniqueCount="32">
  <si>
    <t>抵抗</t>
    <rPh sb="0" eb="2">
      <t xml:space="preserve">テイコウ </t>
    </rPh>
    <phoneticPr fontId="1"/>
  </si>
  <si>
    <t>周波数</t>
    <rPh sb="0" eb="3">
      <t xml:space="preserve">シュウハスウ </t>
    </rPh>
    <phoneticPr fontId="1"/>
  </si>
  <si>
    <t>インピーダンス</t>
    <phoneticPr fontId="1"/>
  </si>
  <si>
    <t>偏角</t>
    <rPh sb="0" eb="2">
      <t xml:space="preserve">ヘンカク </t>
    </rPh>
    <phoneticPr fontId="1"/>
  </si>
  <si>
    <t>wL</t>
    <phoneticPr fontId="1"/>
  </si>
  <si>
    <t>1/wC</t>
    <phoneticPr fontId="1"/>
  </si>
  <si>
    <t>キャパシタンス</t>
    <phoneticPr fontId="1"/>
  </si>
  <si>
    <t>直列回路</t>
    <rPh sb="0" eb="4">
      <t xml:space="preserve">チョクレツカイロ </t>
    </rPh>
    <phoneticPr fontId="1"/>
  </si>
  <si>
    <t>dt</t>
    <phoneticPr fontId="1"/>
  </si>
  <si>
    <t>初期値</t>
    <rPh sb="0" eb="3">
      <t xml:space="preserve">ショキチ </t>
    </rPh>
    <phoneticPr fontId="1"/>
  </si>
  <si>
    <t>インダクタ</t>
    <phoneticPr fontId="1"/>
  </si>
  <si>
    <t>並列回路</t>
    <rPh sb="0" eb="4">
      <t xml:space="preserve">ヘイレツカイロ </t>
    </rPh>
    <phoneticPr fontId="1"/>
  </si>
  <si>
    <t>初期値</t>
    <rPh sb="0" eb="2">
      <t xml:space="preserve">ショキ </t>
    </rPh>
    <rPh sb="2" eb="3">
      <t xml:space="preserve">アタイ </t>
    </rPh>
    <phoneticPr fontId="1"/>
  </si>
  <si>
    <t>キャパシタ</t>
    <phoneticPr fontId="1"/>
  </si>
  <si>
    <t>(wc-1/wl)^2</t>
    <phoneticPr fontId="1"/>
  </si>
  <si>
    <t>w</t>
    <phoneticPr fontId="1"/>
  </si>
  <si>
    <t xml:space="preserve"> </t>
    <phoneticPr fontId="1"/>
  </si>
  <si>
    <t>0.25 m</t>
    <phoneticPr fontId="1"/>
  </si>
  <si>
    <t>実部</t>
    <rPh sb="0" eb="2">
      <t xml:space="preserve">ジツブ </t>
    </rPh>
    <phoneticPr fontId="1"/>
  </si>
  <si>
    <t>虚部</t>
    <rPh sb="0" eb="2">
      <t xml:space="preserve">キョブ </t>
    </rPh>
    <phoneticPr fontId="1"/>
  </si>
  <si>
    <t>列1</t>
    <phoneticPr fontId="1"/>
  </si>
  <si>
    <t>周波数2</t>
    <rPh sb="0" eb="4">
      <t>シュウハスウ 2</t>
    </rPh>
    <phoneticPr fontId="1"/>
  </si>
  <si>
    <t>10</t>
  </si>
  <si>
    <t>50</t>
  </si>
  <si>
    <t>100</t>
  </si>
  <si>
    <t>200</t>
  </si>
  <si>
    <t>50[Ω]</t>
    <phoneticPr fontId="1"/>
  </si>
  <si>
    <t>周波数[Hz]</t>
    <rPh sb="0" eb="3">
      <t xml:space="preserve">シュウハスウ </t>
    </rPh>
    <phoneticPr fontId="1"/>
  </si>
  <si>
    <t>10[Ω]</t>
    <phoneticPr fontId="1"/>
  </si>
  <si>
    <t>100[Ω]</t>
    <phoneticPr fontId="1"/>
  </si>
  <si>
    <t>200[Ω]</t>
    <phoneticPr fontId="1"/>
  </si>
  <si>
    <t>キャパしタンス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</si>
</sst>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0000000000E+00"/>
    <numFmt numFmtId="178" formatCode="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>
      <alignment vertical="center"/>
    </xf>
    <xf numFmtId="176" fontId="0" fillId="3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28">
    <dxf>
      <numFmt numFmtId="176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_ "/>
    </dxf>
    <dxf>
      <numFmt numFmtId="178" formatCode="0_ "/>
    </dxf>
    <dxf>
      <numFmt numFmtId="176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406318350831157E-2"/>
          <c:y val="5.2612305673329286E-2"/>
          <c:w val="0.89840339293525817"/>
          <c:h val="0.86515485564304462"/>
        </c:manualLayout>
      </c:layout>
      <c:scatterChart>
        <c:scatterStyle val="lineMarker"/>
        <c:varyColors val="0"/>
        <c:ser>
          <c:idx val="2"/>
          <c:order val="0"/>
          <c:tx>
            <c:strRef>
              <c:f>直列!$D$5</c:f>
              <c:strCache>
                <c:ptCount val="1"/>
                <c:pt idx="0">
                  <c:v>インピーダンス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直列!$A$6:$A$324</c:f>
              <c:numCache>
                <c:formatCode>General</c:formatCode>
                <c:ptCount val="319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直列!$D$6:$D$324</c:f>
              <c:numCache>
                <c:formatCode>General</c:formatCode>
                <c:ptCount val="319"/>
                <c:pt idx="0">
                  <c:v>126.06096557516516</c:v>
                </c:pt>
                <c:pt idx="1">
                  <c:v>51.250548550028945</c:v>
                </c:pt>
                <c:pt idx="2">
                  <c:v>16.826838136368682</c:v>
                </c:pt>
                <c:pt idx="3">
                  <c:v>15.488124664699733</c:v>
                </c:pt>
                <c:pt idx="4">
                  <c:v>33.825491297772132</c:v>
                </c:pt>
                <c:pt idx="5">
                  <c:v>51.250548550028967</c:v>
                </c:pt>
                <c:pt idx="6">
                  <c:v>67.476869755386929</c:v>
                </c:pt>
                <c:pt idx="7">
                  <c:v>82.85826130494759</c:v>
                </c:pt>
                <c:pt idx="8">
                  <c:v>97.64804117622883</c:v>
                </c:pt>
                <c:pt idx="9">
                  <c:v>112.01212455519841</c:v>
                </c:pt>
                <c:pt idx="10">
                  <c:v>126.06096557516516</c:v>
                </c:pt>
                <c:pt idx="11">
                  <c:v>139.87029150580693</c:v>
                </c:pt>
                <c:pt idx="12">
                  <c:v>153.49355366265874</c:v>
                </c:pt>
                <c:pt idx="13">
                  <c:v>166.96948255829625</c:v>
                </c:pt>
                <c:pt idx="14">
                  <c:v>180.32679798771795</c:v>
                </c:pt>
                <c:pt idx="15">
                  <c:v>193.58723270620735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C-B645-ACF4-E767C8F5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44991"/>
        <c:axId val="588382447"/>
      </c:scatterChart>
      <c:valAx>
        <c:axId val="6209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382447"/>
        <c:crosses val="autoZero"/>
        <c:crossBetween val="midCat"/>
      </c:valAx>
      <c:valAx>
        <c:axId val="5883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インピーダンス</a:t>
                </a:r>
                <a:r>
                  <a:rPr lang="en-US" altLang="ja-JP" sz="1500"/>
                  <a:t>[Ω]</a:t>
                </a:r>
                <a:endParaRPr lang="ja-JP" altLang="en-US" sz="1500"/>
              </a:p>
            </c:rich>
          </c:tx>
          <c:layout>
            <c:manualLayout>
              <c:xMode val="edge"/>
              <c:yMode val="edge"/>
              <c:x val="1.9530429790026244E-2"/>
              <c:y val="0.4389721128608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9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並列!$AG$7</c:f>
              <c:strCache>
                <c:ptCount val="1"/>
                <c:pt idx="0">
                  <c:v>10[Ω]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並列!$AF$8:$AF$28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並列!$AG$8:$AG$28</c:f>
              <c:numCache>
                <c:formatCode>General</c:formatCode>
                <c:ptCount val="21"/>
                <c:pt idx="0">
                  <c:v>1.2432458268114699</c:v>
                </c:pt>
                <c:pt idx="1">
                  <c:v>1.183834522792242</c:v>
                </c:pt>
                <c:pt idx="2">
                  <c:v>1.1079271867043836</c:v>
                </c:pt>
                <c:pt idx="3">
                  <c:v>1.0083428249102477</c:v>
                </c:pt>
                <c:pt idx="4">
                  <c:v>0.87449868941338482</c:v>
                </c:pt>
                <c:pt idx="5">
                  <c:v>0.69235895006486403</c:v>
                </c:pt>
                <c:pt idx="6">
                  <c:v>0.44943734016058134</c:v>
                </c:pt>
                <c:pt idx="7">
                  <c:v>0.15146840350793425</c:v>
                </c:pt>
                <c:pt idx="8">
                  <c:v>-0.16071038352046915</c:v>
                </c:pt>
                <c:pt idx="9">
                  <c:v>-0.4342283500273641</c:v>
                </c:pt>
                <c:pt idx="10">
                  <c:v>-0.64596440053223592</c:v>
                </c:pt>
                <c:pt idx="11">
                  <c:v>-0.80199696604316184</c:v>
                </c:pt>
                <c:pt idx="12">
                  <c:v>-0.91680602399848088</c:v>
                </c:pt>
                <c:pt idx="13">
                  <c:v>-1.002885561175441</c:v>
                </c:pt>
                <c:pt idx="14">
                  <c:v>-1.0690274963560382</c:v>
                </c:pt>
                <c:pt idx="15">
                  <c:v>-1.1211000052883711</c:v>
                </c:pt>
                <c:pt idx="16">
                  <c:v>-1.1630106497831869</c:v>
                </c:pt>
                <c:pt idx="17">
                  <c:v>-1.197403280390293</c:v>
                </c:pt>
                <c:pt idx="18">
                  <c:v>-1.2261064995137161</c:v>
                </c:pt>
                <c:pt idx="19">
                  <c:v>-1.2504146049640505</c:v>
                </c:pt>
                <c:pt idx="20">
                  <c:v>-1.2712642993580618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9C4C-A63D-3BCBA62D17D5}"/>
            </c:ext>
          </c:extLst>
        </c:ser>
        <c:ser>
          <c:idx val="1"/>
          <c:order val="1"/>
          <c:tx>
            <c:strRef>
              <c:f>並列!$AH$7</c:f>
              <c:strCache>
                <c:ptCount val="1"/>
                <c:pt idx="0">
                  <c:v>50[Ω]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並列!$AF$8:$AF$28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並列!$AH$8:$AH$28</c:f>
              <c:numCache>
                <c:formatCode>General</c:formatCode>
                <c:ptCount val="21"/>
                <c:pt idx="0">
                  <c:v>1.5029426000833874</c:v>
                </c:pt>
                <c:pt idx="1">
                  <c:v>1.489474511934952</c:v>
                </c:pt>
                <c:pt idx="2">
                  <c:v>1.4713202934021852</c:v>
                </c:pt>
                <c:pt idx="3">
                  <c:v>1.4453834645474397</c:v>
                </c:pt>
                <c:pt idx="4">
                  <c:v>1.4051328564246079</c:v>
                </c:pt>
                <c:pt idx="5">
                  <c:v>1.3341506180504266</c:v>
                </c:pt>
                <c:pt idx="6">
                  <c:v>1.1777444401951751</c:v>
                </c:pt>
                <c:pt idx="7">
                  <c:v>0.65188781385247807</c:v>
                </c:pt>
                <c:pt idx="8">
                  <c:v>-0.68113610369792932</c:v>
                </c:pt>
                <c:pt idx="9">
                  <c:v>-1.1636285900375889</c:v>
                </c:pt>
                <c:pt idx="10">
                  <c:v>-1.3114678279374026</c:v>
                </c:pt>
                <c:pt idx="11">
                  <c:v>-1.3796890660474135</c:v>
                </c:pt>
                <c:pt idx="12">
                  <c:v>-1.4186766732775218</c:v>
                </c:pt>
                <c:pt idx="13">
                  <c:v>-1.4438772541020872</c:v>
                </c:pt>
                <c:pt idx="14">
                  <c:v>-1.4615131753175334</c:v>
                </c:pt>
                <c:pt idx="15">
                  <c:v>-1.4745584253674853</c:v>
                </c:pt>
                <c:pt idx="16">
                  <c:v>-1.4846101387688819</c:v>
                </c:pt>
                <c:pt idx="17">
                  <c:v>-1.4926017265420908</c:v>
                </c:pt>
                <c:pt idx="18">
                  <c:v>-1.4991148816534869</c:v>
                </c:pt>
                <c:pt idx="19">
                  <c:v>-1.5045308702550442</c:v>
                </c:pt>
                <c:pt idx="20">
                  <c:v>-1.5091099748758954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9-9C4C-A63D-3BCBA62D17D5}"/>
            </c:ext>
          </c:extLst>
        </c:ser>
        <c:ser>
          <c:idx val="2"/>
          <c:order val="2"/>
          <c:tx>
            <c:strRef>
              <c:f>並列!$AI$7</c:f>
              <c:strCache>
                <c:ptCount val="1"/>
                <c:pt idx="0">
                  <c:v>100[Ω]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並列!$AF$8:$AF$28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並列!$AI$8:$AI$28</c:f>
              <c:numCache>
                <c:formatCode>General</c:formatCode>
                <c:ptCount val="21"/>
                <c:pt idx="0">
                  <c:v>1.5368303675450259</c:v>
                </c:pt>
                <c:pt idx="1">
                  <c:v>1.5300680830261242</c:v>
                </c:pt>
                <c:pt idx="2">
                  <c:v>1.5209349597451705</c:v>
                </c:pt>
                <c:pt idx="3">
                  <c:v>1.5078423556067977</c:v>
                </c:pt>
                <c:pt idx="4">
                  <c:v>1.4873923561766855</c:v>
                </c:pt>
                <c:pt idx="5">
                  <c:v>1.450793486284861</c:v>
                </c:pt>
                <c:pt idx="6">
                  <c:v>1.3663785667806092</c:v>
                </c:pt>
                <c:pt idx="7">
                  <c:v>0.9908113262624566</c:v>
                </c:pt>
                <c:pt idx="8">
                  <c:v>-1.0180639008919972</c:v>
                </c:pt>
                <c:pt idx="9">
                  <c:v>-1.3584142357518005</c:v>
                </c:pt>
                <c:pt idx="10">
                  <c:v>-1.4389149505525674</c:v>
                </c:pt>
                <c:pt idx="11">
                  <c:v>-1.474362225013645</c:v>
                </c:pt>
                <c:pt idx="12">
                  <c:v>-1.4942939302109643</c:v>
                </c:pt>
                <c:pt idx="13">
                  <c:v>-1.5070801995351188</c:v>
                </c:pt>
                <c:pt idx="14">
                  <c:v>-1.5159911194404529</c:v>
                </c:pt>
                <c:pt idx="15">
                  <c:v>-1.5225657014396041</c:v>
                </c:pt>
                <c:pt idx="16">
                  <c:v>-1.5276230594614753</c:v>
                </c:pt>
                <c:pt idx="17">
                  <c:v>-1.5316391711216657</c:v>
                </c:pt>
                <c:pt idx="18">
                  <c:v>-1.5349095055629343</c:v>
                </c:pt>
                <c:pt idx="19">
                  <c:v>-1.5376271861943855</c:v>
                </c:pt>
                <c:pt idx="20">
                  <c:v>-1.5399237817439753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9-9C4C-A63D-3BCBA62D17D5}"/>
            </c:ext>
          </c:extLst>
        </c:ser>
        <c:ser>
          <c:idx val="3"/>
          <c:order val="3"/>
          <c:tx>
            <c:strRef>
              <c:f>並列!$AJ$7</c:f>
              <c:strCache>
                <c:ptCount val="1"/>
                <c:pt idx="0">
                  <c:v>200[Ω]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並列!$AF$8:$AF$28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並列!$AJ$8:$AJ$28</c:f>
              <c:numCache>
                <c:formatCode>General</c:formatCode>
                <c:ptCount val="21"/>
                <c:pt idx="0">
                  <c:v>1.5538084474987948</c:v>
                </c:pt>
                <c:pt idx="1">
                  <c:v>1.550423756457723</c:v>
                </c:pt>
                <c:pt idx="2">
                  <c:v>1.5458501382430192</c:v>
                </c:pt>
                <c:pt idx="3">
                  <c:v>1.5392881228609712</c:v>
                </c:pt>
                <c:pt idx="4">
                  <c:v>1.5290216931347931</c:v>
                </c:pt>
                <c:pt idx="5">
                  <c:v>1.5105781114542138</c:v>
                </c:pt>
                <c:pt idx="6">
                  <c:v>1.4675084659401398</c:v>
                </c:pt>
                <c:pt idx="7">
                  <c:v>1.2542385436733063</c:v>
                </c:pt>
                <c:pt idx="8">
                  <c:v>-1.2716185885615088</c:v>
                </c:pt>
                <c:pt idx="9">
                  <c:v>-1.4633941987333277</c:v>
                </c:pt>
                <c:pt idx="10">
                  <c:v>-1.5045676663710887</c:v>
                </c:pt>
                <c:pt idx="11">
                  <c:v>-1.5224669157924908</c:v>
                </c:pt>
                <c:pt idx="12">
                  <c:v>-1.5324890791257892</c:v>
                </c:pt>
                <c:pt idx="13">
                  <c:v>-1.5389058964211082</c:v>
                </c:pt>
                <c:pt idx="14">
                  <c:v>-1.5433731309693071</c:v>
                </c:pt>
                <c:pt idx="15">
                  <c:v>-1.5466669817387857</c:v>
                </c:pt>
                <c:pt idx="16">
                  <c:v>-1.5491996294402788</c:v>
                </c:pt>
                <c:pt idx="17">
                  <c:v>-1.5512102412063395</c:v>
                </c:pt>
                <c:pt idx="18">
                  <c:v>-1.5528471371505599</c:v>
                </c:pt>
                <c:pt idx="19">
                  <c:v>-1.5542071936873141</c:v>
                </c:pt>
                <c:pt idx="20">
                  <c:v>-1.5553563752608537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9-9C4C-A63D-3BCBA62D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32016"/>
        <c:axId val="1749833696"/>
      </c:scatterChart>
      <c:valAx>
        <c:axId val="174983201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833696"/>
        <c:crosses val="autoZero"/>
        <c:crossBetween val="midCat"/>
      </c:valAx>
      <c:valAx>
        <c:axId val="17498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偏角</a:t>
                </a:r>
                <a:r>
                  <a:rPr lang="en-US" altLang="ja-JP" sz="1500"/>
                  <a:t>[rad]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8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インピーダンス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Sheet1!$C$6:$C$21</c:f>
              <c:numCache>
                <c:formatCode>General</c:formatCode>
                <c:ptCount val="16"/>
                <c:pt idx="0">
                  <c:v>141.72490575832447</c:v>
                </c:pt>
                <c:pt idx="1">
                  <c:v>79.173876693520867</c:v>
                </c:pt>
                <c:pt idx="2">
                  <c:v>55.285633923955871</c:v>
                </c:pt>
                <c:pt idx="3">
                  <c:v>42.765503787570033</c:v>
                </c:pt>
                <c:pt idx="4">
                  <c:v>35.113961627043189</c:v>
                </c:pt>
                <c:pt idx="5">
                  <c:v>29.990631145213296</c:v>
                </c:pt>
                <c:pt idx="6">
                  <c:v>26.346017368086411</c:v>
                </c:pt>
                <c:pt idx="7">
                  <c:v>23.639252403214297</c:v>
                </c:pt>
                <c:pt idx="8">
                  <c:v>21.563244212162488</c:v>
                </c:pt>
                <c:pt idx="9">
                  <c:v>19.930705698200601</c:v>
                </c:pt>
                <c:pt idx="10">
                  <c:v>18.620958891185865</c:v>
                </c:pt>
                <c:pt idx="11">
                  <c:v>17.552784946955409</c:v>
                </c:pt>
                <c:pt idx="12">
                  <c:v>16.669560096826121</c:v>
                </c:pt>
                <c:pt idx="13">
                  <c:v>15.930643023308495</c:v>
                </c:pt>
                <c:pt idx="14">
                  <c:v>15.306145058111419</c:v>
                </c:pt>
                <c:pt idx="15">
                  <c:v>14.773626932305636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A-5E40-9A9C-D7CC8121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92831"/>
        <c:axId val="627601439"/>
      </c:scatterChart>
      <c:valAx>
        <c:axId val="6335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601439"/>
        <c:crosses val="autoZero"/>
        <c:crossBetween val="midCat"/>
      </c:valAx>
      <c:valAx>
        <c:axId val="627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59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インピーダンス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Sheet1!$A$25:$A$40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Sheet1!$C$25:$C$40</c:f>
              <c:numCache>
                <c:formatCode>General</c:formatCode>
                <c:ptCount val="16"/>
                <c:pt idx="0">
                  <c:v>10.00020264031413</c:v>
                </c:pt>
                <c:pt idx="1">
                  <c:v>10.000062543744933</c:v>
                </c:pt>
                <c:pt idx="2">
                  <c:v>10.00002997663662</c:v>
                </c:pt>
                <c:pt idx="3">
                  <c:v>10.000017529601182</c:v>
                </c:pt>
                <c:pt idx="4">
                  <c:v>10.000011487655946</c:v>
                </c:pt>
                <c:pt idx="5">
                  <c:v>10.000008105691405</c:v>
                </c:pt>
                <c:pt idx="6">
                  <c:v>10.000006023849769</c:v>
                </c:pt>
                <c:pt idx="7">
                  <c:v>10.000004652027553</c:v>
                </c:pt>
                <c:pt idx="8">
                  <c:v>10.000003700553867</c:v>
                </c:pt>
                <c:pt idx="9">
                  <c:v>10.000003013717084</c:v>
                </c:pt>
                <c:pt idx="10">
                  <c:v>10.000002501757308</c:v>
                </c:pt>
                <c:pt idx="11">
                  <c:v>10.000002109978611</c:v>
                </c:pt>
                <c:pt idx="12">
                  <c:v>10.000001803509692</c:v>
                </c:pt>
                <c:pt idx="13">
                  <c:v>10.000001559267094</c:v>
                </c:pt>
                <c:pt idx="14">
                  <c:v>10.000001361477784</c:v>
                </c:pt>
                <c:pt idx="15">
                  <c:v>10.00000119906719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C-3A42-B735-D45C25EB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88303"/>
        <c:axId val="632310383"/>
      </c:scatterChart>
      <c:valAx>
        <c:axId val="6331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310383"/>
        <c:crosses val="autoZero"/>
        <c:crossBetween val="midCat"/>
      </c:valAx>
      <c:valAx>
        <c:axId val="6323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1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偏角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Sheet1!$D$6:$D$21</c:f>
              <c:numCache>
                <c:formatCode>General</c:formatCode>
                <c:ptCount val="16"/>
                <c:pt idx="0">
                  <c:v>-1.5001784190521934</c:v>
                </c:pt>
                <c:pt idx="1">
                  <c:v>-1.4441537892065186</c:v>
                </c:pt>
                <c:pt idx="2">
                  <c:v>-1.3889163941110623</c:v>
                </c:pt>
                <c:pt idx="3">
                  <c:v>-1.3347778722191748</c:v>
                </c:pt>
                <c:pt idx="4">
                  <c:v>-1.2820121008830698</c:v>
                </c:pt>
                <c:pt idx="5">
                  <c:v>-1.2308489676792804</c:v>
                </c:pt>
                <c:pt idx="6">
                  <c:v>-1.1814713321284365</c:v>
                </c:pt>
                <c:pt idx="7">
                  <c:v>-1.1340149355999987</c:v>
                </c:pt>
                <c:pt idx="8">
                  <c:v>-1.0885707451174986</c:v>
                </c:pt>
                <c:pt idx="9">
                  <c:v>-1.0451890763960601</c:v>
                </c:pt>
                <c:pt idx="10">
                  <c:v>-1.0038848218538872</c:v>
                </c:pt>
                <c:pt idx="11">
                  <c:v>-0.96464317881552564</c:v>
                </c:pt>
                <c:pt idx="12">
                  <c:v>-0.92742539340423269</c:v>
                </c:pt>
                <c:pt idx="13">
                  <c:v>-0.89217417263987353</c:v>
                </c:pt>
                <c:pt idx="14">
                  <c:v>-0.85881854660698453</c:v>
                </c:pt>
                <c:pt idx="15">
                  <c:v>-0.82727807039294698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6-2744-9DDE-3D80D21D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57855"/>
        <c:axId val="633659503"/>
      </c:scatterChart>
      <c:valAx>
        <c:axId val="63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659503"/>
        <c:crosses val="autoZero"/>
        <c:crossBetween val="midCat"/>
      </c:valAx>
      <c:valAx>
        <c:axId val="6336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65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偏角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Sheet1!$A$25:$A$40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Sheet1!$D$25:$D$40</c:f>
              <c:numCache>
                <c:formatCode>General</c:formatCode>
                <c:ptCount val="16"/>
                <c:pt idx="0">
                  <c:v>-6.3661117216753001E-3</c:v>
                </c:pt>
                <c:pt idx="1">
                  <c:v>-3.5367617663345841E-3</c:v>
                </c:pt>
                <c:pt idx="2">
                  <c:v>-2.4485326927779954E-3</c:v>
                </c:pt>
                <c:pt idx="3">
                  <c:v>-1.872408907026804E-3</c:v>
                </c:pt>
                <c:pt idx="4">
                  <c:v>-1.5157602019445536E-3</c:v>
                </c:pt>
                <c:pt idx="5">
                  <c:v>-1.2732388567030972E-3</c:v>
                </c:pt>
                <c:pt idx="6">
                  <c:v>-1.0976198563923526E-3</c:v>
                </c:pt>
                <c:pt idx="7">
                  <c:v>-9.6457511352949132E-4</c:v>
                </c:pt>
                <c:pt idx="8">
                  <c:v>-8.6029677744761885E-4</c:v>
                </c:pt>
                <c:pt idx="9">
                  <c:v>-7.7636542007497903E-4</c:v>
                </c:pt>
                <c:pt idx="10">
                  <c:v>-7.0735518465524672E-4</c:v>
                </c:pt>
                <c:pt idx="11">
                  <c:v>-6.4961192124216428E-4</c:v>
                </c:pt>
                <c:pt idx="12">
                  <c:v>-6.0058461870213427E-4</c:v>
                </c:pt>
                <c:pt idx="13">
                  <c:v>-5.584383387633665E-4</c:v>
                </c:pt>
                <c:pt idx="14">
                  <c:v>-5.2181943818415994E-4</c:v>
                </c:pt>
                <c:pt idx="15">
                  <c:v>-4.8970747805968736E-4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FB47-8E06-5FFA0626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14911"/>
        <c:axId val="635117311"/>
      </c:scatterChart>
      <c:valAx>
        <c:axId val="6351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117311"/>
        <c:crosses val="autoZero"/>
        <c:crossBetween val="midCat"/>
      </c:valAx>
      <c:valAx>
        <c:axId val="6351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1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虚部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Sheet1!$E$6:$E$21</c:f>
              <c:numCache>
                <c:formatCode>0_ </c:formatCode>
                <c:ptCount val="16"/>
                <c:pt idx="0">
                  <c:v>9.9999999999999964</c:v>
                </c:pt>
                <c:pt idx="1">
                  <c:v>10.000000000000005</c:v>
                </c:pt>
                <c:pt idx="2">
                  <c:v>9.9999999999999947</c:v>
                </c:pt>
                <c:pt idx="3">
                  <c:v>10.000000000000004</c:v>
                </c:pt>
                <c:pt idx="4">
                  <c:v>9.9999999999999964</c:v>
                </c:pt>
                <c:pt idx="5">
                  <c:v>9.9999999999999964</c:v>
                </c:pt>
                <c:pt idx="6">
                  <c:v>9.9999999999999982</c:v>
                </c:pt>
                <c:pt idx="7">
                  <c:v>10.000000000000002</c:v>
                </c:pt>
                <c:pt idx="8">
                  <c:v>10.000000000000002</c:v>
                </c:pt>
                <c:pt idx="9">
                  <c:v>10</c:v>
                </c:pt>
                <c:pt idx="10">
                  <c:v>10</c:v>
                </c:pt>
                <c:pt idx="11">
                  <c:v>9.9999999999999982</c:v>
                </c:pt>
                <c:pt idx="12">
                  <c:v>10</c:v>
                </c:pt>
                <c:pt idx="13">
                  <c:v>10</c:v>
                </c:pt>
                <c:pt idx="14">
                  <c:v>10.000000000000002</c:v>
                </c:pt>
                <c:pt idx="15">
                  <c:v>10</c:v>
                </c:pt>
              </c:numCache>
            </c:numRef>
          </c:xVal>
          <c:yVal>
            <c:numRef>
              <c:f>Sheet1!$F$6:$F$21</c:f>
              <c:numCache>
                <c:formatCode>0.00000_ </c:formatCode>
                <c:ptCount val="16"/>
                <c:pt idx="0">
                  <c:v>-141.37166941154069</c:v>
                </c:pt>
                <c:pt idx="1">
                  <c:v>-78.539816339744817</c:v>
                </c:pt>
                <c:pt idx="2">
                  <c:v>-54.373719004438719</c:v>
                </c:pt>
                <c:pt idx="3">
                  <c:v>-41.579902768100197</c:v>
                </c:pt>
                <c:pt idx="4">
                  <c:v>-33.659921288462066</c:v>
                </c:pt>
                <c:pt idx="5">
                  <c:v>-28.274333882308134</c:v>
                </c:pt>
                <c:pt idx="6">
                  <c:v>-24.37442576061046</c:v>
                </c:pt>
                <c:pt idx="7">
                  <c:v>-21.419949910839495</c:v>
                </c:pt>
                <c:pt idx="8">
                  <c:v>-19.104279650208195</c:v>
                </c:pt>
                <c:pt idx="9">
                  <c:v>-17.240447489212279</c:v>
                </c:pt>
                <c:pt idx="10">
                  <c:v>-15.707963267948966</c:v>
                </c:pt>
                <c:pt idx="11">
                  <c:v>-14.425680552198029</c:v>
                </c:pt>
                <c:pt idx="12">
                  <c:v>-13.336949944484971</c:v>
                </c:pt>
                <c:pt idx="13">
                  <c:v>-12.401023632591286</c:v>
                </c:pt>
                <c:pt idx="14">
                  <c:v>-11.58784175504432</c:v>
                </c:pt>
                <c:pt idx="15">
                  <c:v>-10.874743800887746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E-014D-B713-DF2CA2C6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8463"/>
        <c:axId val="634200111"/>
      </c:scatterChart>
      <c:valAx>
        <c:axId val="6341984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00111"/>
        <c:crosses val="autoZero"/>
        <c:crossBetween val="midCat"/>
      </c:valAx>
      <c:valAx>
        <c:axId val="6342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1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虚部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Sheet1!$E$48:$E$1261</c:f>
              <c:numCache>
                <c:formatCode>General</c:formatCode>
                <c:ptCount val="1214"/>
                <c:pt idx="0">
                  <c:v>1.5791967121634145E-5</c:v>
                </c:pt>
                <c:pt idx="1">
                  <c:v>1.9353432381329024E-4</c:v>
                </c:pt>
                <c:pt idx="2">
                  <c:v>2.8980088172708154E-3</c:v>
                </c:pt>
                <c:pt idx="3">
                  <c:v>8.9066259823980514E-3</c:v>
                </c:pt>
                <c:pt idx="4">
                  <c:v>1.850174083453859E-2</c:v>
                </c:pt>
                <c:pt idx="5">
                  <c:v>3.2147698935410238E-2</c:v>
                </c:pt>
                <c:pt idx="6">
                  <c:v>5.0532868710693367E-2</c:v>
                </c:pt>
                <c:pt idx="7">
                  <c:v>7.4635393831640348E-2</c:v>
                </c:pt>
                <c:pt idx="8">
                  <c:v>0.10582308706353426</c:v>
                </c:pt>
                <c:pt idx="9">
                  <c:v>0.14600449490246031</c:v>
                </c:pt>
                <c:pt idx="10">
                  <c:v>0.19785907478038101</c:v>
                </c:pt>
                <c:pt idx="11">
                  <c:v>0.26519294172215835</c:v>
                </c:pt>
                <c:pt idx="12">
                  <c:v>0.35349872820325989</c:v>
                </c:pt>
                <c:pt idx="13">
                  <c:v>0.47085457221439719</c:v>
                </c:pt>
                <c:pt idx="14">
                  <c:v>0.62939719992852572</c:v>
                </c:pt>
                <c:pt idx="15">
                  <c:v>0.8477782531756094</c:v>
                </c:pt>
                <c:pt idx="16">
                  <c:v>1.1552960714349514</c:v>
                </c:pt>
                <c:pt idx="17">
                  <c:v>1.598748598045399</c:v>
                </c:pt>
                <c:pt idx="18">
                  <c:v>2.2529535231410822</c:v>
                </c:pt>
                <c:pt idx="19">
                  <c:v>3.2324972426672129</c:v>
                </c:pt>
                <c:pt idx="20">
                  <c:v>4.6840092242698139</c:v>
                </c:pt>
                <c:pt idx="21">
                  <c:v>6.6751370113234048</c:v>
                </c:pt>
                <c:pt idx="22">
                  <c:v>8.8236761309871703</c:v>
                </c:pt>
                <c:pt idx="23">
                  <c:v>9.983319723372702</c:v>
                </c:pt>
                <c:pt idx="24">
                  <c:v>9.3248103472236163</c:v>
                </c:pt>
                <c:pt idx="25">
                  <c:v>7.5703032654417868</c:v>
                </c:pt>
                <c:pt idx="26">
                  <c:v>5.7887954777295043</c:v>
                </c:pt>
                <c:pt idx="27">
                  <c:v>4.3939746782690206</c:v>
                </c:pt>
                <c:pt idx="28">
                  <c:v>3.3865979028417939</c:v>
                </c:pt>
                <c:pt idx="29">
                  <c:v>2.6684859736659465</c:v>
                </c:pt>
                <c:pt idx="30">
                  <c:v>2.1502550965341505</c:v>
                </c:pt>
                <c:pt idx="31">
                  <c:v>1.7684466421259728</c:v>
                </c:pt>
                <c:pt idx="32">
                  <c:v>1.4807772060541382</c:v>
                </c:pt>
                <c:pt idx="33">
                  <c:v>1.2593282467003306</c:v>
                </c:pt>
                <c:pt idx="34">
                  <c:v>1.0854676614942151</c:v>
                </c:pt>
                <c:pt idx="35">
                  <c:v>0.94653441355830636</c:v>
                </c:pt>
                <c:pt idx="36">
                  <c:v>0.8337486686441673</c:v>
                </c:pt>
                <c:pt idx="37">
                  <c:v>0.74089709206330556</c:v>
                </c:pt>
                <c:pt idx="38">
                  <c:v>0.66349652255010882</c:v>
                </c:pt>
                <c:pt idx="39">
                  <c:v>0.59825310868318804</c:v>
                </c:pt>
                <c:pt idx="40">
                  <c:v>0.54270603252040917</c:v>
                </c:pt>
                <c:pt idx="41">
                  <c:v>0.49498840450263826</c:v>
                </c:pt>
                <c:pt idx="42">
                  <c:v>0.45366385669231823</c:v>
                </c:pt>
                <c:pt idx="43">
                  <c:v>0.41761292372248737</c:v>
                </c:pt>
                <c:pt idx="44">
                  <c:v>0.38595274755417697</c:v>
                </c:pt>
                <c:pt idx="45">
                  <c:v>0.35797946334559577</c:v>
                </c:pt>
                <c:pt idx="46">
                  <c:v>0.33312626971140513</c:v>
                </c:pt>
                <c:pt idx="47">
                  <c:v>0.31093250829805497</c:v>
                </c:pt>
                <c:pt idx="48">
                  <c:v>0.29102058020528671</c:v>
                </c:pt>
                <c:pt idx="49">
                  <c:v>0.27307851470342287</c:v>
                </c:pt>
                <c:pt idx="50">
                  <c:v>0.25684666506824744</c:v>
                </c:pt>
                <c:pt idx="51">
                  <c:v>0.24210745278164167</c:v>
                </c:pt>
                <c:pt idx="52">
                  <c:v>0.22867738772015209</c:v>
                </c:pt>
                <c:pt idx="53">
                  <c:v>0.21640080492239028</c:v>
                </c:pt>
                <c:pt idx="54">
                  <c:v>0.20514490836782306</c:v>
                </c:pt>
                <c:pt idx="55">
                  <c:v>0.19479581883681973</c:v>
                </c:pt>
                <c:pt idx="56">
                  <c:v>0.18525539963486393</c:v>
                </c:pt>
                <c:pt idx="57">
                  <c:v>0.17643868971506316</c:v>
                </c:pt>
                <c:pt idx="58">
                  <c:v>0.16827181464242078</c:v>
                </c:pt>
                <c:pt idx="59">
                  <c:v>0.16069027613678685</c:v>
                </c:pt>
                <c:pt idx="60">
                  <c:v>0.15363754355819054</c:v>
                </c:pt>
                <c:pt idx="61">
                  <c:v>0.14706388773749257</c:v>
                </c:pt>
                <c:pt idx="62">
                  <c:v>0.14092541048676444</c:v>
                </c:pt>
                <c:pt idx="63">
                  <c:v>0.13518323301042459</c:v>
                </c:pt>
                <c:pt idx="64">
                  <c:v>0.12980281405002927</c:v>
                </c:pt>
                <c:pt idx="65">
                  <c:v>0.12475337449534162</c:v>
                </c:pt>
                <c:pt idx="66">
                  <c:v>0.1200074097961429</c:v>
                </c:pt>
                <c:pt idx="67">
                  <c:v>0.11554027512053706</c:v>
                </c:pt>
                <c:pt idx="68">
                  <c:v>0.1113298310559009</c:v>
                </c:pt>
                <c:pt idx="69">
                  <c:v>0.10735613991090018</c:v>
                </c:pt>
                <c:pt idx="70">
                  <c:v>0.10360120448201417</c:v>
                </c:pt>
                <c:pt idx="71">
                  <c:v>0.10004874259548198</c:v>
                </c:pt>
                <c:pt idx="72">
                  <c:v>9.6683991901970773E-2</c:v>
                </c:pt>
                <c:pt idx="73">
                  <c:v>9.3493540345528897E-2</c:v>
                </c:pt>
                <c:pt idx="74">
                  <c:v>9.0465178496221058E-2</c:v>
                </c:pt>
                <c:pt idx="75">
                  <c:v>8.7587770562913711E-2</c:v>
                </c:pt>
                <c:pt idx="76">
                  <c:v>8.4851141416859302E-2</c:v>
                </c:pt>
                <c:pt idx="77">
                  <c:v>8.2245977380063118E-2</c:v>
                </c:pt>
                <c:pt idx="78">
                  <c:v>7.9763738882220075E-2</c:v>
                </c:pt>
                <c:pt idx="79">
                  <c:v>7.7396583380177145E-2</c:v>
                </c:pt>
                <c:pt idx="80">
                  <c:v>7.513729717536699E-2</c:v>
                </c:pt>
                <c:pt idx="81">
                  <c:v>7.2979234966366338E-2</c:v>
                </c:pt>
                <c:pt idx="82">
                  <c:v>7.0916266142739201E-2</c:v>
                </c:pt>
                <c:pt idx="83">
                  <c:v>6.8942726968385035E-2</c:v>
                </c:pt>
                <c:pt idx="84">
                  <c:v>6.7053377922396018E-2</c:v>
                </c:pt>
                <c:pt idx="85">
                  <c:v>6.5243365566713576E-2</c:v>
                </c:pt>
                <c:pt idx="86">
                  <c:v>6.3508188395779847E-2</c:v>
                </c:pt>
                <c:pt idx="87">
                  <c:v>6.1843666196421669E-2</c:v>
                </c:pt>
                <c:pt idx="88">
                  <c:v>6.0245912508497895E-2</c:v>
                </c:pt>
                <c:pt idx="89">
                  <c:v>5.8711309830084935E-2</c:v>
                </c:pt>
                <c:pt idx="90">
                  <c:v>5.7236487256611568E-2</c:v>
                </c:pt>
                <c:pt idx="91">
                  <c:v>5.5818300282559644E-2</c:v>
                </c:pt>
                <c:pt idx="92">
                  <c:v>5.4453812528109075E-2</c:v>
                </c:pt>
                <c:pt idx="93">
                  <c:v>5.3140279182245634E-2</c:v>
                </c:pt>
                <c:pt idx="94">
                  <c:v>5.1875131979054273E-2</c:v>
                </c:pt>
                <c:pt idx="95">
                  <c:v>5.0655965545775894E-2</c:v>
                </c:pt>
                <c:pt idx="96">
                  <c:v>4.9480524980184931E-2</c:v>
                </c:pt>
                <c:pt idx="97">
                  <c:v>4.8346694531371165E-2</c:v>
                </c:pt>
                <c:pt idx="98">
                  <c:v>4.7252487272418597E-2</c:v>
                </c:pt>
                <c:pt idx="99">
                  <c:v>4.6196035666070397E-2</c:v>
                </c:pt>
                <c:pt idx="100">
                  <c:v>4.5175582935494653E-2</c:v>
                </c:pt>
                <c:pt idx="101">
                  <c:v>4.418947516193731E-2</c:v>
                </c:pt>
                <c:pt idx="102">
                  <c:v>4.3236154039543936E-2</c:v>
                </c:pt>
                <c:pt idx="103">
                  <c:v>4.2314150225115942E-2</c:v>
                </c:pt>
                <c:pt idx="104">
                  <c:v>4.1422077227155997E-2</c:v>
                </c:pt>
                <c:pt idx="105">
                  <c:v>4.0558625784384676E-2</c:v>
                </c:pt>
                <c:pt idx="106">
                  <c:v>3.9722558689059453E-2</c:v>
                </c:pt>
                <c:pt idx="107">
                  <c:v>3.8912706014989119E-2</c:v>
                </c:pt>
                <c:pt idx="108">
                  <c:v>3.8127960714188759E-2</c:v>
                </c:pt>
                <c:pt idx="109">
                  <c:v>3.7367274549713295E-2</c:v>
                </c:pt>
                <c:pt idx="110">
                  <c:v>3.6629654335411113E-2</c:v>
                </c:pt>
                <c:pt idx="111">
                  <c:v>3.591415845619169E-2</c:v>
                </c:pt>
                <c:pt idx="112">
                  <c:v>3.5219893644944766E-2</c:v>
                </c:pt>
                <c:pt idx="113">
                  <c:v>3.4546011994523874E-2</c:v>
                </c:pt>
                <c:pt idx="114">
                  <c:v>3.3891708185241926E-2</c:v>
                </c:pt>
                <c:pt idx="115">
                  <c:v>3.3256216910147282E-2</c:v>
                </c:pt>
                <c:pt idx="116">
                  <c:v>3.2638810481987024E-2</c:v>
                </c:pt>
                <c:pt idx="117">
                  <c:v>3.2038796607228012E-2</c:v>
                </c:pt>
                <c:pt idx="118">
                  <c:v>3.1455516313832046E-2</c:v>
                </c:pt>
                <c:pt idx="119">
                  <c:v>3.0888342020663203E-2</c:v>
                </c:pt>
                <c:pt idx="120">
                  <c:v>3.033667573748278E-2</c:v>
                </c:pt>
                <c:pt idx="121">
                  <c:v>2.9799947385449582E-2</c:v>
                </c:pt>
                <c:pt idx="122">
                  <c:v>2.9277613228917927E-2</c:v>
                </c:pt>
                <c:pt idx="123">
                  <c:v>2.8769154410112869E-2</c:v>
                </c:pt>
                <c:pt idx="124">
                  <c:v>2.8274075578981366E-2</c:v>
                </c:pt>
                <c:pt idx="125">
                  <c:v>2.7791903611158842E-2</c:v>
                </c:pt>
                <c:pt idx="126">
                  <c:v>2.7322186407583032E-2</c:v>
                </c:pt>
                <c:pt idx="127">
                  <c:v>2.6864491769817329E-2</c:v>
                </c:pt>
                <c:pt idx="128">
                  <c:v>2.6418406345632261E-2</c:v>
                </c:pt>
                <c:pt idx="129">
                  <c:v>2.5983534639831291E-2</c:v>
                </c:pt>
                <c:pt idx="130">
                  <c:v>2.5559498085712683E-2</c:v>
                </c:pt>
                <c:pt idx="131">
                  <c:v>2.5145934172920662E-2</c:v>
                </c:pt>
                <c:pt idx="132">
                  <c:v>2.4742495627775671E-2</c:v>
                </c:pt>
                <c:pt idx="133">
                  <c:v>2.4348849642477854E-2</c:v>
                </c:pt>
                <c:pt idx="134">
                  <c:v>2.3964677149852197E-2</c:v>
                </c:pt>
                <c:pt idx="135">
                  <c:v>2.3589672140565704E-2</c:v>
                </c:pt>
                <c:pt idx="136">
                  <c:v>2.322354101997233E-2</c:v>
                </c:pt>
                <c:pt idx="137">
                  <c:v>2.286600200195938E-2</c:v>
                </c:pt>
                <c:pt idx="138">
                  <c:v>2.2516784537363881E-2</c:v>
                </c:pt>
                <c:pt idx="139">
                  <c:v>2.2175628774705664E-2</c:v>
                </c:pt>
                <c:pt idx="140">
                  <c:v>2.1842285051150455E-2</c:v>
                </c:pt>
                <c:pt idx="141">
                  <c:v>2.1516513411765456E-2</c:v>
                </c:pt>
                <c:pt idx="142">
                  <c:v>2.1198083155272607E-2</c:v>
                </c:pt>
                <c:pt idx="143">
                  <c:v>2.0886772404629071E-2</c:v>
                </c:pt>
                <c:pt idx="144">
                  <c:v>2.0582367700885482E-2</c:v>
                </c:pt>
                <c:pt idx="145">
                  <c:v>2.0284663618879255E-2</c:v>
                </c:pt>
                <c:pt idx="146">
                  <c:v>1.9993462403422441E-2</c:v>
                </c:pt>
                <c:pt idx="147">
                  <c:v>1.9708573624734358E-2</c:v>
                </c:pt>
                <c:pt idx="148">
                  <c:v>1.942981385195626E-2</c:v>
                </c:pt>
                <c:pt idx="149">
                  <c:v>1.9157006343663328E-2</c:v>
                </c:pt>
                <c:pt idx="150">
                  <c:v>1.8889980754362507E-2</c:v>
                </c:pt>
                <c:pt idx="151">
                  <c:v>1.862857285603356E-2</c:v>
                </c:pt>
                <c:pt idx="152">
                  <c:v>1.8372624273830292E-2</c:v>
                </c:pt>
                <c:pt idx="153">
                  <c:v>1.8121982235121476E-2</c:v>
                </c:pt>
                <c:pt idx="154">
                  <c:v>1.7876499331099305E-2</c:v>
                </c:pt>
                <c:pt idx="155">
                  <c:v>1.7636033290238318E-2</c:v>
                </c:pt>
                <c:pt idx="156">
                  <c:v>1.7400446762930209E-2</c:v>
                </c:pt>
                <c:pt idx="157">
                  <c:v>1.7169607116664761E-2</c:v>
                </c:pt>
                <c:pt idx="158">
                  <c:v>1.6943386241166713E-2</c:v>
                </c:pt>
                <c:pt idx="159">
                  <c:v>1.6721660362935355E-2</c:v>
                </c:pt>
                <c:pt idx="160">
                  <c:v>1.6504309868668233E-2</c:v>
                </c:pt>
                <c:pt idx="161">
                  <c:v>1.6291219137082747E-2</c:v>
                </c:pt>
                <c:pt idx="162">
                  <c:v>1.6082276378678092E-2</c:v>
                </c:pt>
                <c:pt idx="163">
                  <c:v>1.5877373483011464E-2</c:v>
                </c:pt>
                <c:pt idx="164">
                  <c:v>1.5676405873082562E-2</c:v>
                </c:pt>
                <c:pt idx="165">
                  <c:v>1.5479272366450582E-2</c:v>
                </c:pt>
                <c:pt idx="166">
                  <c:v>1.52858750427273E-2</c:v>
                </c:pt>
                <c:pt idx="167">
                  <c:v>1.5096119117110916E-2</c:v>
                </c:pt>
                <c:pt idx="168">
                  <c:v>1.4909912819647136E-2</c:v>
                </c:pt>
                <c:pt idx="169">
                  <c:v>1.4727167279919429E-2</c:v>
                </c:pt>
                <c:pt idx="170">
                  <c:v>1.4547796416891171E-2</c:v>
                </c:pt>
                <c:pt idx="171">
                  <c:v>1.437171683363514E-2</c:v>
                </c:pt>
                <c:pt idx="172">
                  <c:v>1.4198847716703298E-2</c:v>
                </c:pt>
                <c:pt idx="173">
                  <c:v>1.4029110739902661E-2</c:v>
                </c:pt>
                <c:pt idx="174">
                  <c:v>1.3862429972256977E-2</c:v>
                </c:pt>
                <c:pt idx="175">
                  <c:v>1.3698731789945668E-2</c:v>
                </c:pt>
                <c:pt idx="176">
                  <c:v>1.3537944792024612E-2</c:v>
                </c:pt>
                <c:pt idx="177">
                  <c:v>1.3379999719741289E-2</c:v>
                </c:pt>
                <c:pt idx="178">
                  <c:v>1.3224829379271122E-2</c:v>
                </c:pt>
                <c:pt idx="179">
                  <c:v>1.3072368567707746E-2</c:v>
                </c:pt>
                <c:pt idx="180">
                  <c:v>1.2922554002151029E-2</c:v>
                </c:pt>
                <c:pt idx="181">
                  <c:v>1.277532425174451E-2</c:v>
                </c:pt>
                <c:pt idx="182">
                  <c:v>1.2630619672522773E-2</c:v>
                </c:pt>
                <c:pt idx="183">
                  <c:v>1.2488382344934346E-2</c:v>
                </c:pt>
                <c:pt idx="184">
                  <c:v>1.2348556013916394E-2</c:v>
                </c:pt>
                <c:pt idx="185">
                  <c:v>1.2211086031400746E-2</c:v>
                </c:pt>
                <c:pt idx="186">
                  <c:v>1.2075919301138842E-2</c:v>
                </c:pt>
                <c:pt idx="187">
                  <c:v>1.194300422573921E-2</c:v>
                </c:pt>
                <c:pt idx="188">
                  <c:v>1.1812290655815178E-2</c:v>
                </c:pt>
                <c:pt idx="189">
                  <c:v>1.1683729841147213E-2</c:v>
                </c:pt>
                <c:pt idx="190">
                  <c:v>1.1557274383769092E-2</c:v>
                </c:pt>
                <c:pt idx="191">
                  <c:v>1.1432878192890215E-2</c:v>
                </c:pt>
                <c:pt idx="192">
                  <c:v>1.1310496441572461E-2</c:v>
                </c:pt>
                <c:pt idx="193">
                  <c:v>1.1190085525084102E-2</c:v>
                </c:pt>
                <c:pt idx="194">
                  <c:v>1.1071603020855594E-2</c:v>
                </c:pt>
                <c:pt idx="195">
                  <c:v>1.0955007649967334E-2</c:v>
                </c:pt>
                <c:pt idx="196">
                  <c:v>1.0840259240102037E-2</c:v>
                </c:pt>
                <c:pt idx="197">
                  <c:v>1.0727318689898804E-2</c:v>
                </c:pt>
                <c:pt idx="198">
                  <c:v>1.061614793464768E-2</c:v>
                </c:pt>
                <c:pt idx="199">
                  <c:v>1.0506709913266698E-2</c:v>
                </c:pt>
                <c:pt idx="200">
                  <c:v>1.0398968536507616E-2</c:v>
                </c:pt>
                <c:pt idx="201">
                  <c:v>1.0292888656337297E-2</c:v>
                </c:pt>
                <c:pt idx="202">
                  <c:v>1.0188436036445588E-2</c:v>
                </c:pt>
                <c:pt idx="203">
                  <c:v>1.0085577323831673E-2</c:v>
                </c:pt>
                <c:pt idx="204">
                  <c:v>9.9842800214244767E-3</c:v>
                </c:pt>
                <c:pt idx="205">
                  <c:v>9.8845124616936033E-3</c:v>
                </c:pt>
                <c:pt idx="206">
                  <c:v>9.786243781210506E-3</c:v>
                </c:pt>
                <c:pt idx="207">
                  <c:v>9.6894438961196531E-3</c:v>
                </c:pt>
                <c:pt idx="208">
                  <c:v>9.5940834784839536E-3</c:v>
                </c:pt>
                <c:pt idx="209">
                  <c:v>9.5001339334675194E-3</c:v>
                </c:pt>
                <c:pt idx="210">
                  <c:v>9.4075673773223508E-3</c:v>
                </c:pt>
                <c:pt idx="211">
                  <c:v>9.3163566161474348E-3</c:v>
                </c:pt>
                <c:pt idx="212">
                  <c:v>9.226475125387195E-3</c:v>
                </c:pt>
                <c:pt idx="213">
                  <c:v>9.1378970300425785E-3</c:v>
                </c:pt>
                <c:pt idx="214">
                  <c:v>9.0505970855636799E-3</c:v>
                </c:pt>
                <c:pt idx="215">
                  <c:v>8.9645506593997951E-3</c:v>
                </c:pt>
                <c:pt idx="216">
                  <c:v>8.8797337131784424E-3</c:v>
                </c:pt>
                <c:pt idx="217">
                  <c:v>8.7961227854912553E-3</c:v>
                </c:pt>
                <c:pt idx="218">
                  <c:v>8.7136949752609459E-3</c:v>
                </c:pt>
                <c:pt idx="219">
                  <c:v>8.6324279256688816E-3</c:v>
                </c:pt>
                <c:pt idx="220">
                  <c:v>8.5522998086198284E-3</c:v>
                </c:pt>
                <c:pt idx="221">
                  <c:v>8.4732893097253653E-3</c:v>
                </c:pt>
                <c:pt idx="222">
                  <c:v>8.3953756137840289E-3</c:v>
                </c:pt>
                <c:pt idx="223">
                  <c:v>8.3185383907408983E-3</c:v>
                </c:pt>
                <c:pt idx="224">
                  <c:v>8.2427577821085844E-3</c:v>
                </c:pt>
                <c:pt idx="225">
                  <c:v>8.1680143878307097E-3</c:v>
                </c:pt>
                <c:pt idx="226">
                  <c:v>8.0942892535736492E-3</c:v>
                </c:pt>
                <c:pt idx="227">
                  <c:v>8.0215638584284175E-3</c:v>
                </c:pt>
                <c:pt idx="228">
                  <c:v>7.9498201030095278E-3</c:v>
                </c:pt>
                <c:pt idx="229">
                  <c:v>7.8790402979342956E-3</c:v>
                </c:pt>
                <c:pt idx="230">
                  <c:v>7.8092071526703445E-3</c:v>
                </c:pt>
                <c:pt idx="231">
                  <c:v>7.740303764736803E-3</c:v>
                </c:pt>
                <c:pt idx="232">
                  <c:v>7.6723136092466913E-3</c:v>
                </c:pt>
                <c:pt idx="233">
                  <c:v>7.6052205287784275E-3</c:v>
                </c:pt>
                <c:pt idx="234">
                  <c:v>7.539008723564067E-3</c:v>
                </c:pt>
                <c:pt idx="235">
                  <c:v>7.4736627419836879E-3</c:v>
                </c:pt>
                <c:pt idx="236">
                  <c:v>7.4091674713541748E-3</c:v>
                </c:pt>
                <c:pt idx="237">
                  <c:v>7.3455081290026607E-3</c:v>
                </c:pt>
                <c:pt idx="238">
                  <c:v>7.2826702536141685E-3</c:v>
                </c:pt>
                <c:pt idx="239">
                  <c:v>7.2206396968442351E-3</c:v>
                </c:pt>
                <c:pt idx="240">
                  <c:v>7.1594026151867215E-3</c:v>
                </c:pt>
                <c:pt idx="241">
                  <c:v>7.0989454620880204E-3</c:v>
                </c:pt>
                <c:pt idx="242">
                  <c:v>7.0392549803000807E-3</c:v>
                </c:pt>
                <c:pt idx="243">
                  <c:v>6.9803181944622329E-3</c:v>
                </c:pt>
                <c:pt idx="244">
                  <c:v>6.9221224039056348E-3</c:v>
                </c:pt>
                <c:pt idx="245">
                  <c:v>6.864655175671904E-3</c:v>
                </c:pt>
                <c:pt idx="246">
                  <c:v>6.8079043377385819E-3</c:v>
                </c:pt>
                <c:pt idx="247">
                  <c:v>6.7518579724448738E-3</c:v>
                </c:pt>
                <c:pt idx="248">
                  <c:v>6.696504410110612E-3</c:v>
                </c:pt>
                <c:pt idx="249">
                  <c:v>6.6418322228416413E-3</c:v>
                </c:pt>
                <c:pt idx="250">
                  <c:v>6.5878302185165974E-3</c:v>
                </c:pt>
                <c:pt idx="251">
                  <c:v>6.5344874349471532E-3</c:v>
                </c:pt>
                <c:pt idx="252">
                  <c:v>6.4817931342077886E-3</c:v>
                </c:pt>
                <c:pt idx="253">
                  <c:v>6.4297367971284328E-3</c:v>
                </c:pt>
                <c:pt idx="254">
                  <c:v>6.3783081179447877E-3</c:v>
                </c:pt>
                <c:pt idx="255">
                  <c:v>6.3274969991016913E-3</c:v>
                </c:pt>
                <c:pt idx="256">
                  <c:v>6.2772935462034355E-3</c:v>
                </c:pt>
                <c:pt idx="257">
                  <c:v>6.2276880631078882E-3</c:v>
                </c:pt>
                <c:pt idx="258">
                  <c:v>6.1786710471579583E-3</c:v>
                </c:pt>
                <c:pt idx="259">
                  <c:v>6.1302331845475124E-3</c:v>
                </c:pt>
                <c:pt idx="260">
                  <c:v>6.0823653458163211E-3</c:v>
                </c:pt>
                <c:pt idx="261">
                  <c:v>6.0350585814707616E-3</c:v>
                </c:pt>
                <c:pt idx="262">
                  <c:v>5.9883041177256407E-3</c:v>
                </c:pt>
                <c:pt idx="263">
                  <c:v>5.9420933523636234E-3</c:v>
                </c:pt>
                <c:pt idx="264">
                  <c:v>5.8964178507087111E-3</c:v>
                </c:pt>
                <c:pt idx="265">
                  <c:v>5.8512693417094473E-3</c:v>
                </c:pt>
                <c:pt idx="266">
                  <c:v>5.8066397141295764E-3</c:v>
                </c:pt>
                <c:pt idx="267">
                  <c:v>5.7625210128416345E-3</c:v>
                </c:pt>
                <c:pt idx="268">
                  <c:v>5.718905435221272E-3</c:v>
                </c:pt>
                <c:pt idx="269">
                  <c:v>5.6757853276383089E-3</c:v>
                </c:pt>
                <c:pt idx="270">
                  <c:v>5.6331531820422998E-3</c:v>
                </c:pt>
                <c:pt idx="271">
                  <c:v>5.5910016326391797E-3</c:v>
                </c:pt>
                <c:pt idx="272">
                  <c:v>5.5493234526564766E-3</c:v>
                </c:pt>
                <c:pt idx="273">
                  <c:v>5.5081115511946008E-3</c:v>
                </c:pt>
                <c:pt idx="274">
                  <c:v>5.4673589701605832E-3</c:v>
                </c:pt>
                <c:pt idx="275">
                  <c:v>5.4270588812835628E-3</c:v>
                </c:pt>
                <c:pt idx="276">
                  <c:v>5.3872045832075686E-3</c:v>
                </c:pt>
                <c:pt idx="277">
                  <c:v>5.3477894986608829E-3</c:v>
                </c:pt>
                <c:pt idx="278">
                  <c:v>5.3088071716987381E-3</c:v>
                </c:pt>
                <c:pt idx="279">
                  <c:v>5.2702512650175887E-3</c:v>
                </c:pt>
                <c:pt idx="280">
                  <c:v>5.2321155573386846E-3</c:v>
                </c:pt>
                <c:pt idx="281">
                  <c:v>5.1943939408590021E-3</c:v>
                </c:pt>
                <c:pt idx="282">
                  <c:v>5.1570804187674865E-3</c:v>
                </c:pt>
                <c:pt idx="283">
                  <c:v>5.1201691028247365E-3</c:v>
                </c:pt>
                <c:pt idx="284">
                  <c:v>5.0836542110040978E-3</c:v>
                </c:pt>
                <c:pt idx="285">
                  <c:v>5.0475300651929159E-3</c:v>
                </c:pt>
                <c:pt idx="286">
                  <c:v>5.0117910889512065E-3</c:v>
                </c:pt>
                <c:pt idx="287">
                  <c:v>4.9764318053274123E-3</c:v>
                </c:pt>
                <c:pt idx="288">
                  <c:v>4.9414468347282964E-3</c:v>
                </c:pt>
                <c:pt idx="289">
                  <c:v>4.9068308928424918E-3</c:v>
                </c:pt>
                <c:pt idx="290">
                  <c:v>4.8725787886154523E-3</c:v>
                </c:pt>
                <c:pt idx="291">
                  <c:v>4.8386854222745284E-3</c:v>
                </c:pt>
                <c:pt idx="292">
                  <c:v>4.8051457834031351E-3</c:v>
                </c:pt>
                <c:pt idx="293">
                  <c:v>4.7719549490620643E-3</c:v>
                </c:pt>
                <c:pt idx="294">
                  <c:v>4.7391080819569236E-3</c:v>
                </c:pt>
                <c:pt idx="295">
                  <c:v>4.7066004286504112E-3</c:v>
                </c:pt>
                <c:pt idx="296">
                  <c:v>4.6744273178179752E-3</c:v>
                </c:pt>
                <c:pt idx="297">
                  <c:v>4.6425841585460478E-3</c:v>
                </c:pt>
                <c:pt idx="298">
                  <c:v>4.6110664386710739E-3</c:v>
                </c:pt>
                <c:pt idx="299">
                  <c:v>4.5798697231588595E-3</c:v>
                </c:pt>
                <c:pt idx="300">
                  <c:v>4.5489896525227761E-3</c:v>
                </c:pt>
                <c:pt idx="301">
                  <c:v>4.5184219412794319E-3</c:v>
                </c:pt>
                <c:pt idx="302">
                  <c:v>4.4881623764418347E-3</c:v>
                </c:pt>
                <c:pt idx="303">
                  <c:v>4.4582068160475691E-3</c:v>
                </c:pt>
                <c:pt idx="304">
                  <c:v>4.4285511877226276E-3</c:v>
                </c:pt>
                <c:pt idx="305">
                  <c:v>4.3991914872784105E-3</c:v>
                </c:pt>
                <c:pt idx="306">
                  <c:v>4.3701237773419591E-3</c:v>
                </c:pt>
                <c:pt idx="307">
                  <c:v>4.3413441860186402E-3</c:v>
                </c:pt>
                <c:pt idx="308">
                  <c:v>4.3128489055854809E-3</c:v>
                </c:pt>
                <c:pt idx="309">
                  <c:v>4.2846341912152249E-3</c:v>
                </c:pt>
                <c:pt idx="310">
                  <c:v>4.256696359729948E-3</c:v>
                </c:pt>
                <c:pt idx="311">
                  <c:v>4.2290317883834179E-3</c:v>
                </c:pt>
                <c:pt idx="312">
                  <c:v>4.2016369136715706E-3</c:v>
                </c:pt>
                <c:pt idx="313">
                  <c:v>4.1745082301703164E-3</c:v>
                </c:pt>
                <c:pt idx="314">
                  <c:v>4.1476422893996674E-3</c:v>
                </c:pt>
                <c:pt idx="315">
                  <c:v>4.1210356987143237E-3</c:v>
                </c:pt>
                <c:pt idx="316">
                  <c:v>4.0946851202187601E-3</c:v>
                </c:pt>
                <c:pt idx="317">
                  <c:v>4.0685872697075066E-3</c:v>
                </c:pt>
                <c:pt idx="318">
                  <c:v>4.0427389156290879E-3</c:v>
                </c:pt>
                <c:pt idx="319">
                  <c:v>4.0171368780731638E-3</c:v>
                </c:pt>
                <c:pt idx="320">
                  <c:v>3.9917780277807131E-3</c:v>
                </c:pt>
                <c:pt idx="321">
                  <c:v>3.9666592851759983E-3</c:v>
                </c:pt>
                <c:pt idx="322">
                  <c:v>3.941777619420289E-3</c:v>
                </c:pt>
                <c:pt idx="323">
                  <c:v>3.9171300474867225E-3</c:v>
                </c:pt>
                <c:pt idx="324">
                  <c:v>3.8927136332553513E-3</c:v>
                </c:pt>
                <c:pt idx="325">
                  <c:v>3.8685254866283299E-3</c:v>
                </c:pt>
                <c:pt idx="326">
                  <c:v>3.8445627626646091E-3</c:v>
                </c:pt>
                <c:pt idx="327">
                  <c:v>3.8208226607334738E-3</c:v>
                </c:pt>
                <c:pt idx="328">
                  <c:v>3.7973024236867135E-3</c:v>
                </c:pt>
                <c:pt idx="329">
                  <c:v>3.7739993370488369E-3</c:v>
                </c:pt>
                <c:pt idx="330">
                  <c:v>3.7509107282245801E-3</c:v>
                </c:pt>
                <c:pt idx="331">
                  <c:v>3.7280339657240402E-3</c:v>
                </c:pt>
                <c:pt idx="332">
                  <c:v>3.7053664584041166E-3</c:v>
                </c:pt>
                <c:pt idx="333">
                  <c:v>3.682905654726649E-3</c:v>
                </c:pt>
                <c:pt idx="334">
                  <c:v>3.660649042032059E-3</c:v>
                </c:pt>
                <c:pt idx="335">
                  <c:v>3.6385941458287482E-3</c:v>
                </c:pt>
                <c:pt idx="336">
                  <c:v>3.6167385290978879E-3</c:v>
                </c:pt>
                <c:pt idx="337">
                  <c:v>3.5950797916123214E-3</c:v>
                </c:pt>
                <c:pt idx="338">
                  <c:v>3.5736155692706198E-3</c:v>
                </c:pt>
                <c:pt idx="339">
                  <c:v>3.55234353344463E-3</c:v>
                </c:pt>
                <c:pt idx="340">
                  <c:v>3.5312613903411894E-3</c:v>
                </c:pt>
                <c:pt idx="341">
                  <c:v>3.5103668803769688E-3</c:v>
                </c:pt>
                <c:pt idx="342">
                  <c:v>3.4896577775663652E-3</c:v>
                </c:pt>
                <c:pt idx="343">
                  <c:v>3.4691318889224785E-3</c:v>
                </c:pt>
                <c:pt idx="344">
                  <c:v>3.4487870538701701E-3</c:v>
                </c:pt>
                <c:pt idx="345">
                  <c:v>3.428621143671564E-3</c:v>
                </c:pt>
                <c:pt idx="346">
                  <c:v>3.4086320608632962E-3</c:v>
                </c:pt>
                <c:pt idx="347">
                  <c:v>3.388817738705288E-3</c:v>
                </c:pt>
                <c:pt idx="348">
                  <c:v>3.3691761406411951E-3</c:v>
                </c:pt>
                <c:pt idx="349">
                  <c:v>3.3497052597692978E-3</c:v>
                </c:pt>
                <c:pt idx="350">
                  <c:v>3.3304031183249818E-3</c:v>
                </c:pt>
                <c:pt idx="351">
                  <c:v>3.3112677671729312E-3</c:v>
                </c:pt>
                <c:pt idx="352">
                  <c:v>3.2922972853103817E-3</c:v>
                </c:pt>
                <c:pt idx="353">
                  <c:v>3.2734897793798819E-3</c:v>
                </c:pt>
                <c:pt idx="354">
                  <c:v>3.2548433831921389E-3</c:v>
                </c:pt>
                <c:pt idx="355">
                  <c:v>3.2363562572585228E-3</c:v>
                </c:pt>
                <c:pt idx="356">
                  <c:v>3.2180265883327112E-3</c:v>
                </c:pt>
                <c:pt idx="357">
                  <c:v>3.1998525889618086E-3</c:v>
                </c:pt>
                <c:pt idx="358">
                  <c:v>3.1818324970461277E-3</c:v>
                </c:pt>
                <c:pt idx="359">
                  <c:v>3.163964575407947E-3</c:v>
                </c:pt>
                <c:pt idx="360">
                  <c:v>3.146247111368748E-3</c:v>
                </c:pt>
                <c:pt idx="361">
                  <c:v>3.1286784163347342E-3</c:v>
                </c:pt>
                <c:pt idx="362">
                  <c:v>3.1112568253906427E-3</c:v>
                </c:pt>
                <c:pt idx="363">
                  <c:v>3.0939806969016354E-3</c:v>
                </c:pt>
                <c:pt idx="364">
                  <c:v>3.0768484121225436E-3</c:v>
                </c:pt>
                <c:pt idx="365">
                  <c:v>3.0598583748154221E-3</c:v>
                </c:pt>
                <c:pt idx="366">
                  <c:v>3.0430090108739621E-3</c:v>
                </c:pt>
                <c:pt idx="367">
                  <c:v>3.0262987679556506E-3</c:v>
                </c:pt>
                <c:pt idx="368">
                  <c:v>3.0097261151206959E-3</c:v>
                </c:pt>
                <c:pt idx="369">
                  <c:v>2.9932895424781862E-3</c:v>
                </c:pt>
                <c:pt idx="370">
                  <c:v>2.9769875608390119E-3</c:v>
                </c:pt>
                <c:pt idx="371">
                  <c:v>2.9608187013754144E-3</c:v>
                </c:pt>
                <c:pt idx="372">
                  <c:v>2.9447815152871056E-3</c:v>
                </c:pt>
                <c:pt idx="373">
                  <c:v>2.9288745734736975E-3</c:v>
                </c:pt>
                <c:pt idx="374">
                  <c:v>2.913096466213563E-3</c:v>
                </c:pt>
                <c:pt idx="375">
                  <c:v>2.8974458028485353E-3</c:v>
                </c:pt>
                <c:pt idx="376">
                  <c:v>2.8819212114747396E-3</c:v>
                </c:pt>
                <c:pt idx="377">
                  <c:v>2.8665213386394419E-3</c:v>
                </c:pt>
                <c:pt idx="378">
                  <c:v>2.8512448490431307E-3</c:v>
                </c:pt>
                <c:pt idx="379">
                  <c:v>2.8360904252477696E-3</c:v>
                </c:pt>
                <c:pt idx="380">
                  <c:v>2.8210567673901169E-3</c:v>
                </c:pt>
                <c:pt idx="381">
                  <c:v>2.8061425929005904E-3</c:v>
                </c:pt>
                <c:pt idx="382">
                  <c:v>2.7913466362272238E-3</c:v>
                </c:pt>
                <c:pt idx="383">
                  <c:v>2.7766676485650823E-3</c:v>
                </c:pt>
                <c:pt idx="384">
                  <c:v>2.7621043975902754E-3</c:v>
                </c:pt>
                <c:pt idx="385">
                  <c:v>2.7476556671991738E-3</c:v>
                </c:pt>
                <c:pt idx="386">
                  <c:v>2.7333202572524095E-3</c:v>
                </c:pt>
                <c:pt idx="387">
                  <c:v>2.7190969833234494E-3</c:v>
                </c:pt>
                <c:pt idx="388">
                  <c:v>2.7049846764519688E-3</c:v>
                </c:pt>
                <c:pt idx="389">
                  <c:v>2.6909821829015179E-3</c:v>
                </c:pt>
                <c:pt idx="390">
                  <c:v>2.6770883639218885E-3</c:v>
                </c:pt>
                <c:pt idx="391">
                  <c:v>2.6633020955155831E-3</c:v>
                </c:pt>
                <c:pt idx="392">
                  <c:v>2.6496222682085998E-3</c:v>
                </c:pt>
                <c:pt idx="393">
                  <c:v>2.6360477868254146E-3</c:v>
                </c:pt>
                <c:pt idx="394">
                  <c:v>2.6225775702678903E-3</c:v>
                </c:pt>
                <c:pt idx="395">
                  <c:v>2.6092105512983996E-3</c:v>
                </c:pt>
                <c:pt idx="396">
                  <c:v>2.5959456763266237E-3</c:v>
                </c:pt>
                <c:pt idx="397">
                  <c:v>2.5827819052002946E-3</c:v>
                </c:pt>
                <c:pt idx="398">
                  <c:v>2.569718210999633E-3</c:v>
                </c:pt>
                <c:pt idx="399">
                  <c:v>2.5567535798354671E-3</c:v>
                </c:pt>
                <c:pt idx="400">
                  <c:v>2.5438870106509423E-3</c:v>
                </c:pt>
                <c:pt idx="401">
                  <c:v>2.5311175150267546E-3</c:v>
                </c:pt>
                <c:pt idx="402">
                  <c:v>2.518444116989847E-3</c:v>
                </c:pt>
                <c:pt idx="403">
                  <c:v>2.505865852825355E-3</c:v>
                </c:pt>
                <c:pt idx="404">
                  <c:v>2.4933817708921256E-3</c:v>
                </c:pt>
                <c:pt idx="405">
                  <c:v>2.4809909314411761E-3</c:v>
                </c:pt>
                <c:pt idx="406">
                  <c:v>2.4686924064375427E-3</c:v>
                </c:pt>
                <c:pt idx="407">
                  <c:v>2.4564852793851791E-3</c:v>
                </c:pt>
                <c:pt idx="408">
                  <c:v>2.4443686451548772E-3</c:v>
                </c:pt>
                <c:pt idx="409">
                  <c:v>2.4323416098152076E-3</c:v>
                </c:pt>
                <c:pt idx="410">
                  <c:v>2.4204032904663738E-3</c:v>
                </c:pt>
                <c:pt idx="411">
                  <c:v>2.4085528150769825E-3</c:v>
                </c:pt>
                <c:pt idx="412">
                  <c:v>2.396789322323636E-3</c:v>
                </c:pt>
                <c:pt idx="413">
                  <c:v>2.3851119614330912E-3</c:v>
                </c:pt>
                <c:pt idx="414">
                  <c:v>2.3735198920274568E-3</c:v>
                </c:pt>
                <c:pt idx="415">
                  <c:v>2.36201228397187E-3</c:v>
                </c:pt>
                <c:pt idx="416">
                  <c:v>2.3505883172246314E-3</c:v>
                </c:pt>
                <c:pt idx="417">
                  <c:v>2.3392471816901456E-3</c:v>
                </c:pt>
                <c:pt idx="418">
                  <c:v>2.3279880770743309E-3</c:v>
                </c:pt>
                <c:pt idx="419">
                  <c:v>2.3168102127421744E-3</c:v>
                </c:pt>
                <c:pt idx="420">
                  <c:v>2.3057128075781815E-3</c:v>
                </c:pt>
                <c:pt idx="421">
                  <c:v>2.2946950898487454E-3</c:v>
                </c:pt>
                <c:pt idx="422">
                  <c:v>2.2837562970671734E-3</c:v>
                </c:pt>
                <c:pt idx="423">
                  <c:v>2.2728956758606145E-3</c:v>
                </c:pt>
                <c:pt idx="424">
                  <c:v>2.2621124818396365E-3</c:v>
                </c:pt>
                <c:pt idx="425">
                  <c:v>2.2514059794695963E-3</c:v>
                </c:pt>
                <c:pt idx="426">
                  <c:v>2.2407754419445165E-3</c:v>
                </c:pt>
                <c:pt idx="427">
                  <c:v>2.2302201510626539E-3</c:v>
                </c:pt>
                <c:pt idx="428">
                  <c:v>2.2197393971045E-3</c:v>
                </c:pt>
                <c:pt idx="429">
                  <c:v>2.2093324787126074E-3</c:v>
                </c:pt>
                <c:pt idx="430">
                  <c:v>2.1989987027733792E-3</c:v>
                </c:pt>
                <c:pt idx="431">
                  <c:v>2.1887373843010212E-3</c:v>
                </c:pt>
                <c:pt idx="432">
                  <c:v>2.1785478463230874E-3</c:v>
                </c:pt>
                <c:pt idx="433">
                  <c:v>2.1684294197681616E-3</c:v>
                </c:pt>
                <c:pt idx="434">
                  <c:v>2.1583814433552384E-3</c:v>
                </c:pt>
                <c:pt idx="435">
                  <c:v>2.1484032634849449E-3</c:v>
                </c:pt>
                <c:pt idx="436">
                  <c:v>2.1384942341326047E-3</c:v>
                </c:pt>
                <c:pt idx="437">
                  <c:v>2.1286537167428121E-3</c:v>
                </c:pt>
                <c:pt idx="438">
                  <c:v>2.1188810801260963E-3</c:v>
                </c:pt>
                <c:pt idx="439">
                  <c:v>2.1091757003568125E-3</c:v>
                </c:pt>
                <c:pt idx="440">
                  <c:v>2.0995369606730267E-3</c:v>
                </c:pt>
                <c:pt idx="441">
                  <c:v>2.0899642513778722E-3</c:v>
                </c:pt>
                <c:pt idx="442">
                  <c:v>2.0804569697424587E-3</c:v>
                </c:pt>
                <c:pt idx="443">
                  <c:v>2.0710145199104605E-3</c:v>
                </c:pt>
                <c:pt idx="444">
                  <c:v>2.0616363128040118E-3</c:v>
                </c:pt>
                <c:pt idx="445">
                  <c:v>2.0523217660313622E-3</c:v>
                </c:pt>
                <c:pt idx="446">
                  <c:v>2.0430703037958241E-3</c:v>
                </c:pt>
                <c:pt idx="447">
                  <c:v>2.0338813568061766E-3</c:v>
                </c:pt>
                <c:pt idx="448">
                  <c:v>2.0247543621886317E-3</c:v>
                </c:pt>
                <c:pt idx="449">
                  <c:v>2.0156887634000219E-3</c:v>
                </c:pt>
                <c:pt idx="450">
                  <c:v>2.0066840101424137E-3</c:v>
                </c:pt>
                <c:pt idx="451">
                  <c:v>1.9977395582790277E-3</c:v>
                </c:pt>
                <c:pt idx="452">
                  <c:v>1.988854869751689E-3</c:v>
                </c:pt>
                <c:pt idx="453">
                  <c:v>1.9800294124992053E-3</c:v>
                </c:pt>
                <c:pt idx="454">
                  <c:v>1.9712626603773592E-3</c:v>
                </c:pt>
                <c:pt idx="455">
                  <c:v>1.9625540930798815E-3</c:v>
                </c:pt>
                <c:pt idx="456">
                  <c:v>1.9539031960608701E-3</c:v>
                </c:pt>
                <c:pt idx="457">
                  <c:v>1.9453094604583146E-3</c:v>
                </c:pt>
                <c:pt idx="458">
                  <c:v>1.9367723830187465E-3</c:v>
                </c:pt>
                <c:pt idx="459">
                  <c:v>1.9282914660231393E-3</c:v>
                </c:pt>
                <c:pt idx="460">
                  <c:v>1.9198662172139364E-3</c:v>
                </c:pt>
                <c:pt idx="461">
                  <c:v>1.9114961497232259E-3</c:v>
                </c:pt>
                <c:pt idx="462">
                  <c:v>1.9031807820018877E-3</c:v>
                </c:pt>
                <c:pt idx="463">
                  <c:v>1.8949196377500109E-3</c:v>
                </c:pt>
                <c:pt idx="464">
                  <c:v>1.8867122458481817E-3</c:v>
                </c:pt>
                <c:pt idx="465">
                  <c:v>1.8785581402900715E-3</c:v>
                </c:pt>
                <c:pt idx="466">
                  <c:v>1.8704568601156852E-3</c:v>
                </c:pt>
                <c:pt idx="467">
                  <c:v>1.8624079493460277E-3</c:v>
                </c:pt>
                <c:pt idx="468">
                  <c:v>1.8544109569184285E-3</c:v>
                </c:pt>
                <c:pt idx="469">
                  <c:v>1.8464654366231314E-3</c:v>
                </c:pt>
                <c:pt idx="470">
                  <c:v>1.838570947040491E-3</c:v>
                </c:pt>
                <c:pt idx="471">
                  <c:v>1.8307270514794245E-3</c:v>
                </c:pt>
                <c:pt idx="472">
                  <c:v>1.822933317916721E-3</c:v>
                </c:pt>
                <c:pt idx="473">
                  <c:v>1.815189318937094E-3</c:v>
                </c:pt>
                <c:pt idx="474">
                  <c:v>1.8074946316743322E-3</c:v>
                </c:pt>
                <c:pt idx="475">
                  <c:v>1.7998488377532005E-3</c:v>
                </c:pt>
                <c:pt idx="476">
                  <c:v>1.7922515232322595E-3</c:v>
                </c:pt>
                <c:pt idx="477">
                  <c:v>1.7847022785475314E-3</c:v>
                </c:pt>
                <c:pt idx="478">
                  <c:v>1.7772006984570011E-3</c:v>
                </c:pt>
                <c:pt idx="479">
                  <c:v>1.7697463819859021E-3</c:v>
                </c:pt>
                <c:pt idx="480">
                  <c:v>1.7623389323728196E-3</c:v>
                </c:pt>
                <c:pt idx="481">
                  <c:v>1.7549779570166732E-3</c:v>
                </c:pt>
                <c:pt idx="482">
                  <c:v>1.7476630674243402E-3</c:v>
                </c:pt>
                <c:pt idx="483">
                  <c:v>1.7403938791591092E-3</c:v>
                </c:pt>
                <c:pt idx="484">
                  <c:v>1.7331700117899594E-3</c:v>
                </c:pt>
                <c:pt idx="485">
                  <c:v>1.7259910888414703E-3</c:v>
                </c:pt>
                <c:pt idx="486">
                  <c:v>1.7188567377445022E-3</c:v>
                </c:pt>
                <c:pt idx="487">
                  <c:v>1.7117665897875788E-3</c:v>
                </c:pt>
                <c:pt idx="488">
                  <c:v>1.7047202800690472E-3</c:v>
                </c:pt>
                <c:pt idx="489">
                  <c:v>1.6977174474498613E-3</c:v>
                </c:pt>
                <c:pt idx="490">
                  <c:v>1.6907577345069754E-3</c:v>
                </c:pt>
                <c:pt idx="491">
                  <c:v>1.6838407874875754E-3</c:v>
                </c:pt>
                <c:pt idx="492">
                  <c:v>1.6769662562639575E-3</c:v>
                </c:pt>
                <c:pt idx="493">
                  <c:v>1.670133794288762E-3</c:v>
                </c:pt>
                <c:pt idx="494">
                  <c:v>1.6633430585513585E-3</c:v>
                </c:pt>
                <c:pt idx="495">
                  <c:v>1.6565937095342792E-3</c:v>
                </c:pt>
                <c:pt idx="496">
                  <c:v>1.64988541117078E-3</c:v>
                </c:pt>
                <c:pt idx="497">
                  <c:v>1.6432178308026979E-3</c:v>
                </c:pt>
                <c:pt idx="498">
                  <c:v>1.6365906391390128E-3</c:v>
                </c:pt>
                <c:pt idx="499">
                  <c:v>1.6300035102149459E-3</c:v>
                </c:pt>
                <c:pt idx="500">
                  <c:v>1.6234561213517226E-3</c:v>
                </c:pt>
                <c:pt idx="501">
                  <c:v>1.6169481531167916E-3</c:v>
                </c:pt>
                <c:pt idx="502">
                  <c:v>1.6104792892847532E-3</c:v>
                </c:pt>
                <c:pt idx="503">
                  <c:v>1.6040492167986968E-3</c:v>
                </c:pt>
                <c:pt idx="504">
                  <c:v>1.5976576257320939E-3</c:v>
                </c:pt>
                <c:pt idx="505">
                  <c:v>1.5913042092513395E-3</c:v>
                </c:pt>
                <c:pt idx="506">
                  <c:v>1.5849886635786856E-3</c:v>
                </c:pt>
                <c:pt idx="507">
                  <c:v>1.5787106879558189E-3</c:v>
                </c:pt>
                <c:pt idx="508">
                  <c:v>1.5724699846077531E-3</c:v>
                </c:pt>
                <c:pt idx="509">
                  <c:v>1.5662662587074649E-3</c:v>
                </c:pt>
                <c:pt idx="510">
                  <c:v>1.5600992183408859E-3</c:v>
                </c:pt>
                <c:pt idx="511">
                  <c:v>1.5539685744722634E-3</c:v>
                </c:pt>
                <c:pt idx="512">
                  <c:v>1.547874040910336E-3</c:v>
                </c:pt>
                <c:pt idx="513">
                  <c:v>1.5418153342745598E-3</c:v>
                </c:pt>
                <c:pt idx="514">
                  <c:v>1.5357921739621904E-3</c:v>
                </c:pt>
                <c:pt idx="515">
                  <c:v>1.5298042821155133E-3</c:v>
                </c:pt>
                <c:pt idx="516">
                  <c:v>1.5238513835896452E-3</c:v>
                </c:pt>
                <c:pt idx="517">
                  <c:v>1.5179332059208797E-3</c:v>
                </c:pt>
                <c:pt idx="518">
                  <c:v>1.5120494792952379E-3</c:v>
                </c:pt>
                <c:pt idx="519">
                  <c:v>1.5061999365176858E-3</c:v>
                </c:pt>
                <c:pt idx="520">
                  <c:v>1.5003843129814932E-3</c:v>
                </c:pt>
                <c:pt idx="521">
                  <c:v>1.494602346638381E-3</c:v>
                </c:pt>
                <c:pt idx="522">
                  <c:v>1.4888537779686392E-3</c:v>
                </c:pt>
                <c:pt idx="523">
                  <c:v>1.4831383499520746E-3</c:v>
                </c:pt>
                <c:pt idx="524">
                  <c:v>1.4774558080389707E-3</c:v>
                </c:pt>
                <c:pt idx="525">
                  <c:v>1.4718059001217055E-3</c:v>
                </c:pt>
                <c:pt idx="526">
                  <c:v>1.4661883765067268E-3</c:v>
                </c:pt>
                <c:pt idx="527">
                  <c:v>1.4606029898866272E-3</c:v>
                </c:pt>
                <c:pt idx="528">
                  <c:v>1.455049495313055E-3</c:v>
                </c:pt>
                <c:pt idx="529">
                  <c:v>1.4495276501694779E-3</c:v>
                </c:pt>
                <c:pt idx="530">
                  <c:v>1.4440372141447911E-3</c:v>
                </c:pt>
                <c:pt idx="531">
                  <c:v>1.4385779492069335E-3</c:v>
                </c:pt>
                <c:pt idx="532">
                  <c:v>1.4331496195769387E-3</c:v>
                </c:pt>
                <c:pt idx="533">
                  <c:v>1.4277519917034901E-3</c:v>
                </c:pt>
                <c:pt idx="534">
                  <c:v>1.422384834237555E-3</c:v>
                </c:pt>
                <c:pt idx="535">
                  <c:v>1.4170479180075418E-3</c:v>
                </c:pt>
                <c:pt idx="536">
                  <c:v>1.411741015994765E-3</c:v>
                </c:pt>
                <c:pt idx="537">
                  <c:v>1.4064639033091087E-3</c:v>
                </c:pt>
                <c:pt idx="538">
                  <c:v>1.401216357165171E-3</c:v>
                </c:pt>
                <c:pt idx="539">
                  <c:v>1.3959981568585748E-3</c:v>
                </c:pt>
                <c:pt idx="540">
                  <c:v>1.3908090837427257E-3</c:v>
                </c:pt>
                <c:pt idx="541">
                  <c:v>1.3856489212058021E-3</c:v>
                </c:pt>
                <c:pt idx="542">
                  <c:v>1.3805174546480093E-3</c:v>
                </c:pt>
                <c:pt idx="543">
                  <c:v>1.3754144714591525E-3</c:v>
                </c:pt>
                <c:pt idx="544">
                  <c:v>1.3703397609966023E-3</c:v>
                </c:pt>
                <c:pt idx="545">
                  <c:v>1.3652931145634178E-3</c:v>
                </c:pt>
                <c:pt idx="546">
                  <c:v>1.360274325386771E-3</c:v>
                </c:pt>
                <c:pt idx="547">
                  <c:v>1.3552831885966805E-3</c:v>
                </c:pt>
                <c:pt idx="548">
                  <c:v>1.3503195012050881E-3</c:v>
                </c:pt>
                <c:pt idx="549">
                  <c:v>1.345383062085061E-3</c:v>
                </c:pt>
                <c:pt idx="550">
                  <c:v>1.3404736719503014E-3</c:v>
                </c:pt>
                <c:pt idx="551">
                  <c:v>1.335591133335058E-3</c:v>
                </c:pt>
                <c:pt idx="552">
                  <c:v>1.3307352505740806E-3</c:v>
                </c:pt>
                <c:pt idx="553">
                  <c:v>1.3259058297829724E-3</c:v>
                </c:pt>
                <c:pt idx="554">
                  <c:v>1.3211026788387827E-3</c:v>
                </c:pt>
                <c:pt idx="555">
                  <c:v>1.3163256073608089E-3</c:v>
                </c:pt>
                <c:pt idx="556">
                  <c:v>1.311574426691561E-3</c:v>
                </c:pt>
                <c:pt idx="557">
                  <c:v>1.3068489498782071E-3</c:v>
                </c:pt>
                <c:pt idx="558">
                  <c:v>1.3021489916540455E-3</c:v>
                </c:pt>
                <c:pt idx="559">
                  <c:v>1.2974743684201768E-3</c:v>
                </c:pt>
                <c:pt idx="560">
                  <c:v>1.2928248982276526E-3</c:v>
                </c:pt>
                <c:pt idx="561">
                  <c:v>1.2882004007595854E-3</c:v>
                </c:pt>
                <c:pt idx="562">
                  <c:v>1.2836006973137102E-3</c:v>
                </c:pt>
                <c:pt idx="563">
                  <c:v>1.2790256107848997E-3</c:v>
                </c:pt>
                <c:pt idx="564">
                  <c:v>1.2744749656481231E-3</c:v>
                </c:pt>
                <c:pt idx="565">
                  <c:v>1.2699485879416109E-3</c:v>
                </c:pt>
                <c:pt idx="566">
                  <c:v>1.2654463052500201E-3</c:v>
                </c:pt>
                <c:pt idx="567">
                  <c:v>1.2609679466880873E-3</c:v>
                </c:pt>
                <c:pt idx="568">
                  <c:v>1.2565133428842491E-3</c:v>
                </c:pt>
                <c:pt idx="569">
                  <c:v>1.2520823259646119E-3</c:v>
                </c:pt>
                <c:pt idx="570">
                  <c:v>1.2476747295370712E-3</c:v>
                </c:pt>
                <c:pt idx="571">
                  <c:v>1.2432903886755928E-3</c:v>
                </c:pt>
                <c:pt idx="572">
                  <c:v>1.2389291399047884E-3</c:v>
                </c:pt>
                <c:pt idx="573">
                  <c:v>1.234590821184554E-3</c:v>
                </c:pt>
                <c:pt idx="574">
                  <c:v>1.2302752718949918E-3</c:v>
                </c:pt>
                <c:pt idx="575">
                  <c:v>1.2259823328214679E-3</c:v>
                </c:pt>
                <c:pt idx="576">
                  <c:v>1.2217118461399247E-3</c:v>
                </c:pt>
                <c:pt idx="577">
                  <c:v>1.2174636554021991E-3</c:v>
                </c:pt>
                <c:pt idx="578">
                  <c:v>1.2132376055218126E-3</c:v>
                </c:pt>
                <c:pt idx="579">
                  <c:v>1.209033542759569E-3</c:v>
                </c:pt>
                <c:pt idx="580">
                  <c:v>1.2048513147096683E-3</c:v>
                </c:pt>
                <c:pt idx="581">
                  <c:v>1.2006907702858149E-3</c:v>
                </c:pt>
                <c:pt idx="582">
                  <c:v>1.1965517597074017E-3</c:v>
                </c:pt>
                <c:pt idx="583">
                  <c:v>1.1924341344861527E-3</c:v>
                </c:pt>
                <c:pt idx="584">
                  <c:v>1.1883377474126574E-3</c:v>
                </c:pt>
                <c:pt idx="585">
                  <c:v>1.184262452543145E-3</c:v>
                </c:pt>
                <c:pt idx="586">
                  <c:v>1.1802081051864922E-3</c:v>
                </c:pt>
                <c:pt idx="587">
                  <c:v>1.1761745618912875E-3</c:v>
                </c:pt>
                <c:pt idx="588">
                  <c:v>1.172161680433178E-3</c:v>
                </c:pt>
                <c:pt idx="589">
                  <c:v>1.1681693198021756E-3</c:v>
                </c:pt>
                <c:pt idx="590">
                  <c:v>1.1641973401902365E-3</c:v>
                </c:pt>
                <c:pt idx="591">
                  <c:v>1.1602456029791118E-3</c:v>
                </c:pt>
                <c:pt idx="592">
                  <c:v>1.1563139707280151E-3</c:v>
                </c:pt>
                <c:pt idx="593">
                  <c:v>1.1524023071617889E-3</c:v>
                </c:pt>
                <c:pt idx="594">
                  <c:v>1.1485104771589397E-3</c:v>
                </c:pt>
                <c:pt idx="595">
                  <c:v>1.1446383467399754E-3</c:v>
                </c:pt>
                <c:pt idx="596">
                  <c:v>1.1407857830558696E-3</c:v>
                </c:pt>
                <c:pt idx="597">
                  <c:v>1.1369526543765398E-3</c:v>
                </c:pt>
                <c:pt idx="598">
                  <c:v>1.1331388300796375E-3</c:v>
                </c:pt>
                <c:pt idx="599">
                  <c:v>1.1293441806393052E-3</c:v>
                </c:pt>
                <c:pt idx="600">
                  <c:v>1.1255685776151447E-3</c:v>
                </c:pt>
                <c:pt idx="601">
                  <c:v>1.1218118936414119E-3</c:v>
                </c:pt>
                <c:pt idx="602">
                  <c:v>1.1180740024160371E-3</c:v>
                </c:pt>
                <c:pt idx="603">
                  <c:v>1.1143547786902266E-3</c:v>
                </c:pt>
                <c:pt idx="604">
                  <c:v>1.1106540982577233E-3</c:v>
                </c:pt>
                <c:pt idx="605">
                  <c:v>1.1069718379444755E-3</c:v>
                </c:pt>
                <c:pt idx="606">
                  <c:v>1.1033078755983894E-3</c:v>
                </c:pt>
                <c:pt idx="607">
                  <c:v>1.0996620900790642E-3</c:v>
                </c:pt>
                <c:pt idx="608">
                  <c:v>1.0960343612479103E-3</c:v>
                </c:pt>
                <c:pt idx="609">
                  <c:v>1.0924245699579904E-3</c:v>
                </c:pt>
                <c:pt idx="610">
                  <c:v>1.0888325980444311E-3</c:v>
                </c:pt>
                <c:pt idx="611">
                  <c:v>1.0852583283145524E-3</c:v>
                </c:pt>
                <c:pt idx="612">
                  <c:v>1.081701644538353E-3</c:v>
                </c:pt>
                <c:pt idx="613">
                  <c:v>1.0781624314390177E-3</c:v>
                </c:pt>
                <c:pt idx="614">
                  <c:v>1.0746405746835206E-3</c:v>
                </c:pt>
                <c:pt idx="615">
                  <c:v>1.071135960873388E-3</c:v>
                </c:pt>
                <c:pt idx="616">
                  <c:v>1.0676484775355747E-3</c:v>
                </c:pt>
                <c:pt idx="617">
                  <c:v>1.0641780131132917E-3</c:v>
                </c:pt>
                <c:pt idx="618">
                  <c:v>1.0607244569571783E-3</c:v>
                </c:pt>
                <c:pt idx="619">
                  <c:v>1.0572876993163961E-3</c:v>
                </c:pt>
                <c:pt idx="620">
                  <c:v>1.0538676313298354E-3</c:v>
                </c:pt>
                <c:pt idx="621">
                  <c:v>1.0504641450176113E-3</c:v>
                </c:pt>
                <c:pt idx="622">
                  <c:v>1.0470771332723235E-3</c:v>
                </c:pt>
                <c:pt idx="623">
                  <c:v>1.0437064898507426E-3</c:v>
                </c:pt>
                <c:pt idx="624">
                  <c:v>1.0403521093654171E-3</c:v>
                </c:pt>
                <c:pt idx="625">
                  <c:v>1.0370138872763622E-3</c:v>
                </c:pt>
                <c:pt idx="626">
                  <c:v>1.0336917198829404E-3</c:v>
                </c:pt>
                <c:pt idx="627">
                  <c:v>1.0303855043157549E-3</c:v>
                </c:pt>
                <c:pt idx="628">
                  <c:v>1.027095138528664E-3</c:v>
                </c:pt>
                <c:pt idx="629">
                  <c:v>1.0238205212908952E-3</c:v>
                </c:pt>
                <c:pt idx="630">
                  <c:v>1.0205615521792133E-3</c:v>
                </c:pt>
                <c:pt idx="631">
                  <c:v>1.0173181315702065E-3</c:v>
                </c:pt>
                <c:pt idx="632">
                  <c:v>1.0140901606326708E-3</c:v>
                </c:pt>
                <c:pt idx="633">
                  <c:v>1.010877541319975E-3</c:v>
                </c:pt>
                <c:pt idx="634">
                  <c:v>1.0076801763627468E-3</c:v>
                </c:pt>
                <c:pt idx="635">
                  <c:v>1.00449796926127E-3</c:v>
                </c:pt>
                <c:pt idx="636">
                  <c:v>1.0013308242783987E-3</c:v>
                </c:pt>
                <c:pt idx="637">
                  <c:v>9.9817864643220676E-4</c:v>
                </c:pt>
                <c:pt idx="638">
                  <c:v>9.9504134148883797E-4</c:v>
                </c:pt>
                <c:pt idx="639">
                  <c:v>9.9191881595551588E-4</c:v>
                </c:pt>
                <c:pt idx="640">
                  <c:v>9.8881097707348149E-4</c:v>
                </c:pt>
                <c:pt idx="641">
                  <c:v>9.8571773281117946E-4</c:v>
                </c:pt>
                <c:pt idx="642">
                  <c:v>9.8263899185728498E-4</c:v>
                </c:pt>
                <c:pt idx="643">
                  <c:v>9.7957466361406017E-4</c:v>
                </c:pt>
                <c:pt idx="644">
                  <c:v>9.7652465819062005E-4</c:v>
                </c:pt>
                <c:pt idx="645">
                  <c:v>9.7348888639632689E-4</c:v>
                </c:pt>
                <c:pt idx="646">
                  <c:v>9.7046725973426841E-4</c:v>
                </c:pt>
                <c:pt idx="647">
                  <c:v>9.6745969039475151E-4</c:v>
                </c:pt>
                <c:pt idx="648">
                  <c:v>9.6446609124890403E-4</c:v>
                </c:pt>
                <c:pt idx="649">
                  <c:v>9.6148637584241817E-4</c:v>
                </c:pt>
                <c:pt idx="650">
                  <c:v>9.5852045838918222E-4</c:v>
                </c:pt>
                <c:pt idx="651">
                  <c:v>9.5556825376514308E-4</c:v>
                </c:pt>
                <c:pt idx="652">
                  <c:v>9.5262967750220329E-4</c:v>
                </c:pt>
                <c:pt idx="653">
                  <c:v>9.497046457821335E-4</c:v>
                </c:pt>
                <c:pt idx="654">
                  <c:v>9.4679307543056037E-4</c:v>
                </c:pt>
                <c:pt idx="655">
                  <c:v>9.4389488391105408E-4</c:v>
                </c:pt>
                <c:pt idx="656">
                  <c:v>9.410099893192496E-4</c:v>
                </c:pt>
                <c:pt idx="657">
                  <c:v>9.3813831037708442E-4</c:v>
                </c:pt>
                <c:pt idx="658">
                  <c:v>9.3527976642700499E-4</c:v>
                </c:pt>
                <c:pt idx="659">
                  <c:v>9.324342774262893E-4</c:v>
                </c:pt>
                <c:pt idx="660">
                  <c:v>9.2960176394150853E-4</c:v>
                </c:pt>
                <c:pt idx="661">
                  <c:v>9.2678214714284458E-4</c:v>
                </c:pt>
                <c:pt idx="662">
                  <c:v>9.2397534879863337E-4</c:v>
                </c:pt>
                <c:pt idx="663">
                  <c:v>9.2118129127001806E-4</c:v>
                </c:pt>
                <c:pt idx="664">
                  <c:v>9.1839989750539886E-4</c:v>
                </c:pt>
                <c:pt idx="665">
                  <c:v>9.1563109103520734E-4</c:v>
                </c:pt>
                <c:pt idx="666">
                  <c:v>9.1287479596668638E-4</c:v>
                </c:pt>
                <c:pt idx="667">
                  <c:v>9.1013093697850432E-4</c:v>
                </c:pt>
                <c:pt idx="668">
                  <c:v>9.0739943931575958E-4</c:v>
                </c:pt>
                <c:pt idx="669">
                  <c:v>9.0468022878481514E-4</c:v>
                </c:pt>
                <c:pt idx="670">
                  <c:v>9.0197323174818036E-4</c:v>
                </c:pt>
                <c:pt idx="671">
                  <c:v>8.992783751196325E-4</c:v>
                </c:pt>
                <c:pt idx="672">
                  <c:v>8.9659558635918628E-4</c:v>
                </c:pt>
                <c:pt idx="673">
                  <c:v>8.9392479346821804E-4</c:v>
                </c:pt>
                <c:pt idx="674">
                  <c:v>8.9126592498463286E-4</c:v>
                </c:pt>
                <c:pt idx="675">
                  <c:v>8.886189099780316E-4</c:v>
                </c:pt>
                <c:pt idx="676">
                  <c:v>8.8598367804506835E-4</c:v>
                </c:pt>
                <c:pt idx="677">
                  <c:v>8.8336015930459884E-4</c:v>
                </c:pt>
                <c:pt idx="678">
                  <c:v>8.8074828439316374E-4</c:v>
                </c:pt>
                <c:pt idx="679">
                  <c:v>8.7814798446036633E-4</c:v>
                </c:pt>
                <c:pt idx="680">
                  <c:v>8.7555919116424962E-4</c:v>
                </c:pt>
                <c:pt idx="681">
                  <c:v>8.7298183666692161E-4</c:v>
                </c:pt>
                <c:pt idx="682">
                  <c:v>8.7041585362995072E-4</c:v>
                </c:pt>
                <c:pt idx="683">
                  <c:v>8.678611752100492E-4</c:v>
                </c:pt>
                <c:pt idx="684">
                  <c:v>8.6531773505473387E-4</c:v>
                </c:pt>
                <c:pt idx="685">
                  <c:v>8.6278546729791979E-4</c:v>
                </c:pt>
                <c:pt idx="686">
                  <c:v>8.6026430655567897E-4</c:v>
                </c:pt>
                <c:pt idx="687">
                  <c:v>8.5775418792203434E-4</c:v>
                </c:pt>
                <c:pt idx="688">
                  <c:v>8.5525504696473068E-4</c:v>
                </c:pt>
                <c:pt idx="689">
                  <c:v>8.5276681972114169E-4</c:v>
                </c:pt>
                <c:pt idx="690">
                  <c:v>8.502894426940746E-4</c:v>
                </c:pt>
                <c:pt idx="691">
                  <c:v>8.4782285284783231E-4</c:v>
                </c:pt>
                <c:pt idx="692">
                  <c:v>8.4536698760408625E-4</c:v>
                </c:pt>
                <c:pt idx="693">
                  <c:v>8.4292178483794957E-4</c:v>
                </c:pt>
                <c:pt idx="694">
                  <c:v>8.4048718287400165E-4</c:v>
                </c:pt>
                <c:pt idx="695">
                  <c:v>8.3806312048244878E-4</c:v>
                </c:pt>
                <c:pt idx="696">
                  <c:v>8.3564953687521816E-4</c:v>
                </c:pt>
                <c:pt idx="697">
                  <c:v>8.332463717021434E-4</c:v>
                </c:pt>
                <c:pt idx="698">
                  <c:v>8.3085356504714655E-4</c:v>
                </c:pt>
                <c:pt idx="699">
                  <c:v>8.2847105742459102E-4</c:v>
                </c:pt>
                <c:pt idx="700">
                  <c:v>8.2609878977550676E-4</c:v>
                </c:pt>
                <c:pt idx="701">
                  <c:v>8.237367034638675E-4</c:v>
                </c:pt>
                <c:pt idx="702">
                  <c:v>8.2138474027309899E-4</c:v>
                </c:pt>
                <c:pt idx="703">
                  <c:v>8.1904284240234067E-4</c:v>
                </c:pt>
                <c:pt idx="704">
                  <c:v>8.1671095246299542E-4</c:v>
                </c:pt>
                <c:pt idx="705">
                  <c:v>8.1438901347513106E-4</c:v>
                </c:pt>
                <c:pt idx="706">
                  <c:v>8.1207696886401181E-4</c:v>
                </c:pt>
                <c:pt idx="707">
                  <c:v>8.0977476245668045E-4</c:v>
                </c:pt>
                <c:pt idx="708">
                  <c:v>8.0748233847846758E-4</c:v>
                </c:pt>
                <c:pt idx="709">
                  <c:v>8.0519964154963269E-4</c:v>
                </c:pt>
                <c:pt idx="710">
                  <c:v>8.0292661668209149E-4</c:v>
                </c:pt>
                <c:pt idx="711">
                  <c:v>8.0066320927593389E-4</c:v>
                </c:pt>
                <c:pt idx="712">
                  <c:v>7.9840936511628891E-4</c:v>
                </c:pt>
                <c:pt idx="713">
                  <c:v>7.9616503036997644E-4</c:v>
                </c:pt>
                <c:pt idx="714">
                  <c:v>7.9393015158236828E-4</c:v>
                </c:pt>
                <c:pt idx="715">
                  <c:v>7.9170467567405605E-4</c:v>
                </c:pt>
                <c:pt idx="716">
                  <c:v>7.8948854993786345E-4</c:v>
                </c:pt>
                <c:pt idx="717">
                  <c:v>7.8728172203560917E-4</c:v>
                </c:pt>
                <c:pt idx="718">
                  <c:v>7.8508413999499272E-4</c:v>
                </c:pt>
                <c:pt idx="719">
                  <c:v>7.8289575220664639E-4</c:v>
                </c:pt>
                <c:pt idx="720">
                  <c:v>7.807165074209749E-4</c:v>
                </c:pt>
                <c:pt idx="721">
                  <c:v>7.7854635474517895E-4</c:v>
                </c:pt>
                <c:pt idx="722">
                  <c:v>7.7638524364032351E-4</c:v>
                </c:pt>
                <c:pt idx="723">
                  <c:v>7.7423312391833093E-4</c:v>
                </c:pt>
                <c:pt idx="724">
                  <c:v>7.720899457391194E-4</c:v>
                </c:pt>
                <c:pt idx="725">
                  <c:v>7.6995565960760704E-4</c:v>
                </c:pt>
                <c:pt idx="726">
                  <c:v>7.6783021637099268E-4</c:v>
                </c:pt>
                <c:pt idx="727">
                  <c:v>7.6571356721581122E-4</c:v>
                </c:pt>
                <c:pt idx="728">
                  <c:v>7.6360566366510518E-4</c:v>
                </c:pt>
                <c:pt idx="729">
                  <c:v>7.6150645757577708E-4</c:v>
                </c:pt>
                <c:pt idx="730">
                  <c:v>7.5941590113571286E-4</c:v>
                </c:pt>
                <c:pt idx="731">
                  <c:v>7.5733394686104346E-4</c:v>
                </c:pt>
                <c:pt idx="732">
                  <c:v>7.5526054759354549E-4</c:v>
                </c:pt>
                <c:pt idx="733">
                  <c:v>7.5319565649787073E-4</c:v>
                </c:pt>
                <c:pt idx="734">
                  <c:v>7.5113922705897064E-4</c:v>
                </c:pt>
                <c:pt idx="735">
                  <c:v>7.4909121307938922E-4</c:v>
                </c:pt>
                <c:pt idx="736">
                  <c:v>7.4705156867671237E-4</c:v>
                </c:pt>
                <c:pt idx="737">
                  <c:v>7.4502024828098029E-4</c:v>
                </c:pt>
                <c:pt idx="738">
                  <c:v>7.4299720663215791E-4</c:v>
                </c:pt>
                <c:pt idx="739">
                  <c:v>7.4098239877755346E-4</c:v>
                </c:pt>
                <c:pt idx="740">
                  <c:v>7.3897578006938745E-4</c:v>
                </c:pt>
                <c:pt idx="741">
                  <c:v>7.3697730616224908E-4</c:v>
                </c:pt>
                <c:pt idx="742">
                  <c:v>7.3498693301067141E-4</c:v>
                </c:pt>
                <c:pt idx="743">
                  <c:v>7.3300461686672165E-4</c:v>
                </c:pt>
                <c:pt idx="744">
                  <c:v>7.3103031427750032E-4</c:v>
                </c:pt>
                <c:pt idx="745">
                  <c:v>7.2906398208288741E-4</c:v>
                </c:pt>
                <c:pt idx="746">
                  <c:v>7.2710557741307831E-4</c:v>
                </c:pt>
                <c:pt idx="747">
                  <c:v>7.2515505768625498E-4</c:v>
                </c:pt>
                <c:pt idx="748">
                  <c:v>7.232123806063317E-4</c:v>
                </c:pt>
                <c:pt idx="749">
                  <c:v>7.2127750416054815E-4</c:v>
                </c:pt>
                <c:pt idx="750">
                  <c:v>7.1935038661731E-4</c:v>
                </c:pt>
                <c:pt idx="751">
                  <c:v>7.1743098652385666E-4</c:v>
                </c:pt>
                <c:pt idx="752">
                  <c:v>7.1551926270400554E-4</c:v>
                </c:pt>
                <c:pt idx="753">
                  <c:v>7.136151742560637E-4</c:v>
                </c:pt>
                <c:pt idx="754">
                  <c:v>7.1171868055047575E-4</c:v>
                </c:pt>
                <c:pt idx="755">
                  <c:v>7.0982974122776995E-4</c:v>
                </c:pt>
                <c:pt idx="756">
                  <c:v>7.079483161963172E-4</c:v>
                </c:pt>
                <c:pt idx="757">
                  <c:v>7.0607436563032962E-4</c:v>
                </c:pt>
                <c:pt idx="758">
                  <c:v>7.042078499675784E-4</c:v>
                </c:pt>
                <c:pt idx="759">
                  <c:v>7.0234872990744557E-4</c:v>
                </c:pt>
                <c:pt idx="760">
                  <c:v>7.0049696640873071E-4</c:v>
                </c:pt>
                <c:pt idx="761">
                  <c:v>6.9865252068771725E-4</c:v>
                </c:pt>
                <c:pt idx="762">
                  <c:v>6.9681535421606733E-4</c:v>
                </c:pt>
                <c:pt idx="763">
                  <c:v>6.9498542871877203E-4</c:v>
                </c:pt>
                <c:pt idx="764">
                  <c:v>6.931627061722461E-4</c:v>
                </c:pt>
                <c:pt idx="765">
                  <c:v>6.9134714880227056E-4</c:v>
                </c:pt>
                <c:pt idx="766">
                  <c:v>6.8953871908208398E-4</c:v>
                </c:pt>
                <c:pt idx="767">
                  <c:v>6.8773737973037345E-4</c:v>
                </c:pt>
                <c:pt idx="768">
                  <c:v>6.8594309370945106E-4</c:v>
                </c:pt>
                <c:pt idx="769">
                  <c:v>6.8415582422322232E-4</c:v>
                </c:pt>
                <c:pt idx="770">
                  <c:v>6.8237553471538995E-4</c:v>
                </c:pt>
                <c:pt idx="771">
                  <c:v>6.8060218886756426E-4</c:v>
                </c:pt>
                <c:pt idx="772">
                  <c:v>6.7883575059736717E-4</c:v>
                </c:pt>
                <c:pt idx="773">
                  <c:v>6.7707618405662593E-4</c:v>
                </c:pt>
                <c:pt idx="774">
                  <c:v>6.7532345362952525E-4</c:v>
                </c:pt>
                <c:pt idx="775">
                  <c:v>6.7357752393086556E-4</c:v>
                </c:pt>
                <c:pt idx="776">
                  <c:v>6.7183835980415263E-4</c:v>
                </c:pt>
                <c:pt idx="777">
                  <c:v>6.701059263199378E-4</c:v>
                </c:pt>
                <c:pt idx="778">
                  <c:v>6.6838018877406278E-4</c:v>
                </c:pt>
                <c:pt idx="779">
                  <c:v>6.666611126857722E-4</c:v>
                </c:pt>
                <c:pt idx="780">
                  <c:v>6.6494866379618648E-4</c:v>
                </c:pt>
                <c:pt idx="781">
                  <c:v>6.6324280806644056E-4</c:v>
                </c:pt>
                <c:pt idx="782">
                  <c:v>6.6154351167605548E-4</c:v>
                </c:pt>
                <c:pt idx="783">
                  <c:v>6.5985074102126726E-4</c:v>
                </c:pt>
                <c:pt idx="784">
                  <c:v>6.5816446271327962E-4</c:v>
                </c:pt>
                <c:pt idx="785">
                  <c:v>6.5648464357676321E-4</c:v>
                </c:pt>
                <c:pt idx="786">
                  <c:v>6.5481125064804262E-4</c:v>
                </c:pt>
                <c:pt idx="787">
                  <c:v>6.5314425117365754E-4</c:v>
                </c:pt>
                <c:pt idx="788">
                  <c:v>6.5148361260857499E-4</c:v>
                </c:pt>
                <c:pt idx="789">
                  <c:v>6.4982930261473914E-4</c:v>
                </c:pt>
                <c:pt idx="790">
                  <c:v>6.4818128905945026E-4</c:v>
                </c:pt>
                <c:pt idx="791">
                  <c:v>6.4653954001375985E-4</c:v>
                </c:pt>
                <c:pt idx="792">
                  <c:v>6.449040237509647E-4</c:v>
                </c:pt>
                <c:pt idx="793">
                  <c:v>6.4327470874507781E-4</c:v>
                </c:pt>
                <c:pt idx="794">
                  <c:v>6.4165156366925659E-4</c:v>
                </c:pt>
                <c:pt idx="795">
                  <c:v>6.4003455739436812E-4</c:v>
                </c:pt>
                <c:pt idx="796">
                  <c:v>6.384236589874236E-4</c:v>
                </c:pt>
                <c:pt idx="797">
                  <c:v>6.3681883771011226E-4</c:v>
                </c:pt>
                <c:pt idx="798">
                  <c:v>6.3522006301736436E-4</c:v>
                </c:pt>
                <c:pt idx="799">
                  <c:v>6.336273045558907E-4</c:v>
                </c:pt>
                <c:pt idx="800">
                  <c:v>6.3204053216266078E-4</c:v>
                </c:pt>
                <c:pt idx="801">
                  <c:v>6.3045971586360536E-4</c:v>
                </c:pt>
                <c:pt idx="802">
                  <c:v>6.2888482587208157E-4</c:v>
                </c:pt>
                <c:pt idx="803">
                  <c:v>6.2731583258752554E-4</c:v>
                </c:pt>
                <c:pt idx="804">
                  <c:v>6.2575270659402801E-4</c:v>
                </c:pt>
                <c:pt idx="805">
                  <c:v>6.2419541865900625E-4</c:v>
                </c:pt>
                <c:pt idx="806">
                  <c:v>6.2264393973176634E-4</c:v>
                </c:pt>
                <c:pt idx="807">
                  <c:v>6.2109824094219539E-4</c:v>
                </c:pt>
                <c:pt idx="808">
                  <c:v>6.1955829359937938E-4</c:v>
                </c:pt>
                <c:pt idx="809">
                  <c:v>6.1802406919028035E-4</c:v>
                </c:pt>
                <c:pt idx="810">
                  <c:v>6.1649553937847873E-4</c:v>
                </c:pt>
                <c:pt idx="811">
                  <c:v>6.1497267600271396E-4</c:v>
                </c:pt>
                <c:pt idx="812">
                  <c:v>6.1345545107575048E-4</c:v>
                </c:pt>
                <c:pt idx="813">
                  <c:v>6.1194383678300714E-4</c:v>
                </c:pt>
                <c:pt idx="814">
                  <c:v>6.1043780548123349E-4</c:v>
                </c:pt>
                <c:pt idx="815">
                  <c:v>6.0893732969733274E-4</c:v>
                </c:pt>
                <c:pt idx="816">
                  <c:v>6.074423821270915E-4</c:v>
                </c:pt>
                <c:pt idx="817">
                  <c:v>6.0595293563388167E-4</c:v>
                </c:pt>
                <c:pt idx="818">
                  <c:v>6.044689632474777E-4</c:v>
                </c:pt>
                <c:pt idx="819">
                  <c:v>6.0299043816279627E-4</c:v>
                </c:pt>
                <c:pt idx="820">
                  <c:v>6.0151733373871221E-4</c:v>
                </c:pt>
                <c:pt idx="821">
                  <c:v>6.0004962349685046E-4</c:v>
                </c:pt>
                <c:pt idx="822">
                  <c:v>5.9858728112038677E-4</c:v>
                </c:pt>
                <c:pt idx="823">
                  <c:v>5.9713028045287313E-4</c:v>
                </c:pt>
                <c:pt idx="824">
                  <c:v>5.9567859549705616E-4</c:v>
                </c:pt>
                <c:pt idx="825">
                  <c:v>5.9423220041371989E-4</c:v>
                </c:pt>
                <c:pt idx="826">
                  <c:v>5.9279106952052135E-4</c:v>
                </c:pt>
                <c:pt idx="827">
                  <c:v>5.9135517729090126E-4</c:v>
                </c:pt>
                <c:pt idx="828">
                  <c:v>5.8992449835285055E-4</c:v>
                </c:pt>
                <c:pt idx="829">
                  <c:v>5.8849900748792351E-4</c:v>
                </c:pt>
                <c:pt idx="830">
                  <c:v>5.8707867962996937E-4</c:v>
                </c:pt>
                <c:pt idx="831">
                  <c:v>5.8566348986416165E-4</c:v>
                </c:pt>
                <c:pt idx="832">
                  <c:v>5.8425341342584712E-4</c:v>
                </c:pt>
                <c:pt idx="833">
                  <c:v>5.8284842569945676E-4</c:v>
                </c:pt>
                <c:pt idx="834">
                  <c:v>5.8144850221740333E-4</c:v>
                </c:pt>
                <c:pt idx="835">
                  <c:v>5.8005361865909224E-4</c:v>
                </c:pt>
                <c:pt idx="836">
                  <c:v>5.7866375084980159E-4</c:v>
                </c:pt>
                <c:pt idx="837">
                  <c:v>5.7727887475965769E-4</c:v>
                </c:pt>
                <c:pt idx="838">
                  <c:v>5.7589896650254632E-4</c:v>
                </c:pt>
                <c:pt idx="839">
                  <c:v>5.7452400233518768E-4</c:v>
                </c:pt>
                <c:pt idx="840">
                  <c:v>5.7315395865597965E-4</c:v>
                </c:pt>
                <c:pt idx="841">
                  <c:v>5.7178881200408576E-4</c:v>
                </c:pt>
                <c:pt idx="842">
                  <c:v>5.7042853905839481E-4</c:v>
                </c:pt>
                <c:pt idx="843">
                  <c:v>5.6907311663650548E-4</c:v>
                </c:pt>
                <c:pt idx="844">
                  <c:v>5.6772252169375059E-4</c:v>
                </c:pt>
                <c:pt idx="845">
                  <c:v>5.6637673132224576E-4</c:v>
                </c:pt>
                <c:pt idx="846">
                  <c:v>5.6503572274986178E-4</c:v>
                </c:pt>
                <c:pt idx="847">
                  <c:v>5.6369947333926977E-4</c:v>
                </c:pt>
                <c:pt idx="848">
                  <c:v>5.6236796058704397E-4</c:v>
                </c:pt>
                <c:pt idx="849">
                  <c:v>5.6104116212263744E-4</c:v>
                </c:pt>
                <c:pt idx="850">
                  <c:v>5.5971905570748179E-4</c:v>
                </c:pt>
                <c:pt idx="851">
                  <c:v>5.5840161923404309E-4</c:v>
                </c:pt>
                <c:pt idx="852">
                  <c:v>5.5708883072490094E-4</c:v>
                </c:pt>
                <c:pt idx="853">
                  <c:v>5.5578066833181759E-4</c:v>
                </c:pt>
                <c:pt idx="854">
                  <c:v>5.544771103348303E-4</c:v>
                </c:pt>
                <c:pt idx="855">
                  <c:v>5.5317813514138385E-4</c:v>
                </c:pt>
                <c:pt idx="856">
                  <c:v>5.5188372128538404E-4</c:v>
                </c:pt>
                <c:pt idx="857">
                  <c:v>5.5059384742631103E-4</c:v>
                </c:pt>
                <c:pt idx="858">
                  <c:v>5.4930849234840183E-4</c:v>
                </c:pt>
                <c:pt idx="859">
                  <c:v>5.4802763495967498E-4</c:v>
                </c:pt>
                <c:pt idx="860">
                  <c:v>5.4675125429117649E-4</c:v>
                </c:pt>
                <c:pt idx="861">
                  <c:v>5.4547932949603254E-4</c:v>
                </c:pt>
                <c:pt idx="862">
                  <c:v>5.4421183984864089E-4</c:v>
                </c:pt>
                <c:pt idx="863">
                  <c:v>5.4294876474378665E-4</c:v>
                </c:pt>
                <c:pt idx="864">
                  <c:v>5.4169008369587667E-4</c:v>
                </c:pt>
                <c:pt idx="865">
                  <c:v>5.4043577633801842E-4</c:v>
                </c:pt>
                <c:pt idx="866">
                  <c:v>5.3918582242123427E-4</c:v>
                </c:pt>
                <c:pt idx="867">
                  <c:v>5.3794020181369736E-4</c:v>
                </c:pt>
                <c:pt idx="868">
                  <c:v>5.3669889449981033E-4</c:v>
                </c:pt>
                <c:pt idx="869">
                  <c:v>5.3546188057947087E-4</c:v>
                </c:pt>
                <c:pt idx="870">
                  <c:v>5.3422914026727436E-4</c:v>
                </c:pt>
                <c:pt idx="871">
                  <c:v>5.330006538916915E-4</c:v>
                </c:pt>
                <c:pt idx="872">
                  <c:v>5.3177640189431684E-4</c:v>
                </c:pt>
                <c:pt idx="873">
                  <c:v>5.3055636482902382E-4</c:v>
                </c:pt>
                <c:pt idx="874">
                  <c:v>5.293405233613046E-4</c:v>
                </c:pt>
                <c:pt idx="875">
                  <c:v>5.2812885826735605E-4</c:v>
                </c:pt>
                <c:pt idx="876">
                  <c:v>5.2692135043344503E-4</c:v>
                </c:pt>
                <c:pt idx="877">
                  <c:v>5.2571798085510263E-4</c:v>
                </c:pt>
                <c:pt idx="878">
                  <c:v>5.2451873063637082E-4</c:v>
                </c:pt>
                <c:pt idx="879">
                  <c:v>5.2332358098905452E-4</c:v>
                </c:pt>
                <c:pt idx="880">
                  <c:v>5.2213251323199599E-4</c:v>
                </c:pt>
                <c:pt idx="881">
                  <c:v>5.2094550879038372E-4</c:v>
                </c:pt>
                <c:pt idx="882">
                  <c:v>5.1976254919494104E-4</c:v>
                </c:pt>
                <c:pt idx="883">
                  <c:v>5.1858361608126183E-4</c:v>
                </c:pt>
                <c:pt idx="884">
                  <c:v>5.1740869118908764E-4</c:v>
                </c:pt>
                <c:pt idx="885">
                  <c:v>5.1623775636162211E-4</c:v>
                </c:pt>
                <c:pt idx="886">
                  <c:v>5.1507079354476957E-4</c:v>
                </c:pt>
                <c:pt idx="887">
                  <c:v>5.1390778478650713E-4</c:v>
                </c:pt>
                <c:pt idx="888">
                  <c:v>5.127487122361322E-4</c:v>
                </c:pt>
                <c:pt idx="889">
                  <c:v>5.1159355814362861E-4</c:v>
                </c:pt>
                <c:pt idx="890">
                  <c:v>5.1044230485893926E-4</c:v>
                </c:pt>
                <c:pt idx="891">
                  <c:v>5.0929493483130924E-4</c:v>
                </c:pt>
                <c:pt idx="892">
                  <c:v>5.0815143060864779E-4</c:v>
                </c:pt>
                <c:pt idx="893">
                  <c:v>5.0701177483680076E-4</c:v>
                </c:pt>
                <c:pt idx="894">
                  <c:v>5.0587595025896855E-4</c:v>
                </c:pt>
                <c:pt idx="895">
                  <c:v>5.047439397149571E-4</c:v>
                </c:pt>
                <c:pt idx="896">
                  <c:v>5.0361572614061943E-4</c:v>
                </c:pt>
                <c:pt idx="897">
                  <c:v>5.0249129256714736E-4</c:v>
                </c:pt>
                <c:pt idx="898">
                  <c:v>5.0137062212049E-4</c:v>
                </c:pt>
                <c:pt idx="899">
                  <c:v>5.0025369802063813E-4</c:v>
                </c:pt>
                <c:pt idx="900">
                  <c:v>4.9914050358108376E-4</c:v>
                </c:pt>
                <c:pt idx="901">
                  <c:v>4.9803102220815883E-4</c:v>
                </c:pt>
                <c:pt idx="902">
                  <c:v>4.9692523740037773E-4</c:v>
                </c:pt>
                <c:pt idx="903">
                  <c:v>4.9582313274787904E-4</c:v>
                </c:pt>
                <c:pt idx="904">
                  <c:v>4.9472469193180741E-4</c:v>
                </c:pt>
                <c:pt idx="905">
                  <c:v>4.9362989872366893E-4</c:v>
                </c:pt>
                <c:pt idx="906">
                  <c:v>4.9253873698478412E-4</c:v>
                </c:pt>
                <c:pt idx="907">
                  <c:v>4.9145119066563579E-4</c:v>
                </c:pt>
                <c:pt idx="908">
                  <c:v>4.9036724380536101E-4</c:v>
                </c:pt>
                <c:pt idx="909">
                  <c:v>4.8928688053102875E-4</c:v>
                </c:pt>
                <c:pt idx="910">
                  <c:v>4.8821008505721793E-4</c:v>
                </c:pt>
                <c:pt idx="911">
                  <c:v>4.8713684168533324E-4</c:v>
                </c:pt>
                <c:pt idx="912">
                  <c:v>4.8606713480306662E-4</c:v>
                </c:pt>
                <c:pt idx="913">
                  <c:v>4.8500094888378391E-4</c:v>
                </c:pt>
                <c:pt idx="914">
                  <c:v>4.8393826848608531E-4</c:v>
                </c:pt>
                <c:pt idx="915">
                  <c:v>4.8287907825306096E-4</c:v>
                </c:pt>
                <c:pt idx="916">
                  <c:v>4.8182336291192039E-4</c:v>
                </c:pt>
                <c:pt idx="917">
                  <c:v>4.8077110727330174E-4</c:v>
                </c:pt>
                <c:pt idx="918">
                  <c:v>4.7972229623078559E-4</c:v>
                </c:pt>
                <c:pt idx="919">
                  <c:v>4.7867691476038027E-4</c:v>
                </c:pt>
                <c:pt idx="920">
                  <c:v>4.7763494791990419E-4</c:v>
                </c:pt>
                <c:pt idx="921">
                  <c:v>4.7659638084850966E-4</c:v>
                </c:pt>
                <c:pt idx="922">
                  <c:v>4.7556119876614856E-4</c:v>
                </c:pt>
                <c:pt idx="923">
                  <c:v>4.7452938697301061E-4</c:v>
                </c:pt>
                <c:pt idx="924">
                  <c:v>4.735009308490431E-4</c:v>
                </c:pt>
                <c:pt idx="925">
                  <c:v>4.7247581585341047E-4</c:v>
                </c:pt>
                <c:pt idx="926">
                  <c:v>4.7145402752397458E-4</c:v>
                </c:pt>
                <c:pt idx="927">
                  <c:v>4.7043555147677739E-4</c:v>
                </c:pt>
                <c:pt idx="928">
                  <c:v>4.6942037340560338E-4</c:v>
                </c:pt>
                <c:pt idx="929">
                  <c:v>4.6840847908134682E-4</c:v>
                </c:pt>
                <c:pt idx="930">
                  <c:v>4.6739985435164197E-4</c:v>
                </c:pt>
                <c:pt idx="931">
                  <c:v>4.6639448514029796E-4</c:v>
                </c:pt>
                <c:pt idx="932">
                  <c:v>4.6539235744679793E-4</c:v>
                </c:pt>
                <c:pt idx="933">
                  <c:v>4.6439345734587733E-4</c:v>
                </c:pt>
                <c:pt idx="934">
                  <c:v>4.6339777098695309E-4</c:v>
                </c:pt>
                <c:pt idx="935">
                  <c:v>4.6240528459370954E-4</c:v>
                </c:pt>
                <c:pt idx="936">
                  <c:v>4.6141598446359269E-4</c:v>
                </c:pt>
                <c:pt idx="937">
                  <c:v>4.6042985696734219E-4</c:v>
                </c:pt>
                <c:pt idx="938">
                  <c:v>4.5944688854850801E-4</c:v>
                </c:pt>
                <c:pt idx="939">
                  <c:v>4.5846706572303189E-4</c:v>
                </c:pt>
                <c:pt idx="940">
                  <c:v>4.5749037507871143E-4</c:v>
                </c:pt>
                <c:pt idx="941">
                  <c:v>4.5651680327480119E-4</c:v>
                </c:pt>
                <c:pt idx="942">
                  <c:v>4.5554633704149848E-4</c:v>
                </c:pt>
                <c:pt idx="943">
                  <c:v>4.5457896317956548E-4</c:v>
                </c:pt>
                <c:pt idx="944">
                  <c:v>4.5361466855983528E-4</c:v>
                </c:pt>
                <c:pt idx="945">
                  <c:v>4.5265344012273488E-4</c:v>
                </c:pt>
                <c:pt idx="946">
                  <c:v>4.5169526487791691E-4</c:v>
                </c:pt>
                <c:pt idx="947">
                  <c:v>4.5074012990375858E-4</c:v>
                </c:pt>
                <c:pt idx="948">
                  <c:v>4.4978802234693876E-4</c:v>
                </c:pt>
                <c:pt idx="949">
                  <c:v>4.4883892942206217E-4</c:v>
                </c:pt>
                <c:pt idx="950">
                  <c:v>4.4789283841110766E-4</c:v>
                </c:pt>
                <c:pt idx="951">
                  <c:v>4.4694973666313255E-4</c:v>
                </c:pt>
                <c:pt idx="952">
                  <c:v>4.4600961159377099E-4</c:v>
                </c:pt>
                <c:pt idx="953">
                  <c:v>4.4507245068482401E-4</c:v>
                </c:pt>
                <c:pt idx="954">
                  <c:v>4.4413824148388292E-4</c:v>
                </c:pt>
                <c:pt idx="955">
                  <c:v>4.4320697160385008E-4</c:v>
                </c:pt>
                <c:pt idx="956">
                  <c:v>4.4227862872256755E-4</c:v>
                </c:pt>
                <c:pt idx="957">
                  <c:v>4.4135320058243219E-4</c:v>
                </c:pt>
                <c:pt idx="958">
                  <c:v>4.4043067498992513E-4</c:v>
                </c:pt>
                <c:pt idx="959">
                  <c:v>4.395110398152769E-4</c:v>
                </c:pt>
                <c:pt idx="960">
                  <c:v>4.3859428299200206E-4</c:v>
                </c:pt>
                <c:pt idx="961">
                  <c:v>4.3768039251656924E-4</c:v>
                </c:pt>
                <c:pt idx="962">
                  <c:v>4.3676935644795518E-4</c:v>
                </c:pt>
                <c:pt idx="963">
                  <c:v>4.3586116290730527E-4</c:v>
                </c:pt>
                <c:pt idx="964">
                  <c:v>4.3495580007747785E-4</c:v>
                </c:pt>
                <c:pt idx="965">
                  <c:v>4.3405325620270895E-4</c:v>
                </c:pt>
                <c:pt idx="966">
                  <c:v>4.3315351958825044E-4</c:v>
                </c:pt>
                <c:pt idx="967">
                  <c:v>4.3225657859990746E-4</c:v>
                </c:pt>
                <c:pt idx="968">
                  <c:v>4.3136242166373889E-4</c:v>
                </c:pt>
                <c:pt idx="969">
                  <c:v>4.3047103726567333E-4</c:v>
                </c:pt>
                <c:pt idx="970">
                  <c:v>4.295824139510976E-4</c:v>
                </c:pt>
                <c:pt idx="971">
                  <c:v>4.2869654032452075E-4</c:v>
                </c:pt>
                <c:pt idx="972">
                  <c:v>4.2781340504919636E-4</c:v>
                </c:pt>
                <c:pt idx="973">
                  <c:v>4.2693299684677606E-4</c:v>
                </c:pt>
                <c:pt idx="974">
                  <c:v>4.2605530449690843E-4</c:v>
                </c:pt>
                <c:pt idx="975">
                  <c:v>4.2518031683695402E-4</c:v>
                </c:pt>
                <c:pt idx="976">
                  <c:v>4.2430802276154545E-4</c:v>
                </c:pt>
                <c:pt idx="977">
                  <c:v>4.234384112222779E-4</c:v>
                </c:pt>
                <c:pt idx="978">
                  <c:v>4.2257147122737494E-4</c:v>
                </c:pt>
                <c:pt idx="979">
                  <c:v>4.2170719184129687E-4</c:v>
                </c:pt>
                <c:pt idx="980">
                  <c:v>4.20845562184453E-4</c:v>
                </c:pt>
                <c:pt idx="981">
                  <c:v>4.1998657143278684E-4</c:v>
                </c:pt>
                <c:pt idx="982">
                  <c:v>4.1913020881747772E-4</c:v>
                </c:pt>
                <c:pt idx="983">
                  <c:v>4.1827646362464489E-4</c:v>
                </c:pt>
                <c:pt idx="984">
                  <c:v>4.1742532519489529E-4</c:v>
                </c:pt>
                <c:pt idx="985">
                  <c:v>4.1657678292311815E-4</c:v>
                </c:pt>
                <c:pt idx="986">
                  <c:v>4.1573082625807987E-4</c:v>
                </c:pt>
                <c:pt idx="987">
                  <c:v>4.1488744470209358E-4</c:v>
                </c:pt>
                <c:pt idx="988">
                  <c:v>4.1404662781073249E-4</c:v>
                </c:pt>
                <c:pt idx="989">
                  <c:v>4.1320836519248956E-4</c:v>
                </c:pt>
                <c:pt idx="990">
                  <c:v>4.123726465084229E-4</c:v>
                </c:pt>
                <c:pt idx="991">
                  <c:v>4.1153946147191888E-4</c:v>
                </c:pt>
                <c:pt idx="992">
                  <c:v>4.1070879984825704E-4</c:v>
                </c:pt>
                <c:pt idx="993">
                  <c:v>4.0988065145440447E-4</c:v>
                </c:pt>
                <c:pt idx="994">
                  <c:v>4.0905500615865667E-4</c:v>
                </c:pt>
                <c:pt idx="995">
                  <c:v>4.0823185388030696E-4</c:v>
                </c:pt>
                <c:pt idx="996">
                  <c:v>4.0741118458939026E-4</c:v>
                </c:pt>
                <c:pt idx="997">
                  <c:v>4.0659298830632924E-4</c:v>
                </c:pt>
                <c:pt idx="998">
                  <c:v>4.05777255101652E-4</c:v>
                </c:pt>
                <c:pt idx="999">
                  <c:v>4.0496397509568512E-4</c:v>
                </c:pt>
                <c:pt idx="1000">
                  <c:v>4.0415313845826127E-4</c:v>
                </c:pt>
                <c:pt idx="1001">
                  <c:v>4.0334473540841443E-4</c:v>
                </c:pt>
                <c:pt idx="1002">
                  <c:v>4.0253875621412038E-4</c:v>
                </c:pt>
                <c:pt idx="1003">
                  <c:v>4.0173519119191111E-4</c:v>
                </c:pt>
                <c:pt idx="1004">
                  <c:v>4.0093403070667433E-4</c:v>
                </c:pt>
                <c:pt idx="1005">
                  <c:v>4.0013526517134243E-4</c:v>
                </c:pt>
                <c:pt idx="1006">
                  <c:v>3.9933888504658268E-4</c:v>
                </c:pt>
                <c:pt idx="1007">
                  <c:v>3.9854488084053156E-4</c:v>
                </c:pt>
                <c:pt idx="1008">
                  <c:v>3.9775324310850271E-4</c:v>
                </c:pt>
                <c:pt idx="1009">
                  <c:v>3.9696396245269704E-4</c:v>
                </c:pt>
                <c:pt idx="1010">
                  <c:v>3.9617702952195503E-4</c:v>
                </c:pt>
                <c:pt idx="1011">
                  <c:v>3.9539243501144294E-4</c:v>
                </c:pt>
                <c:pt idx="1012">
                  <c:v>3.9461016966239458E-4</c:v>
                </c:pt>
                <c:pt idx="1013">
                  <c:v>3.9383022426186989E-4</c:v>
                </c:pt>
                <c:pt idx="1014">
                  <c:v>3.9305258964238864E-4</c:v>
                </c:pt>
                <c:pt idx="1015">
                  <c:v>3.9227725668177638E-4</c:v>
                </c:pt>
                <c:pt idx="1016">
                  <c:v>3.9150421630281473E-4</c:v>
                </c:pt>
                <c:pt idx="1017">
                  <c:v>3.907334594730071E-4</c:v>
                </c:pt>
                <c:pt idx="1018">
                  <c:v>3.8996497720432974E-4</c:v>
                </c:pt>
                <c:pt idx="1019">
                  <c:v>3.8919876055293069E-4</c:v>
                </c:pt>
                <c:pt idx="1020">
                  <c:v>3.8843480061888456E-4</c:v>
                </c:pt>
                <c:pt idx="1021">
                  <c:v>3.8767308854593512E-4</c:v>
                </c:pt>
                <c:pt idx="1022">
                  <c:v>3.8691361552128223E-4</c:v>
                </c:pt>
                <c:pt idx="1023">
                  <c:v>3.861563727752296E-4</c:v>
                </c:pt>
                <c:pt idx="1024">
                  <c:v>3.8540135158102992E-4</c:v>
                </c:pt>
                <c:pt idx="1025">
                  <c:v>3.8464854325456418E-4</c:v>
                </c:pt>
                <c:pt idx="1026">
                  <c:v>3.8389793915413387E-4</c:v>
                </c:pt>
                <c:pt idx="1027">
                  <c:v>3.8314953068018404E-4</c:v>
                </c:pt>
                <c:pt idx="1028">
                  <c:v>3.8240330927508592E-4</c:v>
                </c:pt>
                <c:pt idx="1029">
                  <c:v>3.8165926642284913E-4</c:v>
                </c:pt>
                <c:pt idx="1030">
                  <c:v>3.8091739364893283E-4</c:v>
                </c:pt>
                <c:pt idx="1031">
                  <c:v>3.8017768251997618E-4</c:v>
                </c:pt>
                <c:pt idx="1032">
                  <c:v>3.794401246435162E-4</c:v>
                </c:pt>
                <c:pt idx="1033">
                  <c:v>3.7870471166784358E-4</c:v>
                </c:pt>
                <c:pt idx="1034">
                  <c:v>3.7797143528168283E-4</c:v>
                </c:pt>
                <c:pt idx="1035">
                  <c:v>3.7724028721399633E-4</c:v>
                </c:pt>
                <c:pt idx="1036">
                  <c:v>3.7651125923374813E-4</c:v>
                </c:pt>
                <c:pt idx="1037">
                  <c:v>3.7578434314965739E-4</c:v>
                </c:pt>
                <c:pt idx="1038">
                  <c:v>3.7505953080999157E-4</c:v>
                </c:pt>
                <c:pt idx="1039">
                  <c:v>3.7433681410230875E-4</c:v>
                </c:pt>
                <c:pt idx="1040">
                  <c:v>3.7361618495324045E-4</c:v>
                </c:pt>
                <c:pt idx="1041">
                  <c:v>3.7289763532829032E-4</c:v>
                </c:pt>
                <c:pt idx="1042">
                  <c:v>3.7218115723156562E-4</c:v>
                </c:pt>
                <c:pt idx="1043">
                  <c:v>3.7146674270560539E-4</c:v>
                </c:pt>
                <c:pt idx="1044">
                  <c:v>3.7075438383111494E-4</c:v>
                </c:pt>
                <c:pt idx="1045">
                  <c:v>3.7004407272676914E-4</c:v>
                </c:pt>
                <c:pt idx="1046">
                  <c:v>3.6933580154899009E-4</c:v>
                </c:pt>
                <c:pt idx="1047">
                  <c:v>3.6862956249171232E-4</c:v>
                </c:pt>
                <c:pt idx="1048">
                  <c:v>3.6792534778621715E-4</c:v>
                </c:pt>
                <c:pt idx="1049">
                  <c:v>3.6722314970085985E-4</c:v>
                </c:pt>
                <c:pt idx="1050">
                  <c:v>3.665229605408929E-4</c:v>
                </c:pt>
                <c:pt idx="1051">
                  <c:v>3.6582477264823608E-4</c:v>
                </c:pt>
                <c:pt idx="1052">
                  <c:v>3.6512857840128828E-4</c:v>
                </c:pt>
                <c:pt idx="1053">
                  <c:v>3.6443437021470071E-4</c:v>
                </c:pt>
                <c:pt idx="1054">
                  <c:v>3.6374214053917742E-4</c:v>
                </c:pt>
                <c:pt idx="1055">
                  <c:v>3.6305188186126406E-4</c:v>
                </c:pt>
                <c:pt idx="1056">
                  <c:v>3.6236358670316401E-4</c:v>
                </c:pt>
                <c:pt idx="1057">
                  <c:v>3.616772476225031E-4</c:v>
                </c:pt>
                <c:pt idx="1058">
                  <c:v>3.6099285721214808E-4</c:v>
                </c:pt>
                <c:pt idx="1059">
                  <c:v>3.6031040809999994E-4</c:v>
                </c:pt>
                <c:pt idx="1060">
                  <c:v>3.5962989294882868E-4</c:v>
                </c:pt>
                <c:pt idx="1061">
                  <c:v>3.5895130445600136E-4</c:v>
                </c:pt>
                <c:pt idx="1062">
                  <c:v>3.5827463535335956E-4</c:v>
                </c:pt>
                <c:pt idx="1063">
                  <c:v>3.5759987840697661E-4</c:v>
                </c:pt>
                <c:pt idx="1064">
                  <c:v>3.5692702641700969E-4</c:v>
                </c:pt>
                <c:pt idx="1065">
                  <c:v>3.5625607221746042E-4</c:v>
                </c:pt>
                <c:pt idx="1066">
                  <c:v>3.5558700867600185E-4</c:v>
                </c:pt>
                <c:pt idx="1067">
                  <c:v>3.5491982869380735E-4</c:v>
                </c:pt>
                <c:pt idx="1068">
                  <c:v>3.5425452520534073E-4</c:v>
                </c:pt>
                <c:pt idx="1069">
                  <c:v>3.5359109117816034E-4</c:v>
                </c:pt>
                <c:pt idx="1070">
                  <c:v>3.529295196127507E-4</c:v>
                </c:pt>
                <c:pt idx="1071">
                  <c:v>3.5226980354234291E-4</c:v>
                </c:pt>
                <c:pt idx="1072">
                  <c:v>3.5161193603273417E-4</c:v>
                </c:pt>
                <c:pt idx="1073">
                  <c:v>3.5095591018207035E-4</c:v>
                </c:pt>
                <c:pt idx="1074">
                  <c:v>3.5030171912068218E-4</c:v>
                </c:pt>
                <c:pt idx="1075">
                  <c:v>3.4964935601093487E-4</c:v>
                </c:pt>
                <c:pt idx="1076">
                  <c:v>3.4899881404700038E-4</c:v>
                </c:pt>
                <c:pt idx="1077">
                  <c:v>3.4835008645473534E-4</c:v>
                </c:pt>
                <c:pt idx="1078">
                  <c:v>3.4770316649144258E-4</c:v>
                </c:pt>
                <c:pt idx="1079">
                  <c:v>3.4705804744573795E-4</c:v>
                </c:pt>
                <c:pt idx="1080">
                  <c:v>3.4641472263737856E-4</c:v>
                </c:pt>
                <c:pt idx="1081">
                  <c:v>3.4577318541704046E-4</c:v>
                </c:pt>
                <c:pt idx="1082">
                  <c:v>3.4513342916621506E-4</c:v>
                </c:pt>
                <c:pt idx="1083">
                  <c:v>3.444954472969999E-4</c:v>
                </c:pt>
                <c:pt idx="1084">
                  <c:v>3.4385923325191953E-4</c:v>
                </c:pt>
                <c:pt idx="1085">
                  <c:v>3.4322478050378426E-4</c:v>
                </c:pt>
                <c:pt idx="1086">
                  <c:v>3.4259208255551198E-4</c:v>
                </c:pt>
                <c:pt idx="1087">
                  <c:v>3.4196113293992377E-4</c:v>
                </c:pt>
                <c:pt idx="1088">
                  <c:v>3.4133192521968429E-4</c:v>
                </c:pt>
                <c:pt idx="1089">
                  <c:v>3.4070445298698331E-4</c:v>
                </c:pt>
                <c:pt idx="1090">
                  <c:v>3.400787098635288E-4</c:v>
                </c:pt>
                <c:pt idx="1091">
                  <c:v>3.394546895002697E-4</c:v>
                </c:pt>
                <c:pt idx="1092">
                  <c:v>3.3883238557730024E-4</c:v>
                </c:pt>
                <c:pt idx="1093">
                  <c:v>3.3821179180364895E-4</c:v>
                </c:pt>
                <c:pt idx="1094">
                  <c:v>3.3759290191715853E-4</c:v>
                </c:pt>
                <c:pt idx="1095">
                  <c:v>3.3697570968434183E-4</c:v>
                </c:pt>
                <c:pt idx="1096">
                  <c:v>3.3636020890017305E-4</c:v>
                </c:pt>
                <c:pt idx="1097">
                  <c:v>3.3574639338795805E-4</c:v>
                </c:pt>
                <c:pt idx="1098">
                  <c:v>3.3513425699917878E-4</c:v>
                </c:pt>
                <c:pt idx="1099">
                  <c:v>3.3452379361335264E-4</c:v>
                </c:pt>
                <c:pt idx="1100">
                  <c:v>3.3391499713785291E-4</c:v>
                </c:pt>
                <c:pt idx="1101">
                  <c:v>3.333078615077824E-4</c:v>
                </c:pt>
                <c:pt idx="1102">
                  <c:v>3.3270238068579597E-4</c:v>
                </c:pt>
                <c:pt idx="1103">
                  <c:v>3.3209854866196234E-4</c:v>
                </c:pt>
                <c:pt idx="1104">
                  <c:v>3.3149635945362694E-4</c:v>
                </c:pt>
                <c:pt idx="1105">
                  <c:v>3.3089580710525058E-4</c:v>
                </c:pt>
                <c:pt idx="1106">
                  <c:v>3.3029688568827283E-4</c:v>
                </c:pt>
                <c:pt idx="1107">
                  <c:v>3.2969958930092661E-4</c:v>
                </c:pt>
                <c:pt idx="1108">
                  <c:v>3.2910391206816846E-4</c:v>
                </c:pt>
                <c:pt idx="1109">
                  <c:v>3.2850984814142942E-4</c:v>
                </c:pt>
                <c:pt idx="1110">
                  <c:v>3.279173916985982E-4</c:v>
                </c:pt>
                <c:pt idx="1111">
                  <c:v>3.2732653694374914E-4</c:v>
                </c:pt>
                <c:pt idx="1112">
                  <c:v>3.2673727810710024E-4</c:v>
                </c:pt>
                <c:pt idx="1113">
                  <c:v>3.2614960944483192E-4</c:v>
                </c:pt>
                <c:pt idx="1114">
                  <c:v>3.2556352523893298E-4</c:v>
                </c:pt>
                <c:pt idx="1115">
                  <c:v>3.2497901979707081E-4</c:v>
                </c:pt>
                <c:pt idx="1116">
                  <c:v>3.2439608745248982E-4</c:v>
                </c:pt>
                <c:pt idx="1117">
                  <c:v>3.2381472256382026E-4</c:v>
                </c:pt>
                <c:pt idx="1118">
                  <c:v>3.2323491951496465E-4</c:v>
                </c:pt>
                <c:pt idx="1119">
                  <c:v>3.2265667271497183E-4</c:v>
                </c:pt>
                <c:pt idx="1120">
                  <c:v>3.2207997659788721E-4</c:v>
                </c:pt>
                <c:pt idx="1121">
                  <c:v>3.2150482562261505E-4</c:v>
                </c:pt>
                <c:pt idx="1122">
                  <c:v>3.2093121427282078E-4</c:v>
                </c:pt>
                <c:pt idx="1123">
                  <c:v>3.2035913705674436E-4</c:v>
                </c:pt>
                <c:pt idx="1124">
                  <c:v>3.1978858850710416E-4</c:v>
                </c:pt>
                <c:pt idx="1125">
                  <c:v>3.1921956318097471E-4</c:v>
                </c:pt>
                <c:pt idx="1126">
                  <c:v>3.1865205565960339E-4</c:v>
                </c:pt>
                <c:pt idx="1127">
                  <c:v>3.180860605483403E-4</c:v>
                </c:pt>
                <c:pt idx="1128">
                  <c:v>3.1752157247650687E-4</c:v>
                </c:pt>
                <c:pt idx="1129">
                  <c:v>3.1695858609722587E-4</c:v>
                </c:pt>
                <c:pt idx="1130">
                  <c:v>3.163970960873044E-4</c:v>
                </c:pt>
                <c:pt idx="1131">
                  <c:v>3.1583709714715324E-4</c:v>
                </c:pt>
                <c:pt idx="1132">
                  <c:v>3.1527858400062059E-4</c:v>
                </c:pt>
                <c:pt idx="1133">
                  <c:v>3.1472155139486299E-4</c:v>
                </c:pt>
                <c:pt idx="1134">
                  <c:v>3.1416599410024254E-4</c:v>
                </c:pt>
                <c:pt idx="1135">
                  <c:v>3.1361190691019987E-4</c:v>
                </c:pt>
                <c:pt idx="1136">
                  <c:v>3.1305928464112716E-4</c:v>
                </c:pt>
                <c:pt idx="1137">
                  <c:v>3.1250812213226711E-4</c:v>
                </c:pt>
                <c:pt idx="1138">
                  <c:v>3.1195841424555006E-4</c:v>
                </c:pt>
                <c:pt idx="1139">
                  <c:v>3.114101558654826E-4</c:v>
                </c:pt>
                <c:pt idx="1140">
                  <c:v>3.1086334189910921E-4</c:v>
                </c:pt>
                <c:pt idx="1141">
                  <c:v>3.1031796727575337E-4</c:v>
                </c:pt>
                <c:pt idx="1142">
                  <c:v>3.0977402694701793E-4</c:v>
                </c:pt>
                <c:pt idx="1143">
                  <c:v>3.0923151588662642E-4</c:v>
                </c:pt>
                <c:pt idx="1144">
                  <c:v>3.0869042909028872E-4</c:v>
                </c:pt>
                <c:pt idx="1145">
                  <c:v>3.0815076157560497E-4</c:v>
                </c:pt>
                <c:pt idx="1146">
                  <c:v>3.0761250838195754E-4</c:v>
                </c:pt>
                <c:pt idx="1147">
                  <c:v>3.0707566457039125E-4</c:v>
                </c:pt>
                <c:pt idx="1148">
                  <c:v>3.0654022522346981E-4</c:v>
                </c:pt>
                <c:pt idx="1149">
                  <c:v>3.0600618544524325E-4</c:v>
                </c:pt>
                <c:pt idx="1150">
                  <c:v>3.054735403610072E-4</c:v>
                </c:pt>
                <c:pt idx="1151">
                  <c:v>3.0494228511734482E-4</c:v>
                </c:pt>
                <c:pt idx="1152">
                  <c:v>3.0441241488187565E-4</c:v>
                </c:pt>
                <c:pt idx="1153">
                  <c:v>3.0388392484326167E-4</c:v>
                </c:pt>
                <c:pt idx="1154">
                  <c:v>3.0335681021098149E-4</c:v>
                </c:pt>
                <c:pt idx="1155">
                  <c:v>3.028310662153503E-4</c:v>
                </c:pt>
                <c:pt idx="1156">
                  <c:v>3.0230668810730699E-4</c:v>
                </c:pt>
                <c:pt idx="1157">
                  <c:v>3.017836711583494E-4</c:v>
                </c:pt>
                <c:pt idx="1158">
                  <c:v>3.0126201066043391E-4</c:v>
                </c:pt>
                <c:pt idx="1159">
                  <c:v>3.0074170192584919E-4</c:v>
                </c:pt>
                <c:pt idx="1160">
                  <c:v>3.0022274028715373E-4</c:v>
                </c:pt>
                <c:pt idx="1161">
                  <c:v>2.9970512109697852E-4</c:v>
                </c:pt>
                <c:pt idx="1162">
                  <c:v>2.9918883972803774E-4</c:v>
                </c:pt>
                <c:pt idx="1163">
                  <c:v>2.9867389157294547E-4</c:v>
                </c:pt>
                <c:pt idx="1164">
                  <c:v>2.9816027204415365E-4</c:v>
                </c:pt>
                <c:pt idx="1165">
                  <c:v>2.9764797657380691E-4</c:v>
                </c:pt>
                <c:pt idx="1166">
                  <c:v>2.9713700061369356E-4</c:v>
                </c:pt>
                <c:pt idx="1167">
                  <c:v>2.9662733963510155E-4</c:v>
                </c:pt>
                <c:pt idx="1168">
                  <c:v>2.9611898912874641E-4</c:v>
                </c:pt>
                <c:pt idx="1169">
                  <c:v>2.9561194460466384E-4</c:v>
                </c:pt>
                <c:pt idx="1170">
                  <c:v>2.9510620159210331E-4</c:v>
                </c:pt>
                <c:pt idx="1171">
                  <c:v>2.946017556394209E-4</c:v>
                </c:pt>
                <c:pt idx="1172">
                  <c:v>2.940986023140108E-4</c:v>
                </c:pt>
                <c:pt idx="1173">
                  <c:v>2.9359673720218696E-4</c:v>
                </c:pt>
                <c:pt idx="1174">
                  <c:v>2.9309615590907868E-4</c:v>
                </c:pt>
                <c:pt idx="1175">
                  <c:v>2.9259685405855055E-4</c:v>
                </c:pt>
                <c:pt idx="1176">
                  <c:v>2.9209882729312221E-4</c:v>
                </c:pt>
                <c:pt idx="1177">
                  <c:v>2.916020712738177E-4</c:v>
                </c:pt>
                <c:pt idx="1178">
                  <c:v>2.9110658168013371E-4</c:v>
                </c:pt>
                <c:pt idx="1179">
                  <c:v>2.9061235420989009E-4</c:v>
                </c:pt>
                <c:pt idx="1180">
                  <c:v>2.9011938457919974E-4</c:v>
                </c:pt>
                <c:pt idx="1181">
                  <c:v>2.8962766852231903E-4</c:v>
                </c:pt>
                <c:pt idx="1182">
                  <c:v>2.8913720179157083E-4</c:v>
                </c:pt>
                <c:pt idx="1183">
                  <c:v>2.886479801572807E-4</c:v>
                </c:pt>
                <c:pt idx="1184">
                  <c:v>2.8815999940762818E-4</c:v>
                </c:pt>
                <c:pt idx="1185">
                  <c:v>2.876732553486197E-4</c:v>
                </c:pt>
                <c:pt idx="1186">
                  <c:v>2.8718774380396525E-4</c:v>
                </c:pt>
                <c:pt idx="1187">
                  <c:v>2.8670346061498043E-4</c:v>
                </c:pt>
                <c:pt idx="1188">
                  <c:v>2.8622040164052326E-4</c:v>
                </c:pt>
                <c:pt idx="1189">
                  <c:v>2.8573856275688532E-4</c:v>
                </c:pt>
                <c:pt idx="1190">
                  <c:v>2.8525793985771826E-4</c:v>
                </c:pt>
                <c:pt idx="1191">
                  <c:v>2.8477852885393684E-4</c:v>
                </c:pt>
                <c:pt idx="1192">
                  <c:v>2.8430032567361121E-4</c:v>
                </c:pt>
                <c:pt idx="1193">
                  <c:v>2.8382332626194156E-4</c:v>
                </c:pt>
                <c:pt idx="1194">
                  <c:v>2.8334752658110439E-4</c:v>
                </c:pt>
                <c:pt idx="1195">
                  <c:v>2.8287292261020437E-4</c:v>
                </c:pt>
                <c:pt idx="1196">
                  <c:v>2.8239951034519174E-4</c:v>
                </c:pt>
                <c:pt idx="1197">
                  <c:v>2.81927285798733E-4</c:v>
                </c:pt>
                <c:pt idx="1198">
                  <c:v>2.8145624500021149E-4</c:v>
                </c:pt>
                <c:pt idx="1199">
                  <c:v>2.8098638399555172E-4</c:v>
                </c:pt>
                <c:pt idx="1200">
                  <c:v>2.8051769884718578E-4</c:v>
                </c:pt>
                <c:pt idx="1201">
                  <c:v>2.800501856339841E-4</c:v>
                </c:pt>
                <c:pt idx="1202">
                  <c:v>2.7958384045114024E-4</c:v>
                </c:pt>
                <c:pt idx="1203">
                  <c:v>2.7911865941007957E-4</c:v>
                </c:pt>
                <c:pt idx="1204">
                  <c:v>2.7865463863842652E-4</c:v>
                </c:pt>
                <c:pt idx="1205">
                  <c:v>2.7819177427989086E-4</c:v>
                </c:pt>
                <c:pt idx="1206">
                  <c:v>2.7773006249418871E-4</c:v>
                </c:pt>
                <c:pt idx="1207">
                  <c:v>2.7726949945696479E-4</c:v>
                </c:pt>
                <c:pt idx="1208">
                  <c:v>2.768100813597378E-4</c:v>
                </c:pt>
                <c:pt idx="1209">
                  <c:v>2.7635180440976486E-4</c:v>
                </c:pt>
                <c:pt idx="1210">
                  <c:v>2.7589466483002274E-4</c:v>
                </c:pt>
                <c:pt idx="1211">
                  <c:v>2.7543865885910798E-4</c:v>
                </c:pt>
                <c:pt idx="1212">
                  <c:v>2.7498378275114934E-4</c:v>
                </c:pt>
                <c:pt idx="1213">
                  <c:v>2.7453003277571984E-4</c:v>
                </c:pt>
              </c:numCache>
            </c:numRef>
          </c:xVal>
          <c:yVal>
            <c:numRef>
              <c:f>Sheet1!$F$48:$F$1261</c:f>
              <c:numCache>
                <c:formatCode>General</c:formatCode>
                <c:ptCount val="1214"/>
                <c:pt idx="0">
                  <c:v>1.2566599453715166E-2</c:v>
                </c:pt>
                <c:pt idx="1">
                  <c:v>4.3992110458563286E-2</c:v>
                </c:pt>
                <c:pt idx="2">
                  <c:v>0.17021072151190419</c:v>
                </c:pt>
                <c:pt idx="3">
                  <c:v>0.29830677470951017</c:v>
                </c:pt>
                <c:pt idx="4">
                  <c:v>0.42973840174166172</c:v>
                </c:pt>
                <c:pt idx="5">
                  <c:v>0.56607730462125116</c:v>
                </c:pt>
                <c:pt idx="6">
                  <c:v>0.70906636945126811</c:v>
                </c:pt>
                <c:pt idx="7">
                  <c:v>0.86068780420312674</c:v>
                </c:pt>
                <c:pt idx="8">
                  <c:v>1.0232459845411981</c:v>
                </c:pt>
                <c:pt idx="9">
                  <c:v>1.1994697313783629</c:v>
                </c:pt>
                <c:pt idx="10">
                  <c:v>1.3926386948275067</c:v>
                </c:pt>
                <c:pt idx="11">
                  <c:v>1.6067364814686733</c:v>
                </c:pt>
                <c:pt idx="12">
                  <c:v>1.8466255525122786</c:v>
                </c:pt>
                <c:pt idx="13">
                  <c:v>2.1182166305571224</c:v>
                </c:pt>
                <c:pt idx="14">
                  <c:v>2.4285450714383274</c:v>
                </c:pt>
                <c:pt idx="15">
                  <c:v>2.7855079546105426</c:v>
                </c:pt>
                <c:pt idx="16">
                  <c:v>3.1966000221604962</c:v>
                </c:pt>
                <c:pt idx="17">
                  <c:v>3.6648995758003879</c:v>
                </c:pt>
                <c:pt idx="18">
                  <c:v>4.1777668261856125</c:v>
                </c:pt>
                <c:pt idx="19">
                  <c:v>4.6771715815031829</c:v>
                </c:pt>
                <c:pt idx="20">
                  <c:v>4.990004992948748</c:v>
                </c:pt>
                <c:pt idx="21">
                  <c:v>4.7110419222603497</c:v>
                </c:pt>
                <c:pt idx="22">
                  <c:v>3.2217232726165315</c:v>
                </c:pt>
                <c:pt idx="23">
                  <c:v>0.40807417787040995</c:v>
                </c:pt>
                <c:pt idx="24">
                  <c:v>-2.5091862148010322</c:v>
                </c:pt>
                <c:pt idx="25">
                  <c:v>-4.2887691851694809</c:v>
                </c:pt>
                <c:pt idx="26">
                  <c:v>-4.9373881449926014</c:v>
                </c:pt>
                <c:pt idx="27">
                  <c:v>-4.9631374461544846</c:v>
                </c:pt>
                <c:pt idx="28">
                  <c:v>-4.7325398754670314</c:v>
                </c:pt>
                <c:pt idx="29">
                  <c:v>-4.4231258567903726</c:v>
                </c:pt>
                <c:pt idx="30">
                  <c:v>-4.1084004168496548</c:v>
                </c:pt>
                <c:pt idx="31">
                  <c:v>-3.8153719209551635</c:v>
                </c:pt>
                <c:pt idx="32">
                  <c:v>-3.5517701117290637</c:v>
                </c:pt>
                <c:pt idx="33">
                  <c:v>-3.317736402137152</c:v>
                </c:pt>
                <c:pt idx="34">
                  <c:v>-3.1106971197454163</c:v>
                </c:pt>
                <c:pt idx="35">
                  <c:v>-2.9273566129757564</c:v>
                </c:pt>
                <c:pt idx="36">
                  <c:v>-2.7644800313939237</c:v>
                </c:pt>
                <c:pt idx="37">
                  <c:v>-2.6191682686695015</c:v>
                </c:pt>
                <c:pt idx="38">
                  <c:v>-2.48892297792941</c:v>
                </c:pt>
                <c:pt idx="39">
                  <c:v>-2.3716290402975724</c:v>
                </c:pt>
                <c:pt idx="40">
                  <c:v>-2.265508880465942</c:v>
                </c:pt>
                <c:pt idx="41">
                  <c:v>-2.1690713507015662</c:v>
                </c:pt>
                <c:pt idx="42">
                  <c:v>-2.0810640720684774</c:v>
                </c:pt>
                <c:pt idx="43">
                  <c:v>-2.0004321241083964</c:v>
                </c:pt>
                <c:pt idx="44">
                  <c:v>-1.9262834558281265</c:v>
                </c:pt>
                <c:pt idx="45">
                  <c:v>-1.8578604192131216</c:v>
                </c:pt>
                <c:pt idx="46">
                  <c:v>-1.7945165325352164</c:v>
                </c:pt>
                <c:pt idx="47">
                  <c:v>-1.7356975710831735</c:v>
                </c:pt>
                <c:pt idx="48">
                  <c:v>-1.6809261803987243</c:v>
                </c:pt>
                <c:pt idx="49">
                  <c:v>-1.6297893335770735</c:v>
                </c:pt>
                <c:pt idx="50">
                  <c:v>-1.5819280771658977</c:v>
                </c:pt>
                <c:pt idx="51">
                  <c:v>-1.5370291178517093</c:v>
                </c:pt>
                <c:pt idx="52">
                  <c:v>-1.4948178917670905</c:v>
                </c:pt>
                <c:pt idx="53">
                  <c:v>-1.4550528309490498</c:v>
                </c:pt>
                <c:pt idx="54">
                  <c:v>-1.4175205995854132</c:v>
                </c:pt>
                <c:pt idx="55">
                  <c:v>-1.3820321187772344</c:v>
                </c:pt>
                <c:pt idx="56">
                  <c:v>-1.3484192349765578</c:v>
                </c:pt>
                <c:pt idx="57">
                  <c:v>-1.3165319160287243</c:v>
                </c:pt>
                <c:pt idx="58">
                  <c:v>-1.2862358814856454</c:v>
                </c:pt>
                <c:pt idx="59">
                  <c:v>-1.257410591860491</c:v>
                </c:pt>
                <c:pt idx="60">
                  <c:v>-1.2299475357881364</c:v>
                </c:pt>
                <c:pt idx="61">
                  <c:v>-1.2037487654400563</c:v>
                </c:pt>
                <c:pt idx="62">
                  <c:v>-1.1787256396408714</c:v>
                </c:pt>
                <c:pt idx="63">
                  <c:v>-1.1547977414322801</c:v>
                </c:pt>
                <c:pt idx="64">
                  <c:v>-1.131891942706982</c:v>
                </c:pt>
                <c:pt idx="65">
                  <c:v>-1.1099415932856298</c:v>
                </c:pt>
                <c:pt idx="66">
                  <c:v>-1.0888858156645491</c:v>
                </c:pt>
                <c:pt idx="67">
                  <c:v>-1.0686688898019077</c:v>
                </c:pt>
                <c:pt idx="68">
                  <c:v>-1.0492397148774317</c:v>
                </c:pt>
                <c:pt idx="69">
                  <c:v>-1.0305513370678987</c:v>
                </c:pt>
                <c:pt idx="70">
                  <c:v>-1.012560534116365</c:v>
                </c:pt>
                <c:pt idx="71">
                  <c:v>-0.99522744890797854</c:v>
                </c:pt>
                <c:pt idx="72">
                  <c:v>-0.9785152654555821</c:v>
                </c:pt>
                <c:pt idx="73">
                  <c:v>-0.96238992168920146</c:v>
                </c:pt>
                <c:pt idx="74">
                  <c:v>-0.94681985427105309</c:v>
                </c:pt>
                <c:pt idx="75">
                  <c:v>-0.93177577135110956</c:v>
                </c:pt>
                <c:pt idx="76">
                  <c:v>-0.91723044976104551</c:v>
                </c:pt>
                <c:pt idx="77">
                  <c:v>-0.90315855363575492</c:v>
                </c:pt>
                <c:pt idx="78">
                  <c:v>-0.8895364718670784</c:v>
                </c:pt>
                <c:pt idx="79">
                  <c:v>-0.87634217214672905</c:v>
                </c:pt>
                <c:pt idx="80">
                  <c:v>-0.8635550696549994</c:v>
                </c:pt>
                <c:pt idx="81">
                  <c:v>-0.85115590870732205</c:v>
                </c:pt>
                <c:pt idx="82">
                  <c:v>-0.83912665588918312</c:v>
                </c:pt>
                <c:pt idx="83">
                  <c:v>-0.82745040339709353</c:v>
                </c:pt>
                <c:pt idx="84">
                  <c:v>-0.81611128146421075</c:v>
                </c:pt>
                <c:pt idx="85">
                  <c:v>-0.80509437888775748</c:v>
                </c:pt>
                <c:pt idx="86">
                  <c:v>-0.79438567079503908</c:v>
                </c:pt>
                <c:pt idx="87">
                  <c:v>-0.78397195288836796</c:v>
                </c:pt>
                <c:pt idx="88">
                  <c:v>-0.77384078149900914</c:v>
                </c:pt>
                <c:pt idx="89">
                  <c:v>-0.76398041885828827</c:v>
                </c:pt>
                <c:pt idx="90">
                  <c:v>-0.75437978306197995</c:v>
                </c:pt>
                <c:pt idx="91">
                  <c:v>-0.74502840226340494</c:v>
                </c:pt>
                <c:pt idx="92">
                  <c:v>-0.73591637268255194</c:v>
                </c:pt>
                <c:pt idx="93">
                  <c:v>-0.7270343200639775</c:v>
                </c:pt>
                <c:pt idx="94">
                  <c:v>-0.71837336425614995</c:v>
                </c:pt>
                <c:pt idx="95">
                  <c:v>-0.70992508661997833</c:v>
                </c:pt>
                <c:pt idx="96">
                  <c:v>-0.70168150000519058</c:v>
                </c:pt>
                <c:pt idx="97">
                  <c:v>-0.69363502106050123</c:v>
                </c:pt>
                <c:pt idx="98">
                  <c:v>-0.68577844466763183</c:v>
                </c:pt>
                <c:pt idx="99">
                  <c:v>-0.67810492031059832</c:v>
                </c:pt>
                <c:pt idx="100">
                  <c:v>-0.67060793021063014</c:v>
                </c:pt>
                <c:pt idx="101">
                  <c:v>-0.66328126907390195</c:v>
                </c:pt>
                <c:pt idx="102">
                  <c:v>-0.65611902531424038</c:v>
                </c:pt>
                <c:pt idx="103">
                  <c:v>-0.64911556362629774</c:v>
                </c:pt>
                <c:pt idx="104">
                  <c:v>-0.64226550879659383</c:v>
                </c:pt>
                <c:pt idx="105">
                  <c:v>-0.63556373065045935</c:v>
                </c:pt>
                <c:pt idx="106">
                  <c:v>-0.62900533004243186</c:v>
                </c:pt>
                <c:pt idx="107">
                  <c:v>-0.62258562580618759</c:v>
                </c:pt>
                <c:pt idx="108">
                  <c:v>-0.61630014258773747</c:v>
                </c:pt>
                <c:pt idx="109">
                  <c:v>-0.61014459949249722</c:v>
                </c:pt>
                <c:pt idx="110">
                  <c:v>-0.60411489948302022</c:v>
                </c:pt>
                <c:pt idx="111">
                  <c:v>-0.59820711946975402</c:v>
                </c:pt>
                <c:pt idx="112">
                  <c:v>-0.59241750104220081</c:v>
                </c:pt>
                <c:pt idx="113">
                  <c:v>-0.58674244179240409</c:v>
                </c:pt>
                <c:pt idx="114">
                  <c:v>-0.58117848718677245</c:v>
                </c:pt>
                <c:pt idx="115">
                  <c:v>-0.57572232294596548</c:v>
                </c:pt>
                <c:pt idx="116">
                  <c:v>-0.57037076789592833</c:v>
                </c:pt>
                <c:pt idx="117">
                  <c:v>-0.56512076725620453</c:v>
                </c:pt>
                <c:pt idx="118">
                  <c:v>-0.55996938633442361</c:v>
                </c:pt>
                <c:pt idx="119">
                  <c:v>-0.55491380459837747</c:v>
                </c:pt>
                <c:pt idx="120">
                  <c:v>-0.54995131009938159</c:v>
                </c:pt>
                <c:pt idx="121">
                  <c:v>-0.54507929422270351</c:v>
                </c:pt>
                <c:pt idx="122">
                  <c:v>-0.54029524674273843</c:v>
                </c:pt>
                <c:pt idx="123">
                  <c:v>-0.53559675116234173</c:v>
                </c:pt>
                <c:pt idx="124">
                  <c:v>-0.53098148031731551</c:v>
                </c:pt>
                <c:pt idx="125">
                  <c:v>-0.52644719222848602</c:v>
                </c:pt>
                <c:pt idx="126">
                  <c:v>-0.52199172618513712</c:v>
                </c:pt>
                <c:pt idx="127">
                  <c:v>-0.51761299904477154</c:v>
                </c:pt>
                <c:pt idx="128">
                  <c:v>-0.5133090017352897</c:v>
                </c:pt>
                <c:pt idx="129">
                  <c:v>-0.50907779594668445</c:v>
                </c:pt>
                <c:pt idx="130">
                  <c:v>-0.50491751100029558</c:v>
                </c:pt>
                <c:pt idx="131">
                  <c:v>-0.50082634088451983</c:v>
                </c:pt>
                <c:pt idx="132">
                  <c:v>-0.49680254144666647</c:v>
                </c:pt>
                <c:pt idx="133">
                  <c:v>-0.49284442773137499</c:v>
                </c:pt>
                <c:pt idx="134">
                  <c:v>-0.48895037145668002</c:v>
                </c:pt>
                <c:pt idx="135">
                  <c:v>-0.48511879861942914</c:v>
                </c:pt>
                <c:pt idx="136">
                  <c:v>-0.4813481872223237</c:v>
                </c:pt>
                <c:pt idx="137">
                  <c:v>-0.47763706511538662</c:v>
                </c:pt>
                <c:pt idx="138">
                  <c:v>-0.47398400794513779</c:v>
                </c:pt>
                <c:pt idx="139">
                  <c:v>-0.47038763720521354</c:v>
                </c:pt>
                <c:pt idx="140">
                  <c:v>-0.4668466183825784</c:v>
                </c:pt>
                <c:pt idx="141">
                  <c:v>-0.46335965919386618</c:v>
                </c:pt>
                <c:pt idx="142">
                  <c:v>-0.45992550790673492</c:v>
                </c:pt>
                <c:pt idx="143">
                  <c:v>-0.45654295174146342</c:v>
                </c:pt>
                <c:pt idx="144">
                  <c:v>-0.45321081534831065</c:v>
                </c:pt>
                <c:pt idx="145">
                  <c:v>-0.44992795935645269</c:v>
                </c:pt>
                <c:pt idx="146">
                  <c:v>-0.44669327899057043</c:v>
                </c:pt>
                <c:pt idx="147">
                  <c:v>-0.44350570275141044</c:v>
                </c:pt>
                <c:pt idx="148">
                  <c:v>-0.44036419115686659</c:v>
                </c:pt>
                <c:pt idx="149">
                  <c:v>-0.43726773554034615</c:v>
                </c:pt>
                <c:pt idx="150">
                  <c:v>-0.43421535690337465</c:v>
                </c:pt>
                <c:pt idx="151">
                  <c:v>-0.43120610481958926</c:v>
                </c:pt>
                <c:pt idx="152">
                  <c:v>-0.42823905638742904</c:v>
                </c:pt>
                <c:pt idx="153">
                  <c:v>-0.42531331522900234</c:v>
                </c:pt>
                <c:pt idx="154">
                  <c:v>-0.42242801053275147</c:v>
                </c:pt>
                <c:pt idx="155">
                  <c:v>-0.4195822961376815</c:v>
                </c:pt>
                <c:pt idx="156">
                  <c:v>-0.41677534965704544</c:v>
                </c:pt>
                <c:pt idx="157">
                  <c:v>-0.41400637163950343</c:v>
                </c:pt>
                <c:pt idx="158">
                  <c:v>-0.41127458476588286</c:v>
                </c:pt>
                <c:pt idx="159">
                  <c:v>-0.40857923307977839</c:v>
                </c:pt>
                <c:pt idx="160">
                  <c:v>-0.40591958125032801</c:v>
                </c:pt>
                <c:pt idx="161">
                  <c:v>-0.40329491386559113</c:v>
                </c:pt>
                <c:pt idx="162">
                  <c:v>-0.40070453475504986</c:v>
                </c:pt>
                <c:pt idx="163">
                  <c:v>-0.39814776633983001</c:v>
                </c:pt>
                <c:pt idx="164">
                  <c:v>-0.39562394900931835</c:v>
                </c:pt>
                <c:pt idx="165">
                  <c:v>-0.39313244052292445</c:v>
                </c:pt>
                <c:pt idx="166">
                  <c:v>-0.39067261543580278</c:v>
                </c:pt>
                <c:pt idx="167">
                  <c:v>-0.38824386454741477</c:v>
                </c:pt>
                <c:pt idx="168">
                  <c:v>-0.38584559437187027</c:v>
                </c:pt>
                <c:pt idx="169">
                  <c:v>-0.38347722662904443</c:v>
                </c:pt>
                <c:pt idx="170">
                  <c:v>-0.38113819775551788</c:v>
                </c:pt>
                <c:pt idx="171">
                  <c:v>-0.37882795843443923</c:v>
                </c:pt>
                <c:pt idx="172">
                  <c:v>-0.37654597314345428</c:v>
                </c:pt>
                <c:pt idx="173">
                  <c:v>-0.37429171971989228</c:v>
                </c:pt>
                <c:pt idx="174">
                  <c:v>-0.37206468894243888</c:v>
                </c:pt>
                <c:pt idx="175">
                  <c:v>-0.36986438412856659</c:v>
                </c:pt>
                <c:pt idx="176">
                  <c:v>-0.36769032074703006</c:v>
                </c:pt>
                <c:pt idx="177">
                  <c:v>-0.36554202604476582</c:v>
                </c:pt>
                <c:pt idx="178">
                  <c:v>-0.36341903868757408</c:v>
                </c:pt>
                <c:pt idx="179">
                  <c:v>-0.36132090841398573</c:v>
                </c:pt>
                <c:pt idx="180">
                  <c:v>-0.35924719570175045</c:v>
                </c:pt>
                <c:pt idx="181">
                  <c:v>-0.35719747144640906</c:v>
                </c:pt>
                <c:pt idx="182">
                  <c:v>-0.35517131665143759</c:v>
                </c:pt>
                <c:pt idx="183">
                  <c:v>-0.35316832212947691</c:v>
                </c:pt>
                <c:pt idx="184">
                  <c:v>-0.35118808821418634</c:v>
                </c:pt>
                <c:pt idx="185">
                  <c:v>-0.34923022448227625</c:v>
                </c:pt>
                <c:pt idx="186">
                  <c:v>-0.34729434948530474</c:v>
                </c:pt>
                <c:pt idx="187">
                  <c:v>-0.3453800904908334</c:v>
                </c:pt>
                <c:pt idx="188">
                  <c:v>-0.34348708323256355</c:v>
                </c:pt>
                <c:pt idx="189">
                  <c:v>-0.34161497166908722</c:v>
                </c:pt>
                <c:pt idx="190">
                  <c:v>-0.33976340775090758</c:v>
                </c:pt>
                <c:pt idx="191">
                  <c:v>-0.33793205119539721</c:v>
                </c:pt>
                <c:pt idx="192">
                  <c:v>-0.33612056926937617</c:v>
                </c:pt>
                <c:pt idx="193">
                  <c:v>-0.3343286365790139</c:v>
                </c:pt>
                <c:pt idx="194">
                  <c:v>-0.33255593486676022</c:v>
                </c:pt>
                <c:pt idx="195">
                  <c:v>-0.330802152815036</c:v>
                </c:pt>
                <c:pt idx="196">
                  <c:v>-0.32906698585641714</c:v>
                </c:pt>
                <c:pt idx="197">
                  <c:v>-0.32735013599006435</c:v>
                </c:pt>
                <c:pt idx="198">
                  <c:v>-0.32565131160415545</c:v>
                </c:pt>
                <c:pt idx="199">
                  <c:v>-0.32397022730409292</c:v>
                </c:pt>
                <c:pt idx="200">
                  <c:v>-0.3223066037462663</c:v>
                </c:pt>
                <c:pt idx="201">
                  <c:v>-0.32066016747716158</c:v>
                </c:pt>
                <c:pt idx="202">
                  <c:v>-0.31903065077761322</c:v>
                </c:pt>
                <c:pt idx="203">
                  <c:v>-0.31741779151201033</c:v>
                </c:pt>
                <c:pt idx="204">
                  <c:v>-0.31582133298227111</c:v>
                </c:pt>
                <c:pt idx="205">
                  <c:v>-0.31424102378640961</c:v>
                </c:pt>
                <c:pt idx="206">
                  <c:v>-0.31267661768152666</c:v>
                </c:pt>
                <c:pt idx="207">
                  <c:v>-0.31112787345106269</c:v>
                </c:pt>
                <c:pt idx="208">
                  <c:v>-0.3095945547761581</c:v>
                </c:pt>
                <c:pt idx="209">
                  <c:v>-0.3080764301109728</c:v>
                </c:pt>
                <c:pt idx="210">
                  <c:v>-0.30657327256182165</c:v>
                </c:pt>
                <c:pt idx="211">
                  <c:v>-0.305084859769991</c:v>
                </c:pt>
                <c:pt idx="212">
                  <c:v>-0.30361097379810381</c:v>
                </c:pt>
                <c:pt idx="213">
                  <c:v>-0.30215140101990906</c:v>
                </c:pt>
                <c:pt idx="214">
                  <c:v>-0.30070593201337359</c:v>
                </c:pt>
                <c:pt idx="215">
                  <c:v>-0.29927436145696273</c:v>
                </c:pt>
                <c:pt idx="216">
                  <c:v>-0.29785648802899634</c:v>
                </c:pt>
                <c:pt idx="217">
                  <c:v>-0.29645211430997614</c:v>
                </c:pt>
                <c:pt idx="218">
                  <c:v>-0.29506104668777927</c:v>
                </c:pt>
                <c:pt idx="219">
                  <c:v>-0.29368309526562247</c:v>
                </c:pt>
                <c:pt idx="220">
                  <c:v>-0.29231807377270053</c:v>
                </c:pt>
                <c:pt idx="221">
                  <c:v>-0.29096579947740864</c:v>
                </c:pt>
                <c:pt idx="222">
                  <c:v>-0.28962609310306192</c:v>
                </c:pt>
                <c:pt idx="223">
                  <c:v>-0.2882987787460275</c:v>
                </c:pt>
                <c:pt idx="224">
                  <c:v>-0.28698368379618933</c:v>
                </c:pt>
                <c:pt idx="225">
                  <c:v>-0.28568063885966682</c:v>
                </c:pt>
                <c:pt idx="226">
                  <c:v>-0.2843894776837142</c:v>
                </c:pt>
                <c:pt idx="227">
                  <c:v>-0.28311003708372756</c:v>
                </c:pt>
                <c:pt idx="228">
                  <c:v>-0.28184215687229119</c:v>
                </c:pt>
                <c:pt idx="229">
                  <c:v>-0.28058567979019655</c:v>
                </c:pt>
                <c:pt idx="230">
                  <c:v>-0.27934045143936892</c:v>
                </c:pt>
                <c:pt idx="231">
                  <c:v>-0.27810632021764226</c:v>
                </c:pt>
                <c:pt idx="232">
                  <c:v>-0.27688313725531999</c:v>
                </c:pt>
                <c:pt idx="233">
                  <c:v>-0.27567075635346738</c:v>
                </c:pt>
                <c:pt idx="234">
                  <c:v>-0.27446903392387778</c:v>
                </c:pt>
                <c:pt idx="235">
                  <c:v>-0.27327782893066188</c:v>
                </c:pt>
                <c:pt idx="236">
                  <c:v>-0.27209700283340726</c:v>
                </c:pt>
                <c:pt idx="237">
                  <c:v>-0.27092641953185959</c:v>
                </c:pt>
                <c:pt idx="238">
                  <c:v>-0.26976594531207765</c:v>
                </c:pt>
                <c:pt idx="239">
                  <c:v>-0.26861544879401666</c:v>
                </c:pt>
                <c:pt idx="240">
                  <c:v>-0.26747480088049541</c:v>
                </c:pt>
                <c:pt idx="241">
                  <c:v>-0.26634387470750409</c:v>
                </c:pt>
                <c:pt idx="242">
                  <c:v>-0.26522254559581288</c:v>
                </c:pt>
                <c:pt idx="243">
                  <c:v>-0.26411069100384049</c:v>
                </c:pt>
                <c:pt idx="244">
                  <c:v>-0.26300819048174456</c:v>
                </c:pt>
                <c:pt idx="245">
                  <c:v>-0.26191492562669677</c:v>
                </c:pt>
                <c:pt idx="246">
                  <c:v>-0.26083078003930837</c:v>
                </c:pt>
                <c:pt idx="247">
                  <c:v>-0.25975563928116935</c:v>
                </c:pt>
                <c:pt idx="248">
                  <c:v>-0.25868939083346904</c:v>
                </c:pt>
                <c:pt idx="249">
                  <c:v>-0.25763192405666691</c:v>
                </c:pt>
                <c:pt idx="250">
                  <c:v>-0.25658313015118106</c:v>
                </c:pt>
                <c:pt idx="251">
                  <c:v>-0.25554290211906483</c:v>
                </c:pt>
                <c:pt idx="252">
                  <c:v>-0.25451113472664261</c:v>
                </c:pt>
                <c:pt idx="253">
                  <c:v>-0.25348772446807732</c:v>
                </c:pt>
                <c:pt idx="254">
                  <c:v>-0.25247256952984148</c:v>
                </c:pt>
                <c:pt idx="255">
                  <c:v>-0.25146556975606621</c:v>
                </c:pt>
                <c:pt idx="256">
                  <c:v>-0.25046662661474312</c:v>
                </c:pt>
                <c:pt idx="257">
                  <c:v>-0.24947564316475351</c:v>
                </c:pt>
                <c:pt idx="258">
                  <c:v>-0.2484925240237032</c:v>
                </c:pt>
                <c:pt idx="259">
                  <c:v>-0.2475171753365373</c:v>
                </c:pt>
                <c:pt idx="260">
                  <c:v>-0.24654950474491566</c:v>
                </c:pt>
                <c:pt idx="261">
                  <c:v>-0.24558942135732512</c:v>
                </c:pt>
                <c:pt idx="262">
                  <c:v>-0.24463683571990935</c:v>
                </c:pt>
                <c:pt idx="263">
                  <c:v>-0.24369165978799578</c:v>
                </c:pt>
                <c:pt idx="264">
                  <c:v>-0.24275380689829984</c:v>
                </c:pt>
                <c:pt idx="265">
                  <c:v>-0.2418231917417876</c:v>
                </c:pt>
                <c:pt idx="266">
                  <c:v>-0.24089973033717987</c:v>
                </c:pt>
                <c:pt idx="267">
                  <c:v>-0.23998334000507843</c:v>
                </c:pt>
                <c:pt idx="268">
                  <c:v>-0.23907393934269774</c:v>
                </c:pt>
                <c:pt idx="269">
                  <c:v>-0.2381714481991867</c:v>
                </c:pt>
                <c:pt idx="270">
                  <c:v>-0.23727578765152316</c:v>
                </c:pt>
                <c:pt idx="271">
                  <c:v>-0.23638687998096572</c:v>
                </c:pt>
                <c:pt idx="272">
                  <c:v>-0.23550464865004847</c:v>
                </c:pt>
                <c:pt idx="273">
                  <c:v>-0.23462901828010402</c:v>
                </c:pt>
                <c:pt idx="274">
                  <c:v>-0.23375991462929932</c:v>
                </c:pt>
                <c:pt idx="275">
                  <c:v>-0.23289726457117238</c:v>
                </c:pt>
                <c:pt idx="276">
                  <c:v>-0.23204099607365583</c:v>
                </c:pt>
                <c:pt idx="277">
                  <c:v>-0.2311910381785742</c:v>
                </c:pt>
                <c:pt idx="278">
                  <c:v>-0.23034732098160221</c:v>
                </c:pt>
                <c:pt idx="279">
                  <c:v>-0.22950977561267311</c:v>
                </c:pt>
                <c:pt idx="280">
                  <c:v>-0.22867833421682396</c:v>
                </c:pt>
                <c:pt idx="281">
                  <c:v>-0.22785292993546738</c:v>
                </c:pt>
                <c:pt idx="282">
                  <c:v>-0.22703349688807847</c:v>
                </c:pt>
                <c:pt idx="283">
                  <c:v>-0.22621997015428508</c:v>
                </c:pt>
                <c:pt idx="284">
                  <c:v>-0.22541228575635383</c:v>
                </c:pt>
                <c:pt idx="285">
                  <c:v>-0.22461038064205799</c:v>
                </c:pt>
                <c:pt idx="286">
                  <c:v>-0.2238141926679203</c:v>
                </c:pt>
                <c:pt idx="287">
                  <c:v>-0.2230236605828203</c:v>
                </c:pt>
                <c:pt idx="288">
                  <c:v>-0.22223872401195655</c:v>
                </c:pt>
                <c:pt idx="289">
                  <c:v>-0.22145932344115521</c:v>
                </c:pt>
                <c:pt idx="290">
                  <c:v>-0.22068540020151595</c:v>
                </c:pt>
                <c:pt idx="291">
                  <c:v>-0.21991689645438683</c:v>
                </c:pt>
                <c:pt idx="292">
                  <c:v>-0.2191537551766603</c:v>
                </c:pt>
                <c:pt idx="293">
                  <c:v>-0.21839592014638179</c:v>
                </c:pt>
                <c:pt idx="294">
                  <c:v>-0.21764333592866297</c:v>
                </c:pt>
                <c:pt idx="295">
                  <c:v>-0.21689594786189315</c:v>
                </c:pt>
                <c:pt idx="296">
                  <c:v>-0.21615370204424034</c:v>
                </c:pt>
                <c:pt idx="297">
                  <c:v>-0.21541654532043536</c:v>
                </c:pt>
                <c:pt idx="298">
                  <c:v>-0.21468442526883225</c:v>
                </c:pt>
                <c:pt idx="299">
                  <c:v>-0.21395729018873766</c:v>
                </c:pt>
                <c:pt idx="300">
                  <c:v>-0.21323508908800376</c:v>
                </c:pt>
                <c:pt idx="301">
                  <c:v>-0.21251777167087688</c:v>
                </c:pt>
                <c:pt idx="302">
                  <c:v>-0.21180528832609635</c:v>
                </c:pt>
                <c:pt idx="303">
                  <c:v>-0.21109759011523835</c:v>
                </c:pt>
                <c:pt idx="304">
                  <c:v>-0.2103946287612975</c:v>
                </c:pt>
                <c:pt idx="305">
                  <c:v>-0.20969635663750133</c:v>
                </c:pt>
                <c:pt idx="306">
                  <c:v>-0.20900272675635206</c:v>
                </c:pt>
                <c:pt idx="307">
                  <c:v>-0.20831369275888981</c:v>
                </c:pt>
                <c:pt idx="308">
                  <c:v>-0.20762920890417272</c:v>
                </c:pt>
                <c:pt idx="309">
                  <c:v>-0.20694923005896851</c:v>
                </c:pt>
                <c:pt idx="310">
                  <c:v>-0.20627371168765196</c:v>
                </c:pt>
                <c:pt idx="311">
                  <c:v>-0.20560260984230472</c:v>
                </c:pt>
                <c:pt idx="312">
                  <c:v>-0.20493588115301209</c:v>
                </c:pt>
                <c:pt idx="313">
                  <c:v>-0.20427348281835134</c:v>
                </c:pt>
                <c:pt idx="314">
                  <c:v>-0.20361537259606907</c:v>
                </c:pt>
                <c:pt idx="315">
                  <c:v>-0.20296150879394112</c:v>
                </c:pt>
                <c:pt idx="316">
                  <c:v>-0.20231185026081311</c:v>
                </c:pt>
                <c:pt idx="317">
                  <c:v>-0.20166635637781469</c:v>
                </c:pt>
                <c:pt idx="318">
                  <c:v>-0.20102498704974658</c:v>
                </c:pt>
                <c:pt idx="319">
                  <c:v>-0.20038770269663372</c:v>
                </c:pt>
                <c:pt idx="320">
                  <c:v>-0.19975446424544308</c:v>
                </c:pt>
                <c:pt idx="321">
                  <c:v>-0.19912523312196043</c:v>
                </c:pt>
                <c:pt idx="322">
                  <c:v>-0.19849997124282406</c:v>
                </c:pt>
                <c:pt idx="323">
                  <c:v>-0.19787864100771083</c:v>
                </c:pt>
                <c:pt idx="324">
                  <c:v>-0.19726120529167185</c:v>
                </c:pt>
                <c:pt idx="325">
                  <c:v>-0.19664762743761408</c:v>
                </c:pt>
                <c:pt idx="326">
                  <c:v>-0.19603787124892447</c:v>
                </c:pt>
                <c:pt idx="327">
                  <c:v>-0.19543190098223417</c:v>
                </c:pt>
                <c:pt idx="328">
                  <c:v>-0.19482968134031914</c:v>
                </c:pt>
                <c:pt idx="329">
                  <c:v>-0.1942311774651336</c:v>
                </c:pt>
                <c:pt idx="330">
                  <c:v>-0.19363635493097514</c:v>
                </c:pt>
                <c:pt idx="331">
                  <c:v>-0.19304517973777699</c:v>
                </c:pt>
                <c:pt idx="332">
                  <c:v>-0.1924576183045249</c:v>
                </c:pt>
                <c:pt idx="333">
                  <c:v>-0.1918736374627972</c:v>
                </c:pt>
                <c:pt idx="334">
                  <c:v>-0.19129320445042339</c:v>
                </c:pt>
                <c:pt idx="335">
                  <c:v>-0.19071628690526046</c:v>
                </c:pt>
                <c:pt idx="336">
                  <c:v>-0.19014285285908339</c:v>
                </c:pt>
                <c:pt idx="337">
                  <c:v>-0.18957287073158768</c:v>
                </c:pt>
                <c:pt idx="338">
                  <c:v>-0.18900630932450163</c:v>
                </c:pt>
                <c:pt idx="339">
                  <c:v>-0.18844313781580571</c:v>
                </c:pt>
                <c:pt idx="340">
                  <c:v>-0.1878833257540572</c:v>
                </c:pt>
                <c:pt idx="341">
                  <c:v>-0.18732684305281719</c:v>
                </c:pt>
                <c:pt idx="342">
                  <c:v>-0.18677365998517859</c:v>
                </c:pt>
                <c:pt idx="343">
                  <c:v>-0.1862237471783928</c:v>
                </c:pt>
                <c:pt idx="344">
                  <c:v>-0.1856770756085919</c:v>
                </c:pt>
                <c:pt idx="345">
                  <c:v>-0.18513361659560612</c:v>
                </c:pt>
                <c:pt idx="346">
                  <c:v>-0.1845933417978734</c:v>
                </c:pt>
                <c:pt idx="347">
                  <c:v>-0.18405622320743975</c:v>
                </c:pt>
                <c:pt idx="348">
                  <c:v>-0.18352223314504751</c:v>
                </c:pt>
                <c:pt idx="349">
                  <c:v>-0.18299134425531124</c:v>
                </c:pt>
                <c:pt idx="350">
                  <c:v>-0.18246352950197803</c:v>
                </c:pt>
                <c:pt idx="351">
                  <c:v>-0.18193876216327157</c:v>
                </c:pt>
                <c:pt idx="352">
                  <c:v>-0.18141701582731717</c:v>
                </c:pt>
                <c:pt idx="353">
                  <c:v>-0.18089826438764711</c:v>
                </c:pt>
                <c:pt idx="354">
                  <c:v>-0.18038248203878426</c:v>
                </c:pt>
                <c:pt idx="355">
                  <c:v>-0.17986964327190205</c:v>
                </c:pt>
                <c:pt idx="356">
                  <c:v>-0.17935972287055985</c:v>
                </c:pt>
                <c:pt idx="357">
                  <c:v>-0.17885269590651157</c:v>
                </c:pt>
                <c:pt idx="358">
                  <c:v>-0.17834853773558715</c:v>
                </c:pt>
                <c:pt idx="359">
                  <c:v>-0.17784722399364356</c:v>
                </c:pt>
                <c:pt idx="360">
                  <c:v>-0.17734873059258621</c:v>
                </c:pt>
                <c:pt idx="361">
                  <c:v>-0.17685303371645744</c:v>
                </c:pt>
                <c:pt idx="362">
                  <c:v>-0.17636010981759193</c:v>
                </c:pt>
                <c:pt idx="363">
                  <c:v>-0.17586993561283693</c:v>
                </c:pt>
                <c:pt idx="364">
                  <c:v>-0.17538248807983708</c:v>
                </c:pt>
                <c:pt idx="365">
                  <c:v>-0.17489774445338108</c:v>
                </c:pt>
                <c:pt idx="366">
                  <c:v>-0.17441568222181028</c:v>
                </c:pt>
                <c:pt idx="367">
                  <c:v>-0.17393627912348728</c:v>
                </c:pt>
                <c:pt idx="368">
                  <c:v>-0.17345951314332372</c:v>
                </c:pt>
                <c:pt idx="369">
                  <c:v>-0.17298536250936578</c:v>
                </c:pt>
                <c:pt idx="370">
                  <c:v>-0.17251380568943656</c:v>
                </c:pt>
                <c:pt idx="371">
                  <c:v>-0.17204482138783403</c:v>
                </c:pt>
                <c:pt idx="372">
                  <c:v>-0.1715783885420836</c:v>
                </c:pt>
                <c:pt idx="373">
                  <c:v>-0.1711144863197443</c:v>
                </c:pt>
                <c:pt idx="374">
                  <c:v>-0.17065309411526722</c:v>
                </c:pt>
                <c:pt idx="375">
                  <c:v>-0.17019419154690568</c:v>
                </c:pt>
                <c:pt idx="376">
                  <c:v>-0.16973775845367584</c:v>
                </c:pt>
                <c:pt idx="377">
                  <c:v>-0.16928377489236665</c:v>
                </c:pt>
                <c:pt idx="378">
                  <c:v>-0.168832221134599</c:v>
                </c:pt>
                <c:pt idx="379">
                  <c:v>-0.16838307766393162</c:v>
                </c:pt>
                <c:pt idx="380">
                  <c:v>-0.16793632517301449</c:v>
                </c:pt>
                <c:pt idx="381">
                  <c:v>-0.16749194456078795</c:v>
                </c:pt>
                <c:pt idx="382">
                  <c:v>-0.16704991692972693</c:v>
                </c:pt>
                <c:pt idx="383">
                  <c:v>-0.16661022358312888</c:v>
                </c:pt>
                <c:pt idx="384">
                  <c:v>-0.16617284602244572</c:v>
                </c:pt>
                <c:pt idx="385">
                  <c:v>-0.16573776594465797</c:v>
                </c:pt>
                <c:pt idx="386">
                  <c:v>-0.16530496523969071</c:v>
                </c:pt>
                <c:pt idx="387">
                  <c:v>-0.16487442598787053</c:v>
                </c:pt>
                <c:pt idx="388">
                  <c:v>-0.16444613045742268</c:v>
                </c:pt>
                <c:pt idx="389">
                  <c:v>-0.16402006110200784</c:v>
                </c:pt>
                <c:pt idx="390">
                  <c:v>-0.16359620055829738</c:v>
                </c:pt>
                <c:pt idx="391">
                  <c:v>-0.16317453164358692</c:v>
                </c:pt>
                <c:pt idx="392">
                  <c:v>-0.16275503735344718</c:v>
                </c:pt>
                <c:pt idx="393">
                  <c:v>-0.16233770085941135</c:v>
                </c:pt>
                <c:pt idx="394">
                  <c:v>-0.16192250550669873</c:v>
                </c:pt>
                <c:pt idx="395">
                  <c:v>-0.1615094348119733</c:v>
                </c:pt>
                <c:pt idx="396">
                  <c:v>-0.16109847246113754</c:v>
                </c:pt>
                <c:pt idx="397">
                  <c:v>-0.16068960230715984</c:v>
                </c:pt>
                <c:pt idx="398">
                  <c:v>-0.16028280836793579</c:v>
                </c:pt>
                <c:pt idx="399">
                  <c:v>-0.15987807482418184</c:v>
                </c:pt>
                <c:pt idx="400">
                  <c:v>-0.15947538601736164</c:v>
                </c:pt>
                <c:pt idx="401">
                  <c:v>-0.15907472644764409</c:v>
                </c:pt>
                <c:pt idx="402">
                  <c:v>-0.15867608077189219</c:v>
                </c:pt>
                <c:pt idx="403">
                  <c:v>-0.15827943380168261</c:v>
                </c:pt>
                <c:pt idx="404">
                  <c:v>-0.15788477050135574</c:v>
                </c:pt>
                <c:pt idx="405">
                  <c:v>-0.15749207598609441</c:v>
                </c:pt>
                <c:pt idx="406">
                  <c:v>-0.15710133552003214</c:v>
                </c:pt>
                <c:pt idx="407">
                  <c:v>-0.15671253451439002</c:v>
                </c:pt>
                <c:pt idx="408">
                  <c:v>-0.15632565852564087</c:v>
                </c:pt>
                <c:pt idx="409">
                  <c:v>-0.15594069325370183</c:v>
                </c:pt>
                <c:pt idx="410">
                  <c:v>-0.15555762454015296</c:v>
                </c:pt>
                <c:pt idx="411">
                  <c:v>-0.15517643836648307</c:v>
                </c:pt>
                <c:pt idx="412">
                  <c:v>-0.15479712085236152</c:v>
                </c:pt>
                <c:pt idx="413">
                  <c:v>-0.15441965825393533</c:v>
                </c:pt>
                <c:pt idx="414">
                  <c:v>-0.15404403696215169</c:v>
                </c:pt>
                <c:pt idx="415">
                  <c:v>-0.15367024350110528</c:v>
                </c:pt>
                <c:pt idx="416">
                  <c:v>-0.15329826452640979</c:v>
                </c:pt>
                <c:pt idx="417">
                  <c:v>-0.15292808682359332</c:v>
                </c:pt>
                <c:pt idx="418">
                  <c:v>-0.15255969730651722</c:v>
                </c:pt>
                <c:pt idx="419">
                  <c:v>-0.15219308301581844</c:v>
                </c:pt>
                <c:pt idx="420">
                  <c:v>-0.15182823111737379</c:v>
                </c:pt>
                <c:pt idx="421">
                  <c:v>-0.15146512890078739</c:v>
                </c:pt>
                <c:pt idx="422">
                  <c:v>-0.1511037637778993</c:v>
                </c:pt>
                <c:pt idx="423">
                  <c:v>-0.15074412328131634</c:v>
                </c:pt>
                <c:pt idx="424">
                  <c:v>-0.15038619506296352</c:v>
                </c:pt>
                <c:pt idx="425">
                  <c:v>-0.15002996689265688</c:v>
                </c:pt>
                <c:pt idx="426">
                  <c:v>-0.1496754266566962</c:v>
                </c:pt>
                <c:pt idx="427">
                  <c:v>-0.14932256235647862</c:v>
                </c:pt>
                <c:pt idx="428">
                  <c:v>-0.14897136210713127</c:v>
                </c:pt>
                <c:pt idx="429">
                  <c:v>-0.14862181413616402</c:v>
                </c:pt>
                <c:pt idx="430">
                  <c:v>-0.14827390678214089</c:v>
                </c:pt>
                <c:pt idx="431">
                  <c:v>-0.14792762849337088</c:v>
                </c:pt>
                <c:pt idx="432">
                  <c:v>-0.14758296782661667</c:v>
                </c:pt>
                <c:pt idx="433">
                  <c:v>-0.14723991344582191</c:v>
                </c:pt>
                <c:pt idx="434">
                  <c:v>-0.14689845412085656</c:v>
                </c:pt>
                <c:pt idx="435">
                  <c:v>-0.14655857872627945</c:v>
                </c:pt>
                <c:pt idx="436">
                  <c:v>-0.14622027624011871</c:v>
                </c:pt>
                <c:pt idx="437">
                  <c:v>-0.1458835357426686</c:v>
                </c:pt>
                <c:pt idx="438">
                  <c:v>-0.14554834641530359</c:v>
                </c:pt>
                <c:pt idx="439">
                  <c:v>-0.14521469753930902</c:v>
                </c:pt>
                <c:pt idx="440">
                  <c:v>-0.1448825784947276</c:v>
                </c:pt>
                <c:pt idx="441">
                  <c:v>-0.1445519787592221</c:v>
                </c:pt>
                <c:pt idx="442">
                  <c:v>-0.14422288790695381</c:v>
                </c:pt>
                <c:pt idx="443">
                  <c:v>-0.1438952956074763</c:v>
                </c:pt>
                <c:pt idx="444">
                  <c:v>-0.14356919162464463</c:v>
                </c:pt>
                <c:pt idx="445">
                  <c:v>-0.14324456581553921</c:v>
                </c:pt>
                <c:pt idx="446">
                  <c:v>-0.14292140812940474</c:v>
                </c:pt>
                <c:pt idx="447">
                  <c:v>-0.14259970860660331</c:v>
                </c:pt>
                <c:pt idx="448">
                  <c:v>-0.1422794573775821</c:v>
                </c:pt>
                <c:pt idx="449">
                  <c:v>-0.14196064466185473</c:v>
                </c:pt>
                <c:pt idx="450">
                  <c:v>-0.14164326076699674</c:v>
                </c:pt>
                <c:pt idx="451">
                  <c:v>-0.14132729608765471</c:v>
                </c:pt>
                <c:pt idx="452">
                  <c:v>-0.1410127411045683</c:v>
                </c:pt>
                <c:pt idx="453">
                  <c:v>-0.14069958638360608</c:v>
                </c:pt>
                <c:pt idx="454">
                  <c:v>-0.14038782257481375</c:v>
                </c:pt>
                <c:pt idx="455">
                  <c:v>-0.14007744041147566</c:v>
                </c:pt>
                <c:pt idx="456">
                  <c:v>-0.13976843070918835</c:v>
                </c:pt>
                <c:pt idx="457">
                  <c:v>-0.13946078436494688</c:v>
                </c:pt>
                <c:pt idx="458">
                  <c:v>-0.13915449235624316</c:v>
                </c:pt>
                <c:pt idx="459">
                  <c:v>-0.13884954574017633</c:v>
                </c:pt>
                <c:pt idx="460">
                  <c:v>-0.13854593565257467</c:v>
                </c:pt>
                <c:pt idx="461">
                  <c:v>-0.13824365330712959</c:v>
                </c:pt>
                <c:pt idx="462">
                  <c:v>-0.1379426899945406</c:v>
                </c:pt>
                <c:pt idx="463">
                  <c:v>-0.13764303708167194</c:v>
                </c:pt>
                <c:pt idx="464">
                  <c:v>-0.13734468601072003</c:v>
                </c:pt>
                <c:pt idx="465">
                  <c:v>-0.13704762829839179</c:v>
                </c:pt>
                <c:pt idx="466">
                  <c:v>-0.13675185553509392</c:v>
                </c:pt>
                <c:pt idx="467">
                  <c:v>-0.13645735938413278</c:v>
                </c:pt>
                <c:pt idx="468">
                  <c:v>-0.13616413158092439</c:v>
                </c:pt>
                <c:pt idx="469">
                  <c:v>-0.13587216393221502</c:v>
                </c:pt>
                <c:pt idx="470">
                  <c:v>-0.13558144831531177</c:v>
                </c:pt>
                <c:pt idx="471">
                  <c:v>-0.13529197667732296</c:v>
                </c:pt>
                <c:pt idx="472">
                  <c:v>-0.13500374103440871</c:v>
                </c:pt>
                <c:pt idx="473">
                  <c:v>-0.13471673347104066</c:v>
                </c:pt>
                <c:pt idx="474">
                  <c:v>-0.13443094613927176</c:v>
                </c:pt>
                <c:pt idx="475">
                  <c:v>-0.13414637125801493</c:v>
                </c:pt>
                <c:pt idx="476">
                  <c:v>-0.13386300111233129</c:v>
                </c:pt>
                <c:pt idx="477">
                  <c:v>-0.13358082805272725</c:v>
                </c:pt>
                <c:pt idx="478">
                  <c:v>-0.13329984449446103</c:v>
                </c:pt>
                <c:pt idx="479">
                  <c:v>-0.13302004291685707</c:v>
                </c:pt>
                <c:pt idx="480">
                  <c:v>-0.13274141586263025</c:v>
                </c:pt>
                <c:pt idx="481">
                  <c:v>-0.13246395593721783</c:v>
                </c:pt>
                <c:pt idx="482">
                  <c:v>-0.13218765580812031</c:v>
                </c:pt>
                <c:pt idx="483">
                  <c:v>-0.13191250820425029</c:v>
                </c:pt>
                <c:pt idx="484">
                  <c:v>-0.13163850591528978</c:v>
                </c:pt>
                <c:pt idx="485">
                  <c:v>-0.13136564179105545</c:v>
                </c:pt>
                <c:pt idx="486">
                  <c:v>-0.13109390874087182</c:v>
                </c:pt>
                <c:pt idx="487">
                  <c:v>-0.13082329973295226</c:v>
                </c:pt>
                <c:pt idx="488">
                  <c:v>-0.13055380779378789</c:v>
                </c:pt>
                <c:pt idx="489">
                  <c:v>-0.13028542600754389</c:v>
                </c:pt>
                <c:pt idx="490">
                  <c:v>-0.13001814751546353</c:v>
                </c:pt>
                <c:pt idx="491">
                  <c:v>-0.12975196551527929</c:v>
                </c:pt>
                <c:pt idx="492">
                  <c:v>-0.12948687326063146</c:v>
                </c:pt>
                <c:pt idx="493">
                  <c:v>-0.12922286406049394</c:v>
                </c:pt>
                <c:pt idx="494">
                  <c:v>-0.12895993127860703</c:v>
                </c:pt>
                <c:pt idx="495">
                  <c:v>-0.1286980683329173</c:v>
                </c:pt>
                <c:pt idx="496">
                  <c:v>-0.12843726869502414</c:v>
                </c:pt>
                <c:pt idx="497">
                  <c:v>-0.12817752588963335</c:v>
                </c:pt>
                <c:pt idx="498">
                  <c:v>-0.12791883349401714</c:v>
                </c:pt>
                <c:pt idx="499">
                  <c:v>-0.1276611851374809</c:v>
                </c:pt>
                <c:pt idx="500">
                  <c:v>-0.12740457450083639</c:v>
                </c:pt>
                <c:pt idx="501">
                  <c:v>-0.12714899531588142</c:v>
                </c:pt>
                <c:pt idx="502">
                  <c:v>-0.12689444136488567</c:v>
                </c:pt>
                <c:pt idx="503">
                  <c:v>-0.1266409064800828</c:v>
                </c:pt>
                <c:pt idx="504">
                  <c:v>-0.12638838454316875</c:v>
                </c:pt>
                <c:pt idx="505">
                  <c:v>-0.12613686948480612</c:v>
                </c:pt>
                <c:pt idx="506">
                  <c:v>-0.12588635528413422</c:v>
                </c:pt>
                <c:pt idx="507">
                  <c:v>-0.12563683596828548</c:v>
                </c:pt>
                <c:pt idx="508">
                  <c:v>-0.12538830561190709</c:v>
                </c:pt>
                <c:pt idx="509">
                  <c:v>-0.12514075833668897</c:v>
                </c:pt>
                <c:pt idx="510">
                  <c:v>-0.12489418831089674</c:v>
                </c:pt>
                <c:pt idx="511">
                  <c:v>-0.12464858974891078</c:v>
                </c:pt>
                <c:pt idx="512">
                  <c:v>-0.12440395691077033</c:v>
                </c:pt>
                <c:pt idx="513">
                  <c:v>-0.12416028410172346</c:v>
                </c:pt>
                <c:pt idx="514">
                  <c:v>-0.12391756567178186</c:v>
                </c:pt>
                <c:pt idx="515">
                  <c:v>-0.12367579601528127</c:v>
                </c:pt>
                <c:pt idx="516">
                  <c:v>-0.12343496957044696</c:v>
                </c:pt>
                <c:pt idx="517">
                  <c:v>-0.1231950808189642</c:v>
                </c:pt>
                <c:pt idx="518">
                  <c:v>-0.12295612428555409</c:v>
                </c:pt>
                <c:pt idx="519">
                  <c:v>-0.1227180945375539</c:v>
                </c:pt>
                <c:pt idx="520">
                  <c:v>-0.12248098618450279</c:v>
                </c:pt>
                <c:pt idx="521">
                  <c:v>-0.12224479387773197</c:v>
                </c:pt>
                <c:pt idx="522">
                  <c:v>-0.12200951230995993</c:v>
                </c:pt>
                <c:pt idx="523">
                  <c:v>-0.1217751362148923</c:v>
                </c:pt>
                <c:pt idx="524">
                  <c:v>-0.12154166036682601</c:v>
                </c:pt>
                <c:pt idx="525">
                  <c:v>-0.12130907958025866</c:v>
                </c:pt>
                <c:pt idx="526">
                  <c:v>-0.12107738870950198</c:v>
                </c:pt>
                <c:pt idx="527">
                  <c:v>-0.12084658264829963</c:v>
                </c:pt>
                <c:pt idx="528">
                  <c:v>-0.12061665632944993</c:v>
                </c:pt>
                <c:pt idx="529">
                  <c:v>-0.12038760472443223</c:v>
                </c:pt>
                <c:pt idx="530">
                  <c:v>-0.12015942284303838</c:v>
                </c:pt>
                <c:pt idx="531">
                  <c:v>-0.11993210573300747</c:v>
                </c:pt>
                <c:pt idx="532">
                  <c:v>-0.11970564847966568</c:v>
                </c:pt>
                <c:pt idx="533">
                  <c:v>-0.11948004620556947</c:v>
                </c:pt>
                <c:pt idx="534">
                  <c:v>-0.11925529407015339</c:v>
                </c:pt>
                <c:pt idx="535">
                  <c:v>-0.11903138726938153</c:v>
                </c:pt>
                <c:pt idx="536">
                  <c:v>-0.11880832103540299</c:v>
                </c:pt>
                <c:pt idx="537">
                  <c:v>-0.11858609063621152</c:v>
                </c:pt>
                <c:pt idx="538">
                  <c:v>-0.11836469137530847</c:v>
                </c:pt>
                <c:pt idx="539">
                  <c:v>-0.11814411859137017</c:v>
                </c:pt>
                <c:pt idx="540">
                  <c:v>-0.1179243676579185</c:v>
                </c:pt>
                <c:pt idx="541">
                  <c:v>-0.11770543398299545</c:v>
                </c:pt>
                <c:pt idx="542">
                  <c:v>-0.11748731300884151</c:v>
                </c:pt>
                <c:pt idx="543">
                  <c:v>-0.11727000021157696</c:v>
                </c:pt>
                <c:pt idx="544">
                  <c:v>-0.11705349110088757</c:v>
                </c:pt>
                <c:pt idx="545">
                  <c:v>-0.11683778121971312</c:v>
                </c:pt>
                <c:pt idx="546">
                  <c:v>-0.11662286614393996</c:v>
                </c:pt>
                <c:pt idx="547">
                  <c:v>-0.11640874148209644</c:v>
                </c:pt>
                <c:pt idx="548">
                  <c:v>-0.11619540287505203</c:v>
                </c:pt>
                <c:pt idx="549">
                  <c:v>-0.1159828459957198</c:v>
                </c:pt>
                <c:pt idx="550">
                  <c:v>-0.11577106654876206</c:v>
                </c:pt>
                <c:pt idx="551">
                  <c:v>-0.11556006027029912</c:v>
                </c:pt>
                <c:pt idx="552">
                  <c:v>-0.1153498229276216</c:v>
                </c:pt>
                <c:pt idx="553">
                  <c:v>-0.11514035031890564</c:v>
                </c:pt>
                <c:pt idx="554">
                  <c:v>-0.11493163827293122</c:v>
                </c:pt>
                <c:pt idx="555">
                  <c:v>-0.11472368264880371</c:v>
                </c:pt>
                <c:pt idx="556">
                  <c:v>-0.11451647933567836</c:v>
                </c:pt>
                <c:pt idx="557">
                  <c:v>-0.11431002425248786</c:v>
                </c:pt>
                <c:pt idx="558">
                  <c:v>-0.11410431334767272</c:v>
                </c:pt>
                <c:pt idx="559">
                  <c:v>-0.11389934259891475</c:v>
                </c:pt>
                <c:pt idx="560">
                  <c:v>-0.11369510801287341</c:v>
                </c:pt>
                <c:pt idx="561">
                  <c:v>-0.11349160562492479</c:v>
                </c:pt>
                <c:pt idx="562">
                  <c:v>-0.11328883149890372</c:v>
                </c:pt>
                <c:pt idx="563">
                  <c:v>-0.11308678172684844</c:v>
                </c:pt>
                <c:pt idx="564">
                  <c:v>-0.11288545242874816</c:v>
                </c:pt>
                <c:pt idx="565">
                  <c:v>-0.11268483975229326</c:v>
                </c:pt>
                <c:pt idx="566">
                  <c:v>-0.11248493987262805</c:v>
                </c:pt>
                <c:pt idx="567">
                  <c:v>-0.11228574899210635</c:v>
                </c:pt>
                <c:pt idx="568">
                  <c:v>-0.11208726334004984</c:v>
                </c:pt>
                <c:pt idx="569">
                  <c:v>-0.11188947917250837</c:v>
                </c:pt>
                <c:pt idx="570">
                  <c:v>-0.11169239277202359</c:v>
                </c:pt>
                <c:pt idx="571">
                  <c:v>-0.11149600044739455</c:v>
                </c:pt>
                <c:pt idx="572">
                  <c:v>-0.11130029853344596</c:v>
                </c:pt>
                <c:pt idx="573">
                  <c:v>-0.111105283390799</c:v>
                </c:pt>
                <c:pt idx="574">
                  <c:v>-0.11091095140564437</c:v>
                </c:pt>
                <c:pt idx="575">
                  <c:v>-0.11071729898951783</c:v>
                </c:pt>
                <c:pt idx="576">
                  <c:v>-0.11052432257907815</c:v>
                </c:pt>
                <c:pt idx="577">
                  <c:v>-0.11033201863588731</c:v>
                </c:pt>
                <c:pt idx="578">
                  <c:v>-0.11014038364619295</c:v>
                </c:pt>
                <c:pt idx="579">
                  <c:v>-0.10994941412071331</c:v>
                </c:pt>
                <c:pt idx="580">
                  <c:v>-0.10975910659442428</c:v>
                </c:pt>
                <c:pt idx="581">
                  <c:v>-0.10956945762634866</c:v>
                </c:pt>
                <c:pt idx="582">
                  <c:v>-0.1093804637993475</c:v>
                </c:pt>
                <c:pt idx="583">
                  <c:v>-0.10919212171991409</c:v>
                </c:pt>
                <c:pt idx="584">
                  <c:v>-0.10900442801796935</c:v>
                </c:pt>
                <c:pt idx="585">
                  <c:v>-0.10881737934665998</c:v>
                </c:pt>
                <c:pt idx="586">
                  <c:v>-0.10863097238215853</c:v>
                </c:pt>
                <c:pt idx="587">
                  <c:v>-0.10844520382346524</c:v>
                </c:pt>
                <c:pt idx="588">
                  <c:v>-0.10826007039221226</c:v>
                </c:pt>
                <c:pt idx="589">
                  <c:v>-0.10807556883246985</c:v>
                </c:pt>
                <c:pt idx="590">
                  <c:v>-0.10789169591055434</c:v>
                </c:pt>
                <c:pt idx="591">
                  <c:v>-0.10770844841483825</c:v>
                </c:pt>
                <c:pt idx="592">
                  <c:v>-0.10752582315556249</c:v>
                </c:pt>
                <c:pt idx="593">
                  <c:v>-0.10734381696465002</c:v>
                </c:pt>
                <c:pt idx="594">
                  <c:v>-0.10716242669552203</c:v>
                </c:pt>
                <c:pt idx="595">
                  <c:v>-0.10698164922291528</c:v>
                </c:pt>
                <c:pt idx="596">
                  <c:v>-0.10680148144270214</c:v>
                </c:pt>
                <c:pt idx="597">
                  <c:v>-0.10662192027171152</c:v>
                </c:pt>
                <c:pt idx="598">
                  <c:v>-0.10644296264755244</c:v>
                </c:pt>
                <c:pt idx="599">
                  <c:v>-0.10626460552843887</c:v>
                </c:pt>
                <c:pt idx="600">
                  <c:v>-0.10608684589301655</c:v>
                </c:pt>
                <c:pt idx="601">
                  <c:v>-0.10590968074019158</c:v>
                </c:pt>
                <c:pt idx="602">
                  <c:v>-0.10573310708896053</c:v>
                </c:pt>
                <c:pt idx="603">
                  <c:v>-0.10555712197824245</c:v>
                </c:pt>
                <c:pt idx="604">
                  <c:v>-0.10538172246671268</c:v>
                </c:pt>
                <c:pt idx="605">
                  <c:v>-0.10520690563263783</c:v>
                </c:pt>
                <c:pt idx="606">
                  <c:v>-0.10503266857371296</c:v>
                </c:pt>
                <c:pt idx="607">
                  <c:v>-0.1048590084069002</c:v>
                </c:pt>
                <c:pt idx="608">
                  <c:v>-0.1046859222682688</c:v>
                </c:pt>
                <c:pt idx="609">
                  <c:v>-0.10451340731283687</c:v>
                </c:pt>
                <c:pt idx="610">
                  <c:v>-0.10434146071441494</c:v>
                </c:pt>
                <c:pt idx="611">
                  <c:v>-0.10417007966545076</c:v>
                </c:pt>
                <c:pt idx="612">
                  <c:v>-0.10399926137687569</c:v>
                </c:pt>
                <c:pt idx="613">
                  <c:v>-0.10382900307795265</c:v>
                </c:pt>
                <c:pt idx="614">
                  <c:v>-0.10365930201612567</c:v>
                </c:pt>
                <c:pt idx="615">
                  <c:v>-0.10349015545687081</c:v>
                </c:pt>
                <c:pt idx="616">
                  <c:v>-0.10332156068354849</c:v>
                </c:pt>
                <c:pt idx="617">
                  <c:v>-0.10315351499725743</c:v>
                </c:pt>
                <c:pt idx="618">
                  <c:v>-0.10298601571668989</c:v>
                </c:pt>
                <c:pt idx="619">
                  <c:v>-0.10281906017798842</c:v>
                </c:pt>
                <c:pt idx="620">
                  <c:v>-0.10265264573460393</c:v>
                </c:pt>
                <c:pt idx="621">
                  <c:v>-0.10248676975715511</c:v>
                </c:pt>
                <c:pt idx="622">
                  <c:v>-0.10232142963328947</c:v>
                </c:pt>
                <c:pt idx="623">
                  <c:v>-0.10215662276754531</c:v>
                </c:pt>
                <c:pt idx="624">
                  <c:v>-0.10199234658121546</c:v>
                </c:pt>
                <c:pt idx="625">
                  <c:v>-0.10182859851221214</c:v>
                </c:pt>
                <c:pt idx="626">
                  <c:v>-0.10166537601493292</c:v>
                </c:pt>
                <c:pt idx="627">
                  <c:v>-0.1015026765601285</c:v>
                </c:pt>
                <c:pt idx="628">
                  <c:v>-0.10134049763477118</c:v>
                </c:pt>
                <c:pt idx="629">
                  <c:v>-0.10117883674192506</c:v>
                </c:pt>
                <c:pt idx="630">
                  <c:v>-0.1010176914006172</c:v>
                </c:pt>
                <c:pt idx="631">
                  <c:v>-0.10085705914571014</c:v>
                </c:pt>
                <c:pt idx="632">
                  <c:v>-0.10069693752777567</c:v>
                </c:pt>
                <c:pt idx="633">
                  <c:v>-0.10053732411296953</c:v>
                </c:pt>
                <c:pt idx="634">
                  <c:v>-0.10037821648290794</c:v>
                </c:pt>
                <c:pt idx="635">
                  <c:v>-0.10021961223454445</c:v>
                </c:pt>
                <c:pt idx="636">
                  <c:v>-0.10006150898004877</c:v>
                </c:pt>
                <c:pt idx="637">
                  <c:v>-9.9903904346686126E-2</c:v>
                </c:pt>
                <c:pt idx="638">
                  <c:v>-9.9746795976698152E-2</c:v>
                </c:pt>
                <c:pt idx="639">
                  <c:v>-9.9590181527184837E-2</c:v>
                </c:pt>
                <c:pt idx="640">
                  <c:v>-9.9434058669987405E-2</c:v>
                </c:pt>
                <c:pt idx="641">
                  <c:v>-9.9278425091572475E-2</c:v>
                </c:pt>
                <c:pt idx="642">
                  <c:v>-9.912327849291741E-2</c:v>
                </c:pt>
                <c:pt idx="643">
                  <c:v>-9.8968616589396333E-2</c:v>
                </c:pt>
                <c:pt idx="644">
                  <c:v>-9.8814437110667716E-2</c:v>
                </c:pt>
                <c:pt idx="645">
                  <c:v>-9.8660737800562698E-2</c:v>
                </c:pt>
                <c:pt idx="646">
                  <c:v>-9.8507516416974611E-2</c:v>
                </c:pt>
                <c:pt idx="647">
                  <c:v>-9.8354770731749294E-2</c:v>
                </c:pt>
                <c:pt idx="648">
                  <c:v>-9.8202498530576901E-2</c:v>
                </c:pt>
                <c:pt idx="649">
                  <c:v>-9.8050697612884194E-2</c:v>
                </c:pt>
                <c:pt idx="650">
                  <c:v>-9.7899365791728157E-2</c:v>
                </c:pt>
                <c:pt idx="651">
                  <c:v>-9.774850089369054E-2</c:v>
                </c:pt>
                <c:pt idx="652">
                  <c:v>-9.7598100758773287E-2</c:v>
                </c:pt>
                <c:pt idx="653">
                  <c:v>-9.744816324029508E-2</c:v>
                </c:pt>
                <c:pt idx="654">
                  <c:v>-9.7298686204788723E-2</c:v>
                </c:pt>
                <c:pt idx="655">
                  <c:v>-9.7149667531899464E-2</c:v>
                </c:pt>
                <c:pt idx="656">
                  <c:v>-9.7001105114284433E-2</c:v>
                </c:pt>
                <c:pt idx="657">
                  <c:v>-9.6852996857512808E-2</c:v>
                </c:pt>
                <c:pt idx="658">
                  <c:v>-9.6705340679966958E-2</c:v>
                </c:pt>
                <c:pt idx="659">
                  <c:v>-9.655813451274449E-2</c:v>
                </c:pt>
                <c:pt idx="660">
                  <c:v>-9.6411376299561244E-2</c:v>
                </c:pt>
                <c:pt idx="661">
                  <c:v>-9.6265063996655159E-2</c:v>
                </c:pt>
                <c:pt idx="662">
                  <c:v>-9.6119195572690996E-2</c:v>
                </c:pt>
                <c:pt idx="663">
                  <c:v>-9.5973769008665832E-2</c:v>
                </c:pt>
                <c:pt idx="664">
                  <c:v>-9.5828782297815676E-2</c:v>
                </c:pt>
                <c:pt idx="665">
                  <c:v>-9.5684233445522696E-2</c:v>
                </c:pt>
                <c:pt idx="666">
                  <c:v>-9.5540120469223389E-2</c:v>
                </c:pt>
                <c:pt idx="667">
                  <c:v>-9.5396441398317475E-2</c:v>
                </c:pt>
                <c:pt idx="668">
                  <c:v>-9.5253194274077843E-2</c:v>
                </c:pt>
                <c:pt idx="669">
                  <c:v>-9.5110377149561109E-2</c:v>
                </c:pt>
                <c:pt idx="670">
                  <c:v>-9.4967988089518993E-2</c:v>
                </c:pt>
                <c:pt idx="671">
                  <c:v>-9.4826025170310677E-2</c:v>
                </c:pt>
                <c:pt idx="672">
                  <c:v>-9.4684486479815699E-2</c:v>
                </c:pt>
                <c:pt idx="673">
                  <c:v>-9.45433701173478E-2</c:v>
                </c:pt>
                <c:pt idx="674">
                  <c:v>-9.4402674193569555E-2</c:v>
                </c:pt>
                <c:pt idx="675">
                  <c:v>-9.4262396830407602E-2</c:v>
                </c:pt>
                <c:pt idx="676">
                  <c:v>-9.41225361609688E-2</c:v>
                </c:pt>
                <c:pt idx="677">
                  <c:v>-9.3983090329457092E-2</c:v>
                </c:pt>
                <c:pt idx="678">
                  <c:v>-9.384405749109101E-2</c:v>
                </c:pt>
                <c:pt idx="679">
                  <c:v>-9.3705435812022161E-2</c:v>
                </c:pt>
                <c:pt idx="680">
                  <c:v>-9.3567223469254085E-2</c:v>
                </c:pt>
                <c:pt idx="681">
                  <c:v>-9.3429418650562146E-2</c:v>
                </c:pt>
                <c:pt idx="682">
                  <c:v>-9.3292019554413963E-2</c:v>
                </c:pt>
                <c:pt idx="683">
                  <c:v>-9.3155024389890623E-2</c:v>
                </c:pt>
                <c:pt idx="684">
                  <c:v>-9.3018431376608535E-2</c:v>
                </c:pt>
                <c:pt idx="685">
                  <c:v>-9.2882238744641951E-2</c:v>
                </c:pt>
                <c:pt idx="686">
                  <c:v>-9.274644473444639E-2</c:v>
                </c:pt>
                <c:pt idx="687">
                  <c:v>-9.2611047596782306E-2</c:v>
                </c:pt>
                <c:pt idx="688">
                  <c:v>-9.2476045592639999E-2</c:v>
                </c:pt>
                <c:pt idx="689">
                  <c:v>-9.2341436993164536E-2</c:v>
                </c:pt>
                <c:pt idx="690">
                  <c:v>-9.2207220079581917E-2</c:v>
                </c:pt>
                <c:pt idx="691">
                  <c:v>-9.2073393143125529E-2</c:v>
                </c:pt>
                <c:pt idx="692">
                  <c:v>-9.1939954484963379E-2</c:v>
                </c:pt>
                <c:pt idx="693">
                  <c:v>-9.180690241612588E-2</c:v>
                </c:pt>
                <c:pt idx="694">
                  <c:v>-9.1674235257434428E-2</c:v>
                </c:pt>
                <c:pt idx="695">
                  <c:v>-9.1541951339430355E-2</c:v>
                </c:pt>
                <c:pt idx="696">
                  <c:v>-9.1410049002304802E-2</c:v>
                </c:pt>
                <c:pt idx="697">
                  <c:v>-9.1278526595828788E-2</c:v>
                </c:pt>
                <c:pt idx="698">
                  <c:v>-9.1147382479284389E-2</c:v>
                </c:pt>
                <c:pt idx="699">
                  <c:v>-9.1016615021396047E-2</c:v>
                </c:pt>
                <c:pt idx="700">
                  <c:v>-9.088622260026287E-2</c:v>
                </c:pt>
                <c:pt idx="701">
                  <c:v>-9.0756203603291161E-2</c:v>
                </c:pt>
                <c:pt idx="702">
                  <c:v>-9.0626556427127705E-2</c:v>
                </c:pt>
                <c:pt idx="703">
                  <c:v>-9.0497279477593784E-2</c:v>
                </c:pt>
                <c:pt idx="704">
                  <c:v>-9.0368371169619349E-2</c:v>
                </c:pt>
                <c:pt idx="705">
                  <c:v>-9.0239829927178189E-2</c:v>
                </c:pt>
                <c:pt idx="706">
                  <c:v>-9.0111654183223353E-2</c:v>
                </c:pt>
                <c:pt idx="707">
                  <c:v>-8.9983842379623313E-2</c:v>
                </c:pt>
                <c:pt idx="708">
                  <c:v>-8.985639296709852E-2</c:v>
                </c:pt>
                <c:pt idx="709">
                  <c:v>-8.9729304405158597E-2</c:v>
                </c:pt>
                <c:pt idx="710">
                  <c:v>-8.9602575162040093E-2</c:v>
                </c:pt>
                <c:pt idx="711">
                  <c:v>-8.9476203714644625E-2</c:v>
                </c:pt>
                <c:pt idx="712">
                  <c:v>-8.9350188548477746E-2</c:v>
                </c:pt>
                <c:pt idx="713">
                  <c:v>-8.9224528157588162E-2</c:v>
                </c:pt>
                <c:pt idx="714">
                  <c:v>-8.9099221044507446E-2</c:v>
                </c:pt>
                <c:pt idx="715">
                  <c:v>-8.8974265720190557E-2</c:v>
                </c:pt>
                <c:pt idx="716">
                  <c:v>-8.8849660703956404E-2</c:v>
                </c:pt>
                <c:pt idx="717">
                  <c:v>-8.872540452342928E-2</c:v>
                </c:pt>
                <c:pt idx="718">
                  <c:v>-8.8601495714480671E-2</c:v>
                </c:pt>
                <c:pt idx="719">
                  <c:v>-8.8477932821171487E-2</c:v>
                </c:pt>
                <c:pt idx="720">
                  <c:v>-8.8354714395694853E-2</c:v>
                </c:pt>
                <c:pt idx="721">
                  <c:v>-8.8231838998319323E-2</c:v>
                </c:pt>
                <c:pt idx="722">
                  <c:v>-8.8109305197332746E-2</c:v>
                </c:pt>
                <c:pt idx="723">
                  <c:v>-8.7987111568986198E-2</c:v>
                </c:pt>
                <c:pt idx="724">
                  <c:v>-8.7865256697438943E-2</c:v>
                </c:pt>
                <c:pt idx="725">
                  <c:v>-8.7743739174703433E-2</c:v>
                </c:pt>
                <c:pt idx="726">
                  <c:v>-8.7622557600590706E-2</c:v>
                </c:pt>
                <c:pt idx="727">
                  <c:v>-8.7501710582656766E-2</c:v>
                </c:pt>
                <c:pt idx="728">
                  <c:v>-8.7381196736148817E-2</c:v>
                </c:pt>
                <c:pt idx="729">
                  <c:v>-8.726101468395224E-2</c:v>
                </c:pt>
                <c:pt idx="730">
                  <c:v>-8.7141163056537976E-2</c:v>
                </c:pt>
                <c:pt idx="731">
                  <c:v>-8.7021640491910315E-2</c:v>
                </c:pt>
                <c:pt idx="732">
                  <c:v>-8.6902445635555117E-2</c:v>
                </c:pt>
                <c:pt idx="733">
                  <c:v>-8.6783577140388521E-2</c:v>
                </c:pt>
                <c:pt idx="734">
                  <c:v>-8.6665033666705943E-2</c:v>
                </c:pt>
                <c:pt idx="735">
                  <c:v>-8.6546813882131604E-2</c:v>
                </c:pt>
                <c:pt idx="736">
                  <c:v>-8.6428916461568472E-2</c:v>
                </c:pt>
                <c:pt idx="737">
                  <c:v>-8.6311340087148553E-2</c:v>
                </c:pt>
                <c:pt idx="738">
                  <c:v>-8.6194083448183592E-2</c:v>
                </c:pt>
                <c:pt idx="739">
                  <c:v>-8.6077145241116301E-2</c:v>
                </c:pt>
                <c:pt idx="740">
                  <c:v>-8.596052416947178E-2</c:v>
                </c:pt>
                <c:pt idx="741">
                  <c:v>-8.5844218943809461E-2</c:v>
                </c:pt>
                <c:pt idx="742">
                  <c:v>-8.5728228281675534E-2</c:v>
                </c:pt>
                <c:pt idx="743">
                  <c:v>-8.5612550907555526E-2</c:v>
                </c:pt>
                <c:pt idx="744">
                  <c:v>-8.5497185552827412E-2</c:v>
                </c:pt>
                <c:pt idx="745">
                  <c:v>-8.5382130955715146E-2</c:v>
                </c:pt>
                <c:pt idx="746">
                  <c:v>-8.5267385861242412E-2</c:v>
                </c:pt>
                <c:pt idx="747">
                  <c:v>-8.5152949021186933E-2</c:v>
                </c:pt>
                <c:pt idx="748">
                  <c:v>-8.503881919403504E-2</c:v>
                </c:pt>
                <c:pt idx="749">
                  <c:v>-8.492499514493658E-2</c:v>
                </c:pt>
                <c:pt idx="750">
                  <c:v>-8.4811475645660286E-2</c:v>
                </c:pt>
                <c:pt idx="751">
                  <c:v>-8.4698259474549384E-2</c:v>
                </c:pt>
                <c:pt idx="752">
                  <c:v>-8.458534541647772E-2</c:v>
                </c:pt>
                <c:pt idx="753">
                  <c:v>-8.4472732262806077E-2</c:v>
                </c:pt>
                <c:pt idx="754">
                  <c:v>-8.4360418811338919E-2</c:v>
                </c:pt>
                <c:pt idx="755">
                  <c:v>-8.4248403866281532E-2</c:v>
                </c:pt>
                <c:pt idx="756">
                  <c:v>-8.4136686238197297E-2</c:v>
                </c:pt>
                <c:pt idx="757">
                  <c:v>-8.4025264743965683E-2</c:v>
                </c:pt>
                <c:pt idx="758">
                  <c:v>-8.3914138206740124E-2</c:v>
                </c:pt>
                <c:pt idx="759">
                  <c:v>-8.3803305455906599E-2</c:v>
                </c:pt>
                <c:pt idx="760">
                  <c:v>-8.3692765327042312E-2</c:v>
                </c:pt>
                <c:pt idx="761">
                  <c:v>-8.3582516661874842E-2</c:v>
                </c:pt>
                <c:pt idx="762">
                  <c:v>-8.347255830824149E-2</c:v>
                </c:pt>
                <c:pt idx="763">
                  <c:v>-8.3362889120049077E-2</c:v>
                </c:pt>
                <c:pt idx="764">
                  <c:v>-8.3253507957233991E-2</c:v>
                </c:pt>
                <c:pt idx="765">
                  <c:v>-8.3144413685722507E-2</c:v>
                </c:pt>
                <c:pt idx="766">
                  <c:v>-8.3035605177391558E-2</c:v>
                </c:pt>
                <c:pt idx="767">
                  <c:v>-8.2927081310029641E-2</c:v>
                </c:pt>
                <c:pt idx="768">
                  <c:v>-8.2818840967298107E-2</c:v>
                </c:pt>
                <c:pt idx="769">
                  <c:v>-8.2710883038692895E-2</c:v>
                </c:pt>
                <c:pt idx="770">
                  <c:v>-8.2603206419506234E-2</c:v>
                </c:pt>
                <c:pt idx="771">
                  <c:v>-8.2495810010789039E-2</c:v>
                </c:pt>
                <c:pt idx="772">
                  <c:v>-8.2388692719313303E-2</c:v>
                </c:pt>
                <c:pt idx="773">
                  <c:v>-8.2281853457534915E-2</c:v>
                </c:pt>
                <c:pt idx="774">
                  <c:v>-8.2175291143556678E-2</c:v>
                </c:pt>
                <c:pt idx="775">
                  <c:v>-8.2069004701091797E-2</c:v>
                </c:pt>
                <c:pt idx="776">
                  <c:v>-8.1962993059427419E-2</c:v>
                </c:pt>
                <c:pt idx="777">
                  <c:v>-8.1857255153388667E-2</c:v>
                </c:pt>
                <c:pt idx="778">
                  <c:v>-8.1751789923302773E-2</c:v>
                </c:pt>
                <c:pt idx="779">
                  <c:v>-8.1646596314963571E-2</c:v>
                </c:pt>
                <c:pt idx="780">
                  <c:v>-8.1541673279596355E-2</c:v>
                </c:pt>
                <c:pt idx="781">
                  <c:v>-8.1437019773822825E-2</c:v>
                </c:pt>
                <c:pt idx="782">
                  <c:v>-8.1332634759626446E-2</c:v>
                </c:pt>
                <c:pt idx="783">
                  <c:v>-8.1228517204318021E-2</c:v>
                </c:pt>
                <c:pt idx="784">
                  <c:v>-8.1124666080501506E-2</c:v>
                </c:pt>
                <c:pt idx="785">
                  <c:v>-8.1021080366040096E-2</c:v>
                </c:pt>
                <c:pt idx="786">
                  <c:v>-8.091775904402268E-2</c:v>
                </c:pt>
                <c:pt idx="787">
                  <c:v>-8.0814701102730396E-2</c:v>
                </c:pt>
                <c:pt idx="788">
                  <c:v>-8.0711905535603479E-2</c:v>
                </c:pt>
                <c:pt idx="789">
                  <c:v>-8.0609371341208547E-2</c:v>
                </c:pt>
                <c:pt idx="790">
                  <c:v>-8.0507097523205756E-2</c:v>
                </c:pt>
                <c:pt idx="791">
                  <c:v>-8.0405083090316617E-2</c:v>
                </c:pt>
                <c:pt idx="792">
                  <c:v>-8.0303327056291757E-2</c:v>
                </c:pt>
                <c:pt idx="793">
                  <c:v>-8.0201828439879191E-2</c:v>
                </c:pt>
                <c:pt idx="794">
                  <c:v>-8.0100586264792481E-2</c:v>
                </c:pt>
                <c:pt idx="795">
                  <c:v>-7.9999599559679502E-2</c:v>
                </c:pt>
                <c:pt idx="796">
                  <c:v>-7.9898867358091263E-2</c:v>
                </c:pt>
                <c:pt idx="797">
                  <c:v>-7.979838869845092E-2</c:v>
                </c:pt>
                <c:pt idx="798">
                  <c:v>-7.9698162624023128E-2</c:v>
                </c:pt>
                <c:pt idx="799">
                  <c:v>-7.9598188182883639E-2</c:v>
                </c:pt>
                <c:pt idx="800">
                  <c:v>-7.9498464427888951E-2</c:v>
                </c:pt>
                <c:pt idx="801">
                  <c:v>-7.9398990416646456E-2</c:v>
                </c:pt>
                <c:pt idx="802">
                  <c:v>-7.9299765211484533E-2</c:v>
                </c:pt>
                <c:pt idx="803">
                  <c:v>-7.9200787879423112E-2</c:v>
                </c:pt>
                <c:pt idx="804">
                  <c:v>-7.9102057492144343E-2</c:v>
                </c:pt>
                <c:pt idx="805">
                  <c:v>-7.9003573125963386E-2</c:v>
                </c:pt>
                <c:pt idx="806">
                  <c:v>-7.8905333861799584E-2</c:v>
                </c:pt>
                <c:pt idx="807">
                  <c:v>-7.8807338785147826E-2</c:v>
                </c:pt>
                <c:pt idx="808">
                  <c:v>-7.8709586986050059E-2</c:v>
                </c:pt>
                <c:pt idx="809">
                  <c:v>-7.8612077559067017E-2</c:v>
                </c:pt>
                <c:pt idx="810">
                  <c:v>-7.8514809603250219E-2</c:v>
                </c:pt>
                <c:pt idx="811">
                  <c:v>-7.8417782222114152E-2</c:v>
                </c:pt>
                <c:pt idx="812">
                  <c:v>-7.8320994523608634E-2</c:v>
                </c:pt>
                <c:pt idx="813">
                  <c:v>-7.8224445620091385E-2</c:v>
                </c:pt>
                <c:pt idx="814">
                  <c:v>-7.8128134628300816E-2</c:v>
                </c:pt>
                <c:pt idx="815">
                  <c:v>-7.8032060669329065E-2</c:v>
                </c:pt>
                <c:pt idx="816">
                  <c:v>-7.793622286859514E-2</c:v>
                </c:pt>
                <c:pt idx="817">
                  <c:v>-7.7840620355818332E-2</c:v>
                </c:pt>
                <c:pt idx="818">
                  <c:v>-7.7745252264991724E-2</c:v>
                </c:pt>
                <c:pt idx="819">
                  <c:v>-7.7650117734356136E-2</c:v>
                </c:pt>
                <c:pt idx="820">
                  <c:v>-7.7555215906373959E-2</c:v>
                </c:pt>
                <c:pt idx="821">
                  <c:v>-7.7460545927703295E-2</c:v>
                </c:pt>
                <c:pt idx="822">
                  <c:v>-7.7366106949172439E-2</c:v>
                </c:pt>
                <c:pt idx="823">
                  <c:v>-7.7271898125754343E-2</c:v>
                </c:pt>
                <c:pt idx="824">
                  <c:v>-7.7177918616541288E-2</c:v>
                </c:pt>
                <c:pt idx="825">
                  <c:v>-7.708416758471992E-2</c:v>
                </c:pt>
                <c:pt idx="826">
                  <c:v>-7.6990644197546282E-2</c:v>
                </c:pt>
                <c:pt idx="827">
                  <c:v>-7.6897347626321069E-2</c:v>
                </c:pt>
                <c:pt idx="828">
                  <c:v>-7.6804277046365083E-2</c:v>
                </c:pt>
                <c:pt idx="829">
                  <c:v>-7.6711431636994939E-2</c:v>
                </c:pt>
                <c:pt idx="830">
                  <c:v>-7.6618810581498803E-2</c:v>
                </c:pt>
                <c:pt idx="831">
                  <c:v>-7.6526413067112442E-2</c:v>
                </c:pt>
                <c:pt idx="832">
                  <c:v>-7.6434238284995279E-2</c:v>
                </c:pt>
                <c:pt idx="833">
                  <c:v>-7.6342285430206894E-2</c:v>
                </c:pt>
                <c:pt idx="834">
                  <c:v>-7.6250553701683377E-2</c:v>
                </c:pt>
                <c:pt idx="835">
                  <c:v>-7.6159042302214097E-2</c:v>
                </c:pt>
                <c:pt idx="836">
                  <c:v>-7.6067750438418472E-2</c:v>
                </c:pt>
                <c:pt idx="837">
                  <c:v>-7.5976677320723079E-2</c:v>
                </c:pt>
                <c:pt idx="838">
                  <c:v>-7.5885822163338751E-2</c:v>
                </c:pt>
                <c:pt idx="839">
                  <c:v>-7.5795184184237918E-2</c:v>
                </c:pt>
                <c:pt idx="840">
                  <c:v>-7.5704762605132148E-2</c:v>
                </c:pt>
                <c:pt idx="841">
                  <c:v>-7.5614556651449796E-2</c:v>
                </c:pt>
                <c:pt idx="842">
                  <c:v>-7.5524565552313877E-2</c:v>
                </c:pt>
                <c:pt idx="843">
                  <c:v>-7.5434788540519909E-2</c:v>
                </c:pt>
                <c:pt idx="844">
                  <c:v>-7.5345224852514242E-2</c:v>
                </c:pt>
                <c:pt idx="845">
                  <c:v>-7.5255873728372169E-2</c:v>
                </c:pt>
                <c:pt idx="846">
                  <c:v>-7.5166734411776542E-2</c:v>
                </c:pt>
                <c:pt idx="847">
                  <c:v>-7.507780614999629E-2</c:v>
                </c:pt>
                <c:pt idx="848">
                  <c:v>-7.4989088193865155E-2</c:v>
                </c:pt>
                <c:pt idx="849">
                  <c:v>-7.4900579797760672E-2</c:v>
                </c:pt>
                <c:pt idx="850">
                  <c:v>-7.4812280219583152E-2</c:v>
                </c:pt>
                <c:pt idx="851">
                  <c:v>-7.4724188720734969E-2</c:v>
                </c:pt>
                <c:pt idx="852">
                  <c:v>-7.4636304566099876E-2</c:v>
                </c:pt>
                <c:pt idx="853">
                  <c:v>-7.4548627024022429E-2</c:v>
                </c:pt>
                <c:pt idx="854">
                  <c:v>-7.4461155366287765E-2</c:v>
                </c:pt>
                <c:pt idx="855">
                  <c:v>-7.437388886810134E-2</c:v>
                </c:pt>
                <c:pt idx="856">
                  <c:v>-7.4286826808068765E-2</c:v>
                </c:pt>
                <c:pt idx="857">
                  <c:v>-7.4199968468176031E-2</c:v>
                </c:pt>
                <c:pt idx="858">
                  <c:v>-7.4113313133769634E-2</c:v>
                </c:pt>
                <c:pt idx="859">
                  <c:v>-7.4026860093536914E-2</c:v>
                </c:pt>
                <c:pt idx="860">
                  <c:v>-7.3940608639486607E-2</c:v>
                </c:pt>
                <c:pt idx="861">
                  <c:v>-7.3854558066929393E-2</c:v>
                </c:pt>
                <c:pt idx="862">
                  <c:v>-7.37687076744587E-2</c:v>
                </c:pt>
                <c:pt idx="863">
                  <c:v>-7.3683056763931651E-2</c:v>
                </c:pt>
                <c:pt idx="864">
                  <c:v>-7.3597604640449926E-2</c:v>
                </c:pt>
                <c:pt idx="865">
                  <c:v>-7.3512350612341112E-2</c:v>
                </c:pt>
                <c:pt idx="866">
                  <c:v>-7.3427293991139925E-2</c:v>
                </c:pt>
                <c:pt idx="867">
                  <c:v>-7.3342434091569583E-2</c:v>
                </c:pt>
                <c:pt idx="868">
                  <c:v>-7.3257770231523411E-2</c:v>
                </c:pt>
                <c:pt idx="869">
                  <c:v>-7.3173301732046461E-2</c:v>
                </c:pt>
                <c:pt idx="870">
                  <c:v>-7.3089027917317487E-2</c:v>
                </c:pt>
                <c:pt idx="871">
                  <c:v>-7.3004948114630569E-2</c:v>
                </c:pt>
                <c:pt idx="872">
                  <c:v>-7.2921061654377506E-2</c:v>
                </c:pt>
                <c:pt idx="873">
                  <c:v>-7.2837367870029771E-2</c:v>
                </c:pt>
                <c:pt idx="874">
                  <c:v>-7.2753866098120901E-2</c:v>
                </c:pt>
                <c:pt idx="875">
                  <c:v>-7.2670555678228915E-2</c:v>
                </c:pt>
                <c:pt idx="876">
                  <c:v>-7.2587435952958856E-2</c:v>
                </c:pt>
                <c:pt idx="877">
                  <c:v>-7.2504506267925442E-2</c:v>
                </c:pt>
                <c:pt idx="878">
                  <c:v>-7.2421765971735858E-2</c:v>
                </c:pt>
                <c:pt idx="879">
                  <c:v>-7.2339214415972686E-2</c:v>
                </c:pt>
                <c:pt idx="880">
                  <c:v>-7.2256850955176921E-2</c:v>
                </c:pt>
                <c:pt idx="881">
                  <c:v>-7.2174674946831066E-2</c:v>
                </c:pt>
                <c:pt idx="882">
                  <c:v>-7.209268575134245E-2</c:v>
                </c:pt>
                <c:pt idx="883">
                  <c:v>-7.2010882732026521E-2</c:v>
                </c:pt>
                <c:pt idx="884">
                  <c:v>-7.1929265255090372E-2</c:v>
                </c:pt>
                <c:pt idx="885">
                  <c:v>-7.1847832689616337E-2</c:v>
                </c:pt>
                <c:pt idx="886">
                  <c:v>-7.1766584407545631E-2</c:v>
                </c:pt>
                <c:pt idx="887">
                  <c:v>-7.1685519783662346E-2</c:v>
                </c:pt>
                <c:pt idx="888">
                  <c:v>-7.1604638195577081E-2</c:v>
                </c:pt>
                <c:pt idx="889">
                  <c:v>-7.1523939023711292E-2</c:v>
                </c:pt>
                <c:pt idx="890">
                  <c:v>-7.1443421651281189E-2</c:v>
                </c:pt>
                <c:pt idx="891">
                  <c:v>-7.1363085464282119E-2</c:v>
                </c:pt>
                <c:pt idx="892">
                  <c:v>-7.1282929851472887E-2</c:v>
                </c:pt>
                <c:pt idx="893">
                  <c:v>-7.1202954204360222E-2</c:v>
                </c:pt>
                <c:pt idx="894">
                  <c:v>-7.1123157917183252E-2</c:v>
                </c:pt>
                <c:pt idx="895">
                  <c:v>-7.1043540386898432E-2</c:v>
                </c:pt>
                <c:pt idx="896">
                  <c:v>-7.0964101013163958E-2</c:v>
                </c:pt>
                <c:pt idx="897">
                  <c:v>-7.0884839198324973E-2</c:v>
                </c:pt>
                <c:pt idx="898">
                  <c:v>-7.0805754347398317E-2</c:v>
                </c:pt>
                <c:pt idx="899">
                  <c:v>-7.0726845868057719E-2</c:v>
                </c:pt>
                <c:pt idx="900">
                  <c:v>-7.0648113170618948E-2</c:v>
                </c:pt>
                <c:pt idx="901">
                  <c:v>-7.0569555668025072E-2</c:v>
                </c:pt>
                <c:pt idx="902">
                  <c:v>-7.049117277583189E-2</c:v>
                </c:pt>
                <c:pt idx="903">
                  <c:v>-7.0412963912193302E-2</c:v>
                </c:pt>
                <c:pt idx="904">
                  <c:v>-7.0334928497846991E-2</c:v>
                </c:pt>
                <c:pt idx="905">
                  <c:v>-7.0257065956100026E-2</c:v>
                </c:pt>
                <c:pt idx="906">
                  <c:v>-7.0179375712814643E-2</c:v>
                </c:pt>
                <c:pt idx="907">
                  <c:v>-7.0101857196394057E-2</c:v>
                </c:pt>
                <c:pt idx="908">
                  <c:v>-7.002450983776852E-2</c:v>
                </c:pt>
                <c:pt idx="909">
                  <c:v>-6.9947333070381215E-2</c:v>
                </c:pt>
                <c:pt idx="910">
                  <c:v>-6.9870326330174592E-2</c:v>
                </c:pt>
                <c:pt idx="911">
                  <c:v>-6.9793489055576322E-2</c:v>
                </c:pt>
                <c:pt idx="912">
                  <c:v>-6.9716820687485886E-2</c:v>
                </c:pt>
                <c:pt idx="913">
                  <c:v>-6.9640320669260847E-2</c:v>
                </c:pt>
                <c:pt idx="914">
                  <c:v>-6.956398844670332E-2</c:v>
                </c:pt>
                <c:pt idx="915">
                  <c:v>-6.9487823468046661E-2</c:v>
                </c:pt>
                <c:pt idx="916">
                  <c:v>-6.9411825183942066E-2</c:v>
                </c:pt>
                <c:pt idx="917">
                  <c:v>-6.9335993047445352E-2</c:v>
                </c:pt>
                <c:pt idx="918">
                  <c:v>-6.9260326514003837E-2</c:v>
                </c:pt>
                <c:pt idx="919">
                  <c:v>-6.9184825041443229E-2</c:v>
                </c:pt>
                <c:pt idx="920">
                  <c:v>-6.9109488089954679E-2</c:v>
                </c:pt>
                <c:pt idx="921">
                  <c:v>-6.9034315122081899E-2</c:v>
                </c:pt>
                <c:pt idx="922">
                  <c:v>-6.895930560270834E-2</c:v>
                </c:pt>
                <c:pt idx="923">
                  <c:v>-6.8884458999044412E-2</c:v>
                </c:pt>
                <c:pt idx="924">
                  <c:v>-6.8809774780614924E-2</c:v>
                </c:pt>
                <c:pt idx="925">
                  <c:v>-6.8735252419246523E-2</c:v>
                </c:pt>
                <c:pt idx="926">
                  <c:v>-6.8660891389055137E-2</c:v>
                </c:pt>
                <c:pt idx="927">
                  <c:v>-6.8586691166433622E-2</c:v>
                </c:pt>
                <c:pt idx="928">
                  <c:v>-6.8512651230039523E-2</c:v>
                </c:pt>
                <c:pt idx="929">
                  <c:v>-6.8438771060782666E-2</c:v>
                </c:pt>
                <c:pt idx="930">
                  <c:v>-6.8365050141813169E-2</c:v>
                </c:pt>
                <c:pt idx="931">
                  <c:v>-6.8291487958509284E-2</c:v>
                </c:pt>
                <c:pt idx="932">
                  <c:v>-6.8218083998465379E-2</c:v>
                </c:pt>
                <c:pt idx="933">
                  <c:v>-6.81448377514801E-2</c:v>
                </c:pt>
                <c:pt idx="934">
                  <c:v>-6.8071748709544341E-2</c:v>
                </c:pt>
                <c:pt idx="935">
                  <c:v>-6.7998816366829792E-2</c:v>
                </c:pt>
                <c:pt idx="936">
                  <c:v>-6.7926040219676881E-2</c:v>
                </c:pt>
                <c:pt idx="937">
                  <c:v>-6.7853419766583434E-2</c:v>
                </c:pt>
                <c:pt idx="938">
                  <c:v>-6.7780954508193006E-2</c:v>
                </c:pt>
                <c:pt idx="939">
                  <c:v>-6.7708643947283362E-2</c:v>
                </c:pt>
                <c:pt idx="940">
                  <c:v>-6.7636487588755262E-2</c:v>
                </c:pt>
                <c:pt idx="941">
                  <c:v>-6.7564484939620945E-2</c:v>
                </c:pt>
                <c:pt idx="942">
                  <c:v>-6.7492635508992996E-2</c:v>
                </c:pt>
                <c:pt idx="943">
                  <c:v>-6.742093880807308E-2</c:v>
                </c:pt>
                <c:pt idx="944">
                  <c:v>-6.7349394350140979E-2</c:v>
                </c:pt>
                <c:pt idx="945">
                  <c:v>-6.7278001650543345E-2</c:v>
                </c:pt>
                <c:pt idx="946">
                  <c:v>-6.7206760226682968E-2</c:v>
                </c:pt>
                <c:pt idx="947">
                  <c:v>-6.7135669598007666E-2</c:v>
                </c:pt>
                <c:pt idx="948">
                  <c:v>-6.7064729285999589E-2</c:v>
                </c:pt>
                <c:pt idx="949">
                  <c:v>-6.6993938814164447E-2</c:v>
                </c:pt>
                <c:pt idx="950">
                  <c:v>-6.6923297708020718E-2</c:v>
                </c:pt>
                <c:pt idx="951">
                  <c:v>-6.6852805495089193E-2</c:v>
                </c:pt>
                <c:pt idx="952">
                  <c:v>-6.6782461704882293E-2</c:v>
                </c:pt>
                <c:pt idx="953">
                  <c:v>-6.6712265868893603E-2</c:v>
                </c:pt>
                <c:pt idx="954">
                  <c:v>-6.6642217520587507E-2</c:v>
                </c:pt>
                <c:pt idx="955">
                  <c:v>-6.6572316195388698E-2</c:v>
                </c:pt>
                <c:pt idx="956">
                  <c:v>-6.6502561430672083E-2</c:v>
                </c:pt>
                <c:pt idx="957">
                  <c:v>-6.6432952765752409E-2</c:v>
                </c:pt>
                <c:pt idx="958">
                  <c:v>-6.6363489741874157E-2</c:v>
                </c:pt>
                <c:pt idx="959">
                  <c:v>-6.6294171902201368E-2</c:v>
                </c:pt>
                <c:pt idx="960">
                  <c:v>-6.6224998791807738E-2</c:v>
                </c:pt>
                <c:pt idx="961">
                  <c:v>-6.6155969957666538E-2</c:v>
                </c:pt>
                <c:pt idx="962">
                  <c:v>-6.6087084948640781E-2</c:v>
                </c:pt>
                <c:pt idx="963">
                  <c:v>-6.601834331547328E-2</c:v>
                </c:pt>
                <c:pt idx="964">
                  <c:v>-6.5949744610776975E-2</c:v>
                </c:pt>
                <c:pt idx="965">
                  <c:v>-6.5881288389025114E-2</c:v>
                </c:pt>
                <c:pt idx="966">
                  <c:v>-6.5812974206541613E-2</c:v>
                </c:pt>
                <c:pt idx="967">
                  <c:v>-6.574480162149153E-2</c:v>
                </c:pt>
                <c:pt idx="968">
                  <c:v>-6.5676770193871387E-2</c:v>
                </c:pt>
                <c:pt idx="969">
                  <c:v>-6.5608879485499774E-2</c:v>
                </c:pt>
                <c:pt idx="970">
                  <c:v>-6.5541129060007919E-2</c:v>
                </c:pt>
                <c:pt idx="971">
                  <c:v>-6.547351848283027E-2</c:v>
                </c:pt>
                <c:pt idx="972">
                  <c:v>-6.540604732119526E-2</c:v>
                </c:pt>
                <c:pt idx="973">
                  <c:v>-6.5338715144115947E-2</c:v>
                </c:pt>
                <c:pt idx="974">
                  <c:v>-6.5271521522380985E-2</c:v>
                </c:pt>
                <c:pt idx="975">
                  <c:v>-6.5204466028545266E-2</c:v>
                </c:pt>
                <c:pt idx="976">
                  <c:v>-6.5137548236921083E-2</c:v>
                </c:pt>
                <c:pt idx="977">
                  <c:v>-6.5070767723568859E-2</c:v>
                </c:pt>
                <c:pt idx="978">
                  <c:v>-6.5004124066288416E-2</c:v>
                </c:pt>
                <c:pt idx="979">
                  <c:v>-6.4937616844609872E-2</c:v>
                </c:pt>
                <c:pt idx="980">
                  <c:v>-6.4871245639784816E-2</c:v>
                </c:pt>
                <c:pt idx="981">
                  <c:v>-6.4805010034777635E-2</c:v>
                </c:pt>
                <c:pt idx="982">
                  <c:v>-6.4738909614256601E-2</c:v>
                </c:pt>
                <c:pt idx="983">
                  <c:v>-6.4672943964585283E-2</c:v>
                </c:pt>
                <c:pt idx="984">
                  <c:v>-6.4607112673813777E-2</c:v>
                </c:pt>
                <c:pt idx="985">
                  <c:v>-6.4541415331670279E-2</c:v>
                </c:pt>
                <c:pt idx="986">
                  <c:v>-6.447585152955243E-2</c:v>
                </c:pt>
                <c:pt idx="987">
                  <c:v>-6.4410420860518833E-2</c:v>
                </c:pt>
                <c:pt idx="988">
                  <c:v>-6.4345122919280656E-2</c:v>
                </c:pt>
                <c:pt idx="989">
                  <c:v>-6.4279957302193325E-2</c:v>
                </c:pt>
                <c:pt idx="990">
                  <c:v>-6.4214923607247967E-2</c:v>
                </c:pt>
                <c:pt idx="991">
                  <c:v>-6.4150021434063342E-2</c:v>
                </c:pt>
                <c:pt idx="992">
                  <c:v>-6.4085250383877509E-2</c:v>
                </c:pt>
                <c:pt idx="993">
                  <c:v>-6.4020610059539657E-2</c:v>
                </c:pt>
                <c:pt idx="994">
                  <c:v>-6.3956100065502008E-2</c:v>
                </c:pt>
                <c:pt idx="995">
                  <c:v>-6.3891720007811709E-2</c:v>
                </c:pt>
                <c:pt idx="996">
                  <c:v>-6.3827469494102756E-2</c:v>
                </c:pt>
                <c:pt idx="997">
                  <c:v>-6.3763348133588124E-2</c:v>
                </c:pt>
                <c:pt idx="998">
                  <c:v>-6.3699355537051652E-2</c:v>
                </c:pt>
                <c:pt idx="999">
                  <c:v>-6.3635491316840334E-2</c:v>
                </c:pt>
                <c:pt idx="1000">
                  <c:v>-6.3571755086856391E-2</c:v>
                </c:pt>
                <c:pt idx="1001">
                  <c:v>-6.3508146462549445E-2</c:v>
                </c:pt>
                <c:pt idx="1002">
                  <c:v>-6.3444665060908831E-2</c:v>
                </c:pt>
                <c:pt idx="1003">
                  <c:v>-6.3381310500455881E-2</c:v>
                </c:pt>
                <c:pt idx="1004">
                  <c:v>-6.3318082401236236E-2</c:v>
                </c:pt>
                <c:pt idx="1005">
                  <c:v>-6.3254980384812309E-2</c:v>
                </c:pt>
                <c:pt idx="1006">
                  <c:v>-6.3192004074255612E-2</c:v>
                </c:pt>
                <c:pt idx="1007">
                  <c:v>-6.3129153094139329E-2</c:v>
                </c:pt>
                <c:pt idx="1008">
                  <c:v>-6.3066427070530798E-2</c:v>
                </c:pt>
                <c:pt idx="1009">
                  <c:v>-6.3003825630984125E-2</c:v>
                </c:pt>
                <c:pt idx="1010">
                  <c:v>-6.2941348404532707E-2</c:v>
                </c:pt>
                <c:pt idx="1011">
                  <c:v>-6.2878995021682038E-2</c:v>
                </c:pt>
                <c:pt idx="1012">
                  <c:v>-6.2816765114402262E-2</c:v>
                </c:pt>
                <c:pt idx="1013">
                  <c:v>-6.2754658316121009E-2</c:v>
                </c:pt>
                <c:pt idx="1014">
                  <c:v>-6.2692674261716139E-2</c:v>
                </c:pt>
                <c:pt idx="1015">
                  <c:v>-6.2630812587508647E-2</c:v>
                </c:pt>
                <c:pt idx="1016">
                  <c:v>-6.2569072931255382E-2</c:v>
                </c:pt>
                <c:pt idx="1017">
                  <c:v>-6.2507454932142173E-2</c:v>
                </c:pt>
                <c:pt idx="1018">
                  <c:v>-6.2445958230776616E-2</c:v>
                </c:pt>
                <c:pt idx="1019">
                  <c:v>-6.238458246918116E-2</c:v>
                </c:pt>
                <c:pt idx="1020">
                  <c:v>-6.2323327290786143E-2</c:v>
                </c:pt>
                <c:pt idx="1021">
                  <c:v>-6.2262192340422795E-2</c:v>
                </c:pt>
                <c:pt idx="1022">
                  <c:v>-6.2201177264316503E-2</c:v>
                </c:pt>
                <c:pt idx="1023">
                  <c:v>-6.2140281710079855E-2</c:v>
                </c:pt>
                <c:pt idx="1024">
                  <c:v>-6.2079505326705899E-2</c:v>
                </c:pt>
                <c:pt idx="1025">
                  <c:v>-6.2018847764561361E-2</c:v>
                </c:pt>
                <c:pt idx="1026">
                  <c:v>-6.1958308675379978E-2</c:v>
                </c:pt>
                <c:pt idx="1027">
                  <c:v>-6.1897887712255691E-2</c:v>
                </c:pt>
                <c:pt idx="1028">
                  <c:v>-6.1837584529636204E-2</c:v>
                </c:pt>
                <c:pt idx="1029">
                  <c:v>-6.1777398783316249E-2</c:v>
                </c:pt>
                <c:pt idx="1030">
                  <c:v>-6.1717330130431021E-2</c:v>
                </c:pt>
                <c:pt idx="1031">
                  <c:v>-6.1657378229449736E-2</c:v>
                </c:pt>
                <c:pt idx="1032">
                  <c:v>-6.1597542740169098E-2</c:v>
                </c:pt>
                <c:pt idx="1033">
                  <c:v>-6.1537823323706817E-2</c:v>
                </c:pt>
                <c:pt idx="1034">
                  <c:v>-6.1478219642495294E-2</c:v>
                </c:pt>
                <c:pt idx="1035">
                  <c:v>-6.1418731360275182E-2</c:v>
                </c:pt>
                <c:pt idx="1036">
                  <c:v>-6.1359358142089038E-2</c:v>
                </c:pt>
                <c:pt idx="1037">
                  <c:v>-6.1300099654275096E-2</c:v>
                </c:pt>
                <c:pt idx="1038">
                  <c:v>-6.1240955564460922E-2</c:v>
                </c:pt>
                <c:pt idx="1039">
                  <c:v>-6.1181925541557262E-2</c:v>
                </c:pt>
                <c:pt idx="1040">
                  <c:v>-6.1123009255751815E-2</c:v>
                </c:pt>
                <c:pt idx="1041">
                  <c:v>-6.1064206378503086E-2</c:v>
                </c:pt>
                <c:pt idx="1042">
                  <c:v>-6.1005516582534267E-2</c:v>
                </c:pt>
                <c:pt idx="1043">
                  <c:v>-6.0946939541827144E-2</c:v>
                </c:pt>
                <c:pt idx="1044">
                  <c:v>-6.0888474931616081E-2</c:v>
                </c:pt>
                <c:pt idx="1045">
                  <c:v>-6.0830122428381997E-2</c:v>
                </c:pt>
                <c:pt idx="1046">
                  <c:v>-6.0771881709846376E-2</c:v>
                </c:pt>
                <c:pt idx="1047">
                  <c:v>-6.0713752454965304E-2</c:v>
                </c:pt>
                <c:pt idx="1048">
                  <c:v>-6.0655734343923629E-2</c:v>
                </c:pt>
                <c:pt idx="1049">
                  <c:v>-6.0597827058128988E-2</c:v>
                </c:pt>
                <c:pt idx="1050">
                  <c:v>-6.0540030280206089E-2</c:v>
                </c:pt>
                <c:pt idx="1051">
                  <c:v>-6.0482343693990803E-2</c:v>
                </c:pt>
                <c:pt idx="1052">
                  <c:v>-6.0424766984524363E-2</c:v>
                </c:pt>
                <c:pt idx="1053">
                  <c:v>-6.0367299838047776E-2</c:v>
                </c:pt>
                <c:pt idx="1054">
                  <c:v>-6.0309941941995938E-2</c:v>
                </c:pt>
                <c:pt idx="1055">
                  <c:v>-6.0252692984992119E-2</c:v>
                </c:pt>
                <c:pt idx="1056">
                  <c:v>-6.0195552656842163E-2</c:v>
                </c:pt>
                <c:pt idx="1057">
                  <c:v>-6.0138520648528981E-2</c:v>
                </c:pt>
                <c:pt idx="1058">
                  <c:v>-6.0081596652206949E-2</c:v>
                </c:pt>
                <c:pt idx="1059">
                  <c:v>-6.0024780361196302E-2</c:v>
                </c:pt>
                <c:pt idx="1060">
                  <c:v>-5.9968071469977756E-2</c:v>
                </c:pt>
                <c:pt idx="1061">
                  <c:v>-5.9911469674186854E-2</c:v>
                </c:pt>
                <c:pt idx="1062">
                  <c:v>-5.9854974670608636E-2</c:v>
                </c:pt>
                <c:pt idx="1063">
                  <c:v>-5.9798586157172158E-2</c:v>
                </c:pt>
                <c:pt idx="1064">
                  <c:v>-5.9742303832945085E-2</c:v>
                </c:pt>
                <c:pt idx="1065">
                  <c:v>-5.9686127398128404E-2</c:v>
                </c:pt>
                <c:pt idx="1066">
                  <c:v>-5.9630056554051028E-2</c:v>
                </c:pt>
                <c:pt idx="1067">
                  <c:v>-5.9574091003164499E-2</c:v>
                </c:pt>
                <c:pt idx="1068">
                  <c:v>-5.9518230449037736E-2</c:v>
                </c:pt>
                <c:pt idx="1069">
                  <c:v>-5.9462474596351775E-2</c:v>
                </c:pt>
                <c:pt idx="1070">
                  <c:v>-5.9406823150894565E-2</c:v>
                </c:pt>
                <c:pt idx="1071">
                  <c:v>-5.9351275819555828E-2</c:v>
                </c:pt>
                <c:pt idx="1072">
                  <c:v>-5.929583231032183E-2</c:v>
                </c:pt>
                <c:pt idx="1073">
                  <c:v>-5.9240492332270259E-2</c:v>
                </c:pt>
                <c:pt idx="1074">
                  <c:v>-5.9185255595565207E-2</c:v>
                </c:pt>
                <c:pt idx="1075">
                  <c:v>-5.9130121811452011E-2</c:v>
                </c:pt>
                <c:pt idx="1076">
                  <c:v>-5.9075090692252301E-2</c:v>
                </c:pt>
                <c:pt idx="1077">
                  <c:v>-5.9020161951358889E-2</c:v>
                </c:pt>
                <c:pt idx="1078">
                  <c:v>-5.8965335303230886E-2</c:v>
                </c:pt>
                <c:pt idx="1079">
                  <c:v>-5.8910610463388677E-2</c:v>
                </c:pt>
                <c:pt idx="1080">
                  <c:v>-5.8855987148409013E-2</c:v>
                </c:pt>
                <c:pt idx="1081">
                  <c:v>-5.8801465075920066E-2</c:v>
                </c:pt>
                <c:pt idx="1082">
                  <c:v>-5.8747043964596755E-2</c:v>
                </c:pt>
                <c:pt idx="1083">
                  <c:v>-5.8692723534155555E-2</c:v>
                </c:pt>
                <c:pt idx="1084">
                  <c:v>-5.8638503505349972E-2</c:v>
                </c:pt>
                <c:pt idx="1085">
                  <c:v>-5.8584383599965623E-2</c:v>
                </c:pt>
                <c:pt idx="1086">
                  <c:v>-5.8530363540815533E-2</c:v>
                </c:pt>
                <c:pt idx="1087">
                  <c:v>-5.8476443051735313E-2</c:v>
                </c:pt>
                <c:pt idx="1088">
                  <c:v>-5.8422621857578481E-2</c:v>
                </c:pt>
                <c:pt idx="1089">
                  <c:v>-5.8368899684211842E-2</c:v>
                </c:pt>
                <c:pt idx="1090">
                  <c:v>-5.831527625851067E-2</c:v>
                </c:pt>
                <c:pt idx="1091">
                  <c:v>-5.8261751308354259E-2</c:v>
                </c:pt>
                <c:pt idx="1092">
                  <c:v>-5.8208324562621191E-2</c:v>
                </c:pt>
                <c:pt idx="1093">
                  <c:v>-5.815499575118481E-2</c:v>
                </c:pt>
                <c:pt idx="1094">
                  <c:v>-5.8101764604908575E-2</c:v>
                </c:pt>
                <c:pt idx="1095">
                  <c:v>-5.8048630855641645E-2</c:v>
                </c:pt>
                <c:pt idx="1096">
                  <c:v>-5.7995594236214275E-2</c:v>
                </c:pt>
                <c:pt idx="1097">
                  <c:v>-5.7942654480433405E-2</c:v>
                </c:pt>
                <c:pt idx="1098">
                  <c:v>-5.7889811323078112E-2</c:v>
                </c:pt>
                <c:pt idx="1099">
                  <c:v>-5.7837064499895265E-2</c:v>
                </c:pt>
                <c:pt idx="1100">
                  <c:v>-5.7784413747595034E-2</c:v>
                </c:pt>
                <c:pt idx="1101">
                  <c:v>-5.7731858803846597E-2</c:v>
                </c:pt>
                <c:pt idx="1102">
                  <c:v>-5.7679399407273679E-2</c:v>
                </c:pt>
                <c:pt idx="1103">
                  <c:v>-5.7627035297450238E-2</c:v>
                </c:pt>
                <c:pt idx="1104">
                  <c:v>-5.7574766214896198E-2</c:v>
                </c:pt>
                <c:pt idx="1105">
                  <c:v>-5.7522591901073124E-2</c:v>
                </c:pt>
                <c:pt idx="1106">
                  <c:v>-5.7470512098379931E-2</c:v>
                </c:pt>
                <c:pt idx="1107">
                  <c:v>-5.7418526550148639E-2</c:v>
                </c:pt>
                <c:pt idx="1108">
                  <c:v>-5.7366635000640272E-2</c:v>
                </c:pt>
                <c:pt idx="1109">
                  <c:v>-5.7314837195040415E-2</c:v>
                </c:pt>
                <c:pt idx="1110">
                  <c:v>-5.7263132879455246E-2</c:v>
                </c:pt>
                <c:pt idx="1111">
                  <c:v>-5.7211521800907328E-2</c:v>
                </c:pt>
                <c:pt idx="1112">
                  <c:v>-5.7160003707331465E-2</c:v>
                </c:pt>
                <c:pt idx="1113">
                  <c:v>-5.7108578347570528E-2</c:v>
                </c:pt>
                <c:pt idx="1114">
                  <c:v>-5.7057245471371504E-2</c:v>
                </c:pt>
                <c:pt idx="1115">
                  <c:v>-5.7006004829381299E-2</c:v>
                </c:pt>
                <c:pt idx="1116">
                  <c:v>-5.6954856173142762E-2</c:v>
                </c:pt>
                <c:pt idx="1117">
                  <c:v>-5.6903799255090697E-2</c:v>
                </c:pt>
                <c:pt idx="1118">
                  <c:v>-5.6852833828547764E-2</c:v>
                </c:pt>
                <c:pt idx="1119">
                  <c:v>-5.6801959647720557E-2</c:v>
                </c:pt>
                <c:pt idx="1120">
                  <c:v>-5.6751176467695681E-2</c:v>
                </c:pt>
                <c:pt idx="1121">
                  <c:v>-5.6700484044435742E-2</c:v>
                </c:pt>
                <c:pt idx="1122">
                  <c:v>-5.6649882134775495E-2</c:v>
                </c:pt>
                <c:pt idx="1123">
                  <c:v>-5.6599370496417896E-2</c:v>
                </c:pt>
                <c:pt idx="1124">
                  <c:v>-5.6548948887930293E-2</c:v>
                </c:pt>
                <c:pt idx="1125">
                  <c:v>-5.6498617068740521E-2</c:v>
                </c:pt>
                <c:pt idx="1126">
                  <c:v>-5.6448374799133068E-2</c:v>
                </c:pt>
                <c:pt idx="1127">
                  <c:v>-5.6398221840245295E-2</c:v>
                </c:pt>
                <c:pt idx="1128">
                  <c:v>-5.6348157954063671E-2</c:v>
                </c:pt>
                <c:pt idx="1129">
                  <c:v>-5.629818290341991E-2</c:v>
                </c:pt>
                <c:pt idx="1130">
                  <c:v>-5.6248296451987291E-2</c:v>
                </c:pt>
                <c:pt idx="1131">
                  <c:v>-5.6198498364276935E-2</c:v>
                </c:pt>
                <c:pt idx="1132">
                  <c:v>-5.6148788405634031E-2</c:v>
                </c:pt>
                <c:pt idx="1133">
                  <c:v>-5.609916634223424E-2</c:v>
                </c:pt>
                <c:pt idx="1134">
                  <c:v>-5.6049631941079883E-2</c:v>
                </c:pt>
                <c:pt idx="1135">
                  <c:v>-5.600018496999646E-2</c:v>
                </c:pt>
                <c:pt idx="1136">
                  <c:v>-5.5950825197628888E-2</c:v>
                </c:pt>
                <c:pt idx="1137">
                  <c:v>-5.5901552393437956E-2</c:v>
                </c:pt>
                <c:pt idx="1138">
                  <c:v>-5.5852366327696634E-2</c:v>
                </c:pt>
                <c:pt idx="1139">
                  <c:v>-5.5803266771486691E-2</c:v>
                </c:pt>
                <c:pt idx="1140">
                  <c:v>-5.5754253496694897E-2</c:v>
                </c:pt>
                <c:pt idx="1141">
                  <c:v>-5.570532627600968E-2</c:v>
                </c:pt>
                <c:pt idx="1142">
                  <c:v>-5.5656484882917495E-2</c:v>
                </c:pt>
                <c:pt idx="1143">
                  <c:v>-5.5607729091699358E-2</c:v>
                </c:pt>
                <c:pt idx="1144">
                  <c:v>-5.5559058677427407E-2</c:v>
                </c:pt>
                <c:pt idx="1145">
                  <c:v>-5.5510473415961353E-2</c:v>
                </c:pt>
                <c:pt idx="1146">
                  <c:v>-5.5461973083945112E-2</c:v>
                </c:pt>
                <c:pt idx="1147">
                  <c:v>-5.5413557458803296E-2</c:v>
                </c:pt>
                <c:pt idx="1148">
                  <c:v>-5.5365226318737901E-2</c:v>
                </c:pt>
                <c:pt idx="1149">
                  <c:v>-5.5316979442724859E-2</c:v>
                </c:pt>
                <c:pt idx="1150">
                  <c:v>-5.5268816610510661E-2</c:v>
                </c:pt>
                <c:pt idx="1151">
                  <c:v>-5.5220737602608989E-2</c:v>
                </c:pt>
                <c:pt idx="1152">
                  <c:v>-5.5172742200297407E-2</c:v>
                </c:pt>
                <c:pt idx="1153">
                  <c:v>-5.5124830185614079E-2</c:v>
                </c:pt>
                <c:pt idx="1154">
                  <c:v>-5.5077001341354341E-2</c:v>
                </c:pt>
                <c:pt idx="1155">
                  <c:v>-5.5029255451067557E-2</c:v>
                </c:pt>
                <c:pt idx="1156">
                  <c:v>-5.498159229905375E-2</c:v>
                </c:pt>
                <c:pt idx="1157">
                  <c:v>-5.4934011670360355E-2</c:v>
                </c:pt>
                <c:pt idx="1158">
                  <c:v>-5.4886513350779084E-2</c:v>
                </c:pt>
                <c:pt idx="1159">
                  <c:v>-5.4839097126842561E-2</c:v>
                </c:pt>
                <c:pt idx="1160">
                  <c:v>-5.4791762785821242E-2</c:v>
                </c:pt>
                <c:pt idx="1161">
                  <c:v>-5.4744510115720145E-2</c:v>
                </c:pt>
                <c:pt idx="1162">
                  <c:v>-5.4697338905275714E-2</c:v>
                </c:pt>
                <c:pt idx="1163">
                  <c:v>-5.4650248943952713E-2</c:v>
                </c:pt>
                <c:pt idx="1164">
                  <c:v>-5.4603240021940988E-2</c:v>
                </c:pt>
                <c:pt idx="1165">
                  <c:v>-5.4556311930152437E-2</c:v>
                </c:pt>
                <c:pt idx="1166">
                  <c:v>-5.450946446021783E-2</c:v>
                </c:pt>
                <c:pt idx="1167">
                  <c:v>-5.4462697404483805E-2</c:v>
                </c:pt>
                <c:pt idx="1168">
                  <c:v>-5.441601055600976E-2</c:v>
                </c:pt>
                <c:pt idx="1169">
                  <c:v>-5.4369403708564731E-2</c:v>
                </c:pt>
                <c:pt idx="1170">
                  <c:v>-5.4322876656624469E-2</c:v>
                </c:pt>
                <c:pt idx="1171">
                  <c:v>-5.4276429195368306E-2</c:v>
                </c:pt>
                <c:pt idx="1172">
                  <c:v>-5.4230061120676229E-2</c:v>
                </c:pt>
                <c:pt idx="1173">
                  <c:v>-5.4183772229125848E-2</c:v>
                </c:pt>
                <c:pt idx="1174">
                  <c:v>-5.4137562317989399E-2</c:v>
                </c:pt>
                <c:pt idx="1175">
                  <c:v>-5.4091431185230819E-2</c:v>
                </c:pt>
                <c:pt idx="1176">
                  <c:v>-5.4045378629502754E-2</c:v>
                </c:pt>
                <c:pt idx="1177">
                  <c:v>-5.3999404450143722E-2</c:v>
                </c:pt>
                <c:pt idx="1178">
                  <c:v>-5.3953508447175023E-2</c:v>
                </c:pt>
                <c:pt idx="1179">
                  <c:v>-5.3907690421298025E-2</c:v>
                </c:pt>
                <c:pt idx="1180">
                  <c:v>-5.386195017389115E-2</c:v>
                </c:pt>
                <c:pt idx="1181">
                  <c:v>-5.3816287507007052E-2</c:v>
                </c:pt>
                <c:pt idx="1182">
                  <c:v>-5.3770702223369694E-2</c:v>
                </c:pt>
                <c:pt idx="1183">
                  <c:v>-5.3725194126371632E-2</c:v>
                </c:pt>
                <c:pt idx="1184">
                  <c:v>-5.367976302007104E-2</c:v>
                </c:pt>
                <c:pt idx="1185">
                  <c:v>-5.363440870918898E-2</c:v>
                </c:pt>
                <c:pt idx="1186">
                  <c:v>-5.3589130999106574E-2</c:v>
                </c:pt>
                <c:pt idx="1187">
                  <c:v>-5.3543929695862282E-2</c:v>
                </c:pt>
                <c:pt idx="1188">
                  <c:v>-5.3498804606148954E-2</c:v>
                </c:pt>
                <c:pt idx="1189">
                  <c:v>-5.3453755537311291E-2</c:v>
                </c:pt>
                <c:pt idx="1190">
                  <c:v>-5.3408782297342944E-2</c:v>
                </c:pt>
                <c:pt idx="1191">
                  <c:v>-5.3363884694883831E-2</c:v>
                </c:pt>
                <c:pt idx="1192">
                  <c:v>-5.3319062539217449E-2</c:v>
                </c:pt>
                <c:pt idx="1193">
                  <c:v>-5.3274315640268119E-2</c:v>
                </c:pt>
                <c:pt idx="1194">
                  <c:v>-5.3229643808598306E-2</c:v>
                </c:pt>
                <c:pt idx="1195">
                  <c:v>-5.3185046855406003E-2</c:v>
                </c:pt>
                <c:pt idx="1196">
                  <c:v>-5.3140524592521977E-2</c:v>
                </c:pt>
                <c:pt idx="1197">
                  <c:v>-5.3096076832407184E-2</c:v>
                </c:pt>
                <c:pt idx="1198">
                  <c:v>-5.3051703388150115E-2</c:v>
                </c:pt>
                <c:pt idx="1199">
                  <c:v>-5.3007404073464125E-2</c:v>
                </c:pt>
                <c:pt idx="1200">
                  <c:v>-5.2963178702684917E-2</c:v>
                </c:pt>
                <c:pt idx="1201">
                  <c:v>-5.2919027090767859E-2</c:v>
                </c:pt>
                <c:pt idx="1202">
                  <c:v>-5.287494905328545E-2</c:v>
                </c:pt>
                <c:pt idx="1203">
                  <c:v>-5.2830944406424739E-2</c:v>
                </c:pt>
                <c:pt idx="1204">
                  <c:v>-5.2787012966984757E-2</c:v>
                </c:pt>
                <c:pt idx="1205">
                  <c:v>-5.2743154552373959E-2</c:v>
                </c:pt>
                <c:pt idx="1206">
                  <c:v>-5.2699368980607723E-2</c:v>
                </c:pt>
                <c:pt idx="1207">
                  <c:v>-5.2655656070305805E-2</c:v>
                </c:pt>
                <c:pt idx="1208">
                  <c:v>-5.2612015640689846E-2</c:v>
                </c:pt>
                <c:pt idx="1209">
                  <c:v>-5.2568447511580879E-2</c:v>
                </c:pt>
                <c:pt idx="1210">
                  <c:v>-5.2524951503396831E-2</c:v>
                </c:pt>
                <c:pt idx="1211">
                  <c:v>-5.2481527437150025E-2</c:v>
                </c:pt>
                <c:pt idx="1212">
                  <c:v>-5.2438175134444834E-2</c:v>
                </c:pt>
                <c:pt idx="1213">
                  <c:v>-5.2394894417475073E-2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B-3B41-8466-09D088DE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80400"/>
        <c:axId val="1883382048"/>
      </c:scatterChart>
      <c:valAx>
        <c:axId val="1883380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382048"/>
        <c:crosses val="autoZero"/>
        <c:crossBetween val="midCat"/>
      </c:valAx>
      <c:valAx>
        <c:axId val="1883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lm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3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9440748484285E-2"/>
          <c:y val="6.1320561162249078E-2"/>
          <c:w val="0.88234094116773143"/>
          <c:h val="0.85744263166561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直列!$G$5</c:f>
              <c:strCache>
                <c:ptCount val="1"/>
                <c:pt idx="0">
                  <c:v>偏角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直列!$A$6:$A$1048576</c:f>
              <c:numCache>
                <c:formatCode>General</c:formatCode>
                <c:ptCount val="1048571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直列!$G$6:$G$1048576</c:f>
              <c:numCache>
                <c:formatCode>0.00000_ </c:formatCode>
                <c:ptCount val="1048571"/>
                <c:pt idx="0">
                  <c:v>-1.4913861966284641</c:v>
                </c:pt>
                <c:pt idx="1">
                  <c:v>-1.3744166663632307</c:v>
                </c:pt>
                <c:pt idx="2">
                  <c:v>-0.93441537426709931</c:v>
                </c:pt>
                <c:pt idx="3">
                  <c:v>0.86891435093527847</c:v>
                </c:pt>
                <c:pt idx="4">
                  <c:v>1.2706761372114208</c:v>
                </c:pt>
                <c:pt idx="5">
                  <c:v>1.3744166663632307</c:v>
                </c:pt>
                <c:pt idx="6">
                  <c:v>1.4220494823207515</c:v>
                </c:pt>
                <c:pt idx="7">
                  <c:v>1.4498133813117606</c:v>
                </c:pt>
                <c:pt idx="8">
                  <c:v>1.4682078662975044</c:v>
                </c:pt>
                <c:pt idx="9">
                  <c:v>1.4814012581925815</c:v>
                </c:pt>
                <c:pt idx="10">
                  <c:v>1.4913861966284641</c:v>
                </c:pt>
                <c:pt idx="11">
                  <c:v>1.4992404679515363</c:v>
                </c:pt>
                <c:pt idx="12">
                  <c:v>1.5056008357632693</c:v>
                </c:pt>
                <c:pt idx="13">
                  <c:v>1.5108692804056212</c:v>
                </c:pt>
                <c:pt idx="14">
                  <c:v>1.5153129897494588</c:v>
                </c:pt>
                <c:pt idx="15">
                  <c:v>1.5191170269901686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F-C241-8938-63E112B5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0607"/>
        <c:axId val="201431855"/>
      </c:scatterChart>
      <c:valAx>
        <c:axId val="20152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1855"/>
        <c:crosses val="autoZero"/>
        <c:crossBetween val="midCat"/>
      </c:valAx>
      <c:valAx>
        <c:axId val="2014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偏角</a:t>
                </a:r>
                <a:r>
                  <a:rPr lang="en-US" altLang="ja-JP" sz="1500"/>
                  <a:t>[rad]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5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03322332116409E-2"/>
          <c:y val="5.4952863015943321E-2"/>
          <c:w val="0.92358751714050413"/>
          <c:h val="0.848980856629813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直列!$E$6:$E$21</c:f>
              <c:numCache>
                <c:formatCode>General</c:formatCode>
                <c:ptCount val="16"/>
                <c:pt idx="0">
                  <c:v>10.000000000000002</c:v>
                </c:pt>
                <c:pt idx="1">
                  <c:v>10</c:v>
                </c:pt>
                <c:pt idx="2">
                  <c:v>9.9999999999999982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10.000000000000005</c:v>
                </c:pt>
                <c:pt idx="6">
                  <c:v>9.9999999999999964</c:v>
                </c:pt>
                <c:pt idx="7">
                  <c:v>10.000000000000004</c:v>
                </c:pt>
                <c:pt idx="8">
                  <c:v>9.9999999999999911</c:v>
                </c:pt>
                <c:pt idx="9">
                  <c:v>10.000000000000011</c:v>
                </c:pt>
                <c:pt idx="10">
                  <c:v>10.000000000000002</c:v>
                </c:pt>
                <c:pt idx="11">
                  <c:v>9.9999999999999929</c:v>
                </c:pt>
                <c:pt idx="12">
                  <c:v>10.000000000000005</c:v>
                </c:pt>
                <c:pt idx="13">
                  <c:v>10.000000000000005</c:v>
                </c:pt>
                <c:pt idx="14">
                  <c:v>10.000000000000005</c:v>
                </c:pt>
                <c:pt idx="15">
                  <c:v>9.9999999999999858</c:v>
                </c:pt>
              </c:numCache>
            </c:numRef>
          </c:xVal>
          <c:yVal>
            <c:numRef>
              <c:f>直列!$F$6:$F$21</c:f>
              <c:numCache>
                <c:formatCode>General</c:formatCode>
                <c:ptCount val="16"/>
                <c:pt idx="0">
                  <c:v>-125.66370614359174</c:v>
                </c:pt>
                <c:pt idx="1">
                  <c:v>-50.265482457436669</c:v>
                </c:pt>
                <c:pt idx="2">
                  <c:v>-13.53301450777141</c:v>
                </c:pt>
                <c:pt idx="3">
                  <c:v>11.827172342926275</c:v>
                </c:pt>
                <c:pt idx="4">
                  <c:v>32.313524436923593</c:v>
                </c:pt>
                <c:pt idx="5">
                  <c:v>50.26548245743669</c:v>
                </c:pt>
                <c:pt idx="6">
                  <c:v>66.73176119349354</c:v>
                </c:pt>
                <c:pt idx="7">
                  <c:v>82.252607657623685</c:v>
                </c:pt>
                <c:pt idx="8">
                  <c:v>97.134648532614165</c:v>
                </c:pt>
                <c:pt idx="9">
                  <c:v>111.56485130796923</c:v>
                </c:pt>
                <c:pt idx="10">
                  <c:v>125.66370614359174</c:v>
                </c:pt>
                <c:pt idx="11">
                  <c:v>139.51235947370185</c:v>
                </c:pt>
                <c:pt idx="12">
                  <c:v>153.16746069577408</c:v>
                </c:pt>
                <c:pt idx="13">
                  <c:v>166.66975762202691</c:v>
                </c:pt>
                <c:pt idx="14">
                  <c:v>180.04931011393307</c:v>
                </c:pt>
                <c:pt idx="15">
                  <c:v>193.32877868244881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0-9143-B162-E62AF04A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9663"/>
        <c:axId val="1484457407"/>
      </c:scatterChart>
      <c:valAx>
        <c:axId val="18144096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Re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457407"/>
        <c:crosses val="autoZero"/>
        <c:crossBetween val="midCat"/>
      </c:valAx>
      <c:valAx>
        <c:axId val="14844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lm</a:t>
                </a:r>
                <a:endParaRPr lang="ja-JP" altLang="en-US" sz="1500"/>
              </a:p>
            </c:rich>
          </c:tx>
          <c:layout>
            <c:manualLayout>
              <c:xMode val="edge"/>
              <c:yMode val="edge"/>
              <c:x val="1.0980201127818301E-2"/>
              <c:y val="0.46588765631888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4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直列!$I$6:$I$21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直列!$J$6:$J$21</c:f>
              <c:numCache>
                <c:formatCode>General</c:formatCode>
                <c:ptCount val="16"/>
                <c:pt idx="0">
                  <c:v>126.06096557516516</c:v>
                </c:pt>
                <c:pt idx="1">
                  <c:v>51.250548550028945</c:v>
                </c:pt>
                <c:pt idx="2">
                  <c:v>16.826838136368682</c:v>
                </c:pt>
                <c:pt idx="3">
                  <c:v>15.488124664699733</c:v>
                </c:pt>
                <c:pt idx="4">
                  <c:v>33.825491297772132</c:v>
                </c:pt>
                <c:pt idx="5">
                  <c:v>51.250548550028967</c:v>
                </c:pt>
                <c:pt idx="6">
                  <c:v>67.476869755386929</c:v>
                </c:pt>
                <c:pt idx="7">
                  <c:v>82.85826130494759</c:v>
                </c:pt>
                <c:pt idx="8">
                  <c:v>97.64804117622883</c:v>
                </c:pt>
                <c:pt idx="9">
                  <c:v>112.01212455519841</c:v>
                </c:pt>
                <c:pt idx="10">
                  <c:v>126.06096557516516</c:v>
                </c:pt>
                <c:pt idx="11">
                  <c:v>139.87029150580693</c:v>
                </c:pt>
                <c:pt idx="12">
                  <c:v>153.49355366265874</c:v>
                </c:pt>
                <c:pt idx="13">
                  <c:v>166.96948255829625</c:v>
                </c:pt>
                <c:pt idx="14">
                  <c:v>180.32679798771795</c:v>
                </c:pt>
                <c:pt idx="15">
                  <c:v>193.58723270620735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B-C84D-B5E7-76D97D2B92D3}"/>
            </c:ext>
          </c:extLst>
        </c:ser>
        <c:ser>
          <c:idx val="1"/>
          <c:order val="1"/>
          <c:tx>
            <c:v>50[Ω]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直列!$I$6:$I$21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直列!$K$6:$K$21</c:f>
              <c:numCache>
                <c:formatCode>General</c:formatCode>
                <c:ptCount val="16"/>
                <c:pt idx="0">
                  <c:v>135.24558048876486</c:v>
                </c:pt>
                <c:pt idx="1">
                  <c:v>70.89865109209677</c:v>
                </c:pt>
                <c:pt idx="2">
                  <c:v>51.799058694802085</c:v>
                </c:pt>
                <c:pt idx="3">
                  <c:v>51.379782070667446</c:v>
                </c:pt>
                <c:pt idx="4">
                  <c:v>59.532880507629216</c:v>
                </c:pt>
                <c:pt idx="5">
                  <c:v>70.898651092096785</c:v>
                </c:pt>
                <c:pt idx="6">
                  <c:v>83.385418101640838</c:v>
                </c:pt>
                <c:pt idx="7">
                  <c:v>96.257422916256047</c:v>
                </c:pt>
                <c:pt idx="8">
                  <c:v>109.24806609526084</c:v>
                </c:pt>
                <c:pt idx="9">
                  <c:v>122.25676278786905</c:v>
                </c:pt>
                <c:pt idx="10">
                  <c:v>135.24558048876486</c:v>
                </c:pt>
                <c:pt idx="11">
                  <c:v>148.20154670555704</c:v>
                </c:pt>
                <c:pt idx="12">
                  <c:v>161.12191351889877</c:v>
                </c:pt>
                <c:pt idx="13">
                  <c:v>174.00806908239971</c:v>
                </c:pt>
                <c:pt idx="14">
                  <c:v>186.86292856664545</c:v>
                </c:pt>
                <c:pt idx="15">
                  <c:v>199.68980110873784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B-C84D-B5E7-76D97D2B92D3}"/>
            </c:ext>
          </c:extLst>
        </c:ser>
        <c:ser>
          <c:idx val="2"/>
          <c:order val="2"/>
          <c:tx>
            <c:v>100[Ω]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直列!$I$6:$I$21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直列!$L$6:$L$21</c:f>
              <c:numCache>
                <c:formatCode>General</c:formatCode>
                <c:ptCount val="16"/>
                <c:pt idx="0">
                  <c:v>160.59690856844963</c:v>
                </c:pt>
                <c:pt idx="1">
                  <c:v>111.92237813180559</c:v>
                </c:pt>
                <c:pt idx="2">
                  <c:v>100.91155772094469</c:v>
                </c:pt>
                <c:pt idx="3">
                  <c:v>100.69698111477464</c:v>
                </c:pt>
                <c:pt idx="4">
                  <c:v>105.09121686199879</c:v>
                </c:pt>
                <c:pt idx="5">
                  <c:v>111.9223781318056</c:v>
                </c:pt>
                <c:pt idx="6">
                  <c:v>120.22116266275854</c:v>
                </c:pt>
                <c:pt idx="7">
                  <c:v>129.48162598020994</c:v>
                </c:pt>
                <c:pt idx="8">
                  <c:v>139.40997075372508</c:v>
                </c:pt>
                <c:pt idx="9">
                  <c:v>149.82228154506689</c:v>
                </c:pt>
                <c:pt idx="10">
                  <c:v>160.59690856844963</c:v>
                </c:pt>
                <c:pt idx="11">
                  <c:v>171.64992993275413</c:v>
                </c:pt>
                <c:pt idx="12">
                  <c:v>182.92148866656291</c:v>
                </c:pt>
                <c:pt idx="13">
                  <c:v>194.36771364037082</c:v>
                </c:pt>
                <c:pt idx="14">
                  <c:v>205.95570900682321</c:v>
                </c:pt>
                <c:pt idx="15">
                  <c:v>217.66032405297773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B-C84D-B5E7-76D97D2B92D3}"/>
            </c:ext>
          </c:extLst>
        </c:ser>
        <c:ser>
          <c:idx val="3"/>
          <c:order val="3"/>
          <c:tx>
            <c:v>200[Ω]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直列!$I$6:$I$21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直列!$M$6:$M$21</c:f>
              <c:numCache>
                <c:formatCode>General</c:formatCode>
                <c:ptCount val="16"/>
                <c:pt idx="0">
                  <c:v>236.20196240027934</c:v>
                </c:pt>
                <c:pt idx="1">
                  <c:v>206.21983107033833</c:v>
                </c:pt>
                <c:pt idx="2">
                  <c:v>200.45733331975549</c:v>
                </c:pt>
                <c:pt idx="3">
                  <c:v>200.34939981349902</c:v>
                </c:pt>
                <c:pt idx="4">
                  <c:v>202.59359284423496</c:v>
                </c:pt>
                <c:pt idx="5">
                  <c:v>206.21983107033833</c:v>
                </c:pt>
                <c:pt idx="6">
                  <c:v>210.83910441847701</c:v>
                </c:pt>
                <c:pt idx="7">
                  <c:v>216.25330394349811</c:v>
                </c:pt>
                <c:pt idx="8">
                  <c:v>222.34014470075908</c:v>
                </c:pt>
                <c:pt idx="9">
                  <c:v>229.01248011269885</c:v>
                </c:pt>
                <c:pt idx="10">
                  <c:v>236.20196240027934</c:v>
                </c:pt>
                <c:pt idx="11">
                  <c:v>243.85179606867652</c:v>
                </c:pt>
                <c:pt idx="12">
                  <c:v>251.91322120125315</c:v>
                </c:pt>
                <c:pt idx="13">
                  <c:v>260.34363465578565</c:v>
                </c:pt>
                <c:pt idx="14">
                  <c:v>269.10547016458668</c:v>
                </c:pt>
                <c:pt idx="15">
                  <c:v>278.16544836993558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B-C84D-B5E7-76D97D2B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45568"/>
        <c:axId val="594880816"/>
      </c:scatterChart>
      <c:valAx>
        <c:axId val="742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880816"/>
        <c:crosses val="autoZero"/>
        <c:crossBetween val="midCat"/>
      </c:valAx>
      <c:valAx>
        <c:axId val="594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インピーダンス</a:t>
                </a:r>
                <a:r>
                  <a:rPr lang="en-US" altLang="ja-JP" sz="1500"/>
                  <a:t>[Ω]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4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7045959057231287"/>
          <c:y val="0.93749979715240062"/>
          <c:w val="0.19500782320859003"/>
          <c:h val="5.174751619288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直列!$AI$3</c:f>
              <c:strCache>
                <c:ptCount val="1"/>
                <c:pt idx="0">
                  <c:v>10[Ω]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直列!$AH$4:$AH$19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直列!$AI$4:$AI$19</c:f>
              <c:numCache>
                <c:formatCode>General</c:formatCode>
                <c:ptCount val="16"/>
                <c:pt idx="0">
                  <c:v>-1.4913861966284641</c:v>
                </c:pt>
                <c:pt idx="1">
                  <c:v>-1.3744166663632307</c:v>
                </c:pt>
                <c:pt idx="2">
                  <c:v>-0.93441537426709931</c:v>
                </c:pt>
                <c:pt idx="3">
                  <c:v>0.86891435093527847</c:v>
                </c:pt>
                <c:pt idx="4">
                  <c:v>1.2706761372114208</c:v>
                </c:pt>
                <c:pt idx="5">
                  <c:v>1.3744166663632307</c:v>
                </c:pt>
                <c:pt idx="6">
                  <c:v>1.4220494823207515</c:v>
                </c:pt>
                <c:pt idx="7">
                  <c:v>1.4498133813117606</c:v>
                </c:pt>
                <c:pt idx="8">
                  <c:v>1.4682078662975044</c:v>
                </c:pt>
                <c:pt idx="9">
                  <c:v>1.4814012581925815</c:v>
                </c:pt>
                <c:pt idx="10">
                  <c:v>1.4913861966284641</c:v>
                </c:pt>
                <c:pt idx="11">
                  <c:v>1.4992404679515363</c:v>
                </c:pt>
                <c:pt idx="12">
                  <c:v>1.5056008357632693</c:v>
                </c:pt>
                <c:pt idx="13">
                  <c:v>1.5108692804056212</c:v>
                </c:pt>
                <c:pt idx="14">
                  <c:v>1.5153129897494588</c:v>
                </c:pt>
                <c:pt idx="15">
                  <c:v>1.5191170269901686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8-D74F-B7F7-D3E5B53C3BEE}"/>
            </c:ext>
          </c:extLst>
        </c:ser>
        <c:ser>
          <c:idx val="1"/>
          <c:order val="1"/>
          <c:tx>
            <c:strRef>
              <c:f>直列!$AJ$3</c:f>
              <c:strCache>
                <c:ptCount val="1"/>
                <c:pt idx="0">
                  <c:v>50[Ω]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直列!$AH$4:$AH$19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直列!$AJ$4:$AJ$19</c:f>
              <c:numCache>
                <c:formatCode>General</c:formatCode>
                <c:ptCount val="16"/>
                <c:pt idx="0">
                  <c:v>-1.1921125187390871</c:v>
                </c:pt>
                <c:pt idx="1">
                  <c:v>-0.78804595235249053</c:v>
                </c:pt>
                <c:pt idx="2">
                  <c:v>-0.2643271577666525</c:v>
                </c:pt>
                <c:pt idx="3">
                  <c:v>0.2322741276332613</c:v>
                </c:pt>
                <c:pt idx="4">
                  <c:v>0.57374895047195551</c:v>
                </c:pt>
                <c:pt idx="5">
                  <c:v>0.78804595235249075</c:v>
                </c:pt>
                <c:pt idx="6">
                  <c:v>0.92776360586142492</c:v>
                </c:pt>
                <c:pt idx="7">
                  <c:v>1.0246003175718916</c:v>
                </c:pt>
                <c:pt idx="8">
                  <c:v>1.0954189585134151</c:v>
                </c:pt>
                <c:pt idx="9">
                  <c:v>1.1494654167897567</c:v>
                </c:pt>
                <c:pt idx="10">
                  <c:v>1.1921125187390871</c:v>
                </c:pt>
                <c:pt idx="11">
                  <c:v>1.2266657090501729</c:v>
                </c:pt>
                <c:pt idx="12">
                  <c:v>1.2552624653960796</c:v>
                </c:pt>
                <c:pt idx="13">
                  <c:v>1.2793446365601364</c:v>
                </c:pt>
                <c:pt idx="14">
                  <c:v>1.2999201033567873</c:v>
                </c:pt>
                <c:pt idx="15">
                  <c:v>1.317714963741029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8-D74F-B7F7-D3E5B53C3BEE}"/>
            </c:ext>
          </c:extLst>
        </c:ser>
        <c:ser>
          <c:idx val="2"/>
          <c:order val="2"/>
          <c:tx>
            <c:strRef>
              <c:f>直列!$AK$3</c:f>
              <c:strCache>
                <c:ptCount val="1"/>
                <c:pt idx="0">
                  <c:v>100[Ω]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直列!$AH$4:$AH$19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直列!$AK$4:$AK$19</c:f>
              <c:numCache>
                <c:formatCode>General</c:formatCode>
                <c:ptCount val="16"/>
                <c:pt idx="0">
                  <c:v>-0.89863709305634221</c:v>
                </c:pt>
                <c:pt idx="1">
                  <c:v>-0.46576921247963748</c:v>
                </c:pt>
                <c:pt idx="2">
                  <c:v>-0.13451294962810142</c:v>
                </c:pt>
                <c:pt idx="3">
                  <c:v>0.11772483659173109</c:v>
                </c:pt>
                <c:pt idx="4">
                  <c:v>0.31254436797622598</c:v>
                </c:pt>
                <c:pt idx="5">
                  <c:v>0.46576921247963771</c:v>
                </c:pt>
                <c:pt idx="6">
                  <c:v>0.58845312258131044</c:v>
                </c:pt>
                <c:pt idx="7">
                  <c:v>0.68832623012968142</c:v>
                </c:pt>
                <c:pt idx="8">
                  <c:v>0.77086419014423047</c:v>
                </c:pt>
                <c:pt idx="9">
                  <c:v>0.84000720134205309</c:v>
                </c:pt>
                <c:pt idx="10">
                  <c:v>0.89863709305634221</c:v>
                </c:pt>
                <c:pt idx="11">
                  <c:v>0.94889559966328374</c:v>
                </c:pt>
                <c:pt idx="12">
                  <c:v>0.99239903588632628</c:v>
                </c:pt>
                <c:pt idx="13">
                  <c:v>1.0303850083533996</c:v>
                </c:pt>
                <c:pt idx="14">
                  <c:v>1.0638140955004827</c:v>
                </c:pt>
                <c:pt idx="15">
                  <c:v>1.0934413307674136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8-D74F-B7F7-D3E5B53C3BEE}"/>
            </c:ext>
          </c:extLst>
        </c:ser>
        <c:ser>
          <c:idx val="3"/>
          <c:order val="3"/>
          <c:tx>
            <c:strRef>
              <c:f>直列!$AL$3</c:f>
              <c:strCache>
                <c:ptCount val="1"/>
                <c:pt idx="0">
                  <c:v>200[Ω]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直列!$AH$4:$AH$19</c:f>
              <c:numCache>
                <c:formatCode>General</c:formatCode>
                <c:ptCount val="16"/>
                <c:pt idx="0">
                  <c:v>500</c:v>
                </c:pt>
                <c:pt idx="1">
                  <c:v>900</c:v>
                </c:pt>
                <c:pt idx="2">
                  <c:v>1300</c:v>
                </c:pt>
                <c:pt idx="3">
                  <c:v>1700</c:v>
                </c:pt>
                <c:pt idx="4">
                  <c:v>2100</c:v>
                </c:pt>
                <c:pt idx="5">
                  <c:v>2500</c:v>
                </c:pt>
                <c:pt idx="6">
                  <c:v>2900</c:v>
                </c:pt>
                <c:pt idx="7">
                  <c:v>3300</c:v>
                </c:pt>
                <c:pt idx="8">
                  <c:v>3700</c:v>
                </c:pt>
                <c:pt idx="9">
                  <c:v>4100</c:v>
                </c:pt>
                <c:pt idx="10">
                  <c:v>4500</c:v>
                </c:pt>
                <c:pt idx="11">
                  <c:v>4900</c:v>
                </c:pt>
                <c:pt idx="12">
                  <c:v>5300</c:v>
                </c:pt>
                <c:pt idx="13">
                  <c:v>5700</c:v>
                </c:pt>
                <c:pt idx="14">
                  <c:v>6100</c:v>
                </c:pt>
                <c:pt idx="15">
                  <c:v>6500</c:v>
                </c:pt>
              </c:numCache>
            </c:numRef>
          </c:xVal>
          <c:yVal>
            <c:numRef>
              <c:f>直列!$AL$4:$AL$19</c:f>
              <c:numCache>
                <c:formatCode>General</c:formatCode>
                <c:ptCount val="16"/>
                <c:pt idx="0">
                  <c:v>-0.56098211610862381</c:v>
                </c:pt>
                <c:pt idx="1">
                  <c:v>-0.24622760160491219</c:v>
                </c:pt>
                <c:pt idx="2">
                  <c:v>-6.7562085732492436E-2</c:v>
                </c:pt>
                <c:pt idx="3">
                  <c:v>5.906707230188666E-2</c:v>
                </c:pt>
                <c:pt idx="4">
                  <c:v>0.16018338005162686</c:v>
                </c:pt>
                <c:pt idx="5">
                  <c:v>0.24622760160491228</c:v>
                </c:pt>
                <c:pt idx="6">
                  <c:v>0.32204345116002225</c:v>
                </c:pt>
                <c:pt idx="7">
                  <c:v>0.39017802731470075</c:v>
                </c:pt>
                <c:pt idx="8">
                  <c:v>0.45212065320472805</c:v>
                </c:pt>
                <c:pt idx="9">
                  <c:v>0.50883046455737513</c:v>
                </c:pt>
                <c:pt idx="10">
                  <c:v>0.56098211610862381</c:v>
                </c:pt>
                <c:pt idx="11">
                  <c:v>0.60908771168810205</c:v>
                </c:pt>
                <c:pt idx="12">
                  <c:v>0.65356017309413017</c:v>
                </c:pt>
                <c:pt idx="13">
                  <c:v>0.69474739697926124</c:v>
                </c:pt>
                <c:pt idx="14">
                  <c:v>0.73295130087279103</c:v>
                </c:pt>
                <c:pt idx="15">
                  <c:v>0.76843886095334812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8-D74F-B7F7-D3E5B53C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57712"/>
        <c:axId val="489472176"/>
      </c:scatterChart>
      <c:valAx>
        <c:axId val="3990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72176"/>
        <c:crosses val="autoZero"/>
        <c:crossBetween val="midCat"/>
      </c:valAx>
      <c:valAx>
        <c:axId val="489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偏角</a:t>
                </a:r>
                <a:r>
                  <a:rPr lang="en-US" altLang="ja-JP" sz="1500"/>
                  <a:t>[rad]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90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18406676200964E-2"/>
          <c:y val="5.1890854363426178E-2"/>
          <c:w val="0.92258273247011813"/>
          <c:h val="0.7858093019723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並列!$D$5</c:f>
              <c:strCache>
                <c:ptCount val="1"/>
                <c:pt idx="0">
                  <c:v>インピーダンス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並列!$A$6:$A$26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並列!$D$6:$D$26</c:f>
              <c:numCache>
                <c:formatCode>General</c:formatCode>
                <c:ptCount val="21"/>
                <c:pt idx="0">
                  <c:v>3.2172472783931485</c:v>
                </c:pt>
                <c:pt idx="1">
                  <c:v>3.7737660975381075</c:v>
                </c:pt>
                <c:pt idx="2">
                  <c:v>4.4651717630076178</c:v>
                </c:pt>
                <c:pt idx="3">
                  <c:v>5.3326333906457055</c:v>
                </c:pt>
                <c:pt idx="4">
                  <c:v>6.413815552853702</c:v>
                </c:pt>
                <c:pt idx="5">
                  <c:v>7.6974231110811999</c:v>
                </c:pt>
                <c:pt idx="6">
                  <c:v>9.00691697442827</c:v>
                </c:pt>
                <c:pt idx="7">
                  <c:v>9.8855057653866805</c:v>
                </c:pt>
                <c:pt idx="8">
                  <c:v>9.8711385725713594</c:v>
                </c:pt>
                <c:pt idx="9">
                  <c:v>9.0719495359674411</c:v>
                </c:pt>
                <c:pt idx="10">
                  <c:v>7.9851959933005707</c:v>
                </c:pt>
                <c:pt idx="11">
                  <c:v>6.9527278535630463</c:v>
                </c:pt>
                <c:pt idx="12">
                  <c:v>6.0835819467478149</c:v>
                </c:pt>
                <c:pt idx="13">
                  <c:v>5.3787194383162085</c:v>
                </c:pt>
                <c:pt idx="14">
                  <c:v>4.8097708253902889</c:v>
                </c:pt>
                <c:pt idx="15">
                  <c:v>4.3469206763954018</c:v>
                </c:pt>
                <c:pt idx="16">
                  <c:v>3.9657755068752993</c:v>
                </c:pt>
                <c:pt idx="17">
                  <c:v>3.647767742483683</c:v>
                </c:pt>
                <c:pt idx="18">
                  <c:v>3.3790476505225913</c:v>
                </c:pt>
                <c:pt idx="19">
                  <c:v>3.149288815710213</c:v>
                </c:pt>
                <c:pt idx="20">
                  <c:v>2.9507310305294241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7E45-A13C-69579F3D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96943"/>
        <c:axId val="1135919551"/>
      </c:scatterChart>
      <c:valAx>
        <c:axId val="1136096943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5919551"/>
        <c:crosses val="autoZero"/>
        <c:crossBetween val="midCat"/>
        <c:majorUnit val="100"/>
      </c:valAx>
      <c:valAx>
        <c:axId val="11359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インピーダンス</a:t>
                </a:r>
                <a:r>
                  <a:rPr lang="en-US" altLang="ja-JP" sz="1500"/>
                  <a:t>[Ω]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60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59300297043708E-2"/>
          <c:y val="4.3422646112897846E-2"/>
          <c:w val="0.89953710688858501"/>
          <c:h val="0.8467181989575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並列!$G$5</c:f>
              <c:strCache>
                <c:ptCount val="1"/>
                <c:pt idx="0">
                  <c:v>偏角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並列!$A$6:$A$1048576</c:f>
              <c:numCache>
                <c:formatCode>General</c:formatCode>
                <c:ptCount val="104857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並列!$G$6:$G$1048576</c:f>
              <c:numCache>
                <c:formatCode>0.00000_ </c:formatCode>
                <c:ptCount val="1048571"/>
                <c:pt idx="0">
                  <c:v>1.243245826811467</c:v>
                </c:pt>
                <c:pt idx="1">
                  <c:v>1.183834522792242</c:v>
                </c:pt>
                <c:pt idx="2">
                  <c:v>1.1079271867043836</c:v>
                </c:pt>
                <c:pt idx="3">
                  <c:v>1.0083428249102477</c:v>
                </c:pt>
                <c:pt idx="4">
                  <c:v>0.87449868941338482</c:v>
                </c:pt>
                <c:pt idx="5">
                  <c:v>0.69235895006486403</c:v>
                </c:pt>
                <c:pt idx="6">
                  <c:v>0.44943734016058134</c:v>
                </c:pt>
                <c:pt idx="7">
                  <c:v>0.15146840350793425</c:v>
                </c:pt>
                <c:pt idx="8">
                  <c:v>-0.16071038352046915</c:v>
                </c:pt>
                <c:pt idx="9">
                  <c:v>-0.4342283500273641</c:v>
                </c:pt>
                <c:pt idx="10">
                  <c:v>-0.64596440053223592</c:v>
                </c:pt>
                <c:pt idx="11">
                  <c:v>-0.80199696604316184</c:v>
                </c:pt>
                <c:pt idx="12">
                  <c:v>-0.91680602399848088</c:v>
                </c:pt>
                <c:pt idx="13">
                  <c:v>-1.002885561175441</c:v>
                </c:pt>
                <c:pt idx="14">
                  <c:v>-1.0690274963560382</c:v>
                </c:pt>
                <c:pt idx="15">
                  <c:v>-1.1211000052883711</c:v>
                </c:pt>
                <c:pt idx="16">
                  <c:v>-1.1630106497831869</c:v>
                </c:pt>
                <c:pt idx="17">
                  <c:v>-1.197403280390293</c:v>
                </c:pt>
                <c:pt idx="18">
                  <c:v>-1.2261064995137161</c:v>
                </c:pt>
                <c:pt idx="19">
                  <c:v>-1.2504146049640505</c:v>
                </c:pt>
                <c:pt idx="20">
                  <c:v>-1.2712642993580618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8-9646-B7EC-3BC35BB8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06367"/>
        <c:axId val="1999234207"/>
      </c:scatterChart>
      <c:valAx>
        <c:axId val="1997906367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234207"/>
        <c:crosses val="autoZero"/>
        <c:crossBetween val="midCat"/>
        <c:majorUnit val="100"/>
      </c:valAx>
      <c:valAx>
        <c:axId val="19992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偏角</a:t>
                </a:r>
                <a:r>
                  <a:rPr lang="en-US" altLang="ja-JP" sz="1500"/>
                  <a:t>[rad]</a:t>
                </a:r>
                <a:endParaRPr lang="ja-JP" altLang="en-US" sz="1500"/>
              </a:p>
            </c:rich>
          </c:tx>
          <c:layout>
            <c:manualLayout>
              <c:xMode val="edge"/>
              <c:yMode val="edge"/>
              <c:x val="1.1185280685506626E-2"/>
              <c:y val="0.43328169707668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790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0925925925925923E-2"/>
          <c:w val="0.8840995188101487"/>
          <c:h val="0.833333333333333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並列!$E$6:$E$26</c:f>
              <c:numCache>
                <c:formatCode>General</c:formatCode>
                <c:ptCount val="21"/>
                <c:pt idx="0">
                  <c:v>1.0350680050328125</c:v>
                </c:pt>
                <c:pt idx="1">
                  <c:v>1.4241310558927998</c:v>
                </c:pt>
                <c:pt idx="2">
                  <c:v>1.9937758873160554</c:v>
                </c:pt>
                <c:pt idx="3">
                  <c:v>2.8436978879029522</c:v>
                </c:pt>
                <c:pt idx="4">
                  <c:v>4.1137029946028036</c:v>
                </c:pt>
                <c:pt idx="5">
                  <c:v>5.9250322551006978</c:v>
                </c:pt>
                <c:pt idx="6">
                  <c:v>8.1124553384244109</c:v>
                </c:pt>
                <c:pt idx="7">
                  <c:v>9.7723224237493316</c:v>
                </c:pt>
                <c:pt idx="8">
                  <c:v>9.743937671890615</c:v>
                </c:pt>
                <c:pt idx="9">
                  <c:v>8.2300268383139876</c:v>
                </c:pt>
                <c:pt idx="10">
                  <c:v>6.3763355051423494</c:v>
                </c:pt>
                <c:pt idx="11">
                  <c:v>4.8340424605711405</c:v>
                </c:pt>
                <c:pt idx="12">
                  <c:v>3.7009969302795938</c:v>
                </c:pt>
                <c:pt idx="13">
                  <c:v>2.8930622796120629</c:v>
                </c:pt>
                <c:pt idx="14">
                  <c:v>2.3133895392775581</c:v>
                </c:pt>
                <c:pt idx="15">
                  <c:v>1.8895719366873858</c:v>
                </c:pt>
                <c:pt idx="16">
                  <c:v>1.5727375370932035</c:v>
                </c:pt>
                <c:pt idx="17">
                  <c:v>1.3306209503104505</c:v>
                </c:pt>
                <c:pt idx="18">
                  <c:v>1.1417963024502247</c:v>
                </c:pt>
                <c:pt idx="19">
                  <c:v>0.99180200447574351</c:v>
                </c:pt>
                <c:pt idx="20">
                  <c:v>0.87068136145292363</c:v>
                </c:pt>
              </c:numCache>
            </c:numRef>
          </c:xVal>
          <c:yVal>
            <c:numRef>
              <c:f>並列!$F$6:$F$26</c:f>
              <c:numCache>
                <c:formatCode>General</c:formatCode>
                <c:ptCount val="21"/>
                <c:pt idx="0">
                  <c:v>3.0461966901835993</c:v>
                </c:pt>
                <c:pt idx="1">
                  <c:v>3.4947333653040911</c:v>
                </c:pt>
                <c:pt idx="2">
                  <c:v>3.9953243403155185</c:v>
                </c:pt>
                <c:pt idx="3">
                  <c:v>4.5111374620339166</c:v>
                </c:pt>
                <c:pt idx="4">
                  <c:v>4.9208208276896208</c:v>
                </c:pt>
                <c:pt idx="5">
                  <c:v>4.9136865312129263</c:v>
                </c:pt>
                <c:pt idx="6">
                  <c:v>3.9131345193225067</c:v>
                </c:pt>
                <c:pt idx="7">
                  <c:v>1.4916228356321524</c:v>
                </c:pt>
                <c:pt idx="8">
                  <c:v>-1.5795744253491311</c:v>
                </c:pt>
                <c:pt idx="9">
                  <c:v>-3.8166643320799571</c:v>
                </c:pt>
                <c:pt idx="10">
                  <c:v>-4.8068389381468313</c:v>
                </c:pt>
                <c:pt idx="11">
                  <c:v>-4.9972450505360166</c:v>
                </c:pt>
                <c:pt idx="12">
                  <c:v>-4.8283114051246692</c:v>
                </c:pt>
                <c:pt idx="13">
                  <c:v>-4.5344033171307645</c:v>
                </c:pt>
                <c:pt idx="14">
                  <c:v>-4.2168856081635351</c:v>
                </c:pt>
                <c:pt idx="15">
                  <c:v>-3.9147461300775737</c:v>
                </c:pt>
                <c:pt idx="16">
                  <c:v>-3.6405867673151318</c:v>
                </c:pt>
                <c:pt idx="17">
                  <c:v>-3.3964183178312148</c:v>
                </c:pt>
                <c:pt idx="18">
                  <c:v>-3.1802931041357239</c:v>
                </c:pt>
                <c:pt idx="19">
                  <c:v>-2.9890381109439428</c:v>
                </c:pt>
                <c:pt idx="20">
                  <c:v>-2.8193487867498268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440-97AD-D59175B7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33919"/>
        <c:axId val="1793294383"/>
      </c:scatterChart>
      <c:valAx>
        <c:axId val="1447133919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Re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294383"/>
        <c:crosses val="autoZero"/>
        <c:crossBetween val="midCat"/>
        <c:majorUnit val="5"/>
      </c:valAx>
      <c:valAx>
        <c:axId val="17932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/>
                  <a:t>lm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71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並列!$Y$8:$Y$28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並列!$Z$8:$Z$28</c:f>
              <c:numCache>
                <c:formatCode>General</c:formatCode>
                <c:ptCount val="21"/>
                <c:pt idx="0">
                  <c:v>3.2172472783931485</c:v>
                </c:pt>
                <c:pt idx="1">
                  <c:v>3.7737660975381075</c:v>
                </c:pt>
                <c:pt idx="2">
                  <c:v>4.4651717630076178</c:v>
                </c:pt>
                <c:pt idx="3">
                  <c:v>5.3326333906457055</c:v>
                </c:pt>
                <c:pt idx="4">
                  <c:v>6.413815552853702</c:v>
                </c:pt>
                <c:pt idx="5">
                  <c:v>7.6974231110811999</c:v>
                </c:pt>
                <c:pt idx="6">
                  <c:v>9.00691697442827</c:v>
                </c:pt>
                <c:pt idx="7">
                  <c:v>9.8855057653866805</c:v>
                </c:pt>
                <c:pt idx="8">
                  <c:v>9.8711385725713594</c:v>
                </c:pt>
                <c:pt idx="9">
                  <c:v>9.0719495359674411</c:v>
                </c:pt>
                <c:pt idx="10">
                  <c:v>7.9851959933005707</c:v>
                </c:pt>
                <c:pt idx="11">
                  <c:v>6.9527278535630463</c:v>
                </c:pt>
                <c:pt idx="12">
                  <c:v>6.0835819467478149</c:v>
                </c:pt>
                <c:pt idx="13">
                  <c:v>5.3787194383162085</c:v>
                </c:pt>
                <c:pt idx="14">
                  <c:v>4.8097708253902889</c:v>
                </c:pt>
                <c:pt idx="15">
                  <c:v>4.3469206763954018</c:v>
                </c:pt>
                <c:pt idx="16">
                  <c:v>3.9657755068752993</c:v>
                </c:pt>
                <c:pt idx="17">
                  <c:v>3.647767742483683</c:v>
                </c:pt>
                <c:pt idx="18">
                  <c:v>3.3790476505225913</c:v>
                </c:pt>
                <c:pt idx="19">
                  <c:v>3.149288815710213</c:v>
                </c:pt>
                <c:pt idx="20">
                  <c:v>2.9507310305294241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7-4A44-98A2-FF71D3628D3D}"/>
            </c:ext>
          </c:extLst>
        </c:ser>
        <c:ser>
          <c:idx val="2"/>
          <c:order val="1"/>
          <c:tx>
            <c:v>50[Ω]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並列!$Y$8:$Y$28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並列!$AA$8:$AA$28</c:f>
              <c:numCache>
                <c:formatCode>General</c:formatCode>
                <c:ptCount val="21"/>
                <c:pt idx="0">
                  <c:v>3.3900835410062879</c:v>
                </c:pt>
                <c:pt idx="1">
                  <c:v>4.0616105540026952</c:v>
                </c:pt>
                <c:pt idx="2">
                  <c:v>4.9656027004890841</c:v>
                </c:pt>
                <c:pt idx="3">
                  <c:v>6.2542181853336754</c:v>
                </c:pt>
                <c:pt idx="4">
                  <c:v>8.2453377071295542</c:v>
                </c:pt>
                <c:pt idx="5">
                  <c:v>11.722157241735108</c:v>
                </c:pt>
                <c:pt idx="6">
                  <c:v>19.150467888438875</c:v>
                </c:pt>
                <c:pt idx="7">
                  <c:v>39.746995069495142</c:v>
                </c:pt>
                <c:pt idx="8">
                  <c:v>38.842892150299768</c:v>
                </c:pt>
                <c:pt idx="9">
                  <c:v>19.800510254873117</c:v>
                </c:pt>
                <c:pt idx="10">
                  <c:v>12.82157810029601</c:v>
                </c:pt>
                <c:pt idx="11">
                  <c:v>9.497305686237226</c:v>
                </c:pt>
                <c:pt idx="12">
                  <c:v>7.5766823644959773</c:v>
                </c:pt>
                <c:pt idx="13">
                  <c:v>6.3289301043525423</c:v>
                </c:pt>
                <c:pt idx="14">
                  <c:v>5.4532878365913389</c:v>
                </c:pt>
                <c:pt idx="15">
                  <c:v>4.804470761869446</c:v>
                </c:pt>
                <c:pt idx="16">
                  <c:v>4.3039764149546516</c:v>
                </c:pt>
                <c:pt idx="17">
                  <c:v>3.9057469579289927</c:v>
                </c:pt>
                <c:pt idx="18">
                  <c:v>3.5810037478319265</c:v>
                </c:pt>
                <c:pt idx="19">
                  <c:v>3.3108485346767296</c:v>
                </c:pt>
                <c:pt idx="20">
                  <c:v>3.0823618907698171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7-4A44-98A2-FF71D3628D3D}"/>
            </c:ext>
          </c:extLst>
        </c:ser>
        <c:ser>
          <c:idx val="3"/>
          <c:order val="2"/>
          <c:tx>
            <c:v>100[Ω]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並列!$Y$8:$Y$28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並列!$AB$8:$AB$28</c:f>
              <c:numCache>
                <c:formatCode>General</c:formatCode>
                <c:ptCount val="21"/>
                <c:pt idx="0">
                  <c:v>3.3959428615791736</c:v>
                </c:pt>
                <c:pt idx="1">
                  <c:v>4.0716984769797913</c:v>
                </c:pt>
                <c:pt idx="2">
                  <c:v>4.984070909565931</c:v>
                </c:pt>
                <c:pt idx="3">
                  <c:v>6.291239620491389</c:v>
                </c:pt>
                <c:pt idx="4">
                  <c:v>8.3307308151023562</c:v>
                </c:pt>
                <c:pt idx="5">
                  <c:v>11.971502737132987</c:v>
                </c:pt>
                <c:pt idx="6">
                  <c:v>20.299707697836897</c:v>
                </c:pt>
                <c:pt idx="7">
                  <c:v>54.801139023584312</c:v>
                </c:pt>
                <c:pt idx="8">
                  <c:v>52.501473488915231</c:v>
                </c:pt>
                <c:pt idx="9">
                  <c:v>21.078906488687839</c:v>
                </c:pt>
                <c:pt idx="10">
                  <c:v>13.149941308389621</c:v>
                </c:pt>
                <c:pt idx="11">
                  <c:v>9.6284705863837754</c:v>
                </c:pt>
                <c:pt idx="12">
                  <c:v>7.6427795217515113</c:v>
                </c:pt>
                <c:pt idx="13">
                  <c:v>6.3673024139930066</c:v>
                </c:pt>
                <c:pt idx="14">
                  <c:v>5.4777775889416649</c:v>
                </c:pt>
                <c:pt idx="15">
                  <c:v>4.8211928571074614</c:v>
                </c:pt>
                <c:pt idx="16">
                  <c:v>4.3159856584670804</c:v>
                </c:pt>
                <c:pt idx="17">
                  <c:v>3.9147149941197079</c:v>
                </c:pt>
                <c:pt idx="18">
                  <c:v>3.5879118837474331</c:v>
                </c:pt>
                <c:pt idx="19">
                  <c:v>3.316305886517005</c:v>
                </c:pt>
                <c:pt idx="20">
                  <c:v>3.0867641108615582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7-4A44-98A2-FF71D3628D3D}"/>
            </c:ext>
          </c:extLst>
        </c:ser>
        <c:ser>
          <c:idx val="4"/>
          <c:order val="3"/>
          <c:tx>
            <c:v>200[Ω]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並列!$Y$8:$Y$28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xVal>
          <c:yVal>
            <c:numRef>
              <c:f>並列!$AC$8:$AC$28</c:f>
              <c:numCache>
                <c:formatCode>General</c:formatCode>
                <c:ptCount val="21"/>
                <c:pt idx="0">
                  <c:v>3.3974124449503549</c:v>
                </c:pt>
                <c:pt idx="1">
                  <c:v>4.0742322244622731</c:v>
                </c:pt>
                <c:pt idx="2">
                  <c:v>4.9887202491250466</c:v>
                </c:pt>
                <c:pt idx="3">
                  <c:v>6.3005981617932472</c:v>
                </c:pt>
                <c:pt idx="4">
                  <c:v>8.3524968857350146</c:v>
                </c:pt>
                <c:pt idx="5">
                  <c:v>12.036365544185294</c:v>
                </c:pt>
                <c:pt idx="6">
                  <c:v>20.620861279507771</c:v>
                </c:pt>
                <c:pt idx="7">
                  <c:v>62.259445853156507</c:v>
                </c:pt>
                <c:pt idx="8">
                  <c:v>58.94691403557421</c:v>
                </c:pt>
                <c:pt idx="9">
                  <c:v>21.439152528689377</c:v>
                </c:pt>
                <c:pt idx="10">
                  <c:v>13.23605105820457</c:v>
                </c:pt>
                <c:pt idx="11">
                  <c:v>9.6621198215612907</c:v>
                </c:pt>
                <c:pt idx="12">
                  <c:v>7.6595758783799024</c:v>
                </c:pt>
                <c:pt idx="13">
                  <c:v>6.3770050446188149</c:v>
                </c:pt>
                <c:pt idx="14">
                  <c:v>5.483951753908376</c:v>
                </c:pt>
                <c:pt idx="15">
                  <c:v>4.8254007343548295</c:v>
                </c:pt>
                <c:pt idx="16">
                  <c:v>4.3190037096185927</c:v>
                </c:pt>
                <c:pt idx="17">
                  <c:v>3.9169666721385163</c:v>
                </c:pt>
                <c:pt idx="18">
                  <c:v>3.5896451735852568</c:v>
                </c:pt>
                <c:pt idx="19">
                  <c:v>3.3176744463292382</c:v>
                </c:pt>
                <c:pt idx="20">
                  <c:v>3.0878676161869461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7-4A44-98A2-FF71D362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10496"/>
        <c:axId val="354624432"/>
      </c:scatterChart>
      <c:valAx>
        <c:axId val="35491049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周波数</a:t>
                </a:r>
                <a:r>
                  <a:rPr lang="en-US" altLang="ja-JP" sz="1500"/>
                  <a:t>[Hz]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624432"/>
        <c:crosses val="autoZero"/>
        <c:crossBetween val="midCat"/>
      </c:valAx>
      <c:valAx>
        <c:axId val="3546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500"/>
                  <a:t>インピーダンス</a:t>
                </a:r>
                <a:r>
                  <a:rPr lang="en-US" altLang="ja-JP" sz="1500"/>
                  <a:t>[Ω]</a:t>
                </a:r>
                <a:endParaRPr lang="ja-JP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91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103520</xdr:colOff>
      <xdr:row>40</xdr:row>
      <xdr:rowOff>60100</xdr:rowOff>
    </xdr:from>
    <xdr:to>
      <xdr:col>30</xdr:col>
      <xdr:colOff>557176</xdr:colOff>
      <xdr:row>74</xdr:row>
      <xdr:rowOff>166425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26A789-0EFB-9CF5-D6A9-E9F86BB8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236031</xdr:colOff>
      <xdr:row>60</xdr:row>
      <xdr:rowOff>75283</xdr:rowOff>
    </xdr:from>
    <xdr:to>
      <xdr:col>14</xdr:col>
      <xdr:colOff>98989</xdr:colOff>
      <xdr:row>94</xdr:row>
      <xdr:rowOff>181608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60C66A-C7A3-6201-9543-A65CEEC5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66840</xdr:rowOff>
    </xdr:from>
    <xdr:to>
      <xdr:col>13</xdr:col>
      <xdr:colOff>808074</xdr:colOff>
      <xdr:row>56</xdr:row>
      <xdr:rowOff>173166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D6DD63-6054-312E-15B3-61613151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44560</xdr:colOff>
      <xdr:row>4</xdr:row>
      <xdr:rowOff>74096</xdr:rowOff>
    </xdr:from>
    <xdr:to>
      <xdr:col>30</xdr:col>
      <xdr:colOff>498216</xdr:colOff>
      <xdr:row>38</xdr:row>
      <xdr:rowOff>180422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EFDE1A-2305-8815-09B0-F5AFAA53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163286</xdr:colOff>
      <xdr:row>25</xdr:row>
      <xdr:rowOff>155424</xdr:rowOff>
    </xdr:from>
    <xdr:to>
      <xdr:col>47</xdr:col>
      <xdr:colOff>279400</xdr:colOff>
      <xdr:row>63</xdr:row>
      <xdr:rowOff>107043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E32B137-A3B1-4E60-9B30-267B6AD4C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5</xdr:row>
      <xdr:rowOff>38099</xdr:rowOff>
    </xdr:from>
    <xdr:to>
      <xdr:col>22</xdr:col>
      <xdr:colOff>619039</xdr:colOff>
      <xdr:row>43</xdr:row>
      <xdr:rowOff>51828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453D18-DFF8-0828-A337-C34E3C7A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806054</xdr:colOff>
      <xdr:row>45</xdr:row>
      <xdr:rowOff>109108</xdr:rowOff>
    </xdr:from>
    <xdr:to>
      <xdr:col>31</xdr:col>
      <xdr:colOff>59156</xdr:colOff>
      <xdr:row>80</xdr:row>
      <xdr:rowOff>14085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7AFB69-7C47-FAF6-C33A-35AEF75AA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343244</xdr:colOff>
      <xdr:row>45</xdr:row>
      <xdr:rowOff>119383</xdr:rowOff>
    </xdr:from>
    <xdr:to>
      <xdr:col>14</xdr:col>
      <xdr:colOff>591752</xdr:colOff>
      <xdr:row>80</xdr:row>
      <xdr:rowOff>24360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746407-2991-0E6C-7A9A-93677CD8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463438</xdr:colOff>
      <xdr:row>52</xdr:row>
      <xdr:rowOff>16488</xdr:rowOff>
    </xdr:from>
    <xdr:to>
      <xdr:col>47</xdr:col>
      <xdr:colOff>555680</xdr:colOff>
      <xdr:row>86</xdr:row>
      <xdr:rowOff>56593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5C58D2D-EBBB-77D7-CC24-A6271F91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101600</xdr:colOff>
      <xdr:row>0</xdr:row>
      <xdr:rowOff>0</xdr:rowOff>
    </xdr:from>
    <xdr:to>
      <xdr:col>52</xdr:col>
      <xdr:colOff>457200</xdr:colOff>
      <xdr:row>36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ED71433-DCF7-945C-ECAE-36C83145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1581150</xdr:colOff>
      <xdr:row>6</xdr:row>
      <xdr:rowOff>76200</xdr:rowOff>
    </xdr:from>
    <xdr:to>
      <xdr:col>11</xdr:col>
      <xdr:colOff>19050</xdr:colOff>
      <xdr:row>17</xdr:row>
      <xdr:rowOff>25400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2B8F243-0778-512F-C63F-5B721CA86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22</xdr:row>
      <xdr:rowOff>152400</xdr:rowOff>
    </xdr:from>
    <xdr:to>
      <xdr:col>10</xdr:col>
      <xdr:colOff>44450</xdr:colOff>
      <xdr:row>33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9087A7C-603D-0C02-EF41-B1847FAF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5</xdr:row>
      <xdr:rowOff>228600</xdr:rowOff>
    </xdr:from>
    <xdr:to>
      <xdr:col>15</xdr:col>
      <xdr:colOff>781050</xdr:colOff>
      <xdr:row>16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0156EE1-9947-611D-3342-4D413B26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22</xdr:row>
      <xdr:rowOff>101600</xdr:rowOff>
    </xdr:from>
    <xdr:to>
      <xdr:col>15</xdr:col>
      <xdr:colOff>31750</xdr:colOff>
      <xdr:row>33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898412-22DA-5287-230B-B0856292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146050</xdr:colOff>
      <xdr:row>2</xdr:row>
      <xdr:rowOff>165100</xdr:rowOff>
    </xdr:from>
    <xdr:to>
      <xdr:col>12</xdr:col>
      <xdr:colOff>908050</xdr:colOff>
      <xdr:row>13</xdr:row>
      <xdr:rowOff>114300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56446C8-3221-4ECE-2364-32EB7508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882650</xdr:colOff>
      <xdr:row>43</xdr:row>
      <xdr:rowOff>50800</xdr:rowOff>
    </xdr:from>
    <xdr:to>
      <xdr:col>24</xdr:col>
      <xdr:colOff>273050</xdr:colOff>
      <xdr:row>79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046C89-0064-4639-18EB-E34EBA6B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365E5-DD5E-5A47-B6D8-CD290AAEA780}" name="テーブル1" displayName="テーブル1" ref="A5:M21" totalsRowShown="0">
  <autoFilter ref="A5:M21" xr:uid="{973365E5-DD5E-5A47-B6D8-CD290AAEA780}"/>
  <tableColumns count="13">
    <tableColumn id="1" xr3:uid="{374900A2-3C6B-4542-85EB-A50E2D0CB3B6}" name="周波数">
      <calculatedColumnFormula>A5+100</calculatedColumnFormula>
    </tableColumn>
    <tableColumn id="2" xr3:uid="{10DAE10C-D17A-334D-AA0F-8E92BE94F6E2}" name="wL" dataDxfId="27">
      <calculatedColumnFormula>2*PI()*テーブル1[[#This Row],[周波数]]*_L</calculatedColumnFormula>
    </tableColumn>
    <tableColumn id="3" xr3:uid="{A6ABB0BC-5F3E-1E4F-888A-8A8A09382F7C}" name="1/wC" dataDxfId="26">
      <calculatedColumnFormula>1/(2*PI()*テーブル1[[#This Row],[周波数]]*_C)</calculatedColumnFormula>
    </tableColumn>
    <tableColumn id="4" xr3:uid="{6A28A984-79AF-8C44-8889-AD0EEB6B863C}" name="インピーダンス" dataDxfId="25">
      <calculatedColumnFormula>SQRT(_R^2+(テーブル1[[#This Row],[wL]]-テーブル1[[#This Row],[1/wC]])^2)</calculatedColumnFormula>
    </tableColumn>
    <tableColumn id="7" xr3:uid="{C4FF9AEB-BDE2-F645-9AC1-B1D2B6878B22}" name="実部" dataDxfId="24">
      <calculatedColumnFormula>テーブル1[[#This Row],[インピーダンス]]*COS(テーブル1[[#This Row],[偏角]])</calculatedColumnFormula>
    </tableColumn>
    <tableColumn id="6" xr3:uid="{1C072FA4-9E25-7844-814D-AEADA8D616F7}" name="虚部" dataDxfId="23">
      <calculatedColumnFormula>テーブル1[[#This Row],[インピーダンス]]*SIN(テーブル1[[#This Row],[偏角]])</calculatedColumnFormula>
    </tableColumn>
    <tableColumn id="5" xr3:uid="{0BA28145-4780-424E-851E-0A6F94E7355E}" name="偏角" dataDxfId="22">
      <calculatedColumnFormula>ATAN((テーブル1[[#This Row],[wL]]-テーブル1[[#This Row],[1/wC]])/_R)</calculatedColumnFormula>
    </tableColumn>
    <tableColumn id="8" xr3:uid="{EEDB8D3A-7712-DE4E-902F-4A2162955C1A}" name="列1" dataDxfId="21">
      <calculatedColumnFormula>(D7-テーブル1[[#This Row],[インピーダンス]])/400</calculatedColumnFormula>
    </tableColumn>
    <tableColumn id="9" xr3:uid="{E97DC2C3-9CDC-4C40-BDF4-838E97BA2F15}" name="周波数2" dataDxfId="20"/>
    <tableColumn id="10" xr3:uid="{79BCF023-6070-2049-80F0-F2812414222D}" name="10" dataDxfId="19"/>
    <tableColumn id="11" xr3:uid="{B07B3892-6393-F44C-AA6F-652286D37CC5}" name="50" dataDxfId="18"/>
    <tableColumn id="12" xr3:uid="{2B7C8A54-3BCB-4A44-AA7D-507E3D99B601}" name="100" dataDxfId="17"/>
    <tableColumn id="13" xr3:uid="{89A4A137-1B70-D14F-A0CD-6115844AA09E}" name="200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56D3A4-886F-5441-94F2-50650B8F98E1}" name="テーブル14" displayName="テーブル14" ref="A5:G26" totalsRowShown="0">
  <autoFilter ref="A5:G26" xr:uid="{9A56D3A4-886F-5441-94F2-50650B8F98E1}"/>
  <tableColumns count="7">
    <tableColumn id="1" xr3:uid="{511CCB1F-5233-4648-8108-C62EC0C591E1}" name="周波数" dataDxfId="15">
      <calculatedColumnFormula>begin2+_dt2</calculatedColumnFormula>
    </tableColumn>
    <tableColumn id="3" xr3:uid="{2D2C5B46-BEF7-B647-89EF-F4762A9728E8}" name="w" dataDxfId="14">
      <calculatedColumnFormula>2*PI()*テーブル14[[#This Row],[周波数]]</calculatedColumnFormula>
    </tableColumn>
    <tableColumn id="2" xr3:uid="{060273EE-03DC-594C-8E9F-22E7D8BE9F79}" name="(wc-1/wl)^2" dataDxfId="13">
      <calculatedColumnFormula>(テーブル14[[#This Row],[w]]*_C2-1/(テーブル14[[#This Row],[w]]*_L2))^2</calculatedColumnFormula>
    </tableColumn>
    <tableColumn id="4" xr3:uid="{590C6BDF-0089-9E4E-8AF0-0573B7F323A5}" name="インピーダンス" dataDxfId="12">
      <calculatedColumnFormula>1/(SQRT((1/_R2)^2+テーブル14[[#This Row],[(wc-1/wl)^2]]))</calculatedColumnFormula>
    </tableColumn>
    <tableColumn id="6" xr3:uid="{3CED1E66-157D-064D-B811-8ED867559734}" name="実部" dataDxfId="11">
      <calculatedColumnFormula>テーブル14[[#This Row],[インピーダンス]]*COS(テーブル14[[#This Row],[偏角]])</calculatedColumnFormula>
    </tableColumn>
    <tableColumn id="7" xr3:uid="{A9E93226-31E2-7B4C-9768-D0947306E853}" name="虚部" dataDxfId="10">
      <calculatedColumnFormula>テーブル14[[#This Row],[インピーダンス]]*SIN(テーブル14[[#This Row],[偏角]])</calculatedColumnFormula>
    </tableColumn>
    <tableColumn id="5" xr3:uid="{45FB8C2D-4141-464A-9E3C-D619911D2CA1}" name="偏角" dataDxfId="9">
      <calculatedColumnFormula>ATAN(_R2*(1/(テーブル14[[#This Row],[w]]*_L2)-テーブル14[[#This Row],[w]]*_C2))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D6492C-DC03-DD46-9B97-315DDBB1B69F}" name="テーブル4" displayName="テーブル4" ref="A5:F21" totalsRowShown="0">
  <autoFilter ref="A5:F21" xr:uid="{94D6492C-DC03-DD46-9B97-315DDBB1B69F}"/>
  <tableColumns count="6">
    <tableColumn id="1" xr3:uid="{731690DB-D4C4-8449-805D-2929B214BA43}" name="周波数">
      <calculatedColumnFormula>A5+_dt3</calculatedColumnFormula>
    </tableColumn>
    <tableColumn id="2" xr3:uid="{3112429A-F794-9A4B-BCBC-2D8D8567164E}" name="1/wC">
      <calculatedColumnFormula>1/(2*PI()*A6*_C3)</calculatedColumnFormula>
    </tableColumn>
    <tableColumn id="3" xr3:uid="{55EB564B-58AE-2B41-BC09-99AB34314055}" name="インピーダンス">
      <calculatedColumnFormula>SQRT(_R3^2+B6^2)</calculatedColumnFormula>
    </tableColumn>
    <tableColumn id="4" xr3:uid="{4C996B2E-92A3-F847-8EE3-E7F59613A50D}" name="偏角">
      <calculatedColumnFormula>ATAN(-B6/_R3)</calculatedColumnFormula>
    </tableColumn>
    <tableColumn id="5" xr3:uid="{E2112DA4-28C7-9248-9EFC-BBCF56581054}" name="実部" dataDxfId="8">
      <calculatedColumnFormula>C6*COS(D6)</calculatedColumnFormula>
    </tableColumn>
    <tableColumn id="6" xr3:uid="{9CB8C870-5CCB-DA49-8BF3-065ACB355367}" name="虚部" dataDxfId="7">
      <calculatedColumnFormula>C6*SIN(D6)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4B685-780F-BE41-9FC4-7D18892F7D0F}" name="テーブル143" displayName="テーブル143" ref="A47:G1261" totalsRowShown="0">
  <autoFilter ref="A47:G1261" xr:uid="{17B4B685-780F-BE41-9FC4-7D18892F7D0F}"/>
  <tableColumns count="7">
    <tableColumn id="1" xr3:uid="{0CE6DBA2-F757-554F-8ACD-6543F0A8D313}" name="周波数" dataDxfId="6">
      <calculatedColumnFormula>begin2+_dt2</calculatedColumnFormula>
    </tableColumn>
    <tableColumn id="3" xr3:uid="{52610CBD-2DA0-404B-8251-E62A26021755}" name="w" dataDxfId="5">
      <calculatedColumnFormula>2*PI()*テーブル143[[#This Row],[周波数]]</calculatedColumnFormula>
    </tableColumn>
    <tableColumn id="2" xr3:uid="{9D755DD0-D093-1F4F-8894-0D6C9A05C86B}" name="(wc-1/wl)^2" dataDxfId="4">
      <calculatedColumnFormula>(テーブル143[[#This Row],[w]]*_C2-1/(テーブル143[[#This Row],[w]]*_L2))^2</calculatedColumnFormula>
    </tableColumn>
    <tableColumn id="4" xr3:uid="{436AA6A7-DF07-E54E-AA0E-AFFBEC710C9D}" name="インピーダンス" dataDxfId="3">
      <calculatedColumnFormula>1/(SQRT((1/_R2)^2+テーブル143[[#This Row],[(wc-1/wl)^2]]))</calculatedColumnFormula>
    </tableColumn>
    <tableColumn id="6" xr3:uid="{3B1261B1-4D36-4446-843A-98D12AAB977F}" name="実部" dataDxfId="2">
      <calculatedColumnFormula>テーブル143[[#This Row],[インピーダンス]]*COS(テーブル143[[#This Row],[偏角]])</calculatedColumnFormula>
    </tableColumn>
    <tableColumn id="7" xr3:uid="{B266403A-991D-9C42-802D-27E0C942B186}" name="虚部" dataDxfId="1">
      <calculatedColumnFormula>テーブル143[[#This Row],[インピーダンス]]*SIN(テーブル143[[#This Row],[偏角]])</calculatedColumnFormula>
    </tableColumn>
    <tableColumn id="5" xr3:uid="{A9B3B275-8A82-A140-9CFD-E9382C9D140A}" name="偏角" dataDxfId="0">
      <calculatedColumnFormula>ATAN(_R2*(1/(テーブル143[[#This Row],[w]]*_L2)-テーブル143[[#This Row],[w]]*_C2))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2633-033E-DD49-99D6-4B2922D78128}">
  <dimension ref="A1:AL321"/>
  <sheetViews>
    <sheetView topLeftCell="H1" zoomScale="40" zoomScaleNormal="110" workbookViewId="0">
      <selection activeCell="G6" sqref="G6"/>
    </sheetView>
  </sheetViews>
  <sheetFormatPr baseColWidth="10" defaultRowHeight="20"/>
  <cols>
    <col min="4" max="4" width="15" customWidth="1"/>
    <col min="5" max="5" width="7.7109375" bestFit="1" customWidth="1"/>
    <col min="6" max="6" width="14.42578125" bestFit="1" customWidth="1"/>
    <col min="7" max="7" width="14" bestFit="1" customWidth="1"/>
    <col min="8" max="8" width="19.7109375" bestFit="1" customWidth="1"/>
  </cols>
  <sheetData>
    <row r="1" spans="1:38">
      <c r="A1" t="s">
        <v>7</v>
      </c>
    </row>
    <row r="2" spans="1:38">
      <c r="A2" t="s">
        <v>0</v>
      </c>
      <c r="B2" s="1">
        <v>10</v>
      </c>
      <c r="C2" t="s">
        <v>10</v>
      </c>
      <c r="D2">
        <v>5.0000000000000001E-3</v>
      </c>
      <c r="G2" t="s">
        <v>6</v>
      </c>
      <c r="H2" s="3">
        <f>1/((2*PI()*1500)^2*_L)</f>
        <v>2.2515818587186175E-6</v>
      </c>
    </row>
    <row r="3" spans="1:38">
      <c r="A3" t="s">
        <v>8</v>
      </c>
      <c r="B3" s="1">
        <v>400</v>
      </c>
      <c r="C3" t="s">
        <v>9</v>
      </c>
      <c r="D3">
        <v>500</v>
      </c>
      <c r="AH3" t="s">
        <v>27</v>
      </c>
      <c r="AI3" t="s">
        <v>28</v>
      </c>
      <c r="AJ3" t="s">
        <v>26</v>
      </c>
      <c r="AK3" t="s">
        <v>29</v>
      </c>
      <c r="AL3" t="s">
        <v>30</v>
      </c>
    </row>
    <row r="4" spans="1:38">
      <c r="H4">
        <v>2.2500000000000001E-6</v>
      </c>
      <c r="AH4">
        <v>500</v>
      </c>
      <c r="AI4">
        <v>-1.4913861966284641</v>
      </c>
      <c r="AJ4">
        <v>-1.1921125187390871</v>
      </c>
      <c r="AK4">
        <v>-0.89863709305634221</v>
      </c>
      <c r="AL4">
        <v>-0.56098211610862381</v>
      </c>
    </row>
    <row r="5" spans="1:38">
      <c r="A5" t="s">
        <v>1</v>
      </c>
      <c r="B5" t="s">
        <v>4</v>
      </c>
      <c r="C5" t="s">
        <v>5</v>
      </c>
      <c r="D5" t="s">
        <v>2</v>
      </c>
      <c r="E5" t="s">
        <v>18</v>
      </c>
      <c r="F5" t="s">
        <v>19</v>
      </c>
      <c r="G5" t="s">
        <v>3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AH5">
        <v>900</v>
      </c>
      <c r="AI5">
        <v>-1.3744166663632307</v>
      </c>
      <c r="AJ5">
        <v>-0.78804595235249053</v>
      </c>
      <c r="AK5">
        <v>-0.46576921247963748</v>
      </c>
      <c r="AL5">
        <v>-0.24622760160491219</v>
      </c>
    </row>
    <row r="6" spans="1:38">
      <c r="A6">
        <f>begin</f>
        <v>500</v>
      </c>
      <c r="B6">
        <f>2*PI()*テーブル1[[#This Row],[周波数]]*_L</f>
        <v>15.707963267948966</v>
      </c>
      <c r="C6">
        <f>1/(2*PI()*テーブル1[[#This Row],[周波数]]*_C)</f>
        <v>141.37166941154069</v>
      </c>
      <c r="D6">
        <f>SQRT(_R^2+(テーブル1[[#This Row],[wL]]-テーブル1[[#This Row],[1/wC]])^2)</f>
        <v>126.06096557516516</v>
      </c>
      <c r="E6">
        <f>テーブル1[[#This Row],[インピーダンス]]*COS(テーブル1[[#This Row],[偏角]])</f>
        <v>10.000000000000002</v>
      </c>
      <c r="F6">
        <f>テーブル1[[#This Row],[インピーダンス]]*SIN(テーブル1[[#This Row],[偏角]])</f>
        <v>-125.66370614359174</v>
      </c>
      <c r="G6" s="2">
        <f>ATAN((テーブル1[[#This Row],[wL]]-テーブル1[[#This Row],[1/wC]])/_R)</f>
        <v>-1.4913861966284641</v>
      </c>
      <c r="H6">
        <f>(D7-テーブル1[[#This Row],[インピーダンス]])/400</f>
        <v>-0.18702604256284056</v>
      </c>
      <c r="I6">
        <v>500</v>
      </c>
      <c r="J6">
        <v>126.06096557516516</v>
      </c>
      <c r="K6">
        <v>135.24558048876486</v>
      </c>
      <c r="L6">
        <v>160.59690856844963</v>
      </c>
      <c r="M6">
        <v>236.20196240027934</v>
      </c>
      <c r="AH6">
        <v>1300</v>
      </c>
      <c r="AI6">
        <v>-0.93441537426709931</v>
      </c>
      <c r="AJ6">
        <v>-0.2643271577666525</v>
      </c>
      <c r="AK6">
        <v>-0.13451294962810142</v>
      </c>
      <c r="AL6">
        <v>-6.7562085732492436E-2</v>
      </c>
    </row>
    <row r="7" spans="1:38">
      <c r="A7">
        <f t="shared" ref="A7:A16" si="0">A6+_dt</f>
        <v>900</v>
      </c>
      <c r="B7">
        <f>2*PI()*テーブル1[[#This Row],[周波数]]*_L</f>
        <v>28.274333882308138</v>
      </c>
      <c r="C7">
        <f>1/(2*PI()*テーブル1[[#This Row],[周波数]]*_C)</f>
        <v>78.539816339744817</v>
      </c>
      <c r="D7">
        <f>SQRT(_R^2+(テーブル1[[#This Row],[wL]]-テーブル1[[#This Row],[1/wC]])^2)</f>
        <v>51.250548550028945</v>
      </c>
      <c r="E7">
        <f>テーブル1[[#This Row],[インピーダンス]]*COS(テーブル1[[#This Row],[偏角]])</f>
        <v>10</v>
      </c>
      <c r="F7">
        <f>テーブル1[[#This Row],[インピーダンス]]*SIN(テーブル1[[#This Row],[偏角]])</f>
        <v>-50.265482457436669</v>
      </c>
      <c r="G7" s="2">
        <f>ATAN((テーブル1[[#This Row],[wL]]-テーブル1[[#This Row],[1/wC]])/_R)</f>
        <v>-1.3744166663632307</v>
      </c>
      <c r="H7">
        <f>(D8-テーブル1[[#This Row],[インピーダンス]])/400</f>
        <v>-8.6059276034150645E-2</v>
      </c>
      <c r="I7">
        <v>900</v>
      </c>
      <c r="J7">
        <v>51.250548550028945</v>
      </c>
      <c r="K7">
        <v>70.89865109209677</v>
      </c>
      <c r="L7">
        <v>111.92237813180559</v>
      </c>
      <c r="M7">
        <v>206.21983107033833</v>
      </c>
      <c r="AH7">
        <v>1700</v>
      </c>
      <c r="AI7">
        <v>0.86891435093527847</v>
      </c>
      <c r="AJ7">
        <v>0.2322741276332613</v>
      </c>
      <c r="AK7">
        <v>0.11772483659173109</v>
      </c>
      <c r="AL7">
        <v>5.906707230188666E-2</v>
      </c>
    </row>
    <row r="8" spans="1:38">
      <c r="A8">
        <f t="shared" si="0"/>
        <v>1300</v>
      </c>
      <c r="B8">
        <f>2*PI()*テーブル1[[#This Row],[周波数]]*_L</f>
        <v>40.840704496667307</v>
      </c>
      <c r="C8">
        <f>1/(2*PI()*テーブル1[[#This Row],[周波数]]*_C)</f>
        <v>54.373719004438719</v>
      </c>
      <c r="D8">
        <f>SQRT(_R^2+(テーブル1[[#This Row],[wL]]-テーブル1[[#This Row],[1/wC]])^2)</f>
        <v>16.826838136368682</v>
      </c>
      <c r="E8">
        <f>テーブル1[[#This Row],[インピーダンス]]*COS(テーブル1[[#This Row],[偏角]])</f>
        <v>9.9999999999999982</v>
      </c>
      <c r="F8">
        <f>テーブル1[[#This Row],[インピーダンス]]*SIN(テーブル1[[#This Row],[偏角]])</f>
        <v>-13.53301450777141</v>
      </c>
      <c r="G8" s="2">
        <f>ATAN((テーブル1[[#This Row],[wL]]-テーブル1[[#This Row],[1/wC]])/_R)</f>
        <v>-0.93441537426709931</v>
      </c>
      <c r="H8">
        <f>(D9-テーブル1[[#This Row],[インピーダンス]])/400</f>
        <v>-3.3467836791723736E-3</v>
      </c>
      <c r="I8">
        <v>1300</v>
      </c>
      <c r="J8">
        <v>16.826838136368682</v>
      </c>
      <c r="K8">
        <v>51.799058694802085</v>
      </c>
      <c r="L8">
        <v>100.91155772094469</v>
      </c>
      <c r="M8">
        <v>200.45733331975549</v>
      </c>
      <c r="AH8">
        <v>2100</v>
      </c>
      <c r="AI8">
        <v>1.2706761372114208</v>
      </c>
      <c r="AJ8">
        <v>0.57374895047195551</v>
      </c>
      <c r="AK8">
        <v>0.31254436797622598</v>
      </c>
      <c r="AL8">
        <v>0.16018338005162686</v>
      </c>
    </row>
    <row r="9" spans="1:38">
      <c r="A9">
        <f t="shared" si="0"/>
        <v>1700</v>
      </c>
      <c r="B9">
        <f>2*PI()*テーブル1[[#This Row],[周波数]]*_L</f>
        <v>53.407075111026479</v>
      </c>
      <c r="C9">
        <f>1/(2*PI()*テーブル1[[#This Row],[周波数]]*_C)</f>
        <v>41.579902768100204</v>
      </c>
      <c r="D9">
        <f>SQRT(_R^2+(テーブル1[[#This Row],[wL]]-テーブル1[[#This Row],[1/wC]])^2)</f>
        <v>15.488124664699733</v>
      </c>
      <c r="E9">
        <f>テーブル1[[#This Row],[インピーダンス]]*COS(テーブル1[[#This Row],[偏角]])</f>
        <v>10.000000000000002</v>
      </c>
      <c r="F9">
        <f>テーブル1[[#This Row],[インピーダンス]]*SIN(テーブル1[[#This Row],[偏角]])</f>
        <v>11.827172342926275</v>
      </c>
      <c r="G9" s="2">
        <f>ATAN((テーブル1[[#This Row],[wL]]-テーブル1[[#This Row],[1/wC]])/_R)</f>
        <v>0.86891435093527847</v>
      </c>
      <c r="H9">
        <f>(D10-テーブル1[[#This Row],[インピーダンス]])/400</f>
        <v>4.5843416582680999E-2</v>
      </c>
      <c r="I9">
        <v>1700</v>
      </c>
      <c r="J9">
        <v>15.488124664699733</v>
      </c>
      <c r="K9">
        <v>51.379782070667446</v>
      </c>
      <c r="L9">
        <v>100.69698111477464</v>
      </c>
      <c r="M9">
        <v>200.34939981349902</v>
      </c>
      <c r="AH9">
        <v>2500</v>
      </c>
      <c r="AI9">
        <v>1.3744166663632307</v>
      </c>
      <c r="AJ9">
        <v>0.78804595235249075</v>
      </c>
      <c r="AK9">
        <v>0.46576921247963771</v>
      </c>
      <c r="AL9">
        <v>0.24622760160491228</v>
      </c>
    </row>
    <row r="10" spans="1:38">
      <c r="A10">
        <f t="shared" si="0"/>
        <v>2100</v>
      </c>
      <c r="B10">
        <f>2*PI()*テーブル1[[#This Row],[周波数]]*_L</f>
        <v>65.973445725385659</v>
      </c>
      <c r="C10">
        <f>1/(2*PI()*テーブル1[[#This Row],[周波数]]*_C)</f>
        <v>33.659921288462066</v>
      </c>
      <c r="D10">
        <f>SQRT(_R^2+(テーブル1[[#This Row],[wL]]-テーブル1[[#This Row],[1/wC]])^2)</f>
        <v>33.825491297772132</v>
      </c>
      <c r="E10">
        <f>テーブル1[[#This Row],[インピーダンス]]*COS(テーブル1[[#This Row],[偏角]])</f>
        <v>10.000000000000002</v>
      </c>
      <c r="F10">
        <f>テーブル1[[#This Row],[インピーダンス]]*SIN(テーブル1[[#This Row],[偏角]])</f>
        <v>32.313524436923593</v>
      </c>
      <c r="G10" s="2">
        <f>ATAN((テーブル1[[#This Row],[wL]]-テーブル1[[#This Row],[1/wC]])/_R)</f>
        <v>1.2706761372114208</v>
      </c>
      <c r="H10">
        <f>(D11-テーブル1[[#This Row],[インピーダンス]])/400</f>
        <v>4.3562643130642086E-2</v>
      </c>
      <c r="I10">
        <v>2100</v>
      </c>
      <c r="J10">
        <v>33.825491297772132</v>
      </c>
      <c r="K10">
        <v>59.532880507629216</v>
      </c>
      <c r="L10">
        <v>105.09121686199879</v>
      </c>
      <c r="M10">
        <v>202.59359284423496</v>
      </c>
      <c r="AH10">
        <v>2900</v>
      </c>
      <c r="AI10">
        <v>1.4220494823207515</v>
      </c>
      <c r="AJ10">
        <v>0.92776360586142492</v>
      </c>
      <c r="AK10">
        <v>0.58845312258131044</v>
      </c>
      <c r="AL10">
        <v>0.32204345116002225</v>
      </c>
    </row>
    <row r="11" spans="1:38">
      <c r="A11">
        <f t="shared" si="0"/>
        <v>2500</v>
      </c>
      <c r="B11">
        <f>2*PI()*テーブル1[[#This Row],[周波数]]*_L</f>
        <v>78.539816339744831</v>
      </c>
      <c r="C11">
        <f>1/(2*PI()*テーブル1[[#This Row],[周波数]]*_C)</f>
        <v>28.274333882308134</v>
      </c>
      <c r="D11">
        <f>SQRT(_R^2+(テーブル1[[#This Row],[wL]]-テーブル1[[#This Row],[1/wC]])^2)</f>
        <v>51.250548550028967</v>
      </c>
      <c r="E11">
        <f>テーブル1[[#This Row],[インピーダンス]]*COS(テーブル1[[#This Row],[偏角]])</f>
        <v>10.000000000000005</v>
      </c>
      <c r="F11">
        <f>テーブル1[[#This Row],[インピーダンス]]*SIN(テーブル1[[#This Row],[偏角]])</f>
        <v>50.26548245743669</v>
      </c>
      <c r="G11" s="2">
        <f>ATAN((テーブル1[[#This Row],[wL]]-テーブル1[[#This Row],[1/wC]])/_R)</f>
        <v>1.3744166663632307</v>
      </c>
      <c r="H11">
        <f>(D12-テーブル1[[#This Row],[インピーダンス]])/400</f>
        <v>4.0565803013394908E-2</v>
      </c>
      <c r="I11">
        <v>2500</v>
      </c>
      <c r="J11">
        <v>51.250548550028967</v>
      </c>
      <c r="K11">
        <v>70.898651092096785</v>
      </c>
      <c r="L11">
        <v>111.9223781318056</v>
      </c>
      <c r="M11">
        <v>206.21983107033833</v>
      </c>
      <c r="AH11">
        <v>3300</v>
      </c>
      <c r="AI11">
        <v>1.4498133813117606</v>
      </c>
      <c r="AJ11">
        <v>1.0246003175718916</v>
      </c>
      <c r="AK11">
        <v>0.68832623012968142</v>
      </c>
      <c r="AL11">
        <v>0.39017802731470075</v>
      </c>
    </row>
    <row r="12" spans="1:38">
      <c r="A12">
        <f t="shared" si="0"/>
        <v>2900</v>
      </c>
      <c r="B12">
        <f>2*PI()*テーブル1[[#This Row],[周波数]]*_L</f>
        <v>91.106186954104004</v>
      </c>
      <c r="C12">
        <f>1/(2*PI()*テーブル1[[#This Row],[周波数]]*_C)</f>
        <v>24.37442576061046</v>
      </c>
      <c r="D12">
        <f>SQRT(_R^2+(テーブル1[[#This Row],[wL]]-テーブル1[[#This Row],[1/wC]])^2)</f>
        <v>67.476869755386929</v>
      </c>
      <c r="E12">
        <f>テーブル1[[#This Row],[インピーダンス]]*COS(テーブル1[[#This Row],[偏角]])</f>
        <v>9.9999999999999964</v>
      </c>
      <c r="F12">
        <f>テーブル1[[#This Row],[インピーダンス]]*SIN(テーブル1[[#This Row],[偏角]])</f>
        <v>66.73176119349354</v>
      </c>
      <c r="G12" s="2">
        <f>ATAN((テーブル1[[#This Row],[wL]]-テーブル1[[#This Row],[1/wC]])/_R)</f>
        <v>1.4220494823207515</v>
      </c>
      <c r="H12">
        <f>(D13-テーブル1[[#This Row],[インピーダンス]])/400</f>
        <v>3.8453478873901652E-2</v>
      </c>
      <c r="I12">
        <v>2900</v>
      </c>
      <c r="J12">
        <v>67.476869755386929</v>
      </c>
      <c r="K12">
        <v>83.385418101640838</v>
      </c>
      <c r="L12">
        <v>120.22116266275854</v>
      </c>
      <c r="M12">
        <v>210.83910441847701</v>
      </c>
      <c r="AH12">
        <v>3700</v>
      </c>
      <c r="AI12">
        <v>1.4682078662975044</v>
      </c>
      <c r="AJ12">
        <v>1.0954189585134151</v>
      </c>
      <c r="AK12">
        <v>0.77086419014423047</v>
      </c>
      <c r="AL12">
        <v>0.45212065320472805</v>
      </c>
    </row>
    <row r="13" spans="1:38">
      <c r="A13">
        <f t="shared" si="0"/>
        <v>3300</v>
      </c>
      <c r="B13">
        <f>2*PI()*テーブル1[[#This Row],[周波数]]*_L</f>
        <v>103.67255756846318</v>
      </c>
      <c r="C13">
        <f>1/(2*PI()*テーブル1[[#This Row],[周波数]]*_C)</f>
        <v>21.419949910839495</v>
      </c>
      <c r="D13">
        <f>SQRT(_R^2+(テーブル1[[#This Row],[wL]]-テーブル1[[#This Row],[1/wC]])^2)</f>
        <v>82.85826130494759</v>
      </c>
      <c r="E13">
        <f>テーブル1[[#This Row],[インピーダンス]]*COS(テーブル1[[#This Row],[偏角]])</f>
        <v>10.000000000000004</v>
      </c>
      <c r="F13">
        <f>テーブル1[[#This Row],[インピーダンス]]*SIN(テーブル1[[#This Row],[偏角]])</f>
        <v>82.252607657623685</v>
      </c>
      <c r="G13" s="2">
        <f>ATAN((テーブル1[[#This Row],[wL]]-テーブル1[[#This Row],[1/wC]])/_R)</f>
        <v>1.4498133813117606</v>
      </c>
      <c r="H13">
        <f>(D14-テーブル1[[#This Row],[インピーダンス]])/400</f>
        <v>3.6974449678203097E-2</v>
      </c>
      <c r="I13">
        <v>3300</v>
      </c>
      <c r="J13">
        <v>82.85826130494759</v>
      </c>
      <c r="K13">
        <v>96.257422916256047</v>
      </c>
      <c r="L13">
        <v>129.48162598020994</v>
      </c>
      <c r="M13">
        <v>216.25330394349811</v>
      </c>
      <c r="AH13">
        <v>4100</v>
      </c>
      <c r="AI13">
        <v>1.4814012581925815</v>
      </c>
      <c r="AJ13">
        <v>1.1494654167897567</v>
      </c>
      <c r="AK13">
        <v>0.84000720134205309</v>
      </c>
      <c r="AL13">
        <v>0.50883046455737513</v>
      </c>
    </row>
    <row r="14" spans="1:38">
      <c r="A14">
        <f t="shared" si="0"/>
        <v>3700</v>
      </c>
      <c r="B14">
        <f>2*PI()*テーブル1[[#This Row],[周波数]]*_L</f>
        <v>116.23892818282235</v>
      </c>
      <c r="C14">
        <f>1/(2*PI()*テーブル1[[#This Row],[周波数]]*_C)</f>
        <v>19.104279650208198</v>
      </c>
      <c r="D14">
        <f>SQRT(_R^2+(テーブル1[[#This Row],[wL]]-テーブル1[[#This Row],[1/wC]])^2)</f>
        <v>97.64804117622883</v>
      </c>
      <c r="E14">
        <f>テーブル1[[#This Row],[インピーダンス]]*COS(テーブル1[[#This Row],[偏角]])</f>
        <v>9.9999999999999911</v>
      </c>
      <c r="F14">
        <f>テーブル1[[#This Row],[インピーダンス]]*SIN(テーブル1[[#This Row],[偏角]])</f>
        <v>97.134648532614165</v>
      </c>
      <c r="G14" s="2">
        <f>ATAN((テーブル1[[#This Row],[wL]]-テーブル1[[#This Row],[1/wC]])/_R)</f>
        <v>1.4682078662975044</v>
      </c>
      <c r="H14">
        <f>(D15-テーブル1[[#This Row],[インピーダンス]])/400</f>
        <v>3.5910208447423958E-2</v>
      </c>
      <c r="I14">
        <v>3700</v>
      </c>
      <c r="J14">
        <v>97.64804117622883</v>
      </c>
      <c r="K14">
        <v>109.24806609526084</v>
      </c>
      <c r="L14">
        <v>139.40997075372508</v>
      </c>
      <c r="M14">
        <v>222.34014470075908</v>
      </c>
      <c r="AH14">
        <v>4500</v>
      </c>
      <c r="AI14">
        <v>1.4913861966284641</v>
      </c>
      <c r="AJ14">
        <v>1.1921125187390871</v>
      </c>
      <c r="AK14">
        <v>0.89863709305634221</v>
      </c>
      <c r="AL14">
        <v>0.56098211610862381</v>
      </c>
    </row>
    <row r="15" spans="1:38">
      <c r="A15">
        <f t="shared" si="0"/>
        <v>4100</v>
      </c>
      <c r="B15">
        <f>2*PI()*テーブル1[[#This Row],[周波数]]*_L</f>
        <v>128.80529879718151</v>
      </c>
      <c r="C15">
        <f>1/(2*PI()*テーブル1[[#This Row],[周波数]]*_C)</f>
        <v>17.240447489212279</v>
      </c>
      <c r="D15">
        <f>SQRT(_R^2+(テーブル1[[#This Row],[wL]]-テーブル1[[#This Row],[1/wC]])^2)</f>
        <v>112.01212455519841</v>
      </c>
      <c r="E15">
        <f>テーブル1[[#This Row],[インピーダンス]]*COS(テーブル1[[#This Row],[偏角]])</f>
        <v>10.000000000000011</v>
      </c>
      <c r="F15">
        <f>テーブル1[[#This Row],[インピーダンス]]*SIN(テーブル1[[#This Row],[偏角]])</f>
        <v>111.56485130796923</v>
      </c>
      <c r="G15" s="2">
        <f>ATAN((テーブル1[[#This Row],[wL]]-テーブル1[[#This Row],[1/wC]])/_R)</f>
        <v>1.4814012581925815</v>
      </c>
      <c r="H15">
        <f>(D16-テーブル1[[#This Row],[インピーダンス]])/400</f>
        <v>3.5122102549916857E-2</v>
      </c>
      <c r="I15">
        <v>4100</v>
      </c>
      <c r="J15">
        <v>112.01212455519841</v>
      </c>
      <c r="K15">
        <v>122.25676278786905</v>
      </c>
      <c r="L15">
        <v>149.82228154506689</v>
      </c>
      <c r="M15">
        <v>229.01248011269885</v>
      </c>
      <c r="AH15">
        <v>4900</v>
      </c>
      <c r="AI15">
        <v>1.4992404679515363</v>
      </c>
      <c r="AJ15">
        <v>1.2266657090501729</v>
      </c>
      <c r="AK15">
        <v>0.94889559966328374</v>
      </c>
      <c r="AL15">
        <v>0.60908771168810205</v>
      </c>
    </row>
    <row r="16" spans="1:38">
      <c r="A16">
        <f t="shared" si="0"/>
        <v>4500</v>
      </c>
      <c r="B16">
        <f>2*PI()*テーブル1[[#This Row],[周波数]]*_L</f>
        <v>141.37166941154069</v>
      </c>
      <c r="C16">
        <f>1/(2*PI()*テーブル1[[#This Row],[周波数]]*_C)</f>
        <v>15.707963267948962</v>
      </c>
      <c r="D16">
        <f>SQRT(_R^2+(テーブル1[[#This Row],[wL]]-テーブル1[[#This Row],[1/wC]])^2)</f>
        <v>126.06096557516516</v>
      </c>
      <c r="E16">
        <f>テーブル1[[#This Row],[インピーダンス]]*COS(テーブル1[[#This Row],[偏角]])</f>
        <v>10.000000000000002</v>
      </c>
      <c r="F16">
        <f>テーブル1[[#This Row],[インピーダンス]]*SIN(テーブル1[[#This Row],[偏角]])</f>
        <v>125.66370614359174</v>
      </c>
      <c r="G16" s="2">
        <f>ATAN((テーブル1[[#This Row],[wL]]-テーブル1[[#This Row],[1/wC]])/_R)</f>
        <v>1.4913861966284641</v>
      </c>
      <c r="H16">
        <f>(D17-テーブル1[[#This Row],[インピーダンス]])/400</f>
        <v>3.4523314826604444E-2</v>
      </c>
      <c r="I16">
        <v>4500</v>
      </c>
      <c r="J16">
        <v>126.06096557516516</v>
      </c>
      <c r="K16">
        <v>135.24558048876486</v>
      </c>
      <c r="L16">
        <v>160.59690856844963</v>
      </c>
      <c r="M16">
        <v>236.20196240027934</v>
      </c>
      <c r="AH16">
        <v>5300</v>
      </c>
      <c r="AI16">
        <v>1.5056008357632693</v>
      </c>
      <c r="AJ16">
        <v>1.2552624653960796</v>
      </c>
      <c r="AK16">
        <v>0.99239903588632628</v>
      </c>
      <c r="AL16">
        <v>0.65356017309413017</v>
      </c>
    </row>
    <row r="17" spans="1:38">
      <c r="A17">
        <f>A16+_dt</f>
        <v>4900</v>
      </c>
      <c r="B17">
        <f>2*PI()*テーブル1[[#This Row],[周波数]]*_L</f>
        <v>153.93804002589988</v>
      </c>
      <c r="C17">
        <f>1/(2*PI()*テーブル1[[#This Row],[周波数]]*_C)</f>
        <v>14.425680552198029</v>
      </c>
      <c r="D17">
        <f>SQRT(_R^2+(テーブル1[[#This Row],[wL]]-テーブル1[[#This Row],[1/wC]])^2)</f>
        <v>139.87029150580693</v>
      </c>
      <c r="E17">
        <f>テーブル1[[#This Row],[インピーダンス]]*COS(テーブル1[[#This Row],[偏角]])</f>
        <v>9.9999999999999929</v>
      </c>
      <c r="F17">
        <f>テーブル1[[#This Row],[インピーダンス]]*SIN(テーブル1[[#This Row],[偏角]])</f>
        <v>139.51235947370185</v>
      </c>
      <c r="G17" s="2">
        <f>ATAN((テーブル1[[#This Row],[wL]]-テーブル1[[#This Row],[1/wC]])/_R)</f>
        <v>1.4992404679515363</v>
      </c>
      <c r="H17">
        <f>(D18-テーブル1[[#This Row],[インピーダンス]])/400</f>
        <v>3.4058155392129523E-2</v>
      </c>
      <c r="I17">
        <v>4900</v>
      </c>
      <c r="J17">
        <v>139.87029150580693</v>
      </c>
      <c r="K17">
        <v>148.20154670555704</v>
      </c>
      <c r="L17">
        <v>171.64992993275413</v>
      </c>
      <c r="M17">
        <v>243.85179606867652</v>
      </c>
      <c r="AH17">
        <v>5700</v>
      </c>
      <c r="AI17">
        <v>1.5108692804056212</v>
      </c>
      <c r="AJ17">
        <v>1.2793446365601364</v>
      </c>
      <c r="AK17">
        <v>1.0303850083533996</v>
      </c>
      <c r="AL17">
        <v>0.69474739697926124</v>
      </c>
    </row>
    <row r="18" spans="1:38">
      <c r="A18">
        <f>A17+_dt</f>
        <v>5300</v>
      </c>
      <c r="B18">
        <f>2*PI()*テーブル1[[#This Row],[周波数]]*_L</f>
        <v>166.50441064025904</v>
      </c>
      <c r="C18">
        <f>1/(2*PI()*テーブル1[[#This Row],[周波数]]*_C)</f>
        <v>13.336949944484969</v>
      </c>
      <c r="D18">
        <f>SQRT(_R^2+(テーブル1[[#This Row],[wL]]-テーブル1[[#This Row],[1/wC]])^2)</f>
        <v>153.49355366265874</v>
      </c>
      <c r="E18">
        <f>テーブル1[[#This Row],[インピーダンス]]*COS(テーブル1[[#This Row],[偏角]])</f>
        <v>10.000000000000005</v>
      </c>
      <c r="F18">
        <f>テーブル1[[#This Row],[インピーダンス]]*SIN(テーブル1[[#This Row],[偏角]])</f>
        <v>153.16746069577408</v>
      </c>
      <c r="G18" s="2">
        <f>ATAN((テーブル1[[#This Row],[wL]]-テーブル1[[#This Row],[1/wC]])/_R)</f>
        <v>1.5056008357632693</v>
      </c>
      <c r="H18">
        <f>(D19-テーブル1[[#This Row],[インピーダンス]])/400</f>
        <v>3.3689822239093774E-2</v>
      </c>
      <c r="I18">
        <v>5300</v>
      </c>
      <c r="J18">
        <v>153.49355366265874</v>
      </c>
      <c r="K18">
        <v>161.12191351889877</v>
      </c>
      <c r="L18">
        <v>182.92148866656291</v>
      </c>
      <c r="M18">
        <v>251.91322120125315</v>
      </c>
      <c r="AH18">
        <v>6100</v>
      </c>
      <c r="AI18">
        <v>1.5153129897494588</v>
      </c>
      <c r="AJ18">
        <v>1.2999201033567873</v>
      </c>
      <c r="AK18">
        <v>1.0638140955004827</v>
      </c>
      <c r="AL18">
        <v>0.73295130087279103</v>
      </c>
    </row>
    <row r="19" spans="1:38">
      <c r="A19">
        <f>A18+_dt</f>
        <v>5700</v>
      </c>
      <c r="B19">
        <f>2*PI()*テーブル1[[#This Row],[周波数]]*_L</f>
        <v>179.0707812546182</v>
      </c>
      <c r="C19">
        <f>1/(2*PI()*テーブル1[[#This Row],[周波数]]*_C)</f>
        <v>12.401023632591288</v>
      </c>
      <c r="D19">
        <f>SQRT(_R^2+(テーブル1[[#This Row],[wL]]-テーブル1[[#This Row],[1/wC]])^2)</f>
        <v>166.96948255829625</v>
      </c>
      <c r="E19">
        <f>テーブル1[[#This Row],[インピーダンス]]*COS(テーブル1[[#This Row],[偏角]])</f>
        <v>10.000000000000005</v>
      </c>
      <c r="F19">
        <f>テーブル1[[#This Row],[インピーダンス]]*SIN(テーブル1[[#This Row],[偏角]])</f>
        <v>166.66975762202691</v>
      </c>
      <c r="G19" s="2">
        <f>ATAN((テーブル1[[#This Row],[wL]]-テーブル1[[#This Row],[1/wC]])/_R)</f>
        <v>1.5108692804056212</v>
      </c>
      <c r="H19">
        <f>(D20-テーブル1[[#This Row],[インピーダンス]])/400</f>
        <v>3.339328857355426E-2</v>
      </c>
      <c r="I19">
        <v>5700</v>
      </c>
      <c r="J19">
        <v>166.96948255829625</v>
      </c>
      <c r="K19">
        <v>174.00806908239971</v>
      </c>
      <c r="L19">
        <v>194.36771364037082</v>
      </c>
      <c r="M19">
        <v>260.34363465578565</v>
      </c>
      <c r="AH19">
        <v>6500</v>
      </c>
      <c r="AI19">
        <v>1.5191170269901686</v>
      </c>
      <c r="AJ19">
        <v>1.317714963741029</v>
      </c>
      <c r="AK19">
        <v>1.0934413307674136</v>
      </c>
      <c r="AL19">
        <v>0.76843886095334812</v>
      </c>
    </row>
    <row r="20" spans="1:38">
      <c r="A20">
        <f>A19+_dt</f>
        <v>6100</v>
      </c>
      <c r="B20">
        <f>2*PI()*テーブル1[[#This Row],[周波数]]*_L</f>
        <v>191.63715186897738</v>
      </c>
      <c r="C20">
        <f>1/(2*PI()*テーブル1[[#This Row],[周波数]]*_C)</f>
        <v>11.58784175504432</v>
      </c>
      <c r="D20">
        <f>SQRT(_R^2+(テーブル1[[#This Row],[wL]]-テーブル1[[#This Row],[1/wC]])^2)</f>
        <v>180.32679798771795</v>
      </c>
      <c r="E20">
        <f>テーブル1[[#This Row],[インピーダンス]]*COS(テーブル1[[#This Row],[偏角]])</f>
        <v>10.000000000000005</v>
      </c>
      <c r="F20">
        <f>テーブル1[[#This Row],[インピーダンス]]*SIN(テーブル1[[#This Row],[偏角]])</f>
        <v>180.04931011393307</v>
      </c>
      <c r="G20" s="2">
        <f>ATAN((テーブル1[[#This Row],[wL]]-テーブル1[[#This Row],[1/wC]])/_R)</f>
        <v>1.5153129897494588</v>
      </c>
      <c r="H20">
        <f>(D21-テーブル1[[#This Row],[インピーダンス]])/400</f>
        <v>3.3151086796223479E-2</v>
      </c>
      <c r="I20">
        <v>6100</v>
      </c>
      <c r="J20">
        <v>180.32679798771795</v>
      </c>
      <c r="K20">
        <v>186.86292856664545</v>
      </c>
      <c r="L20">
        <v>205.95570900682321</v>
      </c>
      <c r="M20">
        <v>269.10547016458668</v>
      </c>
    </row>
    <row r="21" spans="1:38">
      <c r="A21">
        <f>A20+_dt</f>
        <v>6500</v>
      </c>
      <c r="B21">
        <f>2*PI()*テーブル1[[#This Row],[周波数]]*_L</f>
        <v>204.20352248333657</v>
      </c>
      <c r="C21">
        <f>1/(2*PI()*テーブル1[[#This Row],[周波数]]*_C)</f>
        <v>10.874743800887744</v>
      </c>
      <c r="D21">
        <f>SQRT(_R^2+(テーブル1[[#This Row],[wL]]-テーブル1[[#This Row],[1/wC]])^2)</f>
        <v>193.58723270620735</v>
      </c>
      <c r="E21">
        <f>テーブル1[[#This Row],[インピーダンス]]*COS(テーブル1[[#This Row],[偏角]])</f>
        <v>9.9999999999999858</v>
      </c>
      <c r="F21">
        <f>テーブル1[[#This Row],[インピーダンス]]*SIN(テーブル1[[#This Row],[偏角]])</f>
        <v>193.32877868244881</v>
      </c>
      <c r="G21" s="2">
        <f>ATAN((テーブル1[[#This Row],[wL]]-テーブル1[[#This Row],[1/wC]])/_R)</f>
        <v>1.5191170269901686</v>
      </c>
      <c r="H21">
        <f>(D22-テーブル1[[#This Row],[インピーダンス]])/400</f>
        <v>-0.48396808176551837</v>
      </c>
      <c r="I21">
        <v>6500</v>
      </c>
      <c r="J21">
        <v>193.58723270620735</v>
      </c>
      <c r="K21">
        <v>199.68980110873784</v>
      </c>
      <c r="L21">
        <v>217.66032405297773</v>
      </c>
      <c r="M21">
        <v>278.16544836993558</v>
      </c>
    </row>
    <row r="22" spans="1:38">
      <c r="G22" s="2"/>
    </row>
    <row r="23" spans="1:38">
      <c r="G23" s="2"/>
    </row>
    <row r="24" spans="1:38">
      <c r="G24" s="2"/>
    </row>
    <row r="25" spans="1:38">
      <c r="G25" s="2"/>
    </row>
    <row r="26" spans="1:38">
      <c r="G26" s="2"/>
    </row>
    <row r="27" spans="1:38">
      <c r="G27" s="2"/>
    </row>
    <row r="28" spans="1:38">
      <c r="G28" s="2"/>
    </row>
    <row r="29" spans="1:38">
      <c r="G29" s="2"/>
    </row>
    <row r="30" spans="1:38">
      <c r="G30" s="2"/>
    </row>
    <row r="31" spans="1:38">
      <c r="G31" s="2"/>
    </row>
    <row r="32" spans="1:38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  <row r="119" spans="7:7">
      <c r="G119" s="2"/>
    </row>
    <row r="120" spans="7:7">
      <c r="G120" s="2"/>
    </row>
    <row r="121" spans="7:7">
      <c r="G121" s="2"/>
    </row>
    <row r="122" spans="7:7">
      <c r="G122" s="2"/>
    </row>
    <row r="123" spans="7:7">
      <c r="G123" s="2"/>
    </row>
    <row r="124" spans="7:7">
      <c r="G124" s="2"/>
    </row>
    <row r="125" spans="7:7">
      <c r="G125" s="2"/>
    </row>
    <row r="126" spans="7:7">
      <c r="G126" s="2"/>
    </row>
    <row r="127" spans="7:7">
      <c r="G127" s="2"/>
    </row>
    <row r="128" spans="7:7">
      <c r="G128" s="2"/>
    </row>
    <row r="129" spans="7:7">
      <c r="G129" s="2"/>
    </row>
    <row r="130" spans="7:7">
      <c r="G130" s="2"/>
    </row>
    <row r="131" spans="7:7">
      <c r="G131" s="2"/>
    </row>
    <row r="132" spans="7:7">
      <c r="G132" s="2"/>
    </row>
    <row r="133" spans="7:7">
      <c r="G133" s="2"/>
    </row>
    <row r="134" spans="7:7">
      <c r="G134" s="2"/>
    </row>
    <row r="135" spans="7:7">
      <c r="G135" s="2"/>
    </row>
    <row r="136" spans="7:7">
      <c r="G136" s="2"/>
    </row>
    <row r="137" spans="7:7">
      <c r="G137" s="2"/>
    </row>
    <row r="138" spans="7:7">
      <c r="G138" s="2"/>
    </row>
    <row r="139" spans="7:7">
      <c r="G139" s="2"/>
    </row>
    <row r="140" spans="7:7">
      <c r="G140" s="2"/>
    </row>
    <row r="141" spans="7:7">
      <c r="G141" s="2"/>
    </row>
    <row r="142" spans="7:7">
      <c r="G142" s="2"/>
    </row>
    <row r="143" spans="7:7">
      <c r="G143" s="2"/>
    </row>
    <row r="144" spans="7:7">
      <c r="G144" s="2"/>
    </row>
    <row r="145" spans="7:7">
      <c r="G145" s="2"/>
    </row>
    <row r="146" spans="7:7">
      <c r="G146" s="2"/>
    </row>
    <row r="147" spans="7:7">
      <c r="G147" s="2"/>
    </row>
    <row r="148" spans="7:7">
      <c r="G148" s="2"/>
    </row>
    <row r="149" spans="7:7">
      <c r="G149" s="2"/>
    </row>
    <row r="150" spans="7:7">
      <c r="G150" s="2"/>
    </row>
    <row r="151" spans="7:7">
      <c r="G151" s="2"/>
    </row>
    <row r="152" spans="7:7">
      <c r="G152" s="2"/>
    </row>
    <row r="153" spans="7:7">
      <c r="G153" s="2"/>
    </row>
    <row r="154" spans="7:7">
      <c r="G154" s="2"/>
    </row>
    <row r="155" spans="7:7">
      <c r="G155" s="2"/>
    </row>
    <row r="156" spans="7:7">
      <c r="G156" s="2"/>
    </row>
    <row r="157" spans="7:7">
      <c r="G157" s="2"/>
    </row>
    <row r="158" spans="7:7">
      <c r="G158" s="2"/>
    </row>
    <row r="159" spans="7:7">
      <c r="G159" s="2"/>
    </row>
    <row r="160" spans="7:7">
      <c r="G160" s="2"/>
    </row>
    <row r="161" spans="7:7">
      <c r="G161" s="2"/>
    </row>
    <row r="162" spans="7:7">
      <c r="G162" s="2"/>
    </row>
    <row r="163" spans="7:7">
      <c r="G163" s="2"/>
    </row>
    <row r="164" spans="7:7">
      <c r="G164" s="2"/>
    </row>
    <row r="165" spans="7:7">
      <c r="G165" s="2"/>
    </row>
    <row r="166" spans="7:7">
      <c r="G166" s="2"/>
    </row>
    <row r="167" spans="7:7">
      <c r="G167" s="2"/>
    </row>
    <row r="168" spans="7:7">
      <c r="G168" s="2"/>
    </row>
    <row r="169" spans="7:7">
      <c r="G169" s="2"/>
    </row>
    <row r="170" spans="7:7">
      <c r="G170" s="2"/>
    </row>
    <row r="171" spans="7:7">
      <c r="G171" s="2"/>
    </row>
    <row r="172" spans="7:7">
      <c r="G172" s="2"/>
    </row>
    <row r="173" spans="7:7">
      <c r="G173" s="2"/>
    </row>
    <row r="174" spans="7:7">
      <c r="G174" s="2"/>
    </row>
    <row r="175" spans="7:7">
      <c r="G175" s="2"/>
    </row>
    <row r="176" spans="7:7">
      <c r="G176" s="2"/>
    </row>
    <row r="177" spans="7:7">
      <c r="G177" s="2"/>
    </row>
    <row r="178" spans="7:7">
      <c r="G178" s="2"/>
    </row>
    <row r="179" spans="7:7">
      <c r="G179" s="2"/>
    </row>
    <row r="180" spans="7:7">
      <c r="G180" s="2"/>
    </row>
    <row r="181" spans="7:7">
      <c r="G181" s="2"/>
    </row>
    <row r="182" spans="7:7">
      <c r="G182" s="2"/>
    </row>
    <row r="183" spans="7:7">
      <c r="G183" s="2"/>
    </row>
    <row r="184" spans="7:7">
      <c r="G184" s="2"/>
    </row>
    <row r="185" spans="7:7">
      <c r="G185" s="2"/>
    </row>
    <row r="186" spans="7:7">
      <c r="G186" s="2"/>
    </row>
    <row r="187" spans="7:7">
      <c r="G187" s="2"/>
    </row>
    <row r="188" spans="7:7">
      <c r="G188" s="2"/>
    </row>
    <row r="189" spans="7:7">
      <c r="G189" s="2"/>
    </row>
    <row r="190" spans="7:7">
      <c r="G190" s="2"/>
    </row>
    <row r="191" spans="7:7">
      <c r="G191" s="2"/>
    </row>
    <row r="192" spans="7:7">
      <c r="G192" s="2"/>
    </row>
    <row r="193" spans="7:7">
      <c r="G193" s="2"/>
    </row>
    <row r="194" spans="7:7">
      <c r="G194" s="2"/>
    </row>
    <row r="195" spans="7:7">
      <c r="G195" s="2"/>
    </row>
    <row r="196" spans="7:7">
      <c r="G196" s="2"/>
    </row>
    <row r="197" spans="7:7">
      <c r="G197" s="2"/>
    </row>
    <row r="198" spans="7:7">
      <c r="G198" s="2"/>
    </row>
    <row r="199" spans="7:7">
      <c r="G199" s="2"/>
    </row>
    <row r="200" spans="7:7">
      <c r="G200" s="2"/>
    </row>
    <row r="201" spans="7:7">
      <c r="G201" s="2"/>
    </row>
    <row r="202" spans="7:7">
      <c r="G202" s="2"/>
    </row>
    <row r="203" spans="7:7">
      <c r="G203" s="2"/>
    </row>
    <row r="204" spans="7:7">
      <c r="G204" s="2"/>
    </row>
    <row r="205" spans="7:7">
      <c r="G205" s="2"/>
    </row>
    <row r="206" spans="7:7">
      <c r="G206" s="2"/>
    </row>
    <row r="207" spans="7:7">
      <c r="G207" s="2"/>
    </row>
    <row r="208" spans="7:7">
      <c r="G208" s="2"/>
    </row>
    <row r="209" spans="7:7">
      <c r="G209" s="2"/>
    </row>
    <row r="210" spans="7:7">
      <c r="G210" s="2"/>
    </row>
    <row r="211" spans="7:7">
      <c r="G211" s="2"/>
    </row>
    <row r="212" spans="7:7">
      <c r="G212" s="2"/>
    </row>
    <row r="213" spans="7:7">
      <c r="G213" s="2"/>
    </row>
    <row r="214" spans="7:7">
      <c r="G214" s="2"/>
    </row>
    <row r="215" spans="7:7">
      <c r="G215" s="2"/>
    </row>
    <row r="216" spans="7:7">
      <c r="G216" s="2"/>
    </row>
    <row r="217" spans="7:7">
      <c r="G217" s="2"/>
    </row>
    <row r="218" spans="7:7">
      <c r="G218" s="2"/>
    </row>
    <row r="219" spans="7:7">
      <c r="G219" s="2"/>
    </row>
    <row r="220" spans="7:7">
      <c r="G220" s="2"/>
    </row>
    <row r="221" spans="7:7">
      <c r="G221" s="2"/>
    </row>
    <row r="222" spans="7:7">
      <c r="G222" s="2"/>
    </row>
    <row r="223" spans="7:7">
      <c r="G223" s="2"/>
    </row>
    <row r="224" spans="7:7">
      <c r="G224" s="2"/>
    </row>
    <row r="225" spans="7:7">
      <c r="G225" s="2"/>
    </row>
    <row r="226" spans="7:7">
      <c r="G226" s="2"/>
    </row>
    <row r="227" spans="7:7">
      <c r="G227" s="2"/>
    </row>
    <row r="228" spans="7:7">
      <c r="G228" s="2"/>
    </row>
    <row r="229" spans="7:7">
      <c r="G229" s="2"/>
    </row>
    <row r="230" spans="7:7">
      <c r="G230" s="2"/>
    </row>
    <row r="231" spans="7:7">
      <c r="G231" s="2"/>
    </row>
    <row r="232" spans="7:7">
      <c r="G232" s="2"/>
    </row>
    <row r="233" spans="7:7">
      <c r="G233" s="2"/>
    </row>
    <row r="234" spans="7:7">
      <c r="G234" s="2"/>
    </row>
    <row r="235" spans="7:7">
      <c r="G235" s="2"/>
    </row>
    <row r="236" spans="7:7">
      <c r="G236" s="2"/>
    </row>
    <row r="237" spans="7:7">
      <c r="G237" s="2"/>
    </row>
    <row r="238" spans="7:7">
      <c r="G238" s="2"/>
    </row>
    <row r="239" spans="7:7">
      <c r="G239" s="2"/>
    </row>
    <row r="240" spans="7:7">
      <c r="G240" s="2"/>
    </row>
    <row r="241" spans="7:7">
      <c r="G241" s="2"/>
    </row>
    <row r="242" spans="7:7">
      <c r="G242" s="2"/>
    </row>
    <row r="243" spans="7:7">
      <c r="G243" s="2"/>
    </row>
    <row r="244" spans="7:7">
      <c r="G244" s="2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2"/>
    </row>
    <row r="251" spans="7:7">
      <c r="G251" s="2"/>
    </row>
    <row r="252" spans="7:7">
      <c r="G252" s="2"/>
    </row>
    <row r="253" spans="7:7">
      <c r="G253" s="2"/>
    </row>
    <row r="254" spans="7:7">
      <c r="G254" s="2"/>
    </row>
    <row r="255" spans="7:7">
      <c r="G255" s="2"/>
    </row>
    <row r="256" spans="7:7">
      <c r="G256" s="2"/>
    </row>
    <row r="257" spans="7:7">
      <c r="G257" s="2"/>
    </row>
    <row r="258" spans="7:7">
      <c r="G258" s="2"/>
    </row>
    <row r="259" spans="7:7">
      <c r="G259" s="2"/>
    </row>
    <row r="260" spans="7:7">
      <c r="G260" s="2"/>
    </row>
    <row r="261" spans="7:7">
      <c r="G261" s="2"/>
    </row>
    <row r="262" spans="7:7">
      <c r="G262" s="2"/>
    </row>
    <row r="263" spans="7:7">
      <c r="G263" s="2"/>
    </row>
    <row r="264" spans="7:7">
      <c r="G264" s="2"/>
    </row>
    <row r="265" spans="7:7">
      <c r="G265" s="2"/>
    </row>
    <row r="266" spans="7:7">
      <c r="G266" s="2"/>
    </row>
    <row r="267" spans="7:7">
      <c r="G267" s="2"/>
    </row>
    <row r="268" spans="7:7">
      <c r="G268" s="2"/>
    </row>
    <row r="269" spans="7:7">
      <c r="G269" s="2"/>
    </row>
    <row r="270" spans="7:7">
      <c r="G270" s="2"/>
    </row>
    <row r="271" spans="7:7">
      <c r="G271" s="2"/>
    </row>
    <row r="272" spans="7:7">
      <c r="G272" s="2"/>
    </row>
    <row r="273" spans="7:7">
      <c r="G273" s="2"/>
    </row>
    <row r="274" spans="7:7">
      <c r="G274" s="2"/>
    </row>
    <row r="275" spans="7:7">
      <c r="G275" s="2"/>
    </row>
    <row r="276" spans="7:7">
      <c r="G276" s="2"/>
    </row>
    <row r="277" spans="7:7">
      <c r="G277" s="2"/>
    </row>
    <row r="278" spans="7:7">
      <c r="G278" s="2"/>
    </row>
    <row r="279" spans="7:7">
      <c r="G279" s="2"/>
    </row>
    <row r="280" spans="7:7">
      <c r="G280" s="2"/>
    </row>
    <row r="281" spans="7:7">
      <c r="G281" s="2"/>
    </row>
    <row r="282" spans="7:7">
      <c r="G282" s="2"/>
    </row>
    <row r="283" spans="7:7">
      <c r="G283" s="2"/>
    </row>
    <row r="284" spans="7:7">
      <c r="G284" s="2"/>
    </row>
    <row r="285" spans="7:7">
      <c r="G285" s="2"/>
    </row>
    <row r="286" spans="7:7">
      <c r="G286" s="2"/>
    </row>
    <row r="287" spans="7:7">
      <c r="G287" s="2"/>
    </row>
    <row r="288" spans="7:7">
      <c r="G288" s="2"/>
    </row>
    <row r="289" spans="7:7">
      <c r="G289" s="2"/>
    </row>
    <row r="290" spans="7:7">
      <c r="G290" s="2"/>
    </row>
    <row r="291" spans="7:7">
      <c r="G291" s="2"/>
    </row>
    <row r="292" spans="7:7">
      <c r="G292" s="2"/>
    </row>
    <row r="293" spans="7:7">
      <c r="G293" s="2"/>
    </row>
    <row r="294" spans="7:7">
      <c r="G294" s="2"/>
    </row>
    <row r="295" spans="7:7">
      <c r="G295" s="2"/>
    </row>
    <row r="296" spans="7:7">
      <c r="G296" s="2"/>
    </row>
    <row r="297" spans="7:7">
      <c r="G297" s="2"/>
    </row>
    <row r="298" spans="7:7">
      <c r="G298" s="2"/>
    </row>
    <row r="299" spans="7:7">
      <c r="G299" s="2"/>
    </row>
    <row r="300" spans="7:7">
      <c r="G300" s="2"/>
    </row>
    <row r="301" spans="7:7">
      <c r="G301" s="2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2"/>
    </row>
    <row r="307" spans="7:7">
      <c r="G307" s="2"/>
    </row>
    <row r="308" spans="7:7">
      <c r="G308" s="2"/>
    </row>
    <row r="309" spans="7:7">
      <c r="G309" s="2"/>
    </row>
    <row r="310" spans="7:7">
      <c r="G310" s="2"/>
    </row>
    <row r="311" spans="7:7">
      <c r="G311" s="2"/>
    </row>
    <row r="312" spans="7:7">
      <c r="G312" s="2"/>
    </row>
    <row r="313" spans="7:7">
      <c r="G313" s="2"/>
    </row>
    <row r="314" spans="7:7">
      <c r="G314" s="2"/>
    </row>
    <row r="315" spans="7:7">
      <c r="G315" s="2"/>
    </row>
    <row r="316" spans="7:7">
      <c r="G316" s="2"/>
    </row>
    <row r="317" spans="7:7">
      <c r="G317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552E-02A8-8D47-98B6-3F236F8B66C6}">
  <dimension ref="A1:AJ44"/>
  <sheetViews>
    <sheetView zoomScale="43" zoomScaleNormal="136" workbookViewId="0">
      <selection activeCell="I2" sqref="A2:I26"/>
    </sheetView>
  </sheetViews>
  <sheetFormatPr baseColWidth="10" defaultRowHeight="20"/>
  <cols>
    <col min="1" max="1" width="9" bestFit="1" customWidth="1"/>
    <col min="2" max="3" width="14" bestFit="1" customWidth="1"/>
    <col min="4" max="4" width="17.7109375" bestFit="1" customWidth="1"/>
    <col min="5" max="5" width="13.140625" bestFit="1" customWidth="1"/>
    <col min="6" max="6" width="14" bestFit="1" customWidth="1"/>
    <col min="7" max="7" width="10.5703125" bestFit="1" customWidth="1"/>
    <col min="8" max="8" width="13.85546875" bestFit="1" customWidth="1"/>
  </cols>
  <sheetData>
    <row r="1" spans="1:36">
      <c r="A1" t="s">
        <v>11</v>
      </c>
    </row>
    <row r="2" spans="1:36">
      <c r="A2" t="s">
        <v>0</v>
      </c>
      <c r="B2" s="1">
        <v>10</v>
      </c>
      <c r="C2" t="s">
        <v>10</v>
      </c>
      <c r="D2">
        <v>2E-3</v>
      </c>
      <c r="G2" t="s">
        <v>13</v>
      </c>
      <c r="H2">
        <f>1/(((4*PI()^2*_L2*800)^2))</f>
        <v>2.506343323897543E-4</v>
      </c>
      <c r="I2" t="s">
        <v>17</v>
      </c>
    </row>
    <row r="3" spans="1:36">
      <c r="A3" t="s">
        <v>8</v>
      </c>
      <c r="B3" s="1">
        <v>10</v>
      </c>
      <c r="C3" t="s">
        <v>12</v>
      </c>
      <c r="D3">
        <v>150</v>
      </c>
    </row>
    <row r="5" spans="1:36">
      <c r="A5" t="s">
        <v>1</v>
      </c>
      <c r="B5" t="s">
        <v>15</v>
      </c>
      <c r="C5" t="s">
        <v>14</v>
      </c>
      <c r="D5" t="s">
        <v>2</v>
      </c>
      <c r="E5" t="s">
        <v>18</v>
      </c>
      <c r="F5" t="s">
        <v>19</v>
      </c>
      <c r="G5" t="s">
        <v>3</v>
      </c>
    </row>
    <row r="6" spans="1:36">
      <c r="A6">
        <f>begin2</f>
        <v>150</v>
      </c>
      <c r="B6">
        <f>2*PI()*テーブル14[[#This Row],[周波数]]</f>
        <v>942.47779607693792</v>
      </c>
      <c r="C6">
        <f>(テーブル14[[#This Row],[w]]*_C2-1/(テーブル14[[#This Row],[w]]*_L2))^2</f>
        <v>8.6612009562434464E-2</v>
      </c>
      <c r="D6">
        <f>1/(SQRT((1/_R2)^2+テーブル14[[#This Row],[(wc-1/wl)^2]]))</f>
        <v>3.2172472783931485</v>
      </c>
      <c r="E6">
        <f>テーブル14[[#This Row],[インピーダンス]]*COS(テーブル14[[#This Row],[偏角]])</f>
        <v>1.0350680050328125</v>
      </c>
      <c r="F6">
        <f>テーブル14[[#This Row],[インピーダンス]]*SIN(テーブル14[[#This Row],[偏角]])</f>
        <v>3.0461966901835993</v>
      </c>
      <c r="G6" s="2">
        <f>ATAN(_R2*(1/(テーブル14[[#This Row],[w]]*_L2)-テーブル14[[#This Row],[w]]*_C2))</f>
        <v>1.243245826811467</v>
      </c>
    </row>
    <row r="7" spans="1:36">
      <c r="A7">
        <f>begin2+_dt2</f>
        <v>160</v>
      </c>
      <c r="B7">
        <f>2*PI()*テーブル14[[#This Row],[周波数]]</f>
        <v>1005.3096491487338</v>
      </c>
      <c r="C7">
        <f>(テーブル14[[#This Row],[w]]*_C2-1/(テーブル14[[#This Row],[w]]*_L2))^2</f>
        <v>6.0218256659889467E-2</v>
      </c>
      <c r="D7">
        <f>1/(SQRT((1/_R2)^2+テーブル14[[#This Row],[(wc-1/wl)^2]]))</f>
        <v>3.7737660975381075</v>
      </c>
      <c r="E7">
        <f>テーブル14[[#This Row],[インピーダンス]]*COS(テーブル14[[#This Row],[偏角]])</f>
        <v>1.4241310558927998</v>
      </c>
      <c r="F7">
        <f>テーブル14[[#This Row],[インピーダンス]]*SIN(テーブル14[[#This Row],[偏角]])</f>
        <v>3.4947333653040911</v>
      </c>
      <c r="G7" s="2">
        <f>ATAN(_R2*(1/(テーブル14[[#This Row],[w]]*_L2)-テーブル14[[#This Row],[w]]*_C2))</f>
        <v>1.183834522792242</v>
      </c>
      <c r="Y7" t="s">
        <v>1</v>
      </c>
      <c r="Z7">
        <v>10</v>
      </c>
      <c r="AA7">
        <v>50</v>
      </c>
      <c r="AB7">
        <v>100</v>
      </c>
      <c r="AC7">
        <v>200</v>
      </c>
      <c r="AF7" t="s">
        <v>1</v>
      </c>
      <c r="AG7" t="s">
        <v>28</v>
      </c>
      <c r="AH7" t="s">
        <v>26</v>
      </c>
      <c r="AI7" t="s">
        <v>29</v>
      </c>
      <c r="AJ7" t="s">
        <v>30</v>
      </c>
    </row>
    <row r="8" spans="1:36">
      <c r="A8">
        <f t="shared" ref="A8:A26" si="0">A7+_dt2</f>
        <v>170</v>
      </c>
      <c r="B8">
        <f>2*PI()*テーブル14[[#This Row],[周波数]]</f>
        <v>1068.1415022205297</v>
      </c>
      <c r="C8">
        <f>(テーブル14[[#This Row],[w]]*_C2-1/(テーブル14[[#This Row],[w]]*_L2))^2</f>
        <v>4.0156088573533776E-2</v>
      </c>
      <c r="D8">
        <f>1/(SQRT((1/_R2)^2+テーブル14[[#This Row],[(wc-1/wl)^2]]))</f>
        <v>4.4651717630076178</v>
      </c>
      <c r="E8">
        <f>テーブル14[[#This Row],[インピーダンス]]*COS(テーブル14[[#This Row],[偏角]])</f>
        <v>1.9937758873160554</v>
      </c>
      <c r="F8">
        <f>テーブル14[[#This Row],[インピーダンス]]*SIN(テーブル14[[#This Row],[偏角]])</f>
        <v>3.9953243403155185</v>
      </c>
      <c r="G8" s="2">
        <f>ATAN(_R2*(1/(テーブル14[[#This Row],[w]]*_L2)-テーブル14[[#This Row],[w]]*_C2))</f>
        <v>1.1079271867043836</v>
      </c>
      <c r="Y8">
        <v>150</v>
      </c>
      <c r="Z8">
        <v>3.2172472783931485</v>
      </c>
      <c r="AA8">
        <v>3.3900835410062879</v>
      </c>
      <c r="AB8">
        <v>3.3959428615791736</v>
      </c>
      <c r="AC8">
        <v>3.3974124449503549</v>
      </c>
      <c r="AF8">
        <v>150</v>
      </c>
      <c r="AG8">
        <v>1.2432458268114699</v>
      </c>
      <c r="AH8">
        <v>1.5029426000833874</v>
      </c>
      <c r="AI8">
        <v>1.5368303675450259</v>
      </c>
      <c r="AJ8">
        <v>1.5538084474987948</v>
      </c>
    </row>
    <row r="9" spans="1:36">
      <c r="A9">
        <f t="shared" si="0"/>
        <v>180</v>
      </c>
      <c r="B9">
        <f>2*PI()*テーブル14[[#This Row],[周波数]]</f>
        <v>1130.9733552923256</v>
      </c>
      <c r="C9">
        <f>(テーブル14[[#This Row],[w]]*_C2-1/(テーブル14[[#This Row],[w]]*_L2))^2</f>
        <v>2.51654795769264E-2</v>
      </c>
      <c r="D9">
        <f>1/(SQRT((1/_R2)^2+テーブル14[[#This Row],[(wc-1/wl)^2]]))</f>
        <v>5.3326333906457055</v>
      </c>
      <c r="E9">
        <f>テーブル14[[#This Row],[インピーダンス]]*COS(テーブル14[[#This Row],[偏角]])</f>
        <v>2.8436978879029522</v>
      </c>
      <c r="F9">
        <f>テーブル14[[#This Row],[インピーダンス]]*SIN(テーブル14[[#This Row],[偏角]])</f>
        <v>4.5111374620339166</v>
      </c>
      <c r="G9" s="2">
        <f>ATAN(_R2*(1/(テーブル14[[#This Row],[w]]*_L2)-テーブル14[[#This Row],[w]]*_C2))</f>
        <v>1.0083428249102477</v>
      </c>
      <c r="Y9">
        <v>160</v>
      </c>
      <c r="Z9">
        <v>3.7737660975381075</v>
      </c>
      <c r="AA9">
        <v>4.0616105540026952</v>
      </c>
      <c r="AB9">
        <v>4.0716984769797913</v>
      </c>
      <c r="AC9">
        <v>4.0742322244622731</v>
      </c>
      <c r="AF9">
        <v>160</v>
      </c>
      <c r="AG9">
        <v>1.183834522792242</v>
      </c>
      <c r="AH9">
        <v>1.489474511934952</v>
      </c>
      <c r="AI9">
        <v>1.5300680830261242</v>
      </c>
      <c r="AJ9">
        <v>1.550423756457723</v>
      </c>
    </row>
    <row r="10" spans="1:36">
      <c r="A10">
        <f t="shared" si="0"/>
        <v>190</v>
      </c>
      <c r="B10">
        <f>2*PI()*テーブル14[[#This Row],[周波数]]</f>
        <v>1193.8052083641214</v>
      </c>
      <c r="C10">
        <f>(テーブル14[[#This Row],[w]]*_C2-1/(テーブル14[[#This Row],[w]]*_L2))^2</f>
        <v>1.4308998518172177E-2</v>
      </c>
      <c r="D10">
        <f>1/(SQRT((1/_R2)^2+テーブル14[[#This Row],[(wc-1/wl)^2]]))</f>
        <v>6.413815552853702</v>
      </c>
      <c r="E10">
        <f>テーブル14[[#This Row],[インピーダンス]]*COS(テーブル14[[#This Row],[偏角]])</f>
        <v>4.1137029946028036</v>
      </c>
      <c r="F10">
        <f>テーブル14[[#This Row],[インピーダンス]]*SIN(テーブル14[[#This Row],[偏角]])</f>
        <v>4.9208208276896208</v>
      </c>
      <c r="G10" s="2">
        <f>ATAN(_R2*(1/(テーブル14[[#This Row],[w]]*_L2)-テーブル14[[#This Row],[w]]*_C2))</f>
        <v>0.87449868941338482</v>
      </c>
      <c r="Y10">
        <v>170</v>
      </c>
      <c r="Z10">
        <v>4.4651717630076178</v>
      </c>
      <c r="AA10">
        <v>4.9656027004890841</v>
      </c>
      <c r="AB10">
        <v>4.984070909565931</v>
      </c>
      <c r="AC10">
        <v>4.9887202491250466</v>
      </c>
      <c r="AF10">
        <v>170</v>
      </c>
      <c r="AG10">
        <v>1.1079271867043836</v>
      </c>
      <c r="AH10">
        <v>1.4713202934021852</v>
      </c>
      <c r="AI10">
        <v>1.5209349597451705</v>
      </c>
      <c r="AJ10">
        <v>1.5458501382430192</v>
      </c>
    </row>
    <row r="11" spans="1:36">
      <c r="A11">
        <f t="shared" si="0"/>
        <v>200</v>
      </c>
      <c r="B11">
        <f>2*PI()*テーブル14[[#This Row],[周波数]]</f>
        <v>1256.6370614359173</v>
      </c>
      <c r="C11">
        <f>(テーブル14[[#This Row],[w]]*_C2-1/(テーブル14[[#This Row],[w]]*_L2))^2</f>
        <v>6.8775452511524717E-3</v>
      </c>
      <c r="D11">
        <f>1/(SQRT((1/_R2)^2+テーブル14[[#This Row],[(wc-1/wl)^2]]))</f>
        <v>7.6974231110811999</v>
      </c>
      <c r="E11">
        <f>テーブル14[[#This Row],[インピーダンス]]*COS(テーブル14[[#This Row],[偏角]])</f>
        <v>5.9250322551006978</v>
      </c>
      <c r="F11">
        <f>テーブル14[[#This Row],[インピーダンス]]*SIN(テーブル14[[#This Row],[偏角]])</f>
        <v>4.9136865312129263</v>
      </c>
      <c r="G11" s="2">
        <f>ATAN(_R2*(1/(テーブル14[[#This Row],[w]]*_L2)-テーブル14[[#This Row],[w]]*_C2))</f>
        <v>0.69235895006486403</v>
      </c>
      <c r="Y11">
        <v>180</v>
      </c>
      <c r="Z11">
        <v>5.3326333906457055</v>
      </c>
      <c r="AA11">
        <v>6.2542181853336754</v>
      </c>
      <c r="AB11">
        <v>6.291239620491389</v>
      </c>
      <c r="AC11">
        <v>6.3005981617932472</v>
      </c>
      <c r="AF11">
        <v>180</v>
      </c>
      <c r="AG11">
        <v>1.0083428249102477</v>
      </c>
      <c r="AH11">
        <v>1.4453834645474397</v>
      </c>
      <c r="AI11">
        <v>1.5078423556067977</v>
      </c>
      <c r="AJ11">
        <v>1.5392881228609712</v>
      </c>
    </row>
    <row r="12" spans="1:36">
      <c r="A12">
        <f t="shared" si="0"/>
        <v>210</v>
      </c>
      <c r="B12">
        <f>2*PI()*テーブル14[[#This Row],[周波数]]</f>
        <v>1319.4689145077132</v>
      </c>
      <c r="C12">
        <f>(テーブル14[[#This Row],[w]]*_C2-1/(テーブル14[[#This Row],[w]]*_L2))^2</f>
        <v>2.3267242565087392E-3</v>
      </c>
      <c r="D12">
        <f>1/(SQRT((1/_R2)^2+テーブル14[[#This Row],[(wc-1/wl)^2]]))</f>
        <v>9.00691697442827</v>
      </c>
      <c r="E12">
        <f>テーブル14[[#This Row],[インピーダンス]]*COS(テーブル14[[#This Row],[偏角]])</f>
        <v>8.1124553384244109</v>
      </c>
      <c r="F12">
        <f>テーブル14[[#This Row],[インピーダンス]]*SIN(テーブル14[[#This Row],[偏角]])</f>
        <v>3.9131345193225067</v>
      </c>
      <c r="G12" s="2">
        <f>ATAN(_R2*(1/(テーブル14[[#This Row],[w]]*_L2)-テーブル14[[#This Row],[w]]*_C2))</f>
        <v>0.44943734016058134</v>
      </c>
      <c r="Y12">
        <v>190</v>
      </c>
      <c r="Z12">
        <v>6.413815552853702</v>
      </c>
      <c r="AA12">
        <v>8.2453377071295542</v>
      </c>
      <c r="AB12">
        <v>8.3307308151023562</v>
      </c>
      <c r="AC12">
        <v>8.3524968857350146</v>
      </c>
      <c r="AF12">
        <v>190</v>
      </c>
      <c r="AG12">
        <v>0.87449868941338482</v>
      </c>
      <c r="AH12">
        <v>1.4051328564246079</v>
      </c>
      <c r="AI12">
        <v>1.4873923561766855</v>
      </c>
      <c r="AJ12">
        <v>1.5290216931347931</v>
      </c>
    </row>
    <row r="13" spans="1:36">
      <c r="A13">
        <f t="shared" si="0"/>
        <v>220</v>
      </c>
      <c r="B13">
        <f>2*PI()*テーブル14[[#This Row],[周波数]]</f>
        <v>1382.3007675795091</v>
      </c>
      <c r="C13">
        <f>(テーブル14[[#This Row],[w]]*_C2-1/(テーブル14[[#This Row],[w]]*_L2))^2</f>
        <v>2.3298205521478846E-4</v>
      </c>
      <c r="D13">
        <f>1/(SQRT((1/_R2)^2+テーブル14[[#This Row],[(wc-1/wl)^2]]))</f>
        <v>9.8855057653866805</v>
      </c>
      <c r="E13">
        <f>テーブル14[[#This Row],[インピーダンス]]*COS(テーブル14[[#This Row],[偏角]])</f>
        <v>9.7723224237493316</v>
      </c>
      <c r="F13">
        <f>テーブル14[[#This Row],[インピーダンス]]*SIN(テーブル14[[#This Row],[偏角]])</f>
        <v>1.4916228356321524</v>
      </c>
      <c r="G13" s="2">
        <f>ATAN(_R2*(1/(テーブル14[[#This Row],[w]]*_L2)-テーブル14[[#This Row],[w]]*_C2))</f>
        <v>0.15146840350793425</v>
      </c>
      <c r="Y13">
        <v>200</v>
      </c>
      <c r="Z13">
        <v>7.6974231110811999</v>
      </c>
      <c r="AA13">
        <v>11.722157241735108</v>
      </c>
      <c r="AB13">
        <v>11.971502737132987</v>
      </c>
      <c r="AC13">
        <v>12.036365544185294</v>
      </c>
      <c r="AF13">
        <v>200</v>
      </c>
      <c r="AG13">
        <v>0.69235895006486403</v>
      </c>
      <c r="AH13">
        <v>1.3341506180504266</v>
      </c>
      <c r="AI13">
        <v>1.450793486284861</v>
      </c>
      <c r="AJ13">
        <v>1.5105781114542138</v>
      </c>
    </row>
    <row r="14" spans="1:36">
      <c r="A14">
        <f t="shared" si="0"/>
        <v>230</v>
      </c>
      <c r="B14">
        <f>2*PI()*テーブル14[[#This Row],[周波数]]</f>
        <v>1445.1326206513049</v>
      </c>
      <c r="C14">
        <f>(テーブル14[[#This Row],[w]]*_C2-1/(テーブル14[[#This Row],[w]]*_L2))^2</f>
        <v>2.6279142655856073E-4</v>
      </c>
      <c r="D14">
        <f>1/(SQRT((1/_R2)^2+テーブル14[[#This Row],[(wc-1/wl)^2]]))</f>
        <v>9.8711385725713594</v>
      </c>
      <c r="E14">
        <f>テーブル14[[#This Row],[インピーダンス]]*COS(テーブル14[[#This Row],[偏角]])</f>
        <v>9.743937671890615</v>
      </c>
      <c r="F14">
        <f>テーブル14[[#This Row],[インピーダンス]]*SIN(テーブル14[[#This Row],[偏角]])</f>
        <v>-1.5795744253491311</v>
      </c>
      <c r="G14" s="2">
        <f>ATAN(_R2*(1/(テーブル14[[#This Row],[w]]*_L2)-テーブル14[[#This Row],[w]]*_C2))</f>
        <v>-0.16071038352046915</v>
      </c>
      <c r="Y14">
        <v>210</v>
      </c>
      <c r="Z14">
        <v>9.00691697442827</v>
      </c>
      <c r="AA14">
        <v>19.150467888438875</v>
      </c>
      <c r="AB14">
        <v>20.299707697836897</v>
      </c>
      <c r="AC14">
        <v>20.620861279507771</v>
      </c>
      <c r="AF14">
        <v>210</v>
      </c>
      <c r="AG14">
        <v>0.44943734016058134</v>
      </c>
      <c r="AH14">
        <v>1.1777444401951751</v>
      </c>
      <c r="AI14">
        <v>1.3663785667806092</v>
      </c>
      <c r="AJ14">
        <v>1.4675084659401398</v>
      </c>
    </row>
    <row r="15" spans="1:36">
      <c r="A15">
        <f t="shared" si="0"/>
        <v>240</v>
      </c>
      <c r="B15">
        <f>2*PI()*テーブル14[[#This Row],[周波数]]</f>
        <v>1507.9644737231006</v>
      </c>
      <c r="C15">
        <f>(テーブル14[[#This Row],[w]]*_C2-1/(テーブル14[[#This Row],[w]]*_L2))^2</f>
        <v>2.1506286631364272E-3</v>
      </c>
      <c r="D15">
        <f>1/(SQRT((1/_R2)^2+テーブル14[[#This Row],[(wc-1/wl)^2]]))</f>
        <v>9.0719495359674411</v>
      </c>
      <c r="E15">
        <f>テーブル14[[#This Row],[インピーダンス]]*COS(テーブル14[[#This Row],[偏角]])</f>
        <v>8.2300268383139876</v>
      </c>
      <c r="F15">
        <f>テーブル14[[#This Row],[インピーダンス]]*SIN(テーブル14[[#This Row],[偏角]])</f>
        <v>-3.8166643320799571</v>
      </c>
      <c r="G15" s="2">
        <f>ATAN(_R2*(1/(テーブル14[[#This Row],[w]]*_L2)-テーブル14[[#This Row],[w]]*_C2))</f>
        <v>-0.4342283500273641</v>
      </c>
      <c r="Y15">
        <v>220</v>
      </c>
      <c r="Z15">
        <v>9.8855057653866805</v>
      </c>
      <c r="AA15">
        <v>39.746995069495142</v>
      </c>
      <c r="AB15">
        <v>54.801139023584312</v>
      </c>
      <c r="AC15">
        <v>62.259445853156507</v>
      </c>
      <c r="AF15">
        <v>220</v>
      </c>
      <c r="AG15">
        <v>0.15146840350793425</v>
      </c>
      <c r="AH15">
        <v>0.65188781385247807</v>
      </c>
      <c r="AI15">
        <v>0.9908113262624566</v>
      </c>
      <c r="AJ15">
        <v>1.2542385436733063</v>
      </c>
    </row>
    <row r="16" spans="1:36">
      <c r="A16">
        <f t="shared" si="0"/>
        <v>250</v>
      </c>
      <c r="B16">
        <f>2*PI()*テーブル14[[#This Row],[周波数]]</f>
        <v>1570.7963267948965</v>
      </c>
      <c r="C16">
        <f>(テーブル14[[#This Row],[w]]*_C2-1/(テーブル14[[#This Row],[w]]*_L2))^2</f>
        <v>5.6829890646990875E-3</v>
      </c>
      <c r="D16">
        <f>1/(SQRT((1/_R2)^2+テーブル14[[#This Row],[(wc-1/wl)^2]]))</f>
        <v>7.9851959933005707</v>
      </c>
      <c r="E16">
        <f>テーブル14[[#This Row],[インピーダンス]]*COS(テーブル14[[#This Row],[偏角]])</f>
        <v>6.3763355051423494</v>
      </c>
      <c r="F16">
        <f>テーブル14[[#This Row],[インピーダンス]]*SIN(テーブル14[[#This Row],[偏角]])</f>
        <v>-4.8068389381468313</v>
      </c>
      <c r="G16" s="2">
        <f>ATAN(_R2*(1/(テーブル14[[#This Row],[w]]*_L2)-テーブル14[[#This Row],[w]]*_C2))</f>
        <v>-0.64596440053223592</v>
      </c>
      <c r="Y16">
        <v>230</v>
      </c>
      <c r="Z16">
        <v>9.8711385725713594</v>
      </c>
      <c r="AA16">
        <v>38.842892150299768</v>
      </c>
      <c r="AB16">
        <v>52.501473488915231</v>
      </c>
      <c r="AC16">
        <v>58.94691403557421</v>
      </c>
      <c r="AF16">
        <v>230</v>
      </c>
      <c r="AG16">
        <v>-0.16071038352046915</v>
      </c>
      <c r="AH16">
        <v>-0.68113610369792932</v>
      </c>
      <c r="AI16">
        <v>-1.0180639008919972</v>
      </c>
      <c r="AJ16">
        <v>-1.2716185885615088</v>
      </c>
    </row>
    <row r="17" spans="1:36">
      <c r="A17">
        <f t="shared" si="0"/>
        <v>260</v>
      </c>
      <c r="B17">
        <f>2*PI()*テーブル14[[#This Row],[周波数]]</f>
        <v>1633.6281798666923</v>
      </c>
      <c r="C17">
        <f>(テーブル14[[#This Row],[w]]*_C2-1/(テーブル14[[#This Row],[w]]*_L2))^2</f>
        <v>1.0686620114665899E-2</v>
      </c>
      <c r="D17">
        <f>1/(SQRT((1/_R2)^2+テーブル14[[#This Row],[(wc-1/wl)^2]]))</f>
        <v>6.9527278535630463</v>
      </c>
      <c r="E17">
        <f>テーブル14[[#This Row],[インピーダンス]]*COS(テーブル14[[#This Row],[偏角]])</f>
        <v>4.8340424605711405</v>
      </c>
      <c r="F17">
        <f>テーブル14[[#This Row],[インピーダンス]]*SIN(テーブル14[[#This Row],[偏角]])</f>
        <v>-4.9972450505360166</v>
      </c>
      <c r="G17" s="2">
        <f>ATAN(_R2*(1/(テーブル14[[#This Row],[w]]*_L2)-テーブル14[[#This Row],[w]]*_C2))</f>
        <v>-0.80199696604316184</v>
      </c>
      <c r="Y17">
        <v>240</v>
      </c>
      <c r="Z17">
        <v>9.0719495359674411</v>
      </c>
      <c r="AA17">
        <v>19.800510254873117</v>
      </c>
      <c r="AB17">
        <v>21.078906488687839</v>
      </c>
      <c r="AC17">
        <v>21.439152528689377</v>
      </c>
      <c r="AF17">
        <v>240</v>
      </c>
      <c r="AG17">
        <v>-0.4342283500273641</v>
      </c>
      <c r="AH17">
        <v>-1.1636285900375889</v>
      </c>
      <c r="AI17">
        <v>-1.3584142357518005</v>
      </c>
      <c r="AJ17">
        <v>-1.4633941987333277</v>
      </c>
    </row>
    <row r="18" spans="1:36">
      <c r="A18">
        <f t="shared" si="0"/>
        <v>270</v>
      </c>
      <c r="B18">
        <f>2*PI()*テーブル14[[#This Row],[周波数]]</f>
        <v>1696.4600329384882</v>
      </c>
      <c r="C18">
        <f>(テーブル14[[#This Row],[w]]*_C2-1/(テーブル14[[#This Row],[w]]*_L2))^2</f>
        <v>1.7019746809799549E-2</v>
      </c>
      <c r="D18">
        <f>1/(SQRT((1/_R2)^2+テーブル14[[#This Row],[(wc-1/wl)^2]]))</f>
        <v>6.0835819467478149</v>
      </c>
      <c r="E18">
        <f>テーブル14[[#This Row],[インピーダンス]]*COS(テーブル14[[#This Row],[偏角]])</f>
        <v>3.7009969302795938</v>
      </c>
      <c r="F18">
        <f>テーブル14[[#This Row],[インピーダンス]]*SIN(テーブル14[[#This Row],[偏角]])</f>
        <v>-4.8283114051246692</v>
      </c>
      <c r="G18" s="2">
        <f>ATAN(_R2*(1/(テーブル14[[#This Row],[w]]*_L2)-テーブル14[[#This Row],[w]]*_C2))</f>
        <v>-0.91680602399848088</v>
      </c>
      <c r="Y18">
        <v>250</v>
      </c>
      <c r="Z18">
        <v>7.9851959933005707</v>
      </c>
      <c r="AA18">
        <v>12.82157810029601</v>
      </c>
      <c r="AB18">
        <v>13.149941308389621</v>
      </c>
      <c r="AC18">
        <v>13.23605105820457</v>
      </c>
      <c r="AF18">
        <v>250</v>
      </c>
      <c r="AG18">
        <v>-0.64596440053223592</v>
      </c>
      <c r="AH18">
        <v>-1.3114678279374026</v>
      </c>
      <c r="AI18">
        <v>-1.4389149505525674</v>
      </c>
      <c r="AJ18">
        <v>-1.5045676663710887</v>
      </c>
    </row>
    <row r="19" spans="1:36">
      <c r="A19">
        <f t="shared" si="0"/>
        <v>280</v>
      </c>
      <c r="B19">
        <f>2*PI()*テーブル14[[#This Row],[周波数]]</f>
        <v>1759.2918860102841</v>
      </c>
      <c r="C19">
        <f>(テーブル14[[#This Row],[w]]*_C2-1/(テーブル14[[#This Row],[w]]*_L2))^2</f>
        <v>2.4565450147657802E-2</v>
      </c>
      <c r="D19">
        <f>1/(SQRT((1/_R2)^2+テーブル14[[#This Row],[(wc-1/wl)^2]]))</f>
        <v>5.3787194383162085</v>
      </c>
      <c r="E19">
        <f>テーブル14[[#This Row],[インピーダンス]]*COS(テーブル14[[#This Row],[偏角]])</f>
        <v>2.8930622796120629</v>
      </c>
      <c r="F19">
        <f>テーブル14[[#This Row],[インピーダンス]]*SIN(テーブル14[[#This Row],[偏角]])</f>
        <v>-4.5344033171307645</v>
      </c>
      <c r="G19" s="2">
        <f>ATAN(_R2*(1/(テーブル14[[#This Row],[w]]*_L2)-テーブル14[[#This Row],[w]]*_C2))</f>
        <v>-1.002885561175441</v>
      </c>
      <c r="Y19">
        <v>260</v>
      </c>
      <c r="Z19">
        <v>6.9527278535630463</v>
      </c>
      <c r="AA19">
        <v>9.497305686237226</v>
      </c>
      <c r="AB19">
        <v>9.6284705863837754</v>
      </c>
      <c r="AC19">
        <v>9.6621198215612907</v>
      </c>
      <c r="AF19">
        <v>260</v>
      </c>
      <c r="AG19">
        <v>-0.80199696604316184</v>
      </c>
      <c r="AH19">
        <v>-1.3796890660474135</v>
      </c>
      <c r="AI19">
        <v>-1.474362225013645</v>
      </c>
      <c r="AJ19">
        <v>-1.5224669157924908</v>
      </c>
    </row>
    <row r="20" spans="1:36">
      <c r="A20">
        <f t="shared" si="0"/>
        <v>290</v>
      </c>
      <c r="B20">
        <f>2*PI()*テーブル14[[#This Row],[周波数]]</f>
        <v>1822.12373908208</v>
      </c>
      <c r="C20">
        <f>(テーブル14[[#This Row],[w]]*_C2-1/(テーブル14[[#This Row],[w]]*_L2))^2</f>
        <v>3.3226615449825497E-2</v>
      </c>
      <c r="D20">
        <f>1/(SQRT((1/_R2)^2+テーブル14[[#This Row],[(wc-1/wl)^2]]))</f>
        <v>4.8097708253902889</v>
      </c>
      <c r="E20">
        <f>テーブル14[[#This Row],[インピーダンス]]*COS(テーブル14[[#This Row],[偏角]])</f>
        <v>2.3133895392775581</v>
      </c>
      <c r="F20">
        <f>テーブル14[[#This Row],[インピーダンス]]*SIN(テーブル14[[#This Row],[偏角]])</f>
        <v>-4.2168856081635351</v>
      </c>
      <c r="G20" s="2">
        <f>ATAN(_R2*(1/(テーブル14[[#This Row],[w]]*_L2)-テーブル14[[#This Row],[w]]*_C2))</f>
        <v>-1.0690274963560382</v>
      </c>
      <c r="Y20">
        <v>270</v>
      </c>
      <c r="Z20">
        <v>6.0835819467478149</v>
      </c>
      <c r="AA20">
        <v>7.5766823644959773</v>
      </c>
      <c r="AB20">
        <v>7.6427795217515113</v>
      </c>
      <c r="AC20">
        <v>7.6595758783799024</v>
      </c>
      <c r="AF20">
        <v>270</v>
      </c>
      <c r="AG20">
        <v>-0.91680602399848088</v>
      </c>
      <c r="AH20">
        <v>-1.4186766732775218</v>
      </c>
      <c r="AI20">
        <v>-1.4942939302109643</v>
      </c>
      <c r="AJ20">
        <v>-1.5324890791257892</v>
      </c>
    </row>
    <row r="21" spans="1:36">
      <c r="A21">
        <f t="shared" si="0"/>
        <v>300</v>
      </c>
      <c r="B21">
        <f>2*PI()*テーブル14[[#This Row],[周波数]]</f>
        <v>1884.9555921538758</v>
      </c>
      <c r="C21">
        <f>(テーブル14[[#This Row],[w]]*_C2-1/(テーブル14[[#This Row],[w]]*_L2))^2</f>
        <v>4.2922039144648969E-2</v>
      </c>
      <c r="D21">
        <f>1/(SQRT((1/_R2)^2+テーブル14[[#This Row],[(wc-1/wl)^2]]))</f>
        <v>4.3469206763954018</v>
      </c>
      <c r="E21">
        <f>テーブル14[[#This Row],[インピーダンス]]*COS(テーブル14[[#This Row],[偏角]])</f>
        <v>1.8895719366873858</v>
      </c>
      <c r="F21">
        <f>テーブル14[[#This Row],[インピーダンス]]*SIN(テーブル14[[#This Row],[偏角]])</f>
        <v>-3.9147461300775737</v>
      </c>
      <c r="G21" s="2">
        <f>ATAN(_R2*(1/(テーブル14[[#This Row],[w]]*_L2)-テーブル14[[#This Row],[w]]*_C2))</f>
        <v>-1.1211000052883711</v>
      </c>
      <c r="Y21">
        <v>280</v>
      </c>
      <c r="Z21">
        <v>5.3787194383162085</v>
      </c>
      <c r="AA21">
        <v>6.3289301043525423</v>
      </c>
      <c r="AB21">
        <v>6.3673024139930066</v>
      </c>
      <c r="AC21">
        <v>6.3770050446188149</v>
      </c>
      <c r="AF21">
        <v>280</v>
      </c>
      <c r="AG21">
        <v>-1.002885561175441</v>
      </c>
      <c r="AH21">
        <v>-1.4438772541020872</v>
      </c>
      <c r="AI21">
        <v>-1.5070801995351188</v>
      </c>
      <c r="AJ21">
        <v>-1.5389058964211082</v>
      </c>
    </row>
    <row r="22" spans="1:36">
      <c r="A22">
        <f t="shared" si="0"/>
        <v>310</v>
      </c>
      <c r="B22">
        <f>2*PI()*テーブル14[[#This Row],[周波数]]</f>
        <v>1947.7874452256717</v>
      </c>
      <c r="C22">
        <f>(テーブル14[[#This Row],[w]]*_C2-1/(テーブル14[[#This Row],[w]]*_L2))^2</f>
        <v>5.3583400053402418E-2</v>
      </c>
      <c r="D22">
        <f>1/(SQRT((1/_R2)^2+テーブル14[[#This Row],[(wc-1/wl)^2]]))</f>
        <v>3.9657755068752993</v>
      </c>
      <c r="E22">
        <f>テーブル14[[#This Row],[インピーダンス]]*COS(テーブル14[[#This Row],[偏角]])</f>
        <v>1.5727375370932035</v>
      </c>
      <c r="F22">
        <f>テーブル14[[#This Row],[インピーダンス]]*SIN(テーブル14[[#This Row],[偏角]])</f>
        <v>-3.6405867673151318</v>
      </c>
      <c r="G22" s="2">
        <f>ATAN(_R2*(1/(テーブル14[[#This Row],[w]]*_L2)-テーブル14[[#This Row],[w]]*_C2))</f>
        <v>-1.1630106497831869</v>
      </c>
      <c r="Y22">
        <v>290</v>
      </c>
      <c r="Z22">
        <v>4.8097708253902889</v>
      </c>
      <c r="AA22">
        <v>5.4532878365913389</v>
      </c>
      <c r="AB22">
        <v>5.4777775889416649</v>
      </c>
      <c r="AC22">
        <v>5.483951753908376</v>
      </c>
      <c r="AF22">
        <v>290</v>
      </c>
      <c r="AG22">
        <v>-1.0690274963560382</v>
      </c>
      <c r="AH22">
        <v>-1.4615131753175334</v>
      </c>
      <c r="AI22">
        <v>-1.5159911194404529</v>
      </c>
      <c r="AJ22">
        <v>-1.5433731309693071</v>
      </c>
    </row>
    <row r="23" spans="1:36">
      <c r="A23">
        <f t="shared" si="0"/>
        <v>320</v>
      </c>
      <c r="B23">
        <f>2*PI()*テーブル14[[#This Row],[周波数]]</f>
        <v>2010.6192982974676</v>
      </c>
      <c r="C23">
        <f>(テーブル14[[#This Row],[w]]*_C2-1/(テーブル14[[#This Row],[w]]*_L2))^2</f>
        <v>6.5152882552066207E-2</v>
      </c>
      <c r="D23">
        <f>1/(SQRT((1/_R2)^2+テーブル14[[#This Row],[(wc-1/wl)^2]]))</f>
        <v>3.647767742483683</v>
      </c>
      <c r="E23">
        <f>テーブル14[[#This Row],[インピーダンス]]*COS(テーブル14[[#This Row],[偏角]])</f>
        <v>1.3306209503104505</v>
      </c>
      <c r="F23">
        <f>テーブル14[[#This Row],[インピーダンス]]*SIN(テーブル14[[#This Row],[偏角]])</f>
        <v>-3.3964183178312148</v>
      </c>
      <c r="G23" s="2">
        <f>ATAN(_R2*(1/(テーブル14[[#This Row],[w]]*_L2)-テーブル14[[#This Row],[w]]*_C2))</f>
        <v>-1.197403280390293</v>
      </c>
      <c r="Y23">
        <v>300</v>
      </c>
      <c r="Z23">
        <v>4.3469206763954018</v>
      </c>
      <c r="AA23">
        <v>4.804470761869446</v>
      </c>
      <c r="AB23">
        <v>4.8211928571074614</v>
      </c>
      <c r="AC23">
        <v>4.8254007343548295</v>
      </c>
      <c r="AF23">
        <v>300</v>
      </c>
      <c r="AG23">
        <v>-1.1211000052883711</v>
      </c>
      <c r="AH23">
        <v>-1.4745584253674853</v>
      </c>
      <c r="AI23">
        <v>-1.5225657014396041</v>
      </c>
      <c r="AJ23">
        <v>-1.5466669817387857</v>
      </c>
    </row>
    <row r="24" spans="1:36">
      <c r="A24">
        <f t="shared" si="0"/>
        <v>330</v>
      </c>
      <c r="B24">
        <f>2*PI()*テーブル14[[#This Row],[周波数]]</f>
        <v>2073.4511513692632</v>
      </c>
      <c r="C24">
        <f>(テーブル14[[#This Row],[w]]*_C2-1/(テーブル14[[#This Row],[w]]*_L2))^2</f>
        <v>7.7581296055527743E-2</v>
      </c>
      <c r="D24">
        <f>1/(SQRT((1/_R2)^2+テーブル14[[#This Row],[(wc-1/wl)^2]]))</f>
        <v>3.3790476505225913</v>
      </c>
      <c r="E24">
        <f>テーブル14[[#This Row],[インピーダンス]]*COS(テーブル14[[#This Row],[偏角]])</f>
        <v>1.1417963024502247</v>
      </c>
      <c r="F24">
        <f>テーブル14[[#This Row],[インピーダンス]]*SIN(テーブル14[[#This Row],[偏角]])</f>
        <v>-3.1802931041357239</v>
      </c>
      <c r="G24" s="2">
        <f>ATAN(_R2*(1/(テーブル14[[#This Row],[w]]*_L2)-テーブル14[[#This Row],[w]]*_C2))</f>
        <v>-1.2261064995137161</v>
      </c>
      <c r="Y24">
        <v>310</v>
      </c>
      <c r="Z24">
        <v>3.9657755068752993</v>
      </c>
      <c r="AA24">
        <v>4.3039764149546516</v>
      </c>
      <c r="AB24">
        <v>4.3159856584670804</v>
      </c>
      <c r="AC24">
        <v>4.3190037096185927</v>
      </c>
      <c r="AF24">
        <v>310</v>
      </c>
      <c r="AG24">
        <v>-1.1630106497831869</v>
      </c>
      <c r="AH24">
        <v>-1.4846101387688819</v>
      </c>
      <c r="AI24">
        <v>-1.5276230594614753</v>
      </c>
      <c r="AJ24">
        <v>-1.5491996294402788</v>
      </c>
    </row>
    <row r="25" spans="1:36">
      <c r="A25">
        <f t="shared" si="0"/>
        <v>340</v>
      </c>
      <c r="B25">
        <f>2*PI()*テーブル14[[#This Row],[周波数]]</f>
        <v>2136.2830044410593</v>
      </c>
      <c r="C25">
        <f>(テーブル14[[#This Row],[w]]*_C2-1/(テーブル14[[#This Row],[w]]*_L2))^2</f>
        <v>9.0826575817276128E-2</v>
      </c>
      <c r="D25">
        <f>1/(SQRT((1/_R2)^2+テーブル14[[#This Row],[(wc-1/wl)^2]]))</f>
        <v>3.149288815710213</v>
      </c>
      <c r="E25">
        <f>テーブル14[[#This Row],[インピーダンス]]*COS(テーブル14[[#This Row],[偏角]])</f>
        <v>0.99180200447574351</v>
      </c>
      <c r="F25">
        <f>テーブル14[[#This Row],[インピーダンス]]*SIN(テーブル14[[#This Row],[偏角]])</f>
        <v>-2.9890381109439428</v>
      </c>
      <c r="G25" s="2">
        <f>ATAN(_R2*(1/(テーブル14[[#This Row],[w]]*_L2)-テーブル14[[#This Row],[w]]*_C2))</f>
        <v>-1.2504146049640505</v>
      </c>
      <c r="Y25">
        <v>320</v>
      </c>
      <c r="Z25">
        <v>3.647767742483683</v>
      </c>
      <c r="AA25">
        <v>3.9057469579289927</v>
      </c>
      <c r="AB25">
        <v>3.9147149941197079</v>
      </c>
      <c r="AC25">
        <v>3.9169666721385163</v>
      </c>
      <c r="AF25">
        <v>320</v>
      </c>
      <c r="AG25">
        <v>-1.197403280390293</v>
      </c>
      <c r="AH25">
        <v>-1.4926017265420908</v>
      </c>
      <c r="AI25">
        <v>-1.5316391711216657</v>
      </c>
      <c r="AJ25">
        <v>-1.5512102412063395</v>
      </c>
    </row>
    <row r="26" spans="1:36">
      <c r="A26">
        <f t="shared" si="0"/>
        <v>350</v>
      </c>
      <c r="B26">
        <f>2*PI()*テーブル14[[#This Row],[周波数]]</f>
        <v>2199.114857512855</v>
      </c>
      <c r="C26">
        <f>(テーブル14[[#This Row],[w]]*_C2-1/(テーブル14[[#This Row],[w]]*_L2))^2</f>
        <v>0.10485257917216463</v>
      </c>
      <c r="D26">
        <f>1/(SQRT((1/_R2)^2+テーブル14[[#This Row],[(wc-1/wl)^2]]))</f>
        <v>2.9507310305294241</v>
      </c>
      <c r="E26">
        <f>テーブル14[[#This Row],[インピーダンス]]*COS(テーブル14[[#This Row],[偏角]])</f>
        <v>0.87068136145292363</v>
      </c>
      <c r="F26">
        <f>テーブル14[[#This Row],[インピーダンス]]*SIN(テーブル14[[#This Row],[偏角]])</f>
        <v>-2.8193487867498268</v>
      </c>
      <c r="G26" s="2">
        <f>ATAN(_R2*(1/(テーブル14[[#This Row],[w]]*_L2)-テーブル14[[#This Row],[w]]*_C2))</f>
        <v>-1.2712642993580618</v>
      </c>
      <c r="Y26">
        <v>330</v>
      </c>
      <c r="Z26">
        <v>3.3790476505225913</v>
      </c>
      <c r="AA26">
        <v>3.5810037478319265</v>
      </c>
      <c r="AB26">
        <v>3.5879118837474331</v>
      </c>
      <c r="AC26">
        <v>3.5896451735852568</v>
      </c>
      <c r="AF26">
        <v>330</v>
      </c>
      <c r="AG26">
        <v>-1.2261064995137161</v>
      </c>
      <c r="AH26">
        <v>-1.4991148816534869</v>
      </c>
      <c r="AI26">
        <v>-1.5349095055629343</v>
      </c>
      <c r="AJ26">
        <v>-1.5528471371505599</v>
      </c>
    </row>
    <row r="27" spans="1:36">
      <c r="G27" s="2"/>
      <c r="Y27">
        <v>340</v>
      </c>
      <c r="Z27">
        <v>3.149288815710213</v>
      </c>
      <c r="AA27">
        <v>3.3108485346767296</v>
      </c>
      <c r="AB27">
        <v>3.316305886517005</v>
      </c>
      <c r="AC27">
        <v>3.3176744463292382</v>
      </c>
      <c r="AF27">
        <v>340</v>
      </c>
      <c r="AG27">
        <v>-1.2504146049640505</v>
      </c>
      <c r="AH27">
        <v>-1.5045308702550442</v>
      </c>
      <c r="AI27">
        <v>-1.5376271861943855</v>
      </c>
      <c r="AJ27">
        <v>-1.5542071936873141</v>
      </c>
    </row>
    <row r="28" spans="1:36">
      <c r="G28" s="2"/>
      <c r="Y28">
        <v>350</v>
      </c>
      <c r="Z28">
        <v>2.9507310305294241</v>
      </c>
      <c r="AA28">
        <v>3.0823618907698171</v>
      </c>
      <c r="AB28">
        <v>3.0867641108615582</v>
      </c>
      <c r="AC28">
        <v>3.0878676161869461</v>
      </c>
      <c r="AF28">
        <v>350</v>
      </c>
      <c r="AG28">
        <v>-1.2712642993580618</v>
      </c>
      <c r="AH28">
        <v>-1.5091099748758954</v>
      </c>
      <c r="AI28">
        <v>-1.5399237817439753</v>
      </c>
      <c r="AJ28">
        <v>-1.5553563752608537</v>
      </c>
    </row>
    <row r="29" spans="1:36">
      <c r="G29" s="2"/>
    </row>
    <row r="30" spans="1:36">
      <c r="G30" s="2"/>
    </row>
    <row r="31" spans="1:36">
      <c r="G31" s="2" t="s">
        <v>16</v>
      </c>
    </row>
    <row r="32" spans="1:36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E48B-3779-BA40-82C1-CEC447F0CB13}">
  <dimension ref="A2:I1261"/>
  <sheetViews>
    <sheetView tabSelected="1" topLeftCell="G52" workbookViewId="0">
      <selection activeCell="H59" sqref="H59"/>
    </sheetView>
  </sheetViews>
  <sheetFormatPr baseColWidth="10" defaultRowHeight="20"/>
  <cols>
    <col min="3" max="3" width="15" customWidth="1"/>
    <col min="5" max="6" width="13.85546875" bestFit="1" customWidth="1"/>
    <col min="7" max="8" width="18.42578125" bestFit="1" customWidth="1"/>
  </cols>
  <sheetData>
    <row r="2" spans="1:8">
      <c r="A2" t="s">
        <v>0</v>
      </c>
      <c r="B2" s="1">
        <v>10</v>
      </c>
      <c r="C2" t="s">
        <v>10</v>
      </c>
      <c r="D2">
        <v>5.0000000000000001E-3</v>
      </c>
      <c r="E2" t="s">
        <v>31</v>
      </c>
      <c r="F2">
        <v>2.2515818587186175E-6</v>
      </c>
      <c r="H2" s="3"/>
    </row>
    <row r="3" spans="1:8">
      <c r="A3" t="s">
        <v>8</v>
      </c>
      <c r="B3" s="1">
        <v>400</v>
      </c>
      <c r="C3" t="s">
        <v>9</v>
      </c>
      <c r="D3">
        <v>500</v>
      </c>
    </row>
    <row r="5" spans="1:8">
      <c r="A5" t="s">
        <v>1</v>
      </c>
      <c r="B5" t="s">
        <v>5</v>
      </c>
      <c r="C5" t="s">
        <v>2</v>
      </c>
      <c r="D5" t="s">
        <v>3</v>
      </c>
      <c r="E5" t="s">
        <v>18</v>
      </c>
      <c r="F5" t="s">
        <v>19</v>
      </c>
    </row>
    <row r="6" spans="1:8">
      <c r="A6">
        <f>_begin3</f>
        <v>500</v>
      </c>
      <c r="B6">
        <f t="shared" ref="B6:B21" si="0">1/(2*PI()*A6*_C3)</f>
        <v>141.37166941154069</v>
      </c>
      <c r="C6">
        <f t="shared" ref="C6:C21" si="1">SQRT(_R3^2+B6^2)</f>
        <v>141.72490575832447</v>
      </c>
      <c r="D6">
        <f t="shared" ref="D6:D21" si="2">ATAN(-B6/_R3)</f>
        <v>-1.5001784190521934</v>
      </c>
      <c r="E6" s="13">
        <f>C6*COS(D6)</f>
        <v>9.9999999999999964</v>
      </c>
      <c r="F6" s="2">
        <f>C6*SIN(D6)</f>
        <v>-141.37166941154069</v>
      </c>
    </row>
    <row r="7" spans="1:8">
      <c r="A7">
        <f t="shared" ref="A7:A21" si="3">A6+_dt3</f>
        <v>900</v>
      </c>
      <c r="B7">
        <f t="shared" si="0"/>
        <v>78.539816339744817</v>
      </c>
      <c r="C7">
        <f t="shared" si="1"/>
        <v>79.173876693520867</v>
      </c>
      <c r="D7">
        <f t="shared" si="2"/>
        <v>-1.4441537892065186</v>
      </c>
      <c r="E7" s="13">
        <f t="shared" ref="E7:E21" si="4">C7*COS(D7)</f>
        <v>10.000000000000005</v>
      </c>
      <c r="F7" s="2">
        <f t="shared" ref="F7:F21" si="5">C7*SIN(D7)</f>
        <v>-78.539816339744817</v>
      </c>
    </row>
    <row r="8" spans="1:8">
      <c r="A8">
        <f t="shared" si="3"/>
        <v>1300</v>
      </c>
      <c r="B8">
        <f t="shared" si="0"/>
        <v>54.373719004438719</v>
      </c>
      <c r="C8">
        <f t="shared" si="1"/>
        <v>55.285633923955871</v>
      </c>
      <c r="D8">
        <f t="shared" si="2"/>
        <v>-1.3889163941110623</v>
      </c>
      <c r="E8" s="13">
        <f t="shared" si="4"/>
        <v>9.9999999999999947</v>
      </c>
      <c r="F8" s="2">
        <f t="shared" si="5"/>
        <v>-54.373719004438719</v>
      </c>
    </row>
    <row r="9" spans="1:8">
      <c r="A9">
        <f t="shared" si="3"/>
        <v>1700</v>
      </c>
      <c r="B9">
        <f t="shared" si="0"/>
        <v>41.579902768100204</v>
      </c>
      <c r="C9">
        <f t="shared" si="1"/>
        <v>42.765503787570033</v>
      </c>
      <c r="D9">
        <f t="shared" si="2"/>
        <v>-1.3347778722191748</v>
      </c>
      <c r="E9" s="13">
        <f t="shared" si="4"/>
        <v>10.000000000000004</v>
      </c>
      <c r="F9" s="2">
        <f t="shared" si="5"/>
        <v>-41.579902768100197</v>
      </c>
    </row>
    <row r="10" spans="1:8">
      <c r="A10">
        <f t="shared" si="3"/>
        <v>2100</v>
      </c>
      <c r="B10">
        <f t="shared" si="0"/>
        <v>33.659921288462066</v>
      </c>
      <c r="C10">
        <f t="shared" si="1"/>
        <v>35.113961627043189</v>
      </c>
      <c r="D10">
        <f t="shared" si="2"/>
        <v>-1.2820121008830698</v>
      </c>
      <c r="E10" s="13">
        <f t="shared" si="4"/>
        <v>9.9999999999999964</v>
      </c>
      <c r="F10" s="2">
        <f t="shared" si="5"/>
        <v>-33.659921288462066</v>
      </c>
    </row>
    <row r="11" spans="1:8">
      <c r="A11">
        <f t="shared" si="3"/>
        <v>2500</v>
      </c>
      <c r="B11">
        <f t="shared" si="0"/>
        <v>28.274333882308134</v>
      </c>
      <c r="C11">
        <f t="shared" si="1"/>
        <v>29.990631145213296</v>
      </c>
      <c r="D11">
        <f t="shared" si="2"/>
        <v>-1.2308489676792804</v>
      </c>
      <c r="E11" s="13">
        <f t="shared" si="4"/>
        <v>9.9999999999999964</v>
      </c>
      <c r="F11" s="2">
        <f t="shared" si="5"/>
        <v>-28.274333882308134</v>
      </c>
    </row>
    <row r="12" spans="1:8">
      <c r="A12">
        <f t="shared" si="3"/>
        <v>2900</v>
      </c>
      <c r="B12">
        <f t="shared" si="0"/>
        <v>24.37442576061046</v>
      </c>
      <c r="C12">
        <f t="shared" si="1"/>
        <v>26.346017368086411</v>
      </c>
      <c r="D12">
        <f t="shared" si="2"/>
        <v>-1.1814713321284365</v>
      </c>
      <c r="E12" s="13">
        <f t="shared" si="4"/>
        <v>9.9999999999999982</v>
      </c>
      <c r="F12" s="2">
        <f t="shared" si="5"/>
        <v>-24.37442576061046</v>
      </c>
    </row>
    <row r="13" spans="1:8">
      <c r="A13">
        <f t="shared" si="3"/>
        <v>3300</v>
      </c>
      <c r="B13">
        <f t="shared" si="0"/>
        <v>21.419949910839495</v>
      </c>
      <c r="C13">
        <f t="shared" si="1"/>
        <v>23.639252403214297</v>
      </c>
      <c r="D13">
        <f t="shared" si="2"/>
        <v>-1.1340149355999987</v>
      </c>
      <c r="E13" s="13">
        <f t="shared" si="4"/>
        <v>10.000000000000002</v>
      </c>
      <c r="F13" s="2">
        <f t="shared" si="5"/>
        <v>-21.419949910839495</v>
      </c>
    </row>
    <row r="14" spans="1:8">
      <c r="A14">
        <f t="shared" si="3"/>
        <v>3700</v>
      </c>
      <c r="B14">
        <f t="shared" si="0"/>
        <v>19.104279650208198</v>
      </c>
      <c r="C14">
        <f t="shared" si="1"/>
        <v>21.563244212162488</v>
      </c>
      <c r="D14">
        <f t="shared" si="2"/>
        <v>-1.0885707451174986</v>
      </c>
      <c r="E14" s="13">
        <f t="shared" si="4"/>
        <v>10.000000000000002</v>
      </c>
      <c r="F14" s="2">
        <f t="shared" si="5"/>
        <v>-19.104279650208195</v>
      </c>
    </row>
    <row r="15" spans="1:8">
      <c r="A15">
        <f t="shared" si="3"/>
        <v>4100</v>
      </c>
      <c r="B15">
        <f t="shared" si="0"/>
        <v>17.240447489212279</v>
      </c>
      <c r="C15">
        <f t="shared" si="1"/>
        <v>19.930705698200601</v>
      </c>
      <c r="D15">
        <f t="shared" si="2"/>
        <v>-1.0451890763960601</v>
      </c>
      <c r="E15" s="13">
        <f t="shared" si="4"/>
        <v>10</v>
      </c>
      <c r="F15" s="2">
        <f t="shared" si="5"/>
        <v>-17.240447489212279</v>
      </c>
    </row>
    <row r="16" spans="1:8">
      <c r="A16">
        <f t="shared" si="3"/>
        <v>4500</v>
      </c>
      <c r="B16">
        <f t="shared" si="0"/>
        <v>15.707963267948962</v>
      </c>
      <c r="C16">
        <f t="shared" si="1"/>
        <v>18.620958891185865</v>
      </c>
      <c r="D16">
        <f t="shared" si="2"/>
        <v>-1.0038848218538872</v>
      </c>
      <c r="E16" s="13">
        <f t="shared" si="4"/>
        <v>10</v>
      </c>
      <c r="F16" s="2">
        <f t="shared" si="5"/>
        <v>-15.707963267948966</v>
      </c>
    </row>
    <row r="17" spans="1:6">
      <c r="A17">
        <f t="shared" si="3"/>
        <v>4900</v>
      </c>
      <c r="B17">
        <f t="shared" si="0"/>
        <v>14.425680552198029</v>
      </c>
      <c r="C17">
        <f t="shared" si="1"/>
        <v>17.552784946955409</v>
      </c>
      <c r="D17">
        <f t="shared" si="2"/>
        <v>-0.96464317881552564</v>
      </c>
      <c r="E17" s="13">
        <f t="shared" si="4"/>
        <v>9.9999999999999982</v>
      </c>
      <c r="F17" s="2">
        <f t="shared" si="5"/>
        <v>-14.425680552198029</v>
      </c>
    </row>
    <row r="18" spans="1:6">
      <c r="A18">
        <f t="shared" si="3"/>
        <v>5300</v>
      </c>
      <c r="B18">
        <f t="shared" si="0"/>
        <v>13.336949944484969</v>
      </c>
      <c r="C18">
        <f t="shared" si="1"/>
        <v>16.669560096826121</v>
      </c>
      <c r="D18">
        <f t="shared" si="2"/>
        <v>-0.92742539340423269</v>
      </c>
      <c r="E18" s="13">
        <f t="shared" si="4"/>
        <v>10</v>
      </c>
      <c r="F18" s="2">
        <f t="shared" si="5"/>
        <v>-13.336949944484971</v>
      </c>
    </row>
    <row r="19" spans="1:6">
      <c r="A19">
        <f t="shared" si="3"/>
        <v>5700</v>
      </c>
      <c r="B19">
        <f t="shared" si="0"/>
        <v>12.401023632591288</v>
      </c>
      <c r="C19">
        <f t="shared" si="1"/>
        <v>15.930643023308495</v>
      </c>
      <c r="D19">
        <f t="shared" si="2"/>
        <v>-0.89217417263987353</v>
      </c>
      <c r="E19" s="13">
        <f t="shared" si="4"/>
        <v>10</v>
      </c>
      <c r="F19" s="2">
        <f t="shared" si="5"/>
        <v>-12.401023632591286</v>
      </c>
    </row>
    <row r="20" spans="1:6">
      <c r="A20">
        <f t="shared" si="3"/>
        <v>6100</v>
      </c>
      <c r="B20">
        <f t="shared" si="0"/>
        <v>11.58784175504432</v>
      </c>
      <c r="C20">
        <f t="shared" si="1"/>
        <v>15.306145058111419</v>
      </c>
      <c r="D20">
        <f t="shared" si="2"/>
        <v>-0.85881854660698453</v>
      </c>
      <c r="E20" s="13">
        <f t="shared" si="4"/>
        <v>10.000000000000002</v>
      </c>
      <c r="F20" s="2">
        <f t="shared" si="5"/>
        <v>-11.58784175504432</v>
      </c>
    </row>
    <row r="21" spans="1:6">
      <c r="A21">
        <f t="shared" si="3"/>
        <v>6500</v>
      </c>
      <c r="B21">
        <f t="shared" si="0"/>
        <v>10.874743800887744</v>
      </c>
      <c r="C21">
        <f t="shared" si="1"/>
        <v>14.773626932305636</v>
      </c>
      <c r="D21">
        <f t="shared" si="2"/>
        <v>-0.82727807039294698</v>
      </c>
      <c r="E21" s="13">
        <f t="shared" si="4"/>
        <v>10</v>
      </c>
      <c r="F21" s="2">
        <f t="shared" si="5"/>
        <v>-10.874743800887746</v>
      </c>
    </row>
    <row r="24" spans="1:6">
      <c r="A24" s="4" t="s">
        <v>1</v>
      </c>
      <c r="B24" s="5" t="s">
        <v>4</v>
      </c>
      <c r="C24" s="5" t="s">
        <v>2</v>
      </c>
      <c r="D24" s="5" t="s">
        <v>3</v>
      </c>
      <c r="E24" s="5" t="s">
        <v>18</v>
      </c>
      <c r="F24" s="10" t="s">
        <v>19</v>
      </c>
    </row>
    <row r="25" spans="1:6">
      <c r="A25" s="6">
        <f>_begin3</f>
        <v>500</v>
      </c>
      <c r="B25" s="7">
        <f t="shared" ref="B25:B40" si="6">1/(2*PI()*A25*_L3)</f>
        <v>6.3661977236758135E-2</v>
      </c>
      <c r="C25" s="7">
        <f t="shared" ref="C25:C40" si="7">SQRT(_R3^2+B25^2)</f>
        <v>10.00020264031413</v>
      </c>
      <c r="D25" s="7">
        <f t="shared" ref="D25:D40" si="8">ATAN(-B25/_R3)</f>
        <v>-6.3661117216753001E-3</v>
      </c>
      <c r="E25" s="7">
        <f>C25*COS(D25)</f>
        <v>10</v>
      </c>
      <c r="F25" s="11">
        <f>C25*SIN(D25)</f>
        <v>-6.3661977236758135E-2</v>
      </c>
    </row>
    <row r="26" spans="1:6">
      <c r="A26" s="8">
        <f t="shared" ref="A26:A40" si="9">A25+_dt3</f>
        <v>900</v>
      </c>
      <c r="B26" s="7">
        <f t="shared" si="6"/>
        <v>3.5367765131532301E-2</v>
      </c>
      <c r="C26" s="9">
        <f t="shared" si="7"/>
        <v>10.000062543744933</v>
      </c>
      <c r="D26" s="9">
        <f t="shared" si="8"/>
        <v>-3.5367617663345841E-3</v>
      </c>
      <c r="E26" s="9">
        <f t="shared" ref="E26:E40" si="10">C26*COS(D26)</f>
        <v>9.9999999999999982</v>
      </c>
      <c r="F26" s="12">
        <f t="shared" ref="F26:F40" si="11">C26*SIN(D26)</f>
        <v>-3.5367765131532301E-2</v>
      </c>
    </row>
    <row r="27" spans="1:6">
      <c r="A27" s="6">
        <f t="shared" si="9"/>
        <v>1300</v>
      </c>
      <c r="B27" s="7">
        <f t="shared" si="6"/>
        <v>2.4485375860291592E-2</v>
      </c>
      <c r="C27" s="7">
        <f t="shared" si="7"/>
        <v>10.00002997663662</v>
      </c>
      <c r="D27" s="7">
        <f t="shared" si="8"/>
        <v>-2.4485326927779954E-3</v>
      </c>
      <c r="E27" s="7">
        <f t="shared" si="10"/>
        <v>9.9999999999999982</v>
      </c>
      <c r="F27" s="11">
        <f t="shared" si="11"/>
        <v>-2.4485375860291585E-2</v>
      </c>
    </row>
    <row r="28" spans="1:6">
      <c r="A28" s="8">
        <f t="shared" si="9"/>
        <v>1700</v>
      </c>
      <c r="B28" s="7">
        <f t="shared" si="6"/>
        <v>1.8724110951987689E-2</v>
      </c>
      <c r="C28" s="9">
        <f t="shared" si="7"/>
        <v>10.000017529601182</v>
      </c>
      <c r="D28" s="9">
        <f t="shared" si="8"/>
        <v>-1.872408907026804E-3</v>
      </c>
      <c r="E28" s="9">
        <f t="shared" si="10"/>
        <v>10</v>
      </c>
      <c r="F28" s="12">
        <f t="shared" si="11"/>
        <v>-1.8724110951987689E-2</v>
      </c>
    </row>
    <row r="29" spans="1:6">
      <c r="A29" s="6">
        <f t="shared" si="9"/>
        <v>2100</v>
      </c>
      <c r="B29" s="7">
        <f t="shared" si="6"/>
        <v>1.5157613627799556E-2</v>
      </c>
      <c r="C29" s="7">
        <f t="shared" si="7"/>
        <v>10.000011487655946</v>
      </c>
      <c r="D29" s="7">
        <f t="shared" si="8"/>
        <v>-1.5157602019445536E-3</v>
      </c>
      <c r="E29" s="7">
        <f t="shared" si="10"/>
        <v>10</v>
      </c>
      <c r="F29" s="11">
        <f t="shared" si="11"/>
        <v>-1.5157613627799557E-2</v>
      </c>
    </row>
    <row r="30" spans="1:6">
      <c r="A30" s="8">
        <f t="shared" si="9"/>
        <v>2500</v>
      </c>
      <c r="B30" s="7">
        <f t="shared" si="6"/>
        <v>1.2732395447351627E-2</v>
      </c>
      <c r="C30" s="9">
        <f t="shared" si="7"/>
        <v>10.000008105691405</v>
      </c>
      <c r="D30" s="9">
        <f t="shared" si="8"/>
        <v>-1.2732388567030972E-3</v>
      </c>
      <c r="E30" s="9">
        <f t="shared" si="10"/>
        <v>10</v>
      </c>
      <c r="F30" s="12">
        <f t="shared" si="11"/>
        <v>-1.2732395447351623E-2</v>
      </c>
    </row>
    <row r="31" spans="1:6">
      <c r="A31" s="6">
        <f t="shared" si="9"/>
        <v>2900</v>
      </c>
      <c r="B31" s="7">
        <f t="shared" si="6"/>
        <v>1.0976202971854851E-2</v>
      </c>
      <c r="C31" s="7">
        <f t="shared" si="7"/>
        <v>10.000006023849769</v>
      </c>
      <c r="D31" s="7">
        <f t="shared" si="8"/>
        <v>-1.0976198563923526E-3</v>
      </c>
      <c r="E31" s="7">
        <f t="shared" si="10"/>
        <v>10</v>
      </c>
      <c r="F31" s="11">
        <f t="shared" si="11"/>
        <v>-1.0976202971854849E-2</v>
      </c>
    </row>
    <row r="32" spans="1:6">
      <c r="A32" s="8">
        <f t="shared" si="9"/>
        <v>3300</v>
      </c>
      <c r="B32" s="7">
        <f t="shared" si="6"/>
        <v>9.6457541267815361E-3</v>
      </c>
      <c r="C32" s="9">
        <f t="shared" si="7"/>
        <v>10.000004652027553</v>
      </c>
      <c r="D32" s="9">
        <f t="shared" si="8"/>
        <v>-9.6457511352949132E-4</v>
      </c>
      <c r="E32" s="9">
        <f t="shared" si="10"/>
        <v>10.000000000000002</v>
      </c>
      <c r="F32" s="12">
        <f t="shared" si="11"/>
        <v>-9.6457541267815361E-3</v>
      </c>
    </row>
    <row r="33" spans="1:9">
      <c r="A33" s="6">
        <f t="shared" si="9"/>
        <v>3700</v>
      </c>
      <c r="B33" s="7">
        <f t="shared" si="6"/>
        <v>8.6029698968592069E-3</v>
      </c>
      <c r="C33" s="7">
        <f t="shared" si="7"/>
        <v>10.000003700553867</v>
      </c>
      <c r="D33" s="7">
        <f t="shared" si="8"/>
        <v>-8.6029677744761885E-4</v>
      </c>
      <c r="E33" s="7">
        <f t="shared" si="10"/>
        <v>10</v>
      </c>
      <c r="F33" s="11">
        <f t="shared" si="11"/>
        <v>-8.6029698968592069E-3</v>
      </c>
    </row>
    <row r="34" spans="1:9">
      <c r="A34" s="8">
        <f t="shared" si="9"/>
        <v>4100</v>
      </c>
      <c r="B34" s="7">
        <f t="shared" si="6"/>
        <v>7.7636557605802615E-3</v>
      </c>
      <c r="C34" s="9">
        <f t="shared" si="7"/>
        <v>10.000003013717084</v>
      </c>
      <c r="D34" s="9">
        <f t="shared" si="8"/>
        <v>-7.7636542007497903E-4</v>
      </c>
      <c r="E34" s="9">
        <f t="shared" si="10"/>
        <v>9.9999999999999982</v>
      </c>
      <c r="F34" s="12">
        <f t="shared" si="11"/>
        <v>-7.7636557605802615E-3</v>
      </c>
    </row>
    <row r="35" spans="1:9">
      <c r="A35" s="6">
        <f t="shared" si="9"/>
        <v>4500</v>
      </c>
      <c r="B35" s="7">
        <f t="shared" si="6"/>
        <v>7.0735530263064594E-3</v>
      </c>
      <c r="C35" s="7">
        <f t="shared" si="7"/>
        <v>10.000002501757308</v>
      </c>
      <c r="D35" s="7">
        <f t="shared" si="8"/>
        <v>-7.0735518465524672E-4</v>
      </c>
      <c r="E35" s="7">
        <f t="shared" si="10"/>
        <v>10</v>
      </c>
      <c r="F35" s="11">
        <f t="shared" si="11"/>
        <v>-7.0735530263064594E-3</v>
      </c>
    </row>
    <row r="36" spans="1:9">
      <c r="A36" s="8">
        <f t="shared" si="9"/>
        <v>4900</v>
      </c>
      <c r="B36" s="7">
        <f t="shared" si="6"/>
        <v>6.4961201261998095E-3</v>
      </c>
      <c r="C36" s="9">
        <f t="shared" si="7"/>
        <v>10.000002109978611</v>
      </c>
      <c r="D36" s="9">
        <f t="shared" si="8"/>
        <v>-6.4961192124216428E-4</v>
      </c>
      <c r="E36" s="9">
        <f t="shared" si="10"/>
        <v>10</v>
      </c>
      <c r="F36" s="12">
        <f t="shared" si="11"/>
        <v>-6.4961201261998086E-3</v>
      </c>
    </row>
    <row r="37" spans="1:9">
      <c r="A37" s="6">
        <f t="shared" si="9"/>
        <v>5300</v>
      </c>
      <c r="B37" s="7">
        <f t="shared" si="6"/>
        <v>6.0058469091281257E-3</v>
      </c>
      <c r="C37" s="7">
        <f t="shared" si="7"/>
        <v>10.000001803509692</v>
      </c>
      <c r="D37" s="7">
        <f t="shared" si="8"/>
        <v>-6.0058461870213427E-4</v>
      </c>
      <c r="E37" s="7">
        <f t="shared" si="10"/>
        <v>10</v>
      </c>
      <c r="F37" s="11">
        <f t="shared" si="11"/>
        <v>-6.0058469091281257E-3</v>
      </c>
    </row>
    <row r="38" spans="1:9">
      <c r="A38" s="8">
        <f t="shared" si="9"/>
        <v>5700</v>
      </c>
      <c r="B38" s="7">
        <f t="shared" si="6"/>
        <v>5.5843839681366794E-3</v>
      </c>
      <c r="C38" s="9">
        <f t="shared" si="7"/>
        <v>10.000001559267094</v>
      </c>
      <c r="D38" s="9">
        <f t="shared" si="8"/>
        <v>-5.584383387633665E-4</v>
      </c>
      <c r="E38" s="9">
        <f t="shared" si="10"/>
        <v>10.000000000000002</v>
      </c>
      <c r="F38" s="12">
        <f t="shared" si="11"/>
        <v>-5.5843839681366794E-3</v>
      </c>
    </row>
    <row r="39" spans="1:9">
      <c r="A39" s="6">
        <f t="shared" si="9"/>
        <v>6100</v>
      </c>
      <c r="B39" s="7">
        <f t="shared" si="6"/>
        <v>5.2181948554719786E-3</v>
      </c>
      <c r="C39" s="7">
        <f t="shared" si="7"/>
        <v>10.000001361477784</v>
      </c>
      <c r="D39" s="7">
        <f t="shared" si="8"/>
        <v>-5.2181943818415994E-4</v>
      </c>
      <c r="E39" s="7">
        <f t="shared" si="10"/>
        <v>9.9999999999999982</v>
      </c>
      <c r="F39" s="11">
        <f t="shared" si="11"/>
        <v>-5.2181948554719786E-3</v>
      </c>
    </row>
    <row r="40" spans="1:9">
      <c r="A40" s="8">
        <f t="shared" si="9"/>
        <v>6500</v>
      </c>
      <c r="B40" s="7">
        <f t="shared" si="6"/>
        <v>4.897075172058318E-3</v>
      </c>
      <c r="C40" s="9">
        <f t="shared" si="7"/>
        <v>10.00000119906719</v>
      </c>
      <c r="D40" s="9">
        <f t="shared" si="8"/>
        <v>-4.8970747805968736E-4</v>
      </c>
      <c r="E40" s="9">
        <f t="shared" si="10"/>
        <v>10</v>
      </c>
      <c r="F40" s="12">
        <f t="shared" si="11"/>
        <v>-4.897075172058318E-3</v>
      </c>
    </row>
    <row r="44" spans="1:9">
      <c r="A44" t="s">
        <v>0</v>
      </c>
      <c r="B44" s="1">
        <v>10</v>
      </c>
      <c r="C44" t="s">
        <v>10</v>
      </c>
      <c r="D44">
        <v>2E-3</v>
      </c>
      <c r="G44" t="s">
        <v>13</v>
      </c>
      <c r="H44">
        <f>1/(((4*PI()^2*_L2*800)^2))</f>
        <v>2.506343323897543E-4</v>
      </c>
      <c r="I44" t="s">
        <v>17</v>
      </c>
    </row>
    <row r="45" spans="1:9">
      <c r="A45" t="s">
        <v>8</v>
      </c>
      <c r="B45" s="1">
        <v>2.5</v>
      </c>
      <c r="C45" t="s">
        <v>12</v>
      </c>
      <c r="D45">
        <v>1</v>
      </c>
    </row>
    <row r="47" spans="1:9">
      <c r="A47" t="s">
        <v>1</v>
      </c>
      <c r="B47" t="s">
        <v>15</v>
      </c>
      <c r="C47" t="s">
        <v>14</v>
      </c>
      <c r="D47" t="s">
        <v>2</v>
      </c>
      <c r="E47" t="s">
        <v>18</v>
      </c>
      <c r="F47" t="s">
        <v>19</v>
      </c>
      <c r="G47" t="s">
        <v>3</v>
      </c>
    </row>
    <row r="48" spans="1:9">
      <c r="A48">
        <f>D45</f>
        <v>1</v>
      </c>
      <c r="B48">
        <f>2*PI()*テーブル143[[#This Row],[周波数]]</f>
        <v>6.2831853071795862</v>
      </c>
      <c r="C48">
        <f>(テーブル143[[#This Row],[w]]*_C2-1/(テーブル143[[#This Row],[w]]*_L2))^2</f>
        <v>6332.3233457936585</v>
      </c>
      <c r="D48">
        <f>1/(SQRT((1/_R2)^2+テーブル143[[#This Row],[(wc-1/wl)^2]]))</f>
        <v>1.2566609376293187E-2</v>
      </c>
      <c r="E48">
        <f>テーブル143[[#This Row],[インピーダンス]]*COS(テーブル143[[#This Row],[偏角]])</f>
        <v>1.5791967121634145E-5</v>
      </c>
      <c r="F48">
        <f>テーブル143[[#This Row],[インピーダンス]]*SIN(テーブル143[[#This Row],[偏角]])</f>
        <v>1.2566599453715166E-2</v>
      </c>
      <c r="G48" s="2">
        <f>ATAN(_R2*(1/(テーブル143[[#This Row],[w]]*_L2)-テーブル143[[#This Row],[w]]*_C2))</f>
        <v>1.5695396655265146</v>
      </c>
    </row>
    <row r="49" spans="1:7">
      <c r="A49">
        <f>A48+B45</f>
        <v>3.5</v>
      </c>
      <c r="B49">
        <f>2*PI()*テーブル143[[#This Row],[周波数]]</f>
        <v>21.991148575128552</v>
      </c>
      <c r="C49">
        <f>(テーブル143[[#This Row],[w]]*_C2-1/(テーブル143[[#This Row],[w]]*_L2))^2</f>
        <v>516.69421054857651</v>
      </c>
      <c r="D49">
        <f>1/(SQRT((1/_R2)^2+テーブル143[[#This Row],[(wc-1/wl)^2]]))</f>
        <v>4.3992536163909975E-2</v>
      </c>
      <c r="E49">
        <f>テーブル143[[#This Row],[インピーダンス]]*COS(テーブル143[[#This Row],[偏角]])</f>
        <v>1.9353432381329024E-4</v>
      </c>
      <c r="F49">
        <f>テーブル143[[#This Row],[インピーダンス]]*SIN(テーブル143[[#This Row],[偏角]])</f>
        <v>4.3992110458563286E-2</v>
      </c>
      <c r="G49" s="2">
        <f>ATAN(_R2*(1/(テーブル143[[#This Row],[w]]*_L2)-テーブル143[[#This Row],[w]]*_C2))</f>
        <v>1.5663970589882725</v>
      </c>
    </row>
    <row r="50" spans="1:7">
      <c r="A50">
        <f t="shared" ref="A50:A113" si="12">A49+_dt2</f>
        <v>13.5</v>
      </c>
      <c r="B50">
        <f>2*PI()*テーブル143[[#This Row],[周波数]]</f>
        <v>84.823001646924411</v>
      </c>
      <c r="C50">
        <f>(テーブル143[[#This Row],[w]]*_C2-1/(テーブル143[[#This Row],[w]]*_L2))^2</f>
        <v>34.49645125854898</v>
      </c>
      <c r="D50">
        <f>1/(SQRT((1/_R2)^2+テーブル143[[#This Row],[(wc-1/wl)^2]]))</f>
        <v>0.17023539048243755</v>
      </c>
      <c r="E50">
        <f>テーブル143[[#This Row],[インピーダンス]]*COS(テーブル143[[#This Row],[偏角]])</f>
        <v>2.8980088172708154E-3</v>
      </c>
      <c r="F50">
        <f>テーブル143[[#This Row],[インピーダンス]]*SIN(テーブル143[[#This Row],[偏角]])</f>
        <v>0.17021072151190419</v>
      </c>
      <c r="G50" s="2">
        <f>ATAN(_R2*(1/(テーブル143[[#This Row],[w]]*_L2)-テーブル143[[#This Row],[w]]*_C2))</f>
        <v>1.553771965399968</v>
      </c>
    </row>
    <row r="51" spans="1:7">
      <c r="A51">
        <f t="shared" si="12"/>
        <v>23.5</v>
      </c>
      <c r="B51">
        <f>2*PI()*テーブル143[[#This Row],[周波数]]</f>
        <v>147.65485471872029</v>
      </c>
      <c r="C51">
        <f>(テーブル143[[#This Row],[w]]*_C2-1/(テーブル143[[#This Row],[w]]*_L2))^2</f>
        <v>11.21759619609348</v>
      </c>
      <c r="D51">
        <f>1/(SQRT((1/_R2)^2+テーブル143[[#This Row],[(wc-1/wl)^2]]))</f>
        <v>0.29843970885922799</v>
      </c>
      <c r="E51">
        <f>テーブル143[[#This Row],[インピーダンス]]*COS(テーブル143[[#This Row],[偏角]])</f>
        <v>8.9066259823980514E-3</v>
      </c>
      <c r="F51">
        <f>テーブル143[[#This Row],[インピーダンス]]*SIN(テーブル143[[#This Row],[偏角]])</f>
        <v>0.29830677470951017</v>
      </c>
      <c r="G51" s="2">
        <f>ATAN(_R2*(1/(テーブル143[[#This Row],[w]]*_L2)-テーブル143[[#This Row],[w]]*_C2))</f>
        <v>1.5409479239809936</v>
      </c>
    </row>
    <row r="52" spans="1:7">
      <c r="A52">
        <f t="shared" si="12"/>
        <v>33.5</v>
      </c>
      <c r="B52">
        <f>2*PI()*テーブル143[[#This Row],[周波数]]</f>
        <v>210.48670779051614</v>
      </c>
      <c r="C52">
        <f>(テーブル143[[#This Row],[w]]*_C2-1/(テーブル143[[#This Row],[w]]*_L2))^2</f>
        <v>5.3948968091328089</v>
      </c>
      <c r="D52">
        <f>1/(SQRT((1/_R2)^2+テーブル143[[#This Row],[(wc-1/wl)^2]]))</f>
        <v>0.43013649966654338</v>
      </c>
      <c r="E52">
        <f>テーブル143[[#This Row],[インピーダンス]]*COS(テーブル143[[#This Row],[偏角]])</f>
        <v>1.850174083453859E-2</v>
      </c>
      <c r="F52">
        <f>テーブル143[[#This Row],[インピーダンス]]*SIN(テーブル143[[#This Row],[偏角]])</f>
        <v>0.42973840174166172</v>
      </c>
      <c r="G52" s="2">
        <f>ATAN(_R2*(1/(テーブル143[[#This Row],[w]]*_L2)-テーブル143[[#This Row],[w]]*_C2))</f>
        <v>1.5277694019828538</v>
      </c>
    </row>
    <row r="53" spans="1:7">
      <c r="A53">
        <f t="shared" si="12"/>
        <v>43.5</v>
      </c>
      <c r="B53">
        <f>2*PI()*テーブル143[[#This Row],[周波数]]</f>
        <v>273.31856086231198</v>
      </c>
      <c r="C53">
        <f>(テーブル143[[#This Row],[w]]*_C2-1/(テーブル143[[#This Row],[w]]*_L2))^2</f>
        <v>3.100642543994069</v>
      </c>
      <c r="D53">
        <f>1/(SQRT((1/_R2)^2+テーブル143[[#This Row],[(wc-1/wl)^2]]))</f>
        <v>0.5669894085025774</v>
      </c>
      <c r="E53">
        <f>テーブル143[[#This Row],[インピーダンス]]*COS(テーブル143[[#This Row],[偏角]])</f>
        <v>3.2147698935410238E-2</v>
      </c>
      <c r="F53">
        <f>テーブル143[[#This Row],[インピーダンス]]*SIN(テーブル143[[#This Row],[偏角]])</f>
        <v>0.56607730462125116</v>
      </c>
      <c r="G53" s="2">
        <f>ATAN(_R2*(1/(テーブル143[[#This Row],[w]]*_L2)-テーブル143[[#This Row],[w]]*_C2))</f>
        <v>1.5140669629046672</v>
      </c>
    </row>
    <row r="54" spans="1:7">
      <c r="A54">
        <f t="shared" si="12"/>
        <v>53.5</v>
      </c>
      <c r="B54">
        <f>2*PI()*テーブル143[[#This Row],[周波数]]</f>
        <v>336.15041393410786</v>
      </c>
      <c r="C54">
        <f>(テーブル143[[#This Row],[w]]*_C2-1/(テーブル143[[#This Row],[w]]*_L2))^2</f>
        <v>1.9689100154299901</v>
      </c>
      <c r="D54">
        <f>1/(SQRT((1/_R2)^2+テーブル143[[#This Row],[(wc-1/wl)^2]]))</f>
        <v>0.71086474600090721</v>
      </c>
      <c r="E54">
        <f>テーブル143[[#This Row],[インピーダンス]]*COS(テーブル143[[#This Row],[偏角]])</f>
        <v>5.0532868710693367E-2</v>
      </c>
      <c r="F54">
        <f>テーブル143[[#This Row],[インピーダンス]]*SIN(テーブル143[[#This Row],[偏角]])</f>
        <v>0.70906636945126811</v>
      </c>
      <c r="G54" s="2">
        <f>ATAN(_R2*(1/(テーブル143[[#This Row],[w]]*_L2)-テーブル143[[#This Row],[w]]*_C2))</f>
        <v>1.4996498455824909</v>
      </c>
    </row>
    <row r="55" spans="1:7">
      <c r="A55">
        <f t="shared" si="12"/>
        <v>63.5</v>
      </c>
      <c r="B55">
        <f>2*PI()*テーブル143[[#This Row],[周波数]]</f>
        <v>398.98226700590374</v>
      </c>
      <c r="C55">
        <f>(テーブル143[[#This Row],[w]]*_C2-1/(テーブル143[[#This Row],[w]]*_L2))^2</f>
        <v>1.3298468858565426</v>
      </c>
      <c r="D55">
        <f>1/(SQRT((1/_R2)^2+テーブル143[[#This Row],[(wc-1/wl)^2]]))</f>
        <v>0.8639177844658622</v>
      </c>
      <c r="E55">
        <f>テーブル143[[#This Row],[インピーダンス]]*COS(テーブル143[[#This Row],[偏角]])</f>
        <v>7.4635393831640348E-2</v>
      </c>
      <c r="F55">
        <f>テーブル143[[#This Row],[インピーダンス]]*SIN(テーブル143[[#This Row],[偏角]])</f>
        <v>0.86068780420312674</v>
      </c>
      <c r="G55" s="2">
        <f>ATAN(_R2*(1/(テーブル143[[#This Row],[w]]*_L2)-テーブル143[[#This Row],[w]]*_C2))</f>
        <v>1.4842967210662277</v>
      </c>
    </row>
    <row r="56" spans="1:7">
      <c r="A56">
        <f t="shared" si="12"/>
        <v>73.5</v>
      </c>
      <c r="B56">
        <f>2*PI()*テーブル143[[#This Row],[周波数]]</f>
        <v>461.81412007769961</v>
      </c>
      <c r="C56">
        <f>(テーブル143[[#This Row],[w]]*_C2-1/(テーブル143[[#This Row],[w]]*_L2))^2</f>
        <v>0.93497337750090248</v>
      </c>
      <c r="D56">
        <f>1/(SQRT((1/_R2)^2+テーブル143[[#This Row],[(wc-1/wl)^2]]))</f>
        <v>1.0287034901444352</v>
      </c>
      <c r="E56">
        <f>テーブル143[[#This Row],[インピーダンス]]*COS(テーブル143[[#This Row],[偏角]])</f>
        <v>0.10582308706353426</v>
      </c>
      <c r="F56">
        <f>テーブル143[[#This Row],[インピーダンス]]*SIN(テーブル143[[#This Row],[偏角]])</f>
        <v>1.0232459845411981</v>
      </c>
      <c r="G56" s="2">
        <f>ATAN(_R2*(1/(テーブル143[[#This Row],[w]]*_L2)-テーブル143[[#This Row],[w]]*_C2))</f>
        <v>1.4677436740031147</v>
      </c>
    </row>
    <row r="57" spans="1:7">
      <c r="A57">
        <f t="shared" si="12"/>
        <v>83.5</v>
      </c>
      <c r="B57">
        <f>2*PI()*テーブル143[[#This Row],[周波数]]</f>
        <v>524.64597314949549</v>
      </c>
      <c r="C57">
        <f>(テーブル143[[#This Row],[w]]*_C2-1/(テーブル143[[#This Row],[w]]*_L2))^2</f>
        <v>0.67491042051003891</v>
      </c>
      <c r="D57">
        <f>1/(SQRT((1/_R2)^2+テーブル143[[#This Row],[(wc-1/wl)^2]]))</f>
        <v>1.2083231972550244</v>
      </c>
      <c r="E57">
        <f>テーブル143[[#This Row],[インピーダンス]]*COS(テーブル143[[#This Row],[偏角]])</f>
        <v>0.14600449490246031</v>
      </c>
      <c r="F57">
        <f>テーブル143[[#This Row],[インピーダンス]]*SIN(テーブル143[[#This Row],[偏角]])</f>
        <v>1.1994697313783629</v>
      </c>
      <c r="G57" s="2">
        <f>ATAN(_R2*(1/(テーブル143[[#This Row],[w]]*_L2)-テーブル143[[#This Row],[w]]*_C2))</f>
        <v>1.4496680238826756</v>
      </c>
    </row>
    <row r="58" spans="1:7">
      <c r="A58">
        <f t="shared" si="12"/>
        <v>93.5</v>
      </c>
      <c r="B58">
        <f>2*PI()*テーブル143[[#This Row],[周波数]]</f>
        <v>587.47782622129137</v>
      </c>
      <c r="C58">
        <f>(テーブル143[[#This Row],[w]]*_C2-1/(テーブル143[[#This Row],[w]]*_L2))^2</f>
        <v>0.49541022751166552</v>
      </c>
      <c r="D58">
        <f>1/(SQRT((1/_R2)^2+テーブル143[[#This Row],[(wc-1/wl)^2]]))</f>
        <v>1.4066238828499287</v>
      </c>
      <c r="E58">
        <f>テーブル143[[#This Row],[インピーダンス]]*COS(テーブル143[[#This Row],[偏角]])</f>
        <v>0.19785907478038101</v>
      </c>
      <c r="F58">
        <f>テーブル143[[#This Row],[インピーダンス]]*SIN(テーブル143[[#This Row],[偏角]])</f>
        <v>1.3926386948275067</v>
      </c>
      <c r="G58" s="2">
        <f>ATAN(_R2*(1/(テーブル143[[#This Row],[w]]*_L2)-テーブル143[[#This Row],[w]]*_C2))</f>
        <v>1.4296659036938197</v>
      </c>
    </row>
    <row r="59" spans="1:7">
      <c r="A59">
        <f t="shared" si="12"/>
        <v>103.5</v>
      </c>
      <c r="B59">
        <f>2*PI()*テーブル143[[#This Row],[周波数]]</f>
        <v>650.30967929308713</v>
      </c>
      <c r="C59">
        <f>(テーブル143[[#This Row],[w]]*_C2-1/(テーブル143[[#This Row],[w]]*_L2))^2</f>
        <v>0.36708394254613907</v>
      </c>
      <c r="D59">
        <f>1/(SQRT((1/_R2)^2+テーブル143[[#This Row],[(wc-1/wl)^2]]))</f>
        <v>1.6284745675697807</v>
      </c>
      <c r="E59">
        <f>テーブル143[[#This Row],[インピーダンス]]*COS(テーブル143[[#This Row],[偏角]])</f>
        <v>0.26519294172215835</v>
      </c>
      <c r="F59">
        <f>テーブル143[[#This Row],[インピーダンス]]*SIN(テーブル143[[#This Row],[偏角]])</f>
        <v>1.6067364814686733</v>
      </c>
      <c r="G59" s="2">
        <f>ATAN(_R2*(1/(テーブル143[[#This Row],[w]]*_L2)-テーブル143[[#This Row],[w]]*_C2))</f>
        <v>1.4072203758869875</v>
      </c>
    </row>
    <row r="60" spans="1:7">
      <c r="A60">
        <f t="shared" si="12"/>
        <v>113.5</v>
      </c>
      <c r="B60">
        <f>2*PI()*テーブル143[[#This Row],[周波数]]</f>
        <v>713.14153236488301</v>
      </c>
      <c r="C60">
        <f>(テーブル143[[#This Row],[w]]*_C2-1/(テーブル143[[#This Row],[w]]*_L2))^2</f>
        <v>0.27288644914869531</v>
      </c>
      <c r="D60">
        <f>1/(SQRT((1/_R2)^2+テーブル143[[#This Row],[(wc-1/wl)^2]]))</f>
        <v>1.8801561855422013</v>
      </c>
      <c r="E60">
        <f>テーブル143[[#This Row],[インピーダンス]]*COS(テーブル143[[#This Row],[偏角]])</f>
        <v>0.35349872820325989</v>
      </c>
      <c r="F60">
        <f>テーブル143[[#This Row],[インピーダンス]]*SIN(テーブル143[[#This Row],[偏角]])</f>
        <v>1.8466255525122786</v>
      </c>
      <c r="G60" s="2">
        <f>ATAN(_R2*(1/(テーブル143[[#This Row],[w]]*_L2)-テーブル143[[#This Row],[w]]*_C2))</f>
        <v>1.3816549859262317</v>
      </c>
    </row>
    <row r="61" spans="1:7">
      <c r="A61">
        <f t="shared" si="12"/>
        <v>123.5</v>
      </c>
      <c r="B61">
        <f>2*PI()*テーブル143[[#This Row],[周波数]]</f>
        <v>775.97338543667888</v>
      </c>
      <c r="C61">
        <f>(テーブル143[[#This Row],[w]]*_C2-1/(テーブル143[[#This Row],[w]]*_L2))^2</f>
        <v>0.20237980026339503</v>
      </c>
      <c r="D61">
        <f>1/(SQRT((1/_R2)^2+テーブル143[[#This Row],[(wc-1/wl)^2]]))</f>
        <v>2.1699183676221492</v>
      </c>
      <c r="E61">
        <f>テーブル143[[#This Row],[インピーダンス]]*COS(テーブル143[[#This Row],[偏角]])</f>
        <v>0.47085457221439719</v>
      </c>
      <c r="F61">
        <f>テーブル143[[#This Row],[インピーダンス]]*SIN(テーブル143[[#This Row],[偏角]])</f>
        <v>2.1182166305571224</v>
      </c>
      <c r="G61" s="2">
        <f>ATAN(_R2*(1/(テーブル143[[#This Row],[w]]*_L2)-テーブル143[[#This Row],[w]]*_C2))</f>
        <v>1.3520645042706516</v>
      </c>
    </row>
    <row r="62" spans="1:7">
      <c r="A62">
        <f t="shared" si="12"/>
        <v>133.5</v>
      </c>
      <c r="B62">
        <f>2*PI()*テーブル143[[#This Row],[周波数]]</f>
        <v>838.80523850847476</v>
      </c>
      <c r="C62">
        <f>(テーブル143[[#This Row],[w]]*_C2-1/(テーブル143[[#This Row],[w]]*_L2))^2</f>
        <v>0.14888218125431121</v>
      </c>
      <c r="D62">
        <f>1/(SQRT((1/_R2)^2+テーブル143[[#This Row],[(wc-1/wl)^2]]))</f>
        <v>2.5087789857389309</v>
      </c>
      <c r="E62">
        <f>テーブル143[[#This Row],[インピーダンス]]*COS(テーブル143[[#This Row],[偏角]])</f>
        <v>0.62939719992852572</v>
      </c>
      <c r="F62">
        <f>テーブル143[[#This Row],[インピーダンス]]*SIN(テーブル143[[#This Row],[偏角]])</f>
        <v>2.4285450714383274</v>
      </c>
      <c r="G62" s="2">
        <f>ATAN(_R2*(1/(テーブル143[[#This Row],[w]]*_L2)-テーブル143[[#This Row],[w]]*_C2))</f>
        <v>1.3172092756244256</v>
      </c>
    </row>
    <row r="63" spans="1:7">
      <c r="A63">
        <f t="shared" si="12"/>
        <v>143.5</v>
      </c>
      <c r="B63">
        <f>2*PI()*テーブル143[[#This Row],[周波数]]</f>
        <v>901.63709158027063</v>
      </c>
      <c r="C63">
        <f>(テーブル143[[#This Row],[w]]*_C2-1/(テーブル143[[#This Row],[w]]*_L2))^2</f>
        <v>0.10795537291198469</v>
      </c>
      <c r="D63">
        <f>1/(SQRT((1/_R2)^2+テーブル143[[#This Row],[(wc-1/wl)^2]]))</f>
        <v>2.9116631899579484</v>
      </c>
      <c r="E63">
        <f>テーブル143[[#This Row],[インピーダンス]]*COS(テーブル143[[#This Row],[偏角]])</f>
        <v>0.8477782531756094</v>
      </c>
      <c r="F63">
        <f>テーブル143[[#This Row],[インピーダンス]]*SIN(テーブル143[[#This Row],[偏角]])</f>
        <v>2.7855079546105426</v>
      </c>
      <c r="G63" s="2">
        <f>ATAN(_R2*(1/(テーブル143[[#This Row],[w]]*_L2)-テーブル143[[#This Row],[w]]*_C2))</f>
        <v>1.2753505734339436</v>
      </c>
    </row>
    <row r="64" spans="1:7">
      <c r="A64">
        <f t="shared" si="12"/>
        <v>153.5</v>
      </c>
      <c r="B64">
        <f>2*PI()*テーブル143[[#This Row],[周波数]]</f>
        <v>964.46894465206651</v>
      </c>
      <c r="C64">
        <f>(テーブル143[[#This Row],[w]]*_C2-1/(テーブル143[[#This Row],[w]]*_L2))^2</f>
        <v>7.6557898423209897E-2</v>
      </c>
      <c r="D64">
        <f>1/(SQRT((1/_R2)^2+テーブル143[[#This Row],[(wc-1/wl)^2]]))</f>
        <v>3.3989646532951054</v>
      </c>
      <c r="E64">
        <f>テーブル143[[#This Row],[インピーダンス]]*COS(テーブル143[[#This Row],[偏角]])</f>
        <v>1.1552960714349514</v>
      </c>
      <c r="F64">
        <f>テーブル143[[#This Row],[インピーダンス]]*SIN(テーブル143[[#This Row],[偏角]])</f>
        <v>3.1966000221604962</v>
      </c>
      <c r="G64" s="2">
        <f>ATAN(_R2*(1/(テーブル143[[#This Row],[w]]*_L2)-テーブル143[[#This Row],[w]]*_C2))</f>
        <v>1.2239895205161857</v>
      </c>
    </row>
    <row r="65" spans="1:7">
      <c r="A65">
        <f t="shared" si="12"/>
        <v>163.5</v>
      </c>
      <c r="B65">
        <f>2*PI()*テーブル143[[#This Row],[周波数]]</f>
        <v>1027.3007977238624</v>
      </c>
      <c r="C65">
        <f>(テーブル143[[#This Row],[w]]*_C2-1/(テーブル143[[#This Row],[w]]*_L2))^2</f>
        <v>5.2548921151366862E-2</v>
      </c>
      <c r="D65">
        <f>1/(SQRT((1/_R2)^2+テーブル143[[#This Row],[(wc-1/wl)^2]]))</f>
        <v>3.9984354415763663</v>
      </c>
      <c r="E65">
        <f>テーブル143[[#This Row],[インピーダンス]]*COS(テーブル143[[#This Row],[偏角]])</f>
        <v>1.598748598045399</v>
      </c>
      <c r="F65">
        <f>テーブル143[[#This Row],[インピーダンス]]*SIN(テーブル143[[#This Row],[偏角]])</f>
        <v>3.6648995758003879</v>
      </c>
      <c r="G65" s="2">
        <f>ATAN(_R2*(1/(テーブル143[[#This Row],[w]]*_L2)-テーブル143[[#This Row],[w]]*_C2))</f>
        <v>1.1594501816888043</v>
      </c>
    </row>
    <row r="66" spans="1:7">
      <c r="A66">
        <f t="shared" si="12"/>
        <v>173.5</v>
      </c>
      <c r="B66">
        <f>2*PI()*テーブル143[[#This Row],[周波数]]</f>
        <v>1090.1326507956583</v>
      </c>
      <c r="C66">
        <f>(テーブル143[[#This Row],[w]]*_C2-1/(テーブル143[[#This Row],[w]]*_L2))^2</f>
        <v>3.4386179729344511E-2</v>
      </c>
      <c r="D66">
        <f>1/(SQRT((1/_R2)^2+テーブル143[[#This Row],[(wc-1/wl)^2]]))</f>
        <v>4.7465287559869287</v>
      </c>
      <c r="E66">
        <f>テーブル143[[#This Row],[インピーダンス]]*COS(テーブル143[[#This Row],[偏角]])</f>
        <v>2.2529535231410822</v>
      </c>
      <c r="F66">
        <f>テーブル143[[#This Row],[インピーダンス]]*SIN(テーブル143[[#This Row],[偏角]])</f>
        <v>4.1777668261856125</v>
      </c>
      <c r="G66" s="2">
        <f>ATAN(_R2*(1/(テーブル143[[#This Row],[w]]*_L2)-テーブル143[[#This Row],[w]]*_C2))</f>
        <v>1.0762267190155388</v>
      </c>
    </row>
    <row r="67" spans="1:7">
      <c r="A67">
        <f t="shared" si="12"/>
        <v>183.5</v>
      </c>
      <c r="B67">
        <f>2*PI()*テーブル143[[#This Row],[周波数]]</f>
        <v>1152.9645038674541</v>
      </c>
      <c r="C67">
        <f>(テーブル143[[#This Row],[w]]*_C2-1/(テーブル143[[#This Row],[w]]*_L2))^2</f>
        <v>2.0935834586354521E-2</v>
      </c>
      <c r="D67">
        <f>1/(SQRT((1/_R2)^2+テーブル143[[#This Row],[(wc-1/wl)^2]]))</f>
        <v>5.6855054680012511</v>
      </c>
      <c r="E67">
        <f>テーブル143[[#This Row],[インピーダンス]]*COS(テーブル143[[#This Row],[偏角]])</f>
        <v>3.2324972426672129</v>
      </c>
      <c r="F67">
        <f>テーブル143[[#This Row],[インピーダンス]]*SIN(テーブル143[[#This Row],[偏角]])</f>
        <v>4.6771715815031829</v>
      </c>
      <c r="G67" s="2">
        <f>ATAN(_R2*(1/(テーブル143[[#This Row],[w]]*_L2)-テーブル143[[#This Row],[w]]*_C2))</f>
        <v>0.96605348195102991</v>
      </c>
    </row>
    <row r="68" spans="1:7">
      <c r="A68">
        <f t="shared" si="12"/>
        <v>193.5</v>
      </c>
      <c r="B68">
        <f>2*PI()*テーブル143[[#This Row],[周波数]]</f>
        <v>1215.79635693925</v>
      </c>
      <c r="C68">
        <f>(テーブル143[[#This Row],[w]]*_C2-1/(テーブル143[[#This Row],[w]]*_L2))^2</f>
        <v>1.134923208132429E-2</v>
      </c>
      <c r="D68">
        <f>1/(SQRT((1/_R2)^2+テーブル143[[#This Row],[(wc-1/wl)^2]]))</f>
        <v>6.8439821918747086</v>
      </c>
      <c r="E68">
        <f>テーブル143[[#This Row],[インピーダンス]]*COS(テーブル143[[#This Row],[偏角]])</f>
        <v>4.6840092242698139</v>
      </c>
      <c r="F68">
        <f>テーブル143[[#This Row],[インピーダンス]]*SIN(テーブル143[[#This Row],[偏角]])</f>
        <v>4.990004992948748</v>
      </c>
      <c r="G68" s="2">
        <f>ATAN(_R2*(1/(テーブル143[[#This Row],[w]]*_L2)-テーブル143[[#This Row],[w]]*_C2))</f>
        <v>0.81701831335446362</v>
      </c>
    </row>
    <row r="69" spans="1:7">
      <c r="A69">
        <f t="shared" si="12"/>
        <v>203.5</v>
      </c>
      <c r="B69">
        <f>2*PI()*テーブル143[[#This Row],[周波数]]</f>
        <v>1278.6282100110459</v>
      </c>
      <c r="C69">
        <f>(テーブル143[[#This Row],[w]]*_C2-1/(テーブル143[[#This Row],[w]]*_L2))^2</f>
        <v>4.9809659083198546E-3</v>
      </c>
      <c r="D69">
        <f>1/(SQRT((1/_R2)^2+テーブル143[[#This Row],[(wc-1/wl)^2]]))</f>
        <v>8.1701511683220431</v>
      </c>
      <c r="E69">
        <f>テーブル143[[#This Row],[インピーダンス]]*COS(テーブル143[[#This Row],[偏角]])</f>
        <v>6.6751370113234048</v>
      </c>
      <c r="F69">
        <f>テーブル143[[#This Row],[インピーダンス]]*SIN(テーブル143[[#This Row],[偏角]])</f>
        <v>4.7110419222603497</v>
      </c>
      <c r="G69" s="2">
        <f>ATAN(_R2*(1/(テーブル143[[#This Row],[w]]*_L2)-テーブル143[[#This Row],[w]]*_C2))</f>
        <v>0.61458100691205308</v>
      </c>
    </row>
    <row r="70" spans="1:7">
      <c r="A70">
        <f t="shared" si="12"/>
        <v>213.5</v>
      </c>
      <c r="B70">
        <f>2*PI()*テーブル143[[#This Row],[周波数]]</f>
        <v>1341.4600630828418</v>
      </c>
      <c r="C70">
        <f>(テーブル143[[#This Row],[w]]*_C2-1/(テーブル143[[#This Row],[w]]*_L2))^2</f>
        <v>1.3331448837767173E-3</v>
      </c>
      <c r="D70">
        <f>1/(SQRT((1/_R2)^2+テーブル143[[#This Row],[(wc-1/wl)^2]]))</f>
        <v>9.393442463222506</v>
      </c>
      <c r="E70">
        <f>テーブル143[[#This Row],[インピーダンス]]*COS(テーブル143[[#This Row],[偏角]])</f>
        <v>8.8236761309871703</v>
      </c>
      <c r="F70">
        <f>テーブル143[[#This Row],[インピーダンス]]*SIN(テーブル143[[#This Row],[偏角]])</f>
        <v>3.2217232726165315</v>
      </c>
      <c r="G70" s="2">
        <f>ATAN(_R2*(1/(テーブル143[[#This Row],[w]]*_L2)-テーブル143[[#This Row],[w]]*_C2))</f>
        <v>0.35008300808066634</v>
      </c>
    </row>
    <row r="71" spans="1:7">
      <c r="A71">
        <f t="shared" si="12"/>
        <v>223.5</v>
      </c>
      <c r="B71">
        <f>2*PI()*テーブル143[[#This Row],[周波数]]</f>
        <v>1404.2919161546374</v>
      </c>
      <c r="C71">
        <f>(テーブル143[[#This Row],[w]]*_C2-1/(テーブル143[[#This Row],[w]]*_L2))^2</f>
        <v>1.6708146277481193E-5</v>
      </c>
      <c r="D71">
        <f>1/(SQRT((1/_R2)^2+テーブル143[[#This Row],[(wc-1/wl)^2]]))</f>
        <v>9.9916563808873562</v>
      </c>
      <c r="E71">
        <f>テーブル143[[#This Row],[インピーダンス]]*COS(テーブル143[[#This Row],[偏角]])</f>
        <v>9.983319723372702</v>
      </c>
      <c r="F71">
        <f>テーブル143[[#This Row],[インピーダンス]]*SIN(テーブル143[[#This Row],[偏角]])</f>
        <v>0.40807417787040995</v>
      </c>
      <c r="G71" s="2">
        <f>ATAN(_R2*(1/(テーブル143[[#This Row],[w]]*_L2)-テーブル143[[#This Row],[w]]*_C2))</f>
        <v>4.085285702909805E-2</v>
      </c>
    </row>
    <row r="72" spans="1:7">
      <c r="A72">
        <f t="shared" si="12"/>
        <v>233.5</v>
      </c>
      <c r="B72">
        <f>2*PI()*テーブル143[[#This Row],[周波数]]</f>
        <v>1467.1237692264333</v>
      </c>
      <c r="C72">
        <f>(テーブル143[[#This Row],[w]]*_C2-1/(テーブル143[[#This Row],[w]]*_L2))^2</f>
        <v>7.240786971902482E-4</v>
      </c>
      <c r="D72">
        <f>1/(SQRT((1/_R2)^2+テーブル143[[#This Row],[(wc-1/wl)^2]]))</f>
        <v>9.6565057589293737</v>
      </c>
      <c r="E72">
        <f>テーブル143[[#This Row],[インピーダンス]]*COS(テーブル143[[#This Row],[偏角]])</f>
        <v>9.3248103472236163</v>
      </c>
      <c r="F72">
        <f>テーブル143[[#This Row],[インピーダンス]]*SIN(テーブル143[[#This Row],[偏角]])</f>
        <v>-2.5091862148010322</v>
      </c>
      <c r="G72" s="2">
        <f>ATAN(_R2*(1/(テーブル143[[#This Row],[w]]*_L2)-テーブル143[[#This Row],[w]]*_C2))</f>
        <v>-0.26286077171943417</v>
      </c>
    </row>
    <row r="73" spans="1:7">
      <c r="A73">
        <f t="shared" si="12"/>
        <v>243.5</v>
      </c>
      <c r="B73">
        <f>2*PI()*テーブル143[[#This Row],[周波数]]</f>
        <v>1529.9556222982292</v>
      </c>
      <c r="C73">
        <f>(テーブル143[[#This Row],[w]]*_C2-1/(テーブル143[[#This Row],[w]]*_L2))^2</f>
        <v>3.2095104375140533E-3</v>
      </c>
      <c r="D73">
        <f>1/(SQRT((1/_R2)^2+テーブル143[[#This Row],[(wc-1/wl)^2]]))</f>
        <v>8.7007489708885331</v>
      </c>
      <c r="E73">
        <f>テーブル143[[#This Row],[インピーダンス]]*COS(テーブル143[[#This Row],[偏角]])</f>
        <v>7.5703032654417868</v>
      </c>
      <c r="F73">
        <f>テーブル143[[#This Row],[インピーダンス]]*SIN(テーブル143[[#This Row],[偏角]])</f>
        <v>-4.2887691851694809</v>
      </c>
      <c r="G73" s="2">
        <f>ATAN(_R2*(1/(テーブル143[[#This Row],[w]]*_L2)-テーブル143[[#This Row],[w]]*_C2))</f>
        <v>-0.5154420807456267</v>
      </c>
    </row>
    <row r="74" spans="1:7">
      <c r="A74">
        <f t="shared" si="12"/>
        <v>253.5</v>
      </c>
      <c r="B74">
        <f>2*PI()*テーブル143[[#This Row],[周波数]]</f>
        <v>1592.787475370025</v>
      </c>
      <c r="C74">
        <f>(テーブル143[[#This Row],[w]]*_C2-1/(テーブル143[[#This Row],[w]]*_L2))^2</f>
        <v>7.2747509192054288E-3</v>
      </c>
      <c r="D74">
        <f>1/(SQRT((1/_R2)^2+テーブル143[[#This Row],[(wc-1/wl)^2]]))</f>
        <v>7.6084134205033207</v>
      </c>
      <c r="E74">
        <f>テーブル143[[#This Row],[インピーダンス]]*COS(テーブル143[[#This Row],[偏角]])</f>
        <v>5.7887954777295043</v>
      </c>
      <c r="F74">
        <f>テーブル143[[#This Row],[インピーダンス]]*SIN(テーブル143[[#This Row],[偏角]])</f>
        <v>-4.9373881449926014</v>
      </c>
      <c r="G74" s="2">
        <f>ATAN(_R2*(1/(テーブル143[[#This Row],[w]]*_L2)-テーブル143[[#This Row],[w]]*_C2))</f>
        <v>-0.70618770452564661</v>
      </c>
    </row>
    <row r="75" spans="1:7">
      <c r="A75">
        <f t="shared" si="12"/>
        <v>263.5</v>
      </c>
      <c r="B75">
        <f>2*PI()*テーブル143[[#This Row],[周波数]]</f>
        <v>1655.6193284418209</v>
      </c>
      <c r="C75">
        <f>(テーブル143[[#This Row],[w]]*_C2-1/(テーブル143[[#This Row],[w]]*_L2))^2</f>
        <v>1.2758437934238254E-2</v>
      </c>
      <c r="D75">
        <f>1/(SQRT((1/_R2)^2+テーブル143[[#This Row],[(wc-1/wl)^2]]))</f>
        <v>6.6287062676430457</v>
      </c>
      <c r="E75">
        <f>テーブル143[[#This Row],[インピーダンス]]*COS(テーブル143[[#This Row],[偏角]])</f>
        <v>4.3939746782690206</v>
      </c>
      <c r="F75">
        <f>テーブル143[[#This Row],[インピーダンス]]*SIN(テーブル143[[#This Row],[偏角]])</f>
        <v>-4.9631374461544846</v>
      </c>
      <c r="G75" s="2">
        <f>ATAN(_R2*(1/(テーブル143[[#This Row],[w]]*_L2)-テーブル143[[#This Row],[w]]*_C2))</f>
        <v>-0.84615006710116447</v>
      </c>
    </row>
    <row r="76" spans="1:7">
      <c r="A76">
        <f t="shared" si="12"/>
        <v>273.5</v>
      </c>
      <c r="B76">
        <f>2*PI()*テーブル143[[#This Row],[周波数]]</f>
        <v>1718.4511815136168</v>
      </c>
      <c r="C76">
        <f>(テーブル143[[#This Row],[w]]*_C2-1/(テーブル143[[#This Row],[w]]*_L2))^2</f>
        <v>1.952815860308868E-2</v>
      </c>
      <c r="D76">
        <f>1/(SQRT((1/_R2)^2+テーブル143[[#This Row],[(wc-1/wl)^2]]))</f>
        <v>5.8194483439942948</v>
      </c>
      <c r="E76">
        <f>テーブル143[[#This Row],[インピーダンス]]*COS(テーブル143[[#This Row],[偏角]])</f>
        <v>3.3865979028417939</v>
      </c>
      <c r="F76">
        <f>テーブル143[[#This Row],[インピーダンス]]*SIN(テーブル143[[#This Row],[偏角]])</f>
        <v>-4.7325398754670314</v>
      </c>
      <c r="G76" s="2">
        <f>ATAN(_R2*(1/(テーブル143[[#This Row],[w]]*_L2)-テーブル143[[#This Row],[w]]*_C2))</f>
        <v>-0.9496781779289668</v>
      </c>
    </row>
    <row r="77" spans="1:7">
      <c r="A77">
        <f t="shared" si="12"/>
        <v>283.5</v>
      </c>
      <c r="B77">
        <f>2*PI()*テーブル143[[#This Row],[周波数]]</f>
        <v>1781.2830345854127</v>
      </c>
      <c r="C77">
        <f>(テーブル143[[#This Row],[w]]*_C2-1/(テーブル143[[#This Row],[w]]*_L2))^2</f>
        <v>2.747443343785717E-2</v>
      </c>
      <c r="D77">
        <f>1/(SQRT((1/_R2)^2+テーブル143[[#This Row],[(wc-1/wl)^2]]))</f>
        <v>5.1657390310254216</v>
      </c>
      <c r="E77">
        <f>テーブル143[[#This Row],[インピーダンス]]*COS(テーブル143[[#This Row],[偏角]])</f>
        <v>2.6684859736659465</v>
      </c>
      <c r="F77">
        <f>テーブル143[[#This Row],[インピーダンス]]*SIN(テーブル143[[#This Row],[偏角]])</f>
        <v>-4.4231258567903726</v>
      </c>
      <c r="G77" s="2">
        <f>ATAN(_R2*(1/(テーブル143[[#This Row],[w]]*_L2)-テーブル143[[#This Row],[w]]*_C2))</f>
        <v>-1.0279515437239151</v>
      </c>
    </row>
    <row r="78" spans="1:7">
      <c r="A78">
        <f t="shared" si="12"/>
        <v>293.5</v>
      </c>
      <c r="B78">
        <f>2*PI()*テーブル143[[#This Row],[周波数]]</f>
        <v>1844.1148876572086</v>
      </c>
      <c r="C78">
        <f>(テーブル143[[#This Row],[w]]*_C2-1/(テーブル143[[#This Row],[w]]*_L2))^2</f>
        <v>3.6506109977919907E-2</v>
      </c>
      <c r="D78">
        <f>1/(SQRT((1/_R2)^2+テーブル143[[#This Row],[(wc-1/wl)^2]]))</f>
        <v>4.6370843172559963</v>
      </c>
      <c r="E78">
        <f>テーブル143[[#This Row],[インピーダンス]]*COS(テーブル143[[#This Row],[偏角]])</f>
        <v>2.1502550965341505</v>
      </c>
      <c r="F78">
        <f>テーブル143[[#This Row],[インピーダンス]]*SIN(テーブル143[[#This Row],[偏角]])</f>
        <v>-4.1084004168496548</v>
      </c>
      <c r="G78" s="2">
        <f>ATAN(_R2*(1/(テーブル143[[#This Row],[w]]*_L2)-テーブル143[[#This Row],[w]]*_C2))</f>
        <v>-1.0886200446109864</v>
      </c>
    </row>
    <row r="79" spans="1:7">
      <c r="A79">
        <f t="shared" si="12"/>
        <v>303.5</v>
      </c>
      <c r="B79">
        <f>2*PI()*テーブル143[[#This Row],[周波数]]</f>
        <v>1906.9467407290044</v>
      </c>
      <c r="C79">
        <f>(テーブル143[[#This Row],[w]]*_C2-1/(テーブル143[[#This Row],[w]]*_L2))^2</f>
        <v>4.6546800801285731E-2</v>
      </c>
      <c r="D79">
        <f>1/(SQRT((1/_R2)^2+テーブル143[[#This Row],[(wc-1/wl)^2]]))</f>
        <v>4.2052902897730764</v>
      </c>
      <c r="E79">
        <f>テーブル143[[#This Row],[インピーダンス]]*COS(テーブル143[[#This Row],[偏角]])</f>
        <v>1.7684466421259728</v>
      </c>
      <c r="F79">
        <f>テーブル143[[#This Row],[インピーダンス]]*SIN(テーブル143[[#This Row],[偏角]])</f>
        <v>-3.8153719209551635</v>
      </c>
      <c r="G79" s="2">
        <f>ATAN(_R2*(1/(テーブル143[[#This Row],[w]]*_L2)-テーブル143[[#This Row],[w]]*_C2))</f>
        <v>-1.1367679914803919</v>
      </c>
    </row>
    <row r="80" spans="1:7">
      <c r="A80">
        <f t="shared" si="12"/>
        <v>313.5</v>
      </c>
      <c r="B80">
        <f>2*PI()*テーブル143[[#This Row],[周波数]]</f>
        <v>1969.7785938008003</v>
      </c>
      <c r="C80">
        <f>(テーブル143[[#This Row],[w]]*_C2-1/(テーブル143[[#This Row],[w]]*_L2))^2</f>
        <v>5.7532103810857764E-2</v>
      </c>
      <c r="D80">
        <f>1/(SQRT((1/_R2)^2+テーブル143[[#This Row],[(wc-1/wl)^2]]))</f>
        <v>3.8480868052243031</v>
      </c>
      <c r="E80">
        <f>テーブル143[[#This Row],[インピーダンス]]*COS(テーブル143[[#This Row],[偏角]])</f>
        <v>1.4807772060541382</v>
      </c>
      <c r="F80">
        <f>テーブル143[[#This Row],[インピーダンス]]*SIN(テーブル143[[#This Row],[偏角]])</f>
        <v>-3.5517701117290637</v>
      </c>
      <c r="G80" s="2">
        <f>ATAN(_R2*(1/(テーブル143[[#This Row],[w]]*_L2)-テーブル143[[#This Row],[w]]*_C2))</f>
        <v>-1.1757957940580925</v>
      </c>
    </row>
    <row r="81" spans="1:7">
      <c r="A81">
        <f t="shared" si="12"/>
        <v>323.5</v>
      </c>
      <c r="B81">
        <f>2*PI()*テーブル143[[#This Row],[周波数]]</f>
        <v>2032.6104468725962</v>
      </c>
      <c r="C81">
        <f>(テーブル143[[#This Row],[w]]*_C2-1/(テーブル143[[#This Row],[w]]*_L2))^2</f>
        <v>6.9407414438624901E-2</v>
      </c>
      <c r="D81">
        <f>1/(SQRT((1/_R2)^2+テーブル143[[#This Row],[(wc-1/wl)^2]]))</f>
        <v>3.5487015184435142</v>
      </c>
      <c r="E81">
        <f>テーブル143[[#This Row],[インピーダンス]]*COS(テーブル143[[#This Row],[偏角]])</f>
        <v>1.2593282467003306</v>
      </c>
      <c r="F81">
        <f>テーブル143[[#This Row],[インピーダンス]]*SIN(テーブル143[[#This Row],[偏角]])</f>
        <v>-3.317736402137152</v>
      </c>
      <c r="G81" s="2">
        <f>ATAN(_R2*(1/(テーブル143[[#This Row],[w]]*_L2)-テーブル143[[#This Row],[w]]*_C2))</f>
        <v>-1.2080211507556955</v>
      </c>
    </row>
    <row r="82" spans="1:7">
      <c r="A82">
        <f t="shared" si="12"/>
        <v>333.5</v>
      </c>
      <c r="B82">
        <f>2*PI()*テーブル143[[#This Row],[周波数]]</f>
        <v>2095.4422999443918</v>
      </c>
      <c r="C82">
        <f>(テーブル143[[#This Row],[w]]*_C2-1/(テーブル143[[#This Row],[w]]*_L2))^2</f>
        <v>8.2126189980034653E-2</v>
      </c>
      <c r="D82">
        <f>1/(SQRT((1/_R2)^2+テーブル143[[#This Row],[(wc-1/wl)^2]]))</f>
        <v>3.2946436248769224</v>
      </c>
      <c r="E82">
        <f>テーブル143[[#This Row],[インピーダンス]]*COS(テーブル143[[#This Row],[偏角]])</f>
        <v>1.0854676614942151</v>
      </c>
      <c r="F82">
        <f>テーブル143[[#This Row],[インピーダンス]]*SIN(テーブル143[[#This Row],[偏角]])</f>
        <v>-3.1106971197454163</v>
      </c>
      <c r="G82" s="2">
        <f>ATAN(_R2*(1/(テーブル143[[#This Row],[w]]*_L2)-テーブル143[[#This Row],[w]]*_C2))</f>
        <v>-1.2350601194852733</v>
      </c>
    </row>
    <row r="83" spans="1:7">
      <c r="A83">
        <f t="shared" si="12"/>
        <v>343.5</v>
      </c>
      <c r="B83">
        <f>2*PI()*テーブル143[[#This Row],[周波数]]</f>
        <v>2158.2741530161879</v>
      </c>
      <c r="C83">
        <f>(テーブル143[[#This Row],[w]]*_C2-1/(テーブル143[[#This Row],[w]]*_L2))^2</f>
        <v>9.5648562342355928E-2</v>
      </c>
      <c r="D83">
        <f>1/(SQRT((1/_R2)^2+テーブル143[[#This Row],[(wc-1/wl)^2]]))</f>
        <v>3.0765799413607087</v>
      </c>
      <c r="E83">
        <f>テーブル143[[#This Row],[インピーダンス]]*COS(テーブル143[[#This Row],[偏角]])</f>
        <v>0.94653441355830636</v>
      </c>
      <c r="F83">
        <f>テーブル143[[#This Row],[インピーダンス]]*SIN(テーブル143[[#This Row],[偏角]])</f>
        <v>-2.9273566129757564</v>
      </c>
      <c r="G83" s="2">
        <f>ATAN(_R2*(1/(テーブル143[[#This Row],[w]]*_L2)-テーブル143[[#This Row],[w]]*_C2))</f>
        <v>-1.258065667768915</v>
      </c>
    </row>
    <row r="84" spans="1:7">
      <c r="A84">
        <f t="shared" si="12"/>
        <v>353.5</v>
      </c>
      <c r="B84">
        <f>2*PI()*テーブル143[[#This Row],[周波数]]</f>
        <v>2221.1060060879836</v>
      </c>
      <c r="C84">
        <f>(テーブル143[[#This Row],[w]]*_C2-1/(テーブル143[[#This Row],[w]]*_L2))^2</f>
        <v>0.10994022150898171</v>
      </c>
      <c r="D84">
        <f>1/(SQRT((1/_R2)^2+テーブル143[[#This Row],[(wc-1/wl)^2]]))</f>
        <v>2.8874706381955941</v>
      </c>
      <c r="E84">
        <f>テーブル143[[#This Row],[インピーダンス]]*COS(テーブル143[[#This Row],[偏角]])</f>
        <v>0.8337486686441673</v>
      </c>
      <c r="F84">
        <f>テーブル143[[#This Row],[インピーダンス]]*SIN(テーブル143[[#This Row],[偏角]])</f>
        <v>-2.7644800313939237</v>
      </c>
      <c r="G84" s="2">
        <f>ATAN(_R2*(1/(テーブル143[[#This Row],[w]]*_L2)-テーブル143[[#This Row],[w]]*_C2))</f>
        <v>-1.2778784265903105</v>
      </c>
    </row>
    <row r="85" spans="1:7">
      <c r="A85">
        <f t="shared" si="12"/>
        <v>363.5</v>
      </c>
      <c r="B85">
        <f>2*PI()*テーブル143[[#This Row],[周波数]]</f>
        <v>2283.9378591597797</v>
      </c>
      <c r="C85">
        <f>(テーブル143[[#This Row],[w]]*_C2-1/(テーブル143[[#This Row],[w]]*_L2))^2</f>
        <v>0.12497151098476107</v>
      </c>
      <c r="D85">
        <f>1/(SQRT((1/_R2)^2+テーブル143[[#This Row],[(wc-1/wl)^2]]))</f>
        <v>2.7219424903243374</v>
      </c>
      <c r="E85">
        <f>テーブル143[[#This Row],[インピーダンス]]*COS(テーブル143[[#This Row],[偏角]])</f>
        <v>0.74089709206330556</v>
      </c>
      <c r="F85">
        <f>テーブル143[[#This Row],[インピーダンス]]*SIN(テーブル143[[#This Row],[偏角]])</f>
        <v>-2.6191682686695015</v>
      </c>
      <c r="G85" s="2">
        <f>ATAN(_R2*(1/(テーブル143[[#This Row],[w]]*_L2)-テーブル143[[#This Row],[w]]*_C2))</f>
        <v>-1.2951236786159064</v>
      </c>
    </row>
    <row r="86" spans="1:7">
      <c r="A86">
        <f t="shared" si="12"/>
        <v>373.5</v>
      </c>
      <c r="B86">
        <f>2*PI()*テーブル143[[#This Row],[周波数]]</f>
        <v>2346.7697122315753</v>
      </c>
      <c r="C86">
        <f>(テーブル143[[#This Row],[w]]*_C2-1/(テーブル143[[#This Row],[w]]*_L2))^2</f>
        <v>0.14071669044421822</v>
      </c>
      <c r="D86">
        <f>1/(SQRT((1/_R2)^2+テーブル143[[#This Row],[(wc-1/wl)^2]]))</f>
        <v>2.575842624366071</v>
      </c>
      <c r="E86">
        <f>テーブル143[[#This Row],[インピーダンス]]*COS(テーブル143[[#This Row],[偏角]])</f>
        <v>0.66349652255010882</v>
      </c>
      <c r="F86">
        <f>テーブル143[[#This Row],[インピーダンス]]*SIN(テーブル143[[#This Row],[偏角]])</f>
        <v>-2.48892297792941</v>
      </c>
      <c r="G86" s="2">
        <f>ATAN(_R2*(1/(テーブル143[[#This Row],[w]]*_L2)-テーブル143[[#This Row],[w]]*_C2))</f>
        <v>-1.3102750615652312</v>
      </c>
    </row>
    <row r="87" spans="1:7">
      <c r="A87">
        <f t="shared" si="12"/>
        <v>383.5</v>
      </c>
      <c r="B87">
        <f>2*PI()*テーブル143[[#This Row],[周波数]]</f>
        <v>2409.6015653033714</v>
      </c>
      <c r="C87">
        <f>(テーブル143[[#This Row],[w]]*_C2-1/(テーブル143[[#This Row],[w]]*_L2))^2</f>
        <v>0.15715333117133226</v>
      </c>
      <c r="D87">
        <f>1/(SQRT((1/_R2)^2+テーブル143[[#This Row],[(wc-1/wl)^2]]))</f>
        <v>2.4459213165659852</v>
      </c>
      <c r="E87">
        <f>テーブル143[[#This Row],[インピーダンス]]*COS(テーブル143[[#This Row],[偏角]])</f>
        <v>0.59825310868318804</v>
      </c>
      <c r="F87">
        <f>テーブル143[[#This Row],[インピーダンス]]*SIN(テーブル143[[#This Row],[偏角]])</f>
        <v>-2.3716290402975724</v>
      </c>
      <c r="G87" s="2">
        <f>ATAN(_R2*(1/(テーブル143[[#This Row],[w]]*_L2)-テーブル143[[#This Row],[w]]*_C2))</f>
        <v>-1.323697301583703</v>
      </c>
    </row>
    <row r="88" spans="1:7">
      <c r="A88">
        <f t="shared" si="12"/>
        <v>393.5</v>
      </c>
      <c r="B88">
        <f>2*PI()*テーブル143[[#This Row],[周波数]]</f>
        <v>2472.4334183751671</v>
      </c>
      <c r="C88">
        <f>(テーブル143[[#This Row],[w]]*_C2-1/(テーブル143[[#This Row],[w]]*_L2))^2</f>
        <v>0.17426181764662696</v>
      </c>
      <c r="D88">
        <f>1/(SQRT((1/_R2)^2+テーブル143[[#This Row],[(wc-1/wl)^2]]))</f>
        <v>2.3296051865507361</v>
      </c>
      <c r="E88">
        <f>テーブル143[[#This Row],[インピーダンス]]*COS(テーブル143[[#This Row],[偏角]])</f>
        <v>0.54270603252040917</v>
      </c>
      <c r="F88">
        <f>テーブル143[[#This Row],[インピーダンス]]*SIN(テーブル143[[#This Row],[偏角]])</f>
        <v>-2.265508880465942</v>
      </c>
      <c r="G88" s="2">
        <f>ATAN(_R2*(1/(テーブル143[[#This Row],[w]]*_L2)-テーブル143[[#This Row],[w]]*_C2))</f>
        <v>-1.3356754701263223</v>
      </c>
    </row>
    <row r="89" spans="1:7">
      <c r="A89">
        <f t="shared" si="12"/>
        <v>403.5</v>
      </c>
      <c r="B89">
        <f>2*PI()*テーブル143[[#This Row],[周波数]]</f>
        <v>2535.2652714469632</v>
      </c>
      <c r="C89">
        <f>(テーブル143[[#This Row],[w]]*_C2-1/(テーブル143[[#This Row],[w]]*_L2))^2</f>
        <v>0.19202493450423233</v>
      </c>
      <c r="D89">
        <f>1/(SQRT((1/_R2)^2+テーブル143[[#This Row],[(wc-1/wl)^2]]))</f>
        <v>2.2248334870336666</v>
      </c>
      <c r="E89">
        <f>テーブル143[[#This Row],[インピーダンス]]*COS(テーブル143[[#This Row],[偏角]])</f>
        <v>0.49498840450263826</v>
      </c>
      <c r="F89">
        <f>テーブル143[[#This Row],[インピーダンス]]*SIN(テーブル143[[#This Row],[偏角]])</f>
        <v>-2.1690713507015662</v>
      </c>
      <c r="G89" s="2">
        <f>ATAN(_R2*(1/(テーブル143[[#This Row],[w]]*_L2)-テーブル143[[#This Row],[w]]*_C2))</f>
        <v>-1.3464354031966401</v>
      </c>
    </row>
    <row r="90" spans="1:7">
      <c r="A90">
        <f t="shared" si="12"/>
        <v>413.5</v>
      </c>
      <c r="B90">
        <f>2*PI()*テーブル143[[#This Row],[周波数]]</f>
        <v>2598.0971245187588</v>
      </c>
      <c r="C90">
        <f>(テーブル143[[#This Row],[w]]*_C2-1/(テーブル143[[#This Row],[w]]*_L2))^2</f>
        <v>0.21042752254743</v>
      </c>
      <c r="D90">
        <f>1/(SQRT((1/_R2)^2+テーブル143[[#This Row],[(wc-1/wl)^2]]))</f>
        <v>2.1299386298490344</v>
      </c>
      <c r="E90">
        <f>テーブル143[[#This Row],[インピーダンス]]*COS(テーブル143[[#This Row],[偏角]])</f>
        <v>0.45366385669231823</v>
      </c>
      <c r="F90">
        <f>テーブル143[[#This Row],[インピーダンス]]*SIN(テーブル143[[#This Row],[偏角]])</f>
        <v>-2.0810640720684774</v>
      </c>
      <c r="G90" s="2">
        <f>ATAN(_R2*(1/(テーブル143[[#This Row],[w]]*_L2)-テーブル143[[#This Row],[w]]*_C2))</f>
        <v>-1.3561582100049316</v>
      </c>
    </row>
    <row r="91" spans="1:7">
      <c r="A91">
        <f t="shared" si="12"/>
        <v>423.5</v>
      </c>
      <c r="B91">
        <f>2*PI()*テーブル143[[#This Row],[周波数]]</f>
        <v>2660.928977590555</v>
      </c>
      <c r="C91">
        <f>(テーブル143[[#This Row],[w]]*_C2-1/(テーブル143[[#This Row],[w]]*_L2))^2</f>
        <v>0.22945619093544165</v>
      </c>
      <c r="D91">
        <f>1/(SQRT((1/_R2)^2+テーブル143[[#This Row],[(wc-1/wl)^2]]))</f>
        <v>2.0435579847963394</v>
      </c>
      <c r="E91">
        <f>テーブル143[[#This Row],[インピーダンス]]*COS(テーブル143[[#This Row],[偏角]])</f>
        <v>0.41761292372248737</v>
      </c>
      <c r="F91">
        <f>テーブル143[[#This Row],[インピーダンス]]*SIN(テーブル143[[#This Row],[偏角]])</f>
        <v>-2.0004321241083964</v>
      </c>
      <c r="G91" s="2">
        <f>ATAN(_R2*(1/(テーブル143[[#This Row],[w]]*_L2)-テーブル143[[#This Row],[w]]*_C2))</f>
        <v>-1.3649907541852229</v>
      </c>
    </row>
    <row r="92" spans="1:7">
      <c r="A92">
        <f t="shared" si="12"/>
        <v>433.5</v>
      </c>
      <c r="B92">
        <f>2*PI()*テーブル143[[#This Row],[周波数]]</f>
        <v>2723.7608306623506</v>
      </c>
      <c r="C92">
        <f>(テーブル143[[#This Row],[w]]*_C2-1/(テーブル143[[#This Row],[w]]*_L2))^2</f>
        <v>0.24909907529797498</v>
      </c>
      <c r="D92">
        <f>1/(SQRT((1/_R2)^2+テーブル143[[#This Row],[(wc-1/wl)^2]]))</f>
        <v>1.9645680124500062</v>
      </c>
      <c r="E92">
        <f>テーブル143[[#This Row],[インピーダンス]]*COS(テーブル143[[#This Row],[偏角]])</f>
        <v>0.38595274755417697</v>
      </c>
      <c r="F92">
        <f>テーブル143[[#This Row],[インピーダンス]]*SIN(テーブル143[[#This Row],[偏角]])</f>
        <v>-1.9262834558281265</v>
      </c>
      <c r="G92" s="2">
        <f>ATAN(_R2*(1/(テーブル143[[#This Row],[w]]*_L2)-テーブル143[[#This Row],[w]]*_C2))</f>
        <v>-1.3730533422423787</v>
      </c>
    </row>
    <row r="93" spans="1:7">
      <c r="A93">
        <f t="shared" si="12"/>
        <v>443.5</v>
      </c>
      <c r="B93">
        <f>2*PI()*テーブル143[[#This Row],[周波数]]</f>
        <v>2786.5926837341467</v>
      </c>
      <c r="C93">
        <f>(テーブル143[[#This Row],[w]]*_C2-1/(テーブル143[[#This Row],[w]]*_L2))^2</f>
        <v>0.2693456335886491</v>
      </c>
      <c r="D93">
        <f>1/(SQRT((1/_R2)^2+テーブル143[[#This Row],[(wc-1/wl)^2]]))</f>
        <v>1.8920345222685437</v>
      </c>
      <c r="E93">
        <f>テーブル143[[#This Row],[インピーダンス]]*COS(テーブル143[[#This Row],[偏角]])</f>
        <v>0.35797946334559577</v>
      </c>
      <c r="F93">
        <f>テーブル143[[#This Row],[インピーダンス]]*SIN(テーブル143[[#This Row],[偏角]])</f>
        <v>-1.8578604192131216</v>
      </c>
      <c r="G93" s="2">
        <f>ATAN(_R2*(1/(テーブル143[[#This Row],[w]]*_L2)-テーブル143[[#This Row],[w]]*_C2))</f>
        <v>-1.3804454434980944</v>
      </c>
    </row>
    <row r="94" spans="1:7">
      <c r="A94">
        <f t="shared" si="12"/>
        <v>453.5</v>
      </c>
      <c r="B94">
        <f>2*PI()*テーブル143[[#This Row],[周波数]]</f>
        <v>2849.4245368059424</v>
      </c>
      <c r="C94">
        <f>(テーブル143[[#This Row],[w]]*_C2-1/(テーブル143[[#This Row],[w]]*_L2))^2</f>
        <v>0.2901864730951188</v>
      </c>
      <c r="D94">
        <f>1/(SQRT((1/_R2)^2+テーブル143[[#This Row],[(wc-1/wl)^2]]))</f>
        <v>1.8251747031761238</v>
      </c>
      <c r="E94">
        <f>テーブル143[[#This Row],[インピーダンス]]*COS(テーブル143[[#This Row],[偏角]])</f>
        <v>0.33312626971140513</v>
      </c>
      <c r="F94">
        <f>テーブル143[[#This Row],[インピーダンス]]*SIN(テーブル143[[#This Row],[偏角]])</f>
        <v>-1.7945165325352164</v>
      </c>
      <c r="G94" s="2">
        <f>ATAN(_R2*(1/(テーブル143[[#This Row],[w]]*_L2)-テーブル143[[#This Row],[w]]*_C2))</f>
        <v>-1.3872500012907569</v>
      </c>
    </row>
    <row r="95" spans="1:7">
      <c r="A95">
        <f t="shared" si="12"/>
        <v>463.5</v>
      </c>
      <c r="B95">
        <f>2*PI()*テーブル143[[#This Row],[周波数]]</f>
        <v>2912.256389877738</v>
      </c>
      <c r="C95">
        <f>(テーブル143[[#This Row],[w]]*_C2-1/(テーブル143[[#This Row],[w]]*_L2))^2</f>
        <v>0.31161320328764602</v>
      </c>
      <c r="D95">
        <f>1/(SQRT((1/_R2)^2+テーブル143[[#This Row],[(wc-1/wl)^2]]))</f>
        <v>1.7633278433066688</v>
      </c>
      <c r="E95">
        <f>テーブル143[[#This Row],[インピーダンス]]*COS(テーブル143[[#This Row],[偏角]])</f>
        <v>0.31093250829805497</v>
      </c>
      <c r="F95">
        <f>テーブル143[[#This Row],[インピーダンス]]*SIN(テーブル143[[#This Row],[偏角]])</f>
        <v>-1.7356975710831735</v>
      </c>
      <c r="G95" s="2">
        <f>ATAN(_R2*(1/(テーブル143[[#This Row],[w]]*_L2)-テーブル143[[#This Row],[w]]*_C2))</f>
        <v>-1.3935367216919092</v>
      </c>
    </row>
    <row r="96" spans="1:7">
      <c r="A96">
        <f t="shared" si="12"/>
        <v>473.5</v>
      </c>
      <c r="B96">
        <f>2*PI()*テーブル143[[#This Row],[周波数]]</f>
        <v>2975.0882429495341</v>
      </c>
      <c r="C96">
        <f>(テーブル143[[#This Row],[w]]*_C2-1/(テーブル143[[#This Row],[w]]*_L2))^2</f>
        <v>0.33361831018775279</v>
      </c>
      <c r="D96">
        <f>1/(SQRT((1/_R2)^2+テーブル143[[#This Row],[(wc-1/wl)^2]]))</f>
        <v>1.7059325315067024</v>
      </c>
      <c r="E96">
        <f>テーブル143[[#This Row],[インピーダンス]]*COS(テーブル143[[#This Row],[偏角]])</f>
        <v>0.29102058020528671</v>
      </c>
      <c r="F96">
        <f>テーブル143[[#This Row],[インピーダンス]]*SIN(テーブル143[[#This Row],[偏角]])</f>
        <v>-1.6809261803987243</v>
      </c>
      <c r="G96" s="2">
        <f>ATAN(_R2*(1/(テーブル143[[#This Row],[w]]*_L2)-テーブル143[[#This Row],[w]]*_C2))</f>
        <v>-1.3993646103062614</v>
      </c>
    </row>
    <row r="97" spans="1:7">
      <c r="A97">
        <f t="shared" si="12"/>
        <v>483.5</v>
      </c>
      <c r="B97">
        <f>2*PI()*テーブル143[[#This Row],[周波数]]</f>
        <v>3037.9200960213298</v>
      </c>
      <c r="C97">
        <f>(テーブル143[[#This Row],[w]]*_C2-1/(テーブル143[[#This Row],[w]]*_L2))^2</f>
        <v>0.3561950487338964</v>
      </c>
      <c r="D97">
        <f>1/(SQRT((1/_R2)^2+テーブル143[[#This Row],[(wc-1/wl)^2]]))</f>
        <v>1.6525087434062879</v>
      </c>
      <c r="E97">
        <f>テーブル143[[#This Row],[インピーダンス]]*COS(テーブル143[[#This Row],[偏角]])</f>
        <v>0.27307851470342287</v>
      </c>
      <c r="F97">
        <f>テーブル143[[#This Row],[インピーダンス]]*SIN(テーブル143[[#This Row],[偏角]])</f>
        <v>-1.6297893335770735</v>
      </c>
      <c r="G97" s="2">
        <f>ATAN(_R2*(1/(テーブル143[[#This Row],[w]]*_L2)-テーブル143[[#This Row],[w]]*_C2))</f>
        <v>-1.4047839493517125</v>
      </c>
    </row>
    <row r="98" spans="1:7">
      <c r="A98">
        <f t="shared" si="12"/>
        <v>493.5</v>
      </c>
      <c r="B98">
        <f>2*PI()*テーブル143[[#This Row],[周波数]]</f>
        <v>3100.7519490931259</v>
      </c>
      <c r="C98">
        <f>(テーブル143[[#This Row],[w]]*_C2-1/(テーブル143[[#This Row],[w]]*_L2))^2</f>
        <v>0.37933735025692739</v>
      </c>
      <c r="D98">
        <f>1/(SQRT((1/_R2)^2+テーブル143[[#This Row],[(wc-1/wl)^2]]))</f>
        <v>1.6026436443209935</v>
      </c>
      <c r="E98">
        <f>テーブル143[[#This Row],[インピーダンス]]*COS(テーブル143[[#This Row],[偏角]])</f>
        <v>0.25684666506824744</v>
      </c>
      <c r="F98">
        <f>テーブル143[[#This Row],[インピーダンス]]*SIN(テーブル143[[#This Row],[偏角]])</f>
        <v>-1.5819280771658977</v>
      </c>
      <c r="G98" s="2">
        <f>ATAN(_R2*(1/(テーブル143[[#This Row],[w]]*_L2)-テーブル143[[#This Row],[w]]*_C2))</f>
        <v>-1.4098378533418248</v>
      </c>
    </row>
    <row r="99" spans="1:7">
      <c r="A99">
        <f t="shared" si="12"/>
        <v>503.5</v>
      </c>
      <c r="B99">
        <f>2*PI()*テーブル143[[#This Row],[周波数]]</f>
        <v>3163.5838021649215</v>
      </c>
      <c r="C99">
        <f>(テーブル143[[#This Row],[w]]*_C2-1/(テーブル143[[#This Row],[w]]*_L2))^2</f>
        <v>0.4030397426889234</v>
      </c>
      <c r="D99">
        <f>1/(SQRT((1/_R2)^2+テーブル143[[#This Row],[(wc-1/wl)^2]]))</f>
        <v>1.5559802466022563</v>
      </c>
      <c r="E99">
        <f>テーブル143[[#This Row],[インピーダンス]]*COS(テーブル143[[#This Row],[偏角]])</f>
        <v>0.24210745278164167</v>
      </c>
      <c r="F99">
        <f>テーブル143[[#This Row],[インピーダンス]]*SIN(テーブル143[[#This Row],[偏角]])</f>
        <v>-1.5370291178517093</v>
      </c>
      <c r="G99" s="2">
        <f>ATAN(_R2*(1/(テーブル143[[#This Row],[w]]*_L2)-テーブル143[[#This Row],[w]]*_C2))</f>
        <v>-1.4145635041434435</v>
      </c>
    </row>
    <row r="100" spans="1:7">
      <c r="A100">
        <f t="shared" si="12"/>
        <v>513.5</v>
      </c>
      <c r="B100">
        <f>2*PI()*テーブル143[[#This Row],[周波数]]</f>
        <v>3226.4156552367176</v>
      </c>
      <c r="C100">
        <f>(テーブル143[[#This Row],[w]]*_C2-1/(テーブル143[[#This Row],[w]]*_L2))^2</f>
        <v>0.42729728154135072</v>
      </c>
      <c r="D100">
        <f>1/(SQRT((1/_R2)^2+テーブル143[[#This Row],[(wc-1/wl)^2]]))</f>
        <v>1.5122082783801714</v>
      </c>
      <c r="E100">
        <f>テーブル143[[#This Row],[インピーダンス]]*COS(テーブル143[[#This Row],[偏角]])</f>
        <v>0.22867738772015209</v>
      </c>
      <c r="F100">
        <f>テーブル143[[#This Row],[インピーダンス]]*SIN(テーブル143[[#This Row],[偏角]])</f>
        <v>-1.4948178917670905</v>
      </c>
      <c r="G100" s="2">
        <f>ATAN(_R2*(1/(テーブル143[[#This Row],[w]]*_L2)-テーブル143[[#This Row],[w]]*_C2))</f>
        <v>-1.4189931396688051</v>
      </c>
    </row>
    <row r="101" spans="1:7">
      <c r="A101">
        <f t="shared" si="12"/>
        <v>523.5</v>
      </c>
      <c r="B101">
        <f>2*PI()*テーブル143[[#This Row],[周波数]]</f>
        <v>3289.2475083085133</v>
      </c>
      <c r="C101">
        <f>(テーブル143[[#This Row],[w]]*_C2-1/(テーブル143[[#This Row],[w]]*_L2))^2</f>
        <v>0.45210549002284867</v>
      </c>
      <c r="D101">
        <f>1/(SQRT((1/_R2)^2+テーブル143[[#This Row],[(wc-1/wl)^2]]))</f>
        <v>1.4710567797416598</v>
      </c>
      <c r="E101">
        <f>テーブル143[[#This Row],[インピーダンス]]*COS(テーブル143[[#This Row],[偏角]])</f>
        <v>0.21640080492239028</v>
      </c>
      <c r="F101">
        <f>テーブル143[[#This Row],[インピーダンス]]*SIN(テーブル143[[#This Row],[偏角]])</f>
        <v>-1.4550528309490498</v>
      </c>
      <c r="G101" s="2">
        <f>ATAN(_R2*(1/(テーブル143[[#This Row],[w]]*_L2)-テーブル143[[#This Row],[w]]*_C2))</f>
        <v>-1.4231548515116224</v>
      </c>
    </row>
    <row r="102" spans="1:7">
      <c r="A102">
        <f t="shared" si="12"/>
        <v>533.5</v>
      </c>
      <c r="B102">
        <f>2*PI()*テーブル143[[#This Row],[周波数]]</f>
        <v>3352.0793613803094</v>
      </c>
      <c r="C102">
        <f>(テーブル143[[#This Row],[w]]*_C2-1/(テーブル143[[#This Row],[w]]*_L2))^2</f>
        <v>0.47746030693923341</v>
      </c>
      <c r="D102">
        <f>1/(SQRT((1/_R2)^2+テーブル143[[#This Row],[(wc-1/wl)^2]]))</f>
        <v>1.4322880589037359</v>
      </c>
      <c r="E102">
        <f>テーブル143[[#This Row],[インピーダンス]]*COS(テーブル143[[#This Row],[偏角]])</f>
        <v>0.20514490836782306</v>
      </c>
      <c r="F102">
        <f>テーブル143[[#This Row],[インピーダンス]]*SIN(テーブル143[[#This Row],[偏角]])</f>
        <v>-1.4175205995854132</v>
      </c>
      <c r="G102" s="2">
        <f>ATAN(_R2*(1/(テーブル143[[#This Row],[w]]*_L2)-テーブル143[[#This Row],[w]]*_C2))</f>
        <v>-1.427073233137051</v>
      </c>
    </row>
    <row r="103" spans="1:7">
      <c r="A103">
        <f t="shared" si="12"/>
        <v>543.5</v>
      </c>
      <c r="B103">
        <f>2*PI()*テーブル143[[#This Row],[周波数]]</f>
        <v>3414.911214452105</v>
      </c>
      <c r="C103">
        <f>(テーブル143[[#This Row],[w]]*_C2-1/(テーブル143[[#This Row],[w]]*_L2))^2</f>
        <v>0.5033580412409665</v>
      </c>
      <c r="D103">
        <f>1/(SQRT((1/_R2)^2+テーブル143[[#This Row],[(wc-1/wl)^2]]))</f>
        <v>1.3956927270600068</v>
      </c>
      <c r="E103">
        <f>テーブル143[[#This Row],[インピーダンス]]*COS(テーブル143[[#This Row],[偏角]])</f>
        <v>0.19479581883681973</v>
      </c>
      <c r="F103">
        <f>テーブル143[[#This Row],[インピーダンス]]*SIN(テーブル143[[#This Row],[偏角]])</f>
        <v>-1.3820321187772344</v>
      </c>
      <c r="G103" s="2">
        <f>ATAN(_R2*(1/(テーブル143[[#This Row],[w]]*_L2)-テーブル143[[#This Row],[w]]*_C2))</f>
        <v>-1.4307699102246167</v>
      </c>
    </row>
    <row r="104" spans="1:7">
      <c r="A104">
        <f t="shared" si="12"/>
        <v>553.5</v>
      </c>
      <c r="B104">
        <f>2*PI()*テーブル143[[#This Row],[周波数]]</f>
        <v>3477.7430675239011</v>
      </c>
      <c r="C104">
        <f>(テーブル143[[#This Row],[w]]*_C2-1/(テーブル143[[#This Row],[w]]*_L2))^2</f>
        <v>0.52979533226615128</v>
      </c>
      <c r="D104">
        <f>1/(SQRT((1/_R2)^2+テーブル143[[#This Row],[(wc-1/wl)^2]]))</f>
        <v>1.3610855947913925</v>
      </c>
      <c r="E104">
        <f>テーブル143[[#This Row],[インピーダンス]]*COS(テーブル143[[#This Row],[偏角]])</f>
        <v>0.18525539963486393</v>
      </c>
      <c r="F104">
        <f>テーブル143[[#This Row],[インピーダンス]]*SIN(テーブル143[[#This Row],[偏角]])</f>
        <v>-1.3484192349765578</v>
      </c>
      <c r="G104" s="2">
        <f>ATAN(_R2*(1/(テーブル143[[#This Row],[w]]*_L2)-テーブル143[[#This Row],[w]]*_C2))</f>
        <v>-1.4342639773736452</v>
      </c>
    </row>
    <row r="105" spans="1:7">
      <c r="A105">
        <f t="shared" si="12"/>
        <v>563.5</v>
      </c>
      <c r="B105">
        <f>2*PI()*テーブル143[[#This Row],[周波数]]</f>
        <v>3540.5749205956968</v>
      </c>
      <c r="C105">
        <f>(テーブル143[[#This Row],[w]]*_C2-1/(テーブル143[[#This Row],[w]]*_L2))^2</f>
        <v>0.55676911487777081</v>
      </c>
      <c r="D105">
        <f>1/(SQRT((1/_R2)^2+テーブル143[[#This Row],[(wc-1/wl)^2]]))</f>
        <v>1.3283022612156588</v>
      </c>
      <c r="E105">
        <f>テーブル143[[#This Row],[インピーダンス]]*COS(テーブル143[[#This Row],[偏角]])</f>
        <v>0.17643868971506316</v>
      </c>
      <c r="F105">
        <f>テーブル143[[#This Row],[インピーダンス]]*SIN(テーブル143[[#This Row],[偏角]])</f>
        <v>-1.3165319160287243</v>
      </c>
      <c r="G105" s="2">
        <f>ATAN(_R2*(1/(テーブル143[[#This Row],[w]]*_L2)-テーブル143[[#This Row],[w]]*_C2))</f>
        <v>-1.4375723598740129</v>
      </c>
    </row>
    <row r="106" spans="1:7">
      <c r="A106">
        <f t="shared" si="12"/>
        <v>573.5</v>
      </c>
      <c r="B106">
        <f>2*PI()*テーブル143[[#This Row],[周波数]]</f>
        <v>3603.4067736674929</v>
      </c>
      <c r="C106">
        <f>(テーブル143[[#This Row],[w]]*_C2-1/(テーブル143[[#This Row],[w]]*_L2))^2</f>
        <v>0.58427658881851907</v>
      </c>
      <c r="D106">
        <f>1/(SQRT((1/_R2)^2+テーブル143[[#This Row],[(wc-1/wl)^2]]))</f>
        <v>1.2971962636487235</v>
      </c>
      <c r="E106">
        <f>テーブル143[[#This Row],[インピーダンス]]*COS(テーブル143[[#This Row],[偏角]])</f>
        <v>0.16827181464242078</v>
      </c>
      <c r="F106">
        <f>テーブル143[[#This Row],[インピーダンス]]*SIN(テーブル143[[#This Row],[偏角]])</f>
        <v>-1.2862358814856454</v>
      </c>
      <c r="G106" s="2">
        <f>ATAN(_R2*(1/(テーブル143[[#This Row],[w]]*_L2)-テーブル143[[#This Row],[w]]*_C2))</f>
        <v>-1.4407101151044563</v>
      </c>
    </row>
    <row r="107" spans="1:7">
      <c r="A107">
        <f t="shared" si="12"/>
        <v>583.5</v>
      </c>
      <c r="B107">
        <f>2*PI()*テーブル143[[#This Row],[周波数]]</f>
        <v>3666.2386267392885</v>
      </c>
      <c r="C107">
        <f>(テーブル143[[#This Row],[w]]*_C2-1/(テーブル143[[#This Row],[w]]*_L2))^2</f>
        <v>0.61231519171001692</v>
      </c>
      <c r="D107">
        <f>1/(SQRT((1/_R2)^2+テーブル143[[#This Row],[(wc-1/wl)^2]]))</f>
        <v>1.2676366835051229</v>
      </c>
      <c r="E107">
        <f>テーブル143[[#This Row],[インピーダンス]]*COS(テーブル143[[#This Row],[偏角]])</f>
        <v>0.16069027613678685</v>
      </c>
      <c r="F107">
        <f>テーブル143[[#This Row],[インピーダンス]]*SIN(テーブル143[[#This Row],[偏角]])</f>
        <v>-1.257410591860491</v>
      </c>
      <c r="G107" s="2">
        <f>ATAN(_R2*(1/(テーブル143[[#This Row],[w]]*_L2)-テーブル143[[#This Row],[w]]*_C2))</f>
        <v>-1.4436906849808582</v>
      </c>
    </row>
    <row r="108" spans="1:7">
      <c r="A108">
        <f t="shared" si="12"/>
        <v>593.5</v>
      </c>
      <c r="B108">
        <f>2*PI()*テーブル143[[#This Row],[周波数]]</f>
        <v>3729.0704798110846</v>
      </c>
      <c r="C108">
        <f>(テーブル143[[#This Row],[w]]*_C2-1/(テーブル143[[#This Row],[w]]*_L2))^2</f>
        <v>0.64088257520939129</v>
      </c>
      <c r="D108">
        <f>1/(SQRT((1/_R2)^2+テーブル143[[#This Row],[(wc-1/wl)^2]]))</f>
        <v>1.2395061256734088</v>
      </c>
      <c r="E108">
        <f>テーブル143[[#This Row],[インピーダンス]]*COS(テーブル143[[#This Row],[偏角]])</f>
        <v>0.15363754355819054</v>
      </c>
      <c r="F108">
        <f>テーブル143[[#This Row],[インピーダンス]]*SIN(テーブル143[[#This Row],[偏角]])</f>
        <v>-1.2299475357881364</v>
      </c>
      <c r="G108" s="2">
        <f>ATAN(_R2*(1/(テーブル143[[#This Row],[w]]*_L2)-テーブル143[[#This Row],[w]]*_C2))</f>
        <v>-1.4465261084768741</v>
      </c>
    </row>
    <row r="109" spans="1:7">
      <c r="A109">
        <f t="shared" si="12"/>
        <v>603.5</v>
      </c>
      <c r="B109">
        <f>2*PI()*テーブル143[[#This Row],[周波数]]</f>
        <v>3791.9023328828803</v>
      </c>
      <c r="C109">
        <f>(テーブル143[[#This Row],[w]]*_C2-1/(テーブル143[[#This Row],[w]]*_L2))^2</f>
        <v>0.66997658390820558</v>
      </c>
      <c r="D109">
        <f>1/(SQRT((1/_R2)^2+テーブル143[[#This Row],[(wc-1/wl)^2]]))</f>
        <v>1.2126990052667337</v>
      </c>
      <c r="E109">
        <f>テーブル143[[#This Row],[インピーダンス]]*COS(テーブル143[[#This Row],[偏角]])</f>
        <v>0.14706388773749257</v>
      </c>
      <c r="F109">
        <f>テーブル143[[#This Row],[インピーダンス]]*SIN(テーブル143[[#This Row],[偏角]])</f>
        <v>-1.2037487654400563</v>
      </c>
      <c r="G109" s="2">
        <f>ATAN(_R2*(1/(テーブル143[[#This Row],[w]]*_L2)-テーブル143[[#This Row],[w]]*_C2))</f>
        <v>-1.4492272013907495</v>
      </c>
    </row>
    <row r="110" spans="1:7">
      <c r="A110">
        <f t="shared" si="12"/>
        <v>613.5</v>
      </c>
      <c r="B110">
        <f>2*PI()*テーブル143[[#This Row],[周波数]]</f>
        <v>3854.7341859546764</v>
      </c>
      <c r="C110">
        <f>(テーブル143[[#This Row],[w]]*_C2-1/(テーブル143[[#This Row],[w]]*_L2))^2</f>
        <v>0.69959523661910417</v>
      </c>
      <c r="D110">
        <f>1/(SQRT((1/_R2)^2+テーブル143[[#This Row],[(wc-1/wl)^2]]))</f>
        <v>1.1871200886463191</v>
      </c>
      <c r="E110">
        <f>テーブル143[[#This Row],[インピーダンス]]*COS(テーブル143[[#This Row],[偏角]])</f>
        <v>0.14092541048676444</v>
      </c>
      <c r="F110">
        <f>テーブル143[[#This Row],[インピーダンス]]*SIN(テーブル143[[#This Row],[偏角]])</f>
        <v>-1.1787256396408714</v>
      </c>
      <c r="G110" s="2">
        <f>ATAN(_R2*(1/(テーブル143[[#This Row],[w]]*_L2)-テーブル143[[#This Row],[w]]*_C2))</f>
        <v>-1.451803709098209</v>
      </c>
    </row>
    <row r="111" spans="1:7">
      <c r="A111">
        <f t="shared" si="12"/>
        <v>623.5</v>
      </c>
      <c r="B111">
        <f>2*PI()*テーブル143[[#This Row],[周波数]]</f>
        <v>3917.566039026472</v>
      </c>
      <c r="C111">
        <f>(テーブル143[[#This Row],[w]]*_C2-1/(テーブル143[[#This Row],[w]]*_L2))^2</f>
        <v>0.72973670974630789</v>
      </c>
      <c r="D111">
        <f>1/(SQRT((1/_R2)^2+テーブル143[[#This Row],[(wc-1/wl)^2]]))</f>
        <v>1.1626832458172975</v>
      </c>
      <c r="E111">
        <f>テーブル143[[#This Row],[インピーダンス]]*COS(テーブル143[[#This Row],[偏角]])</f>
        <v>0.13518323301042459</v>
      </c>
      <c r="F111">
        <f>テーブル143[[#This Row],[インピーダンス]]*SIN(テーブル143[[#This Row],[偏角]])</f>
        <v>-1.1547977414322801</v>
      </c>
      <c r="G111" s="2">
        <f>ATAN(_R2*(1/(テーブル143[[#This Row],[w]]*_L2)-テーブル143[[#This Row],[w]]*_C2))</f>
        <v>-1.4542644369113236</v>
      </c>
    </row>
    <row r="112" spans="1:7">
      <c r="A112">
        <f t="shared" si="12"/>
        <v>633.5</v>
      </c>
      <c r="B112">
        <f>2*PI()*テーブル143[[#This Row],[周波数]]</f>
        <v>3980.3978920982677</v>
      </c>
      <c r="C112">
        <f>(テーブル143[[#This Row],[w]]*_C2-1/(テーブル143[[#This Row],[w]]*_L2))^2</f>
        <v>0.76039932247892172</v>
      </c>
      <c r="D112">
        <f>1/(SQRT((1/_R2)^2+テーブル143[[#This Row],[(wc-1/wl)^2]]))</f>
        <v>1.1393103793524801</v>
      </c>
      <c r="E112">
        <f>テーブル143[[#This Row],[インピーダンス]]*COS(テーブル143[[#This Row],[偏角]])</f>
        <v>0.12980281405002927</v>
      </c>
      <c r="F112">
        <f>テーブル143[[#This Row],[インピーダンス]]*SIN(テーブル143[[#This Row],[偏角]])</f>
        <v>-1.131891942706982</v>
      </c>
      <c r="G112" s="2">
        <f>ATAN(_R2*(1/(テーブル143[[#This Row],[w]]*_L2)-テーブル143[[#This Row],[w]]*_C2))</f>
        <v>-1.4566173617828468</v>
      </c>
    </row>
    <row r="113" spans="1:7">
      <c r="A113">
        <f t="shared" si="12"/>
        <v>643.5</v>
      </c>
      <c r="B113">
        <f>2*PI()*テーブル143[[#This Row],[周波数]]</f>
        <v>4043.2297451700638</v>
      </c>
      <c r="C113">
        <f>(テーブル143[[#This Row],[w]]*_C2-1/(テーブル143[[#This Row],[w]]*_L2))^2</f>
        <v>0.79158152358222567</v>
      </c>
      <c r="D113">
        <f>1/(SQRT((1/_R2)^2+テーブル143[[#This Row],[(wc-1/wl)^2]]))</f>
        <v>1.1169305013981028</v>
      </c>
      <c r="E113">
        <f>テーブル143[[#This Row],[インピーダンス]]*COS(テーブル143[[#This Row],[偏角]])</f>
        <v>0.12475337449534162</v>
      </c>
      <c r="F113">
        <f>テーブル143[[#This Row],[インピーダンス]]*SIN(テーブル143[[#This Row],[偏角]])</f>
        <v>-1.1099415932856298</v>
      </c>
      <c r="G113" s="2">
        <f>ATAN(_R2*(1/(テーブル143[[#This Row],[w]]*_L2)-テーブル143[[#This Row],[w]]*_C2))</f>
        <v>-1.458869728399169</v>
      </c>
    </row>
    <row r="114" spans="1:7">
      <c r="A114">
        <f t="shared" ref="A114:A177" si="13">A113+_dt2</f>
        <v>653.5</v>
      </c>
      <c r="B114">
        <f>2*PI()*テーブル143[[#This Row],[周波数]]</f>
        <v>4106.0615982418594</v>
      </c>
      <c r="C114">
        <f>(テーブル143[[#This Row],[w]]*_C2-1/(テーブル143[[#This Row],[w]]*_L2))^2</f>
        <v>0.82328187959285493</v>
      </c>
      <c r="D114">
        <f>1/(SQRT((1/_R2)^2+テーブル143[[#This Row],[(wc-1/wl)^2]]))</f>
        <v>1.0954789354257022</v>
      </c>
      <c r="E114">
        <f>テーブル143[[#This Row],[インピーダンス]]*COS(テーブル143[[#This Row],[偏角]])</f>
        <v>0.1200074097961429</v>
      </c>
      <c r="F114">
        <f>テーブル143[[#This Row],[インピーダンス]]*SIN(テーブル143[[#This Row],[偏角]])</f>
        <v>-1.0888858156645491</v>
      </c>
      <c r="G114" s="2">
        <f>ATAN(_R2*(1/(テーブル143[[#This Row],[w]]*_L2)-テーブル143[[#This Row],[w]]*_C2))</f>
        <v>-1.4610281321510319</v>
      </c>
    </row>
    <row r="115" spans="1:7">
      <c r="A115">
        <f t="shared" si="13"/>
        <v>663.5</v>
      </c>
      <c r="B115">
        <f>2*PI()*テーブル143[[#This Row],[周波数]]</f>
        <v>4168.8934513136555</v>
      </c>
      <c r="C115">
        <f>(テーブル143[[#This Row],[w]]*_C2-1/(テーブル143[[#This Row],[w]]*_L2))^2</f>
        <v>0.85549906424989208</v>
      </c>
      <c r="D115">
        <f>1/(SQRT((1/_R2)^2+テーブル143[[#This Row],[(wc-1/wl)^2]]))</f>
        <v>1.0748966234970558</v>
      </c>
      <c r="E115">
        <f>テーブル143[[#This Row],[インピーダンス]]*COS(テーブル143[[#This Row],[偏角]])</f>
        <v>0.11554027512053706</v>
      </c>
      <c r="F115">
        <f>テーブル143[[#This Row],[インピーダンス]]*SIN(テーブル143[[#This Row],[偏角]])</f>
        <v>-1.0686688898019077</v>
      </c>
      <c r="G115" s="2">
        <f>ATAN(_R2*(1/(テーブル143[[#This Row],[w]]*_L2)-テーブル143[[#This Row],[w]]*_C2))</f>
        <v>-1.4630985910279486</v>
      </c>
    </row>
    <row r="116" spans="1:7">
      <c r="A116">
        <f t="shared" si="13"/>
        <v>673.5</v>
      </c>
      <c r="B116">
        <f>2*PI()*テーブル143[[#This Row],[周波数]]</f>
        <v>4231.7253043854516</v>
      </c>
      <c r="C116">
        <f>(テーブル143[[#This Row],[w]]*_C2-1/(テーブル143[[#This Row],[w]]*_L2))^2</f>
        <v>0.88823184901617214</v>
      </c>
      <c r="D116">
        <f>1/(SQRT((1/_R2)^2+テーブル143[[#This Row],[(wc-1/wl)^2]]))</f>
        <v>1.0551295231197968</v>
      </c>
      <c r="E116">
        <f>テーブル143[[#This Row],[インピーダンス]]*COS(テーブル143[[#This Row],[偏角]])</f>
        <v>0.1113298310559009</v>
      </c>
      <c r="F116">
        <f>テーブル143[[#This Row],[インピーダンス]]*SIN(テーブル143[[#This Row],[偏角]])</f>
        <v>-1.0492397148774317</v>
      </c>
      <c r="G116" s="2">
        <f>ATAN(_R2*(1/(テーブル143[[#This Row],[w]]*_L2)-テーブル143[[#This Row],[w]]*_C2))</f>
        <v>-1.4650866081257952</v>
      </c>
    </row>
    <row r="117" spans="1:7">
      <c r="A117">
        <f t="shared" si="13"/>
        <v>683.5</v>
      </c>
      <c r="B117">
        <f>2*PI()*テーブル143[[#This Row],[周波数]]</f>
        <v>4294.5571574572468</v>
      </c>
      <c r="C117">
        <f>(テーブル143[[#This Row],[w]]*_C2-1/(テーブル143[[#This Row],[w]]*_L2))^2</f>
        <v>0.92147909456314803</v>
      </c>
      <c r="D117">
        <f>1/(SQRT((1/_R2)^2+テーブル143[[#This Row],[(wc-1/wl)^2]]))</f>
        <v>1.0361280804557911</v>
      </c>
      <c r="E117">
        <f>テーブル143[[#This Row],[インピーダンス]]*COS(テーブル143[[#This Row],[偏角]])</f>
        <v>0.10735613991090018</v>
      </c>
      <c r="F117">
        <f>テーブル143[[#This Row],[インピーダンス]]*SIN(テーブル143[[#This Row],[偏角]])</f>
        <v>-1.0305513370678987</v>
      </c>
      <c r="G117" s="2">
        <f>ATAN(_R2*(1/(テーブル143[[#This Row],[w]]*_L2)-テーブル143[[#This Row],[w]]*_C2))</f>
        <v>-1.4669972261688982</v>
      </c>
    </row>
    <row r="118" spans="1:7">
      <c r="A118">
        <f t="shared" si="13"/>
        <v>693.5</v>
      </c>
      <c r="B118">
        <f>2*PI()*テーブル143[[#This Row],[周波数]]</f>
        <v>4357.3890105290429</v>
      </c>
      <c r="C118">
        <f>(テーブル143[[#This Row],[w]]*_C2-1/(テーブル143[[#This Row],[w]]*_L2))^2</f>
        <v>0.95523974310897686</v>
      </c>
      <c r="D118">
        <f>1/(SQRT((1/_R2)^2+テーブル143[[#This Row],[(wc-1/wl)^2]]))</f>
        <v>1.0178467688312138</v>
      </c>
      <c r="E118">
        <f>テーブル143[[#This Row],[インピーダンス]]*COS(テーブル143[[#This Row],[偏角]])</f>
        <v>0.10360120448201417</v>
      </c>
      <c r="F118">
        <f>テーブル143[[#This Row],[インピーダンス]]*SIN(テーブル143[[#This Row],[偏角]])</f>
        <v>-1.012560534116365</v>
      </c>
      <c r="G118" s="2">
        <f>ATAN(_R2*(1/(テーブル143[[#This Row],[w]]*_L2)-テーブル143[[#This Row],[w]]*_C2))</f>
        <v>-1.4688350752138652</v>
      </c>
    </row>
    <row r="119" spans="1:7">
      <c r="A119">
        <f t="shared" si="13"/>
        <v>703.5</v>
      </c>
      <c r="B119">
        <f>2*PI()*テーブル143[[#This Row],[周波数]]</f>
        <v>4420.220863600839</v>
      </c>
      <c r="C119">
        <f>(テーブル143[[#This Row],[w]]*_C2-1/(テーブル143[[#This Row],[w]]*_L2))^2</f>
        <v>0.98951281151349335</v>
      </c>
      <c r="D119">
        <f>1/(SQRT((1/_R2)^2+テーブル143[[#This Row],[(wc-1/wl)^2]]))</f>
        <v>1.0002436832866379</v>
      </c>
      <c r="E119">
        <f>テーブル143[[#This Row],[インピーダンス]]*COS(テーブル143[[#This Row],[偏角]])</f>
        <v>0.10004874259548198</v>
      </c>
      <c r="F119">
        <f>テーブル143[[#This Row],[インピーダンス]]*SIN(テーブル143[[#This Row],[偏角]])</f>
        <v>-0.99522744890797854</v>
      </c>
      <c r="G119" s="2">
        <f>ATAN(_R2*(1/(テーブル143[[#This Row],[w]]*_L2)-テーブル143[[#This Row],[w]]*_C2))</f>
        <v>-1.4706044145113908</v>
      </c>
    </row>
    <row r="120" spans="1:7">
      <c r="A120">
        <f t="shared" si="13"/>
        <v>713.5</v>
      </c>
      <c r="B120">
        <f>2*PI()*テーブル143[[#This Row],[周波数]]</f>
        <v>4483.0527166726351</v>
      </c>
      <c r="C120">
        <f>(テーブル143[[#This Row],[w]]*_C2-1/(テーブル143[[#This Row],[w]]*_L2))^2</f>
        <v>1.024297385045823</v>
      </c>
      <c r="D120">
        <f>1/(SQRT((1/_R2)^2+テーブル143[[#This Row],[(wc-1/wl)^2]]))</f>
        <v>0.9832801833758823</v>
      </c>
      <c r="E120">
        <f>テーブル143[[#This Row],[インピーダンス]]*COS(テーブル143[[#This Row],[偏角]])</f>
        <v>9.6683991901970773E-2</v>
      </c>
      <c r="F120">
        <f>テーブル143[[#This Row],[インピーダンス]]*SIN(テーブル143[[#This Row],[偏角]])</f>
        <v>-0.9785152654555821</v>
      </c>
      <c r="G120" s="2">
        <f>ATAN(_R2*(1/(テーブル143[[#This Row],[w]]*_L2)-テーブル143[[#This Row],[w]]*_C2))</f>
        <v>-1.4723091693456913</v>
      </c>
    </row>
    <row r="121" spans="1:7">
      <c r="A121">
        <f t="shared" si="13"/>
        <v>723.5</v>
      </c>
      <c r="B121">
        <f>2*PI()*テーブル143[[#This Row],[周波数]]</f>
        <v>4545.8845697444303</v>
      </c>
      <c r="C121">
        <f>(テーブル143[[#This Row],[w]]*_C2-1/(テーブル143[[#This Row],[w]]*_L2))^2</f>
        <v>1.0595926117507684</v>
      </c>
      <c r="D121">
        <f>1/(SQRT((1/_R2)^2+テーブル143[[#This Row],[(wc-1/wl)^2]]))</f>
        <v>0.96692057763566508</v>
      </c>
      <c r="E121">
        <f>テーブル143[[#This Row],[インピーダンス]]*COS(テーブル143[[#This Row],[偏角]])</f>
        <v>9.3493540345528897E-2</v>
      </c>
      <c r="F121">
        <f>テーブル143[[#This Row],[インピーダンス]]*SIN(テーブル143[[#This Row],[偏角]])</f>
        <v>-0.96238992168920146</v>
      </c>
      <c r="G121" s="2">
        <f>ATAN(_R2*(1/(テーブル143[[#This Row],[w]]*_L2)-テーブル143[[#This Row],[w]]*_C2))</f>
        <v>-1.473952963542325</v>
      </c>
    </row>
    <row r="122" spans="1:7">
      <c r="A122">
        <f t="shared" si="13"/>
        <v>733.5</v>
      </c>
      <c r="B122">
        <f>2*PI()*テーブル143[[#This Row],[周波数]]</f>
        <v>4608.7164228162264</v>
      </c>
      <c r="C122">
        <f>(テーブル143[[#This Row],[w]]*_C2-1/(テーブル143[[#This Row],[w]]*_L2))^2</f>
        <v>1.0953976973491202</v>
      </c>
      <c r="D122">
        <f>1/(SQRT((1/_R2)^2+テーブル143[[#This Row],[(wc-1/wl)^2]]))</f>
        <v>0.95113184415317076</v>
      </c>
      <c r="E122">
        <f>テーブル143[[#This Row],[インピーダンス]]*COS(テーブル143[[#This Row],[偏角]])</f>
        <v>9.0465178496221058E-2</v>
      </c>
      <c r="F122">
        <f>テーブル143[[#This Row],[インピーダンス]]*SIN(テーブル143[[#This Row],[偏角]])</f>
        <v>-0.94681985427105309</v>
      </c>
      <c r="G122" s="2">
        <f>ATAN(_R2*(1/(テーブル143[[#This Row],[w]]*_L2)-テーブル143[[#This Row],[w]]*_C2))</f>
        <v>-1.4755391482286131</v>
      </c>
    </row>
    <row r="123" spans="1:7">
      <c r="A123">
        <f t="shared" si="13"/>
        <v>743.5</v>
      </c>
      <c r="B123">
        <f>2*PI()*テーブル143[[#This Row],[周波数]]</f>
        <v>4671.5482758880225</v>
      </c>
      <c r="C123">
        <f>(テーブル143[[#This Row],[w]]*_C2-1/(テーブル143[[#This Row],[w]]*_L2))^2</f>
        <v>1.131711900614832</v>
      </c>
      <c r="D123">
        <f>1/(SQRT((1/_R2)^2+テーブル143[[#This Row],[(wc-1/wl)^2]]))</f>
        <v>0.93588338249438785</v>
      </c>
      <c r="E123">
        <f>テーブル143[[#This Row],[インピーダンス]]*COS(テーブル143[[#This Row],[偏角]])</f>
        <v>8.7587770562913711E-2</v>
      </c>
      <c r="F123">
        <f>テーブル143[[#This Row],[インピーダンス]]*SIN(テーブル143[[#This Row],[偏角]])</f>
        <v>-0.93177577135110956</v>
      </c>
      <c r="G123" s="2">
        <f>ATAN(_R2*(1/(テーブル143[[#This Row],[w]]*_L2)-テーブル143[[#This Row],[w]]*_C2))</f>
        <v>-1.4770708273424626</v>
      </c>
    </row>
    <row r="124" spans="1:7">
      <c r="A124">
        <f t="shared" si="13"/>
        <v>753.5</v>
      </c>
      <c r="B124">
        <f>2*PI()*テーブル143[[#This Row],[周波数]]</f>
        <v>4734.3801289598186</v>
      </c>
      <c r="C124">
        <f>(テーブル143[[#This Row],[w]]*_C2-1/(テーブル143[[#This Row],[w]]*_L2))^2</f>
        <v>1.1685345291787748</v>
      </c>
      <c r="D124">
        <f>1/(SQRT((1/_R2)^2+テーブル143[[#This Row],[(wc-1/wl)^2]]))</f>
        <v>0.92114679295354107</v>
      </c>
      <c r="E124">
        <f>テーブル143[[#This Row],[インピーダンス]]*COS(テーブル143[[#This Row],[偏角]])</f>
        <v>8.4851141416859302E-2</v>
      </c>
      <c r="F124">
        <f>テーブル143[[#This Row],[インピーダンス]]*SIN(テーブル143[[#This Row],[偏角]])</f>
        <v>-0.91723044976104551</v>
      </c>
      <c r="G124" s="2">
        <f>ATAN(_R2*(1/(テーブル143[[#This Row],[w]]*_L2)-テーブル143[[#This Row],[w]]*_C2))</f>
        <v>-1.4785508803117604</v>
      </c>
    </row>
    <row r="125" spans="1:7">
      <c r="A125">
        <f t="shared" si="13"/>
        <v>763.5</v>
      </c>
      <c r="B125">
        <f>2*PI()*テーブル143[[#This Row],[周波数]]</f>
        <v>4797.2119820316138</v>
      </c>
      <c r="C125">
        <f>(テーブル143[[#This Row],[w]]*_C2-1/(テーブル143[[#This Row],[w]]*_L2))^2</f>
        <v>1.2058649357146627</v>
      </c>
      <c r="D125">
        <f>1/(SQRT((1/_R2)^2+テーブル143[[#This Row],[(wc-1/wl)^2]]))</f>
        <v>0.90689567966808105</v>
      </c>
      <c r="E125">
        <f>テーブル143[[#This Row],[インピーダンス]]*COS(テーブル143[[#This Row],[偏角]])</f>
        <v>8.2245977380063118E-2</v>
      </c>
      <c r="F125">
        <f>テーブル143[[#This Row],[インピーダンス]]*SIN(テーブル143[[#This Row],[偏角]])</f>
        <v>-0.90315855363575492</v>
      </c>
      <c r="G125" s="2">
        <f>ATAN(_R2*(1/(テーブル143[[#This Row],[w]]*_L2)-テーブル143[[#This Row],[w]]*_C2))</f>
        <v>-1.4799819822649309</v>
      </c>
    </row>
    <row r="126" spans="1:7">
      <c r="A126">
        <f t="shared" si="13"/>
        <v>773.5</v>
      </c>
      <c r="B126">
        <f>2*PI()*テーブル143[[#This Row],[周波数]]</f>
        <v>4860.0438351034099</v>
      </c>
      <c r="C126">
        <f>(テーブル143[[#This Row],[w]]*_C2-1/(テーブル143[[#This Row],[w]]*_L2))^2</f>
        <v>1.2437025144678968</v>
      </c>
      <c r="D126">
        <f>1/(SQRT((1/_R2)^2+テーブル143[[#This Row],[(wc-1/wl)^2]]))</f>
        <v>0.89310547463454759</v>
      </c>
      <c r="E126">
        <f>テーブル143[[#This Row],[インピーダンス]]*COS(テーブル143[[#This Row],[偏角]])</f>
        <v>7.9763738882220075E-2</v>
      </c>
      <c r="F126">
        <f>テーブル143[[#This Row],[インピーダンス]]*SIN(テーブル143[[#This Row],[偏角]])</f>
        <v>-0.8895364718670784</v>
      </c>
      <c r="G126" s="2">
        <f>ATAN(_R2*(1/(テーブル143[[#This Row],[w]]*_L2)-テーブル143[[#This Row],[w]]*_C2))</f>
        <v>-1.4813666220816271</v>
      </c>
    </row>
    <row r="127" spans="1:7">
      <c r="A127">
        <f t="shared" si="13"/>
        <v>783.5</v>
      </c>
      <c r="B127">
        <f>2*PI()*テーブル143[[#This Row],[周波数]]</f>
        <v>4922.8756881752061</v>
      </c>
      <c r="C127">
        <f>(テーブル143[[#This Row],[w]]*_C2-1/(テーブル143[[#This Row],[w]]*_L2))^2</f>
        <v>1.2820466980925151</v>
      </c>
      <c r="D127">
        <f>1/(SQRT((1/_R2)^2+テーブル143[[#This Row],[(wc-1/wl)^2]]))</f>
        <v>0.87975328007446041</v>
      </c>
      <c r="E127">
        <f>テーブル143[[#This Row],[インピーダンス]]*COS(テーブル143[[#This Row],[偏角]])</f>
        <v>7.7396583380177145E-2</v>
      </c>
      <c r="F127">
        <f>テーブル143[[#This Row],[インピーダンス]]*SIN(テーブル143[[#This Row],[偏角]])</f>
        <v>-0.87634217214672905</v>
      </c>
      <c r="G127" s="2">
        <f>ATAN(_R2*(1/(テーブル143[[#This Row],[w]]*_L2)-テーブル143[[#This Row],[w]]*_C2))</f>
        <v>-1.4827071185490348</v>
      </c>
    </row>
    <row r="128" spans="1:7">
      <c r="A128">
        <f t="shared" si="13"/>
        <v>793.5</v>
      </c>
      <c r="B128">
        <f>2*PI()*テーブル143[[#This Row],[周波数]]</f>
        <v>4985.7075412470012</v>
      </c>
      <c r="C128">
        <f>(テーブル143[[#This Row],[w]]*_C2-1/(テーブル143[[#This Row],[w]]*_L2))^2</f>
        <v>1.3208969547654152</v>
      </c>
      <c r="D128">
        <f>1/(SQRT((1/_R2)^2+テーブル143[[#This Row],[(wc-1/wl)^2]]))</f>
        <v>0.86681772694936865</v>
      </c>
      <c r="E128">
        <f>テーブル143[[#This Row],[インピーダンス]]*COS(テーブル143[[#This Row],[偏角]])</f>
        <v>7.513729717536699E-2</v>
      </c>
      <c r="F128">
        <f>テーブル143[[#This Row],[インピーダンス]]*SIN(テーブル143[[#This Row],[偏角]])</f>
        <v>-0.8635550696549994</v>
      </c>
      <c r="G128" s="2">
        <f>ATAN(_R2*(1/(テーブル143[[#This Row],[w]]*_L2)-テーブル143[[#This Row],[w]]*_C2))</f>
        <v>-1.4840056348525854</v>
      </c>
    </row>
    <row r="129" spans="1:7">
      <c r="A129">
        <f t="shared" si="13"/>
        <v>803.5</v>
      </c>
      <c r="B129">
        <f>2*PI()*テーブル143[[#This Row],[周波数]]</f>
        <v>5048.5393943187973</v>
      </c>
      <c r="C129">
        <f>(テーブル143[[#This Row],[w]]*_C2-1/(テーブル143[[#This Row],[w]]*_L2))^2</f>
        <v>1.3602527855503919</v>
      </c>
      <c r="D129">
        <f>1/(SQRT((1/_R2)^2+テーブル143[[#This Row],[(wc-1/wl)^2]]))</f>
        <v>0.85427884772108409</v>
      </c>
      <c r="E129">
        <f>テーブル143[[#This Row],[インピーダンス]]*COS(テーブル143[[#This Row],[偏角]])</f>
        <v>7.2979234966366338E-2</v>
      </c>
      <c r="F129">
        <f>テーブル143[[#This Row],[インピーダンス]]*SIN(テーブル143[[#This Row],[偏角]])</f>
        <v>-0.85115590870732205</v>
      </c>
      <c r="G129" s="2">
        <f>ATAN(_R2*(1/(テーブル143[[#This Row],[w]]*_L2)-テーブル143[[#This Row],[w]]*_C2))</f>
        <v>-1.4852641915987665</v>
      </c>
    </row>
    <row r="130" spans="1:7">
      <c r="A130">
        <f t="shared" si="13"/>
        <v>813.5</v>
      </c>
      <c r="B130">
        <f>2*PI()*テーブル143[[#This Row],[周波数]]</f>
        <v>5111.3712473905935</v>
      </c>
      <c r="C130">
        <f>(テーブル143[[#This Row],[w]]*_C2-1/(テーブル143[[#This Row],[w]]*_L2))^2</f>
        <v>1.4001137219875848</v>
      </c>
      <c r="D130">
        <f>1/(SQRT((1/_R2)^2+テーブル143[[#This Row],[(wc-1/wl)^2]]))</f>
        <v>0.84211796170571696</v>
      </c>
      <c r="E130">
        <f>テーブル143[[#This Row],[インピーダンス]]*COS(テーブル143[[#This Row],[偏角]])</f>
        <v>7.0916266142739201E-2</v>
      </c>
      <c r="F130">
        <f>テーブル143[[#This Row],[インピーダンス]]*SIN(テーブル143[[#This Row],[偏角]])</f>
        <v>-0.83912665588918312</v>
      </c>
      <c r="G130" s="2">
        <f>ATAN(_R2*(1/(テーブル143[[#This Row],[w]]*_L2)-テーブル143[[#This Row],[w]]*_C2))</f>
        <v>-1.4864846785413119</v>
      </c>
    </row>
    <row r="131" spans="1:7">
      <c r="A131">
        <f t="shared" si="13"/>
        <v>823.5</v>
      </c>
      <c r="B131">
        <f>2*PI()*テーブル143[[#This Row],[周波数]]</f>
        <v>5174.2031004623896</v>
      </c>
      <c r="C131">
        <f>(テーブル143[[#This Row],[w]]*_C2-1/(テーブル143[[#This Row],[w]]*_L2))^2</f>
        <v>1.4404793238865774</v>
      </c>
      <c r="D131">
        <f>1/(SQRT((1/_R2)^2+テーブル143[[#This Row],[(wc-1/wl)^2]]))</f>
        <v>0.83031757158562536</v>
      </c>
      <c r="E131">
        <f>テーブル143[[#This Row],[インピーダンス]]*COS(テーブル143[[#This Row],[偏角]])</f>
        <v>6.8942726968385035E-2</v>
      </c>
      <c r="F131">
        <f>テーブル143[[#This Row],[インピーダンス]]*SIN(テーブル143[[#This Row],[偏角]])</f>
        <v>-0.82745040339709353</v>
      </c>
      <c r="G131" s="2">
        <f>ATAN(_R2*(1/(テーブル143[[#This Row],[w]]*_L2)-テーブル143[[#This Row],[w]]*_C2))</f>
        <v>-1.4876688651595429</v>
      </c>
    </row>
    <row r="132" spans="1:7">
      <c r="A132">
        <f t="shared" si="13"/>
        <v>833.5</v>
      </c>
      <c r="B132">
        <f>2*PI()*テーブル143[[#This Row],[周波数]]</f>
        <v>5237.0349535341848</v>
      </c>
      <c r="C132">
        <f>(テーブル143[[#This Row],[w]]*_C2-1/(テーブル143[[#This Row],[w]]*_L2))^2</f>
        <v>1.48134917730371</v>
      </c>
      <c r="D132">
        <f>1/(SQRT((1/_R2)^2+テーブル143[[#This Row],[(wc-1/wl)^2]]))</f>
        <v>0.81886126982777729</v>
      </c>
      <c r="E132">
        <f>テーブル143[[#This Row],[インピーダンス]]*COS(テーブル143[[#This Row],[偏角]])</f>
        <v>6.7053377922396018E-2</v>
      </c>
      <c r="F132">
        <f>テーブル143[[#This Row],[インピーダンス]]*SIN(テーブル143[[#This Row],[偏角]])</f>
        <v>-0.81611128146421075</v>
      </c>
      <c r="G132" s="2">
        <f>ATAN(_R2*(1/(テーブル143[[#This Row],[w]]*_L2)-テーブル143[[#This Row],[w]]*_C2))</f>
        <v>-1.4888184102184003</v>
      </c>
    </row>
    <row r="133" spans="1:7">
      <c r="A133">
        <f t="shared" si="13"/>
        <v>843.5</v>
      </c>
      <c r="B133">
        <f>2*PI()*テーブル143[[#This Row],[周波数]]</f>
        <v>5299.8668066059809</v>
      </c>
      <c r="C133">
        <f>(テーブル143[[#This Row],[w]]*_C2-1/(テーブル143[[#This Row],[w]]*_L2))^2</f>
        <v>1.5227228926862542</v>
      </c>
      <c r="D133">
        <f>1/(SQRT((1/_R2)^2+テーブル143[[#This Row],[(wc-1/wl)^2]]))</f>
        <v>0.80773365391516017</v>
      </c>
      <c r="E133">
        <f>テーブル143[[#This Row],[インピーダンス]]*COS(テーブル143[[#This Row],[偏角]])</f>
        <v>6.5243365566713576E-2</v>
      </c>
      <c r="F133">
        <f>テーブル143[[#This Row],[インピーダンス]]*SIN(テーブル143[[#This Row],[偏角]])</f>
        <v>-0.80509437888775748</v>
      </c>
      <c r="G133" s="2">
        <f>ATAN(_R2*(1/(テーブル143[[#This Row],[w]]*_L2)-テーブル143[[#This Row],[w]]*_C2))</f>
        <v>-1.4899348704232329</v>
      </c>
    </row>
    <row r="134" spans="1:7">
      <c r="A134">
        <f t="shared" si="13"/>
        <v>853.5</v>
      </c>
      <c r="B134">
        <f>2*PI()*テーブル143[[#This Row],[周波数]]</f>
        <v>5362.698659677777</v>
      </c>
      <c r="C134">
        <f>(テーブル143[[#This Row],[w]]*_C2-1/(テーブル143[[#This Row],[w]]*_L2))^2</f>
        <v>1.5646001031678791</v>
      </c>
      <c r="D134">
        <f>1/(SQRT((1/_R2)^2+テーブル143[[#This Row],[(wc-1/wl)^2]]))</f>
        <v>0.79692024943390549</v>
      </c>
      <c r="E134">
        <f>テーブル143[[#This Row],[インピーダンス]]*COS(テーブル143[[#This Row],[偏角]])</f>
        <v>6.3508188395779847E-2</v>
      </c>
      <c r="F134">
        <f>テーブル143[[#This Row],[インピーダンス]]*SIN(テーブル143[[#This Row],[偏角]])</f>
        <v>-0.79438567079503908</v>
      </c>
      <c r="G134" s="2">
        <f>ATAN(_R2*(1/(テーブル143[[#This Row],[w]]*_L2)-テーブル143[[#This Row],[w]]*_C2))</f>
        <v>-1.4910197082682459</v>
      </c>
    </row>
    <row r="135" spans="1:7">
      <c r="A135">
        <f t="shared" si="13"/>
        <v>863.5</v>
      </c>
      <c r="B135">
        <f>2*PI()*テーブル143[[#This Row],[周波数]]</f>
        <v>5425.5305127495731</v>
      </c>
      <c r="C135">
        <f>(テーブル143[[#This Row],[w]]*_C2-1/(テーブル143[[#This Row],[w]]*_L2))^2</f>
        <v>1.6069804630014999</v>
      </c>
      <c r="D135">
        <f>1/(SQRT((1/_R2)^2+テーブル143[[#This Row],[(wc-1/wl)^2]]))</f>
        <v>0.78640744017602981</v>
      </c>
      <c r="E135">
        <f>テーブル143[[#This Row],[インピーダンス]]*COS(テーブル143[[#This Row],[偏角]])</f>
        <v>6.1843666196421669E-2</v>
      </c>
      <c r="F135">
        <f>テーブル143[[#This Row],[インピーダンス]]*SIN(テーブル143[[#This Row],[偏角]])</f>
        <v>-0.78397195288836796</v>
      </c>
      <c r="G135" s="2">
        <f>ATAN(_R2*(1/(テーブル143[[#This Row],[w]]*_L2)-テーブル143[[#This Row],[w]]*_C2))</f>
        <v>-1.4920742991653335</v>
      </c>
    </row>
    <row r="136" spans="1:7">
      <c r="A136">
        <f t="shared" si="13"/>
        <v>873.5</v>
      </c>
      <c r="B136">
        <f>2*PI()*テーブル143[[#This Row],[周波数]]</f>
        <v>5488.3623658213683</v>
      </c>
      <c r="C136">
        <f>(テーブル143[[#This Row],[w]]*_C2-1/(テーブル143[[#This Row],[w]]*_L2))^2</f>
        <v>1.6498636461169824</v>
      </c>
      <c r="D136">
        <f>1/(SQRT((1/_R2)^2+テーブル143[[#This Row],[(wc-1/wl)^2]]))</f>
        <v>0.77618240451905296</v>
      </c>
      <c r="E136">
        <f>テーブル143[[#This Row],[インピーダンス]]*COS(テーブル143[[#This Row],[偏角]])</f>
        <v>6.0245912508497895E-2</v>
      </c>
      <c r="F136">
        <f>テーブル143[[#This Row],[インピーダンス]]*SIN(テーブル143[[#This Row],[偏角]])</f>
        <v>-0.77384078149900914</v>
      </c>
      <c r="G136" s="2">
        <f>ATAN(_R2*(1/(テーブル143[[#This Row],[w]]*_L2)-テーブル143[[#This Row],[w]]*_C2))</f>
        <v>-1.4930999379294869</v>
      </c>
    </row>
    <row r="137" spans="1:7">
      <c r="A137">
        <f t="shared" si="13"/>
        <v>883.5</v>
      </c>
      <c r="B137">
        <f>2*PI()*テーブル143[[#This Row],[周波数]]</f>
        <v>5551.1942188931644</v>
      </c>
      <c r="C137">
        <f>(テーブル143[[#This Row],[w]]*_C2-1/(テーブル143[[#This Row],[w]]*_L2))^2</f>
        <v>1.6932493447924706</v>
      </c>
      <c r="D137">
        <f>1/(SQRT((1/_R2)^2+テーブル143[[#This Row],[(wc-1/wl)^2]]))</f>
        <v>0.7662330574315166</v>
      </c>
      <c r="E137">
        <f>テーブル143[[#This Row],[インピーダンス]]*COS(テーブル143[[#This Row],[偏角]])</f>
        <v>5.8711309830084935E-2</v>
      </c>
      <c r="F137">
        <f>テーブル143[[#This Row],[インピーダンス]]*SIN(テーブル143[[#This Row],[偏角]])</f>
        <v>-0.76398041885828827</v>
      </c>
      <c r="G137" s="2">
        <f>ATAN(_R2*(1/(テーブル143[[#This Row],[w]]*_L2)-テーブル143[[#This Row],[w]]*_C2))</f>
        <v>-1.4940978446878679</v>
      </c>
    </row>
    <row r="138" spans="1:7">
      <c r="A138">
        <f t="shared" si="13"/>
        <v>893.5</v>
      </c>
      <c r="B138">
        <f>2*PI()*テーブル143[[#This Row],[周波数]]</f>
        <v>5614.0260719649605</v>
      </c>
      <c r="C138">
        <f>(テーブル143[[#This Row],[w]]*_C2-1/(テーブル143[[#This Row],[w]]*_L2))^2</f>
        <v>1.7371372684292155</v>
      </c>
      <c r="D138">
        <f>1/(SQRT((1/_R2)^2+テーブル143[[#This Row],[(wc-1/wl)^2]]))</f>
        <v>0.7565479975296453</v>
      </c>
      <c r="E138">
        <f>テーブル143[[#This Row],[インピーダンス]]*COS(テーブル143[[#This Row],[偏角]])</f>
        <v>5.7236487256611568E-2</v>
      </c>
      <c r="F138">
        <f>テーブル143[[#This Row],[インピーダンス]]*SIN(テーブル143[[#This Row],[偏角]])</f>
        <v>-0.75437978306197995</v>
      </c>
      <c r="G138" s="2">
        <f>ATAN(_R2*(1/(テーブル143[[#This Row],[w]]*_L2)-テーブル143[[#This Row],[w]]*_C2))</f>
        <v>-1.4950691702717376</v>
      </c>
    </row>
    <row r="139" spans="1:7">
      <c r="A139">
        <f t="shared" si="13"/>
        <v>903.5</v>
      </c>
      <c r="B139">
        <f>2*PI()*テーブル143[[#This Row],[周波数]]</f>
        <v>5676.8579250367566</v>
      </c>
      <c r="C139">
        <f>(テーブル143[[#This Row],[w]]*_C2-1/(テーブル143[[#This Row],[w]]*_L2))^2</f>
        <v>1.7815271424207981</v>
      </c>
      <c r="D139">
        <f>1/(SQRT((1/_R2)^2+テーブル143[[#This Row],[(wc-1/wl)^2]]))</f>
        <v>0.74711645867668841</v>
      </c>
      <c r="E139">
        <f>テーブル143[[#This Row],[インピーダンス]]*COS(テーブル143[[#This Row],[偏角]])</f>
        <v>5.5818300282559644E-2</v>
      </c>
      <c r="F139">
        <f>テーブル143[[#This Row],[インピーダンス]]*SIN(テーブル143[[#This Row],[偏角]])</f>
        <v>-0.74502840226340494</v>
      </c>
      <c r="G139" s="2">
        <f>ATAN(_R2*(1/(テーブル143[[#This Row],[w]]*_L2)-テーブル143[[#This Row],[w]]*_C2))</f>
        <v>-1.4960150011435642</v>
      </c>
    </row>
    <row r="140" spans="1:7">
      <c r="A140">
        <f t="shared" si="13"/>
        <v>913.5</v>
      </c>
      <c r="B140">
        <f>2*PI()*テーブル143[[#This Row],[周波数]]</f>
        <v>5739.6897781085518</v>
      </c>
      <c r="C140">
        <f>(テーブル143[[#This Row],[w]]*_C2-1/(テーブル143[[#This Row],[w]]*_L2))^2</f>
        <v>1.8264187071085225</v>
      </c>
      <c r="D140">
        <f>1/(SQRT((1/_R2)^2+テーブル143[[#This Row],[(wc-1/wl)^2]]))</f>
        <v>0.73792826567430736</v>
      </c>
      <c r="E140">
        <f>テーブル143[[#This Row],[インピーダンス]]*COS(テーブル143[[#This Row],[偏角]])</f>
        <v>5.4453812528109075E-2</v>
      </c>
      <c r="F140">
        <f>テーブル143[[#This Row],[インピーダンス]]*SIN(テーブル143[[#This Row],[偏角]])</f>
        <v>-0.73591637268255194</v>
      </c>
      <c r="G140" s="2">
        <f>ATAN(_R2*(1/(テーブル143[[#This Row],[w]]*_L2)-テーブル143[[#This Row],[w]]*_C2))</f>
        <v>-1.4969363639056508</v>
      </c>
    </row>
    <row r="141" spans="1:7">
      <c r="A141">
        <f t="shared" si="13"/>
        <v>923.5</v>
      </c>
      <c r="B141">
        <f>2*PI()*テーブル143[[#This Row],[周波数]]</f>
        <v>5802.5216311803479</v>
      </c>
      <c r="C141">
        <f>(テーブル143[[#This Row],[w]]*_C2-1/(テーブル143[[#This Row],[w]]*_L2))^2</f>
        <v>1.871811716815561</v>
      </c>
      <c r="D141">
        <f>1/(SQRT((1/_R2)^2+テーブル143[[#This Row],[(wc-1/wl)^2]]))</f>
        <v>0.72897379364587378</v>
      </c>
      <c r="E141">
        <f>テーブル143[[#This Row],[インピーダンス]]*COS(テーブル143[[#This Row],[偏角]])</f>
        <v>5.3140279182245634E-2</v>
      </c>
      <c r="F141">
        <f>テーブル143[[#This Row],[インピーダンス]]*SIN(テーブル143[[#This Row],[偏角]])</f>
        <v>-0.7270343200639775</v>
      </c>
      <c r="G141" s="2">
        <f>ATAN(_R2*(1/(テーブル143[[#This Row],[w]]*_L2)-テーブル143[[#This Row],[w]]*_C2))</f>
        <v>-1.4978342294314011</v>
      </c>
    </row>
    <row r="142" spans="1:7">
      <c r="A142">
        <f t="shared" si="13"/>
        <v>933.5</v>
      </c>
      <c r="B142">
        <f>2*PI()*テーブル143[[#This Row],[周波数]]</f>
        <v>5865.353484252144</v>
      </c>
      <c r="C142">
        <f>(テーブル143[[#This Row],[w]]*_C2-1/(テーブル143[[#This Row],[w]]*_L2))^2</f>
        <v>1.917705938953121</v>
      </c>
      <c r="D142">
        <f>1/(SQRT((1/_R2)^2+テーブル143[[#This Row],[(wc-1/wl)^2]]))</f>
        <v>0.72024393075578452</v>
      </c>
      <c r="E142">
        <f>テーブル143[[#This Row],[インピーダンス]]*COS(テーブル143[[#This Row],[偏角]])</f>
        <v>5.1875131979054273E-2</v>
      </c>
      <c r="F142">
        <f>テーブル143[[#This Row],[インピーダンス]]*SIN(テーブル143[[#This Row],[偏角]])</f>
        <v>-0.71837336425614995</v>
      </c>
      <c r="G142" s="2">
        <f>ATAN(_R2*(1/(テーブル143[[#This Row],[w]]*_L2)-テーブル143[[#This Row],[w]]*_C2))</f>
        <v>-1.4987095166557791</v>
      </c>
    </row>
    <row r="143" spans="1:7">
      <c r="A143">
        <f t="shared" si="13"/>
        <v>943.5</v>
      </c>
      <c r="B143">
        <f>2*PI()*テーブル143[[#This Row],[周波数]]</f>
        <v>5928.1853373239392</v>
      </c>
      <c r="C143">
        <f>(テーブル143[[#This Row],[w]]*_C2-1/(テーブル143[[#This Row],[w]]*_L2))^2</f>
        <v>1.9641011531925856</v>
      </c>
      <c r="D143">
        <f>1/(SQRT((1/_R2)^2+テーブル143[[#This Row],[(wc-1/wl)^2]]))</f>
        <v>0.71173004394767447</v>
      </c>
      <c r="E143">
        <f>テーブル143[[#This Row],[インピーダンス]]*COS(テーブル143[[#This Row],[偏角]])</f>
        <v>5.0655965545775894E-2</v>
      </c>
      <c r="F143">
        <f>テーブル143[[#This Row],[インピーダンス]]*SIN(テーブル143[[#This Row],[偏角]])</f>
        <v>-0.70992508661997833</v>
      </c>
      <c r="G143" s="2">
        <f>ATAN(_R2*(1/(テーブル143[[#This Row],[w]]*_L2)-テーブル143[[#This Row],[w]]*_C2))</f>
        <v>-1.4995630960575046</v>
      </c>
    </row>
    <row r="144" spans="1:7">
      <c r="A144">
        <f t="shared" si="13"/>
        <v>953.5</v>
      </c>
      <c r="B144">
        <f>2*PI()*テーブル143[[#This Row],[周波数]]</f>
        <v>5991.0171903957353</v>
      </c>
      <c r="C144">
        <f>(テーブル143[[#This Row],[w]]*_C2-1/(テーブル143[[#This Row],[w]]*_L2))^2</f>
        <v>2.0109971506981035</v>
      </c>
      <c r="D144">
        <f>1/(SQRT((1/_R2)^2+テーブル143[[#This Row],[(wc-1/wl)^2]]))</f>
        <v>0.70342394741851733</v>
      </c>
      <c r="E144">
        <f>テーブル143[[#This Row],[インピーダンス]]*COS(テーブル143[[#This Row],[偏角]])</f>
        <v>4.9480524980184931E-2</v>
      </c>
      <c r="F144">
        <f>テーブル143[[#This Row],[インピーダンス]]*SIN(テーブル143[[#This Row],[偏角]])</f>
        <v>-0.70168150000519058</v>
      </c>
      <c r="G144" s="2">
        <f>ATAN(_R2*(1/(テーブル143[[#This Row],[w]]*_L2)-テーブル143[[#This Row],[w]]*_C2))</f>
        <v>-1.5003957928620186</v>
      </c>
    </row>
    <row r="145" spans="1:7">
      <c r="A145">
        <f t="shared" si="13"/>
        <v>963.5</v>
      </c>
      <c r="B145">
        <f>2*PI()*テーブル143[[#This Row],[周波数]]</f>
        <v>6053.8490434675314</v>
      </c>
      <c r="C145">
        <f>(テーブル143[[#This Row],[w]]*_C2-1/(テーブル143[[#This Row],[w]]*_L2))^2</f>
        <v>2.0583937334146407</v>
      </c>
      <c r="D145">
        <f>1/(SQRT((1/_R2)^2+テーブル143[[#This Row],[(wc-1/wl)^2]]))</f>
        <v>0.6953178735756127</v>
      </c>
      <c r="E145">
        <f>テーブル143[[#This Row],[インピーダンス]]*COS(テーブル143[[#This Row],[偏角]])</f>
        <v>4.8346694531371165E-2</v>
      </c>
      <c r="F145">
        <f>テーブル143[[#This Row],[インピーダンス]]*SIN(テーブル143[[#This Row],[偏角]])</f>
        <v>-0.69363502106050123</v>
      </c>
      <c r="G145" s="2">
        <f>ATAN(_R2*(1/(テーブル143[[#This Row],[w]]*_L2)-テーブル143[[#This Row],[w]]*_C2))</f>
        <v>-1.5012083899911535</v>
      </c>
    </row>
    <row r="146" spans="1:7">
      <c r="A146">
        <f t="shared" si="13"/>
        <v>973.5</v>
      </c>
      <c r="B146">
        <f>2*PI()*テーブル143[[#This Row],[周波数]]</f>
        <v>6116.6808965393275</v>
      </c>
      <c r="C146">
        <f>(テーブル143[[#This Row],[w]]*_C2-1/(テーブル143[[#This Row],[w]]*_L2))^2</f>
        <v>2.1062907134069584</v>
      </c>
      <c r="D146">
        <f>1/(SQRT((1/_R2)^2+テーブル143[[#This Row],[(wc-1/wl)^2]]))</f>
        <v>0.68740444624993968</v>
      </c>
      <c r="E146">
        <f>テーブル143[[#This Row],[インピーダンス]]*COS(テーブル143[[#This Row],[偏角]])</f>
        <v>4.7252487272418597E-2</v>
      </c>
      <c r="F146">
        <f>テーブル143[[#This Row],[インピーダンス]]*SIN(テーブル143[[#This Row],[偏角]])</f>
        <v>-0.68577844466763183</v>
      </c>
      <c r="G146" s="2">
        <f>ATAN(_R2*(1/(テーブル143[[#This Row],[w]]*_L2)-テーブル143[[#This Row],[w]]*_C2))</f>
        <v>-1.5020016307827184</v>
      </c>
    </row>
    <row r="147" spans="1:7">
      <c r="A147">
        <f t="shared" si="13"/>
        <v>983.5</v>
      </c>
      <c r="B147">
        <f>2*PI()*テーブル143[[#This Row],[周波数]]</f>
        <v>6179.5127496111227</v>
      </c>
      <c r="C147">
        <f>(テーブル143[[#This Row],[w]]*_C2-1/(テーブル143[[#This Row],[w]]*_L2))^2</f>
        <v>2.1546879122454015</v>
      </c>
      <c r="D147">
        <f>1/(SQRT((1/_R2)^2+テーブル143[[#This Row],[(wc-1/wl)^2]]))</f>
        <v>0.67967665596274807</v>
      </c>
      <c r="E147">
        <f>テーブル143[[#This Row],[インピーダンス]]*COS(テーブル143[[#This Row],[偏角]])</f>
        <v>4.6196035666070397E-2</v>
      </c>
      <c r="F147">
        <f>テーブル143[[#This Row],[インピーダンス]]*SIN(テーブル143[[#This Row],[偏角]])</f>
        <v>-0.67810492031059832</v>
      </c>
      <c r="G147" s="2">
        <f>ATAN(_R2*(1/(テーブル143[[#This Row],[w]]*_L2)-テーブル143[[#This Row],[w]]*_C2))</f>
        <v>-1.5027762215008023</v>
      </c>
    </row>
    <row r="148" spans="1:7">
      <c r="A148">
        <f t="shared" si="13"/>
        <v>993.5</v>
      </c>
      <c r="B148">
        <f>2*PI()*テーブル143[[#This Row],[周波数]]</f>
        <v>6242.3446026829188</v>
      </c>
      <c r="C148">
        <f>(テーブル143[[#This Row],[w]]*_C2-1/(テーブル143[[#This Row],[w]]*_L2))^2</f>
        <v>2.2035851604347405</v>
      </c>
      <c r="D148">
        <f>1/(SQRT((1/_R2)^2+テーブル143[[#This Row],[(wc-1/wl)^2]]))</f>
        <v>0.67212783706297063</v>
      </c>
      <c r="E148">
        <f>テーブル143[[#This Row],[インピーダンス]]*COS(テーブル143[[#This Row],[偏角]])</f>
        <v>4.5175582935494653E-2</v>
      </c>
      <c r="F148">
        <f>テーブル143[[#This Row],[インピーダンス]]*SIN(テーブル143[[#This Row],[偏角]])</f>
        <v>-0.67060793021063014</v>
      </c>
      <c r="G148" s="2">
        <f>ATAN(_R2*(1/(テーブル143[[#This Row],[w]]*_L2)-テーブル143[[#This Row],[w]]*_C2))</f>
        <v>-1.5035328336554636</v>
      </c>
    </row>
    <row r="149" spans="1:7">
      <c r="A149">
        <f t="shared" si="13"/>
        <v>1003.5</v>
      </c>
      <c r="B149">
        <f>2*PI()*テーブル143[[#This Row],[周波数]]</f>
        <v>6305.1764557547149</v>
      </c>
      <c r="C149">
        <f>(テーブル143[[#This Row],[w]]*_C2-1/(テーブル143[[#This Row],[w]]*_L2))^2</f>
        <v>2.2529822968826552</v>
      </c>
      <c r="D149">
        <f>1/(SQRT((1/_R2)^2+テーブル143[[#This Row],[(wc-1/wl)^2]]))</f>
        <v>0.66475164657138941</v>
      </c>
      <c r="E149">
        <f>テーブル143[[#This Row],[インピーダンス]]*COS(テーブル143[[#This Row],[偏角]])</f>
        <v>4.418947516193731E-2</v>
      </c>
      <c r="F149">
        <f>テーブル143[[#This Row],[インピーダンス]]*SIN(テーブル143[[#This Row],[偏角]])</f>
        <v>-0.66328126907390195</v>
      </c>
      <c r="G149" s="2">
        <f>ATAN(_R2*(1/(テーブル143[[#This Row],[w]]*_L2)-テーブル143[[#This Row],[w]]*_C2))</f>
        <v>-1.5042721061485931</v>
      </c>
    </row>
    <row r="150" spans="1:7">
      <c r="A150">
        <f t="shared" si="13"/>
        <v>1013.5</v>
      </c>
      <c r="B150">
        <f>2*PI()*テーブル143[[#This Row],[周波数]]</f>
        <v>6368.008308826511</v>
      </c>
      <c r="C150">
        <f>(テーブル143[[#This Row],[w]]*_C2-1/(テーブル143[[#This Row],[w]]*_L2))^2</f>
        <v>2.302879168404746</v>
      </c>
      <c r="D150">
        <f>1/(SQRT((1/_R2)^2+テーブル143[[#This Row],[(wc-1/wl)^2]]))</f>
        <v>0.65754204458379695</v>
      </c>
      <c r="E150">
        <f>テーブル143[[#This Row],[インピーダンス]]*COS(テーブル143[[#This Row],[偏角]])</f>
        <v>4.3236154039543936E-2</v>
      </c>
      <c r="F150">
        <f>テーブル143[[#This Row],[インピーダンス]]*SIN(テーブル143[[#This Row],[偏角]])</f>
        <v>-0.65611902531424038</v>
      </c>
      <c r="G150" s="2">
        <f>ATAN(_R2*(1/(テーブル143[[#This Row],[w]]*_L2)-テーブル143[[#This Row],[w]]*_C2))</f>
        <v>-1.5049946472610587</v>
      </c>
    </row>
    <row r="151" spans="1:7">
      <c r="A151">
        <f t="shared" si="13"/>
        <v>1023.5</v>
      </c>
      <c r="B151">
        <f>2*PI()*テーブル143[[#This Row],[周波数]]</f>
        <v>6430.8401618983062</v>
      </c>
      <c r="C151">
        <f>(テーブル143[[#This Row],[w]]*_C2-1/(テーブル143[[#This Row],[w]]*_L2))^2</f>
        <v>2.3532756292632349</v>
      </c>
      <c r="D151">
        <f>1/(SQRT((1/_R2)^2+テーブル143[[#This Row],[(wc-1/wl)^2]]))</f>
        <v>0.65049327609988394</v>
      </c>
      <c r="E151">
        <f>テーブル143[[#This Row],[インピーダンス]]*COS(テーブル143[[#This Row],[偏角]])</f>
        <v>4.2314150225115942E-2</v>
      </c>
      <c r="F151">
        <f>テーブル143[[#This Row],[インピーダンス]]*SIN(テーブル143[[#This Row],[偏角]])</f>
        <v>-0.64911556362629774</v>
      </c>
      <c r="G151" s="2">
        <f>ATAN(_R2*(1/(テーブル143[[#This Row],[w]]*_L2)-テーブル143[[#This Row],[w]]*_C2))</f>
        <v>-1.5057010364947525</v>
      </c>
    </row>
    <row r="152" spans="1:7">
      <c r="A152">
        <f t="shared" si="13"/>
        <v>1033.5</v>
      </c>
      <c r="B152">
        <f>2*PI()*テーブル143[[#This Row],[周波数]]</f>
        <v>6493.6720149701023</v>
      </c>
      <c r="C152">
        <f>(テーブル143[[#This Row],[w]]*_C2-1/(テーブル143[[#This Row],[w]]*_L2))^2</f>
        <v>2.404171540736753</v>
      </c>
      <c r="D152">
        <f>1/(SQRT((1/_R2)^2+テーブル143[[#This Row],[(wc-1/wl)^2]]))</f>
        <v>0.64359985415750376</v>
      </c>
      <c r="E152">
        <f>テーブル143[[#This Row],[インピーダンス]]*COS(テーブル143[[#This Row],[偏角]])</f>
        <v>4.1422077227155997E-2</v>
      </c>
      <c r="F152">
        <f>テーブル143[[#This Row],[インピーダンス]]*SIN(テーブル143[[#This Row],[偏角]])</f>
        <v>-0.64226550879659383</v>
      </c>
      <c r="G152" s="2">
        <f>ATAN(_R2*(1/(テーブル143[[#This Row],[w]]*_L2)-テーブル143[[#This Row],[w]]*_C2))</f>
        <v>-1.5063918262818368</v>
      </c>
    </row>
    <row r="153" spans="1:7">
      <c r="A153">
        <f t="shared" si="13"/>
        <v>1043.5</v>
      </c>
      <c r="B153">
        <f>2*PI()*テーブル143[[#This Row],[周波数]]</f>
        <v>6556.5038680418984</v>
      </c>
      <c r="C153">
        <f>(テーブル143[[#This Row],[w]]*_C2-1/(テーブル143[[#This Row],[w]]*_L2))^2</f>
        <v>2.4555667707188555</v>
      </c>
      <c r="D153">
        <f>1/(SQRT((1/_R2)^2+テーブル143[[#This Row],[(wc-1/wl)^2]]))</f>
        <v>0.63685654416347759</v>
      </c>
      <c r="E153">
        <f>テーブル143[[#This Row],[インピーダンス]]*COS(テーブル143[[#This Row],[偏角]])</f>
        <v>4.0558625784384676E-2</v>
      </c>
      <c r="F153">
        <f>テーブル143[[#This Row],[インピーダンス]]*SIN(テーブル143[[#This Row],[偏角]])</f>
        <v>-0.63556373065045935</v>
      </c>
      <c r="G153" s="2">
        <f>ATAN(_R2*(1/(テーブル143[[#This Row],[w]]*_L2)-テーブル143[[#This Row],[w]]*_C2))</f>
        <v>-1.5070675435723015</v>
      </c>
    </row>
    <row r="154" spans="1:7">
      <c r="A154">
        <f t="shared" si="13"/>
        <v>1053.5</v>
      </c>
      <c r="B154">
        <f>2*PI()*テーブル143[[#This Row],[周波数]]</f>
        <v>6619.3357211136945</v>
      </c>
      <c r="C154">
        <f>(テーブル143[[#This Row],[w]]*_C2-1/(テーブル143[[#This Row],[w]]*_L2))^2</f>
        <v>2.5074611933430768</v>
      </c>
      <c r="D154">
        <f>1/(SQRT((1/_R2)^2+テーブル143[[#This Row],[(wc-1/wl)^2]]))</f>
        <v>0.63025834932239844</v>
      </c>
      <c r="E154">
        <f>テーブル143[[#This Row],[インピーダンス]]*COS(テーブル143[[#This Row],[偏角]])</f>
        <v>3.9722558689059453E-2</v>
      </c>
      <c r="F154">
        <f>テーブル143[[#This Row],[インピーダンス]]*SIN(テーブル143[[#This Row],[偏角]])</f>
        <v>-0.62900533004243186</v>
      </c>
      <c r="G154" s="2">
        <f>ATAN(_R2*(1/(テーブル143[[#This Row],[w]]*_L2)-テーブル143[[#This Row],[w]]*_C2))</f>
        <v>-1.5077286913098933</v>
      </c>
    </row>
    <row r="155" spans="1:7">
      <c r="A155">
        <f t="shared" si="13"/>
        <v>1063.5</v>
      </c>
      <c r="B155">
        <f>2*PI()*テーブル143[[#This Row],[周波数]]</f>
        <v>6682.1675741854897</v>
      </c>
      <c r="C155">
        <f>(テーブル143[[#This Row],[w]]*_C2-1/(テーブル143[[#This Row],[w]]*_L2))^2</f>
        <v>2.5598546886325546</v>
      </c>
      <c r="D155">
        <f>1/(SQRT((1/_R2)^2+テーブル143[[#This Row],[(wc-1/wl)^2]]))</f>
        <v>0.62380049707409757</v>
      </c>
      <c r="E155">
        <f>テーブル143[[#This Row],[インピーダンス]]*COS(テーブル143[[#This Row],[偏角]])</f>
        <v>3.8912706014989119E-2</v>
      </c>
      <c r="F155">
        <f>テーブル143[[#This Row],[インピーダンス]]*SIN(テーブル143[[#This Row],[偏角]])</f>
        <v>-0.62258562580618759</v>
      </c>
      <c r="G155" s="2">
        <f>ATAN(_R2*(1/(テーブル143[[#This Row],[w]]*_L2)-テーブル143[[#This Row],[w]]*_C2))</f>
        <v>-1.5083757498055317</v>
      </c>
    </row>
    <row r="156" spans="1:7">
      <c r="A156">
        <f t="shared" si="13"/>
        <v>1073.5</v>
      </c>
      <c r="B156">
        <f>2*PI()*テーブル143[[#This Row],[周波数]]</f>
        <v>6744.9994272572858</v>
      </c>
      <c r="C156">
        <f>(テーブル143[[#This Row],[w]]*_C2-1/(テーブル143[[#This Row],[w]]*_L2))^2</f>
        <v>2.612747142172394</v>
      </c>
      <c r="D156">
        <f>1/(SQRT((1/_R2)^2+テーブル143[[#This Row],[(wc-1/wl)^2]]))</f>
        <v>0.61747842645868056</v>
      </c>
      <c r="E156">
        <f>テーブル143[[#This Row],[インピーダンス]]*COS(テーブル143[[#This Row],[偏角]])</f>
        <v>3.8127960714188759E-2</v>
      </c>
      <c r="F156">
        <f>テーブル143[[#This Row],[インピーダンス]]*SIN(テーブル143[[#This Row],[偏角]])</f>
        <v>-0.61630014258773747</v>
      </c>
      <c r="G156" s="2">
        <f>ATAN(_R2*(1/(テーブル143[[#This Row],[w]]*_L2)-テーブル143[[#This Row],[w]]*_C2))</f>
        <v>-1.509009178016482</v>
      </c>
    </row>
    <row r="157" spans="1:7">
      <c r="A157">
        <f t="shared" si="13"/>
        <v>1083.5</v>
      </c>
      <c r="B157">
        <f>2*PI()*テーブル143[[#This Row],[周波数]]</f>
        <v>6807.8312803290819</v>
      </c>
      <c r="C157">
        <f>(テーブル143[[#This Row],[w]]*_C2-1/(テーブル143[[#This Row],[w]]*_L2))^2</f>
        <v>2.6661384448030914</v>
      </c>
      <c r="D157">
        <f>1/(SQRT((1/_R2)^2+テーブル143[[#This Row],[(wc-1/wl)^2]]))</f>
        <v>0.6112877763354454</v>
      </c>
      <c r="E157">
        <f>テーブル143[[#This Row],[インピーダンス]]*COS(テーブル143[[#This Row],[偏角]])</f>
        <v>3.7367274549713295E-2</v>
      </c>
      <c r="F157">
        <f>テーブル143[[#This Row],[インピーダンス]]*SIN(テーブル143[[#This Row],[偏角]])</f>
        <v>-0.61014459949249722</v>
      </c>
      <c r="G157" s="2">
        <f>ATAN(_R2*(1/(テーブル143[[#This Row],[w]]*_L2)-テーブル143[[#This Row],[w]]*_C2))</f>
        <v>-1.5096294147387999</v>
      </c>
    </row>
    <row r="158" spans="1:7">
      <c r="A158">
        <f t="shared" si="13"/>
        <v>1093.5</v>
      </c>
      <c r="B158">
        <f>2*PI()*テーブル143[[#This Row],[周波数]]</f>
        <v>6870.663133400878</v>
      </c>
      <c r="C158">
        <f>(テーブル143[[#This Row],[w]]*_C2-1/(テーブル143[[#This Row],[w]]*_L2))^2</f>
        <v>2.7200284923335074</v>
      </c>
      <c r="D158">
        <f>1/(SQRT((1/_R2)^2+テーブル143[[#This Row],[(wc-1/wl)^2]]))</f>
        <v>0.6052243743886323</v>
      </c>
      <c r="E158">
        <f>テーブル143[[#This Row],[インピーダンス]]*COS(テーブル143[[#This Row],[偏角]])</f>
        <v>3.6629654335411113E-2</v>
      </c>
      <c r="F158">
        <f>テーブル143[[#This Row],[インピーダンス]]*SIN(テーブル143[[#This Row],[偏角]])</f>
        <v>-0.60411489948302022</v>
      </c>
      <c r="G158" s="2">
        <f>ATAN(_R2*(1/(テーブル143[[#This Row],[w]]*_L2)-テーブル143[[#This Row],[w]]*_C2))</f>
        <v>-1.51023687971988</v>
      </c>
    </row>
    <row r="159" spans="1:7">
      <c r="A159">
        <f t="shared" si="13"/>
        <v>1103.5</v>
      </c>
      <c r="B159">
        <f>2*PI()*テーブル143[[#This Row],[周波数]]</f>
        <v>6933.4949864726732</v>
      </c>
      <c r="C159">
        <f>(テーブル143[[#This Row],[w]]*_C2-1/(テーブル143[[#This Row],[w]]*_L2))^2</f>
        <v>2.7744171852719473</v>
      </c>
      <c r="D159">
        <f>1/(SQRT((1/_R2)^2+テーブル143[[#This Row],[(wc-1/wl)^2]]))</f>
        <v>0.59928422685893967</v>
      </c>
      <c r="E159">
        <f>テーブル143[[#This Row],[インピーダンス]]*COS(テーブル143[[#This Row],[偏角]])</f>
        <v>3.591415845619169E-2</v>
      </c>
      <c r="F159">
        <f>テーブル143[[#This Row],[インピーダンス]]*SIN(テーブル143[[#This Row],[偏角]])</f>
        <v>-0.59820711946975402</v>
      </c>
      <c r="G159" s="2">
        <f>ATAN(_R2*(1/(テーブル143[[#This Row],[w]]*_L2)-テーブル143[[#This Row],[w]]*_C2))</f>
        <v>-1.5108319746973313</v>
      </c>
    </row>
    <row r="160" spans="1:7">
      <c r="A160">
        <f t="shared" si="13"/>
        <v>1113.5</v>
      </c>
      <c r="B160">
        <f>2*PI()*テーブル143[[#This Row],[周波数]]</f>
        <v>6996.3268395444693</v>
      </c>
      <c r="C160">
        <f>(テーブル143[[#This Row],[w]]*_C2-1/(テーブル143[[#This Row],[w]]*_L2))^2</f>
        <v>2.8293044285740914</v>
      </c>
      <c r="D160">
        <f>1/(SQRT((1/_R2)^2+テーブル143[[#This Row],[(wc-1/wl)^2]]))</f>
        <v>0.59346350894511379</v>
      </c>
      <c r="E160">
        <f>テーブル143[[#This Row],[インピーダンス]]*COS(テーブル143[[#This Row],[偏角]])</f>
        <v>3.5219893644944766E-2</v>
      </c>
      <c r="F160">
        <f>テーブル143[[#This Row],[インピーダンス]]*SIN(テーブル143[[#This Row],[偏角]])</f>
        <v>-0.59241750104220081</v>
      </c>
      <c r="G160" s="2">
        <f>ATAN(_R2*(1/(テーブル143[[#This Row],[w]]*_L2)-テーブル143[[#This Row],[w]]*_C2))</f>
        <v>-1.5114150843698502</v>
      </c>
    </row>
    <row r="161" spans="1:7">
      <c r="A161">
        <f t="shared" si="13"/>
        <v>1123.5</v>
      </c>
      <c r="B161">
        <f>2*PI()*テーブル143[[#This Row],[周波数]]</f>
        <v>7059.1586926162654</v>
      </c>
      <c r="C161">
        <f>(テーブル143[[#This Row],[w]]*_C2-1/(テーブル143[[#This Row],[w]]*_L2))^2</f>
        <v>2.8846901314065363</v>
      </c>
      <c r="D161">
        <f>1/(SQRT((1/_R2)^2+テーブル143[[#This Row],[(wc-1/wl)^2]]))</f>
        <v>0.58775855582478631</v>
      </c>
      <c r="E161">
        <f>テーブル143[[#This Row],[インピーダンス]]*COS(テーブル143[[#This Row],[偏角]])</f>
        <v>3.4546011994523874E-2</v>
      </c>
      <c r="F161">
        <f>テーブル143[[#This Row],[インピーダンス]]*SIN(テーブル143[[#This Row],[偏角]])</f>
        <v>-0.58674244179240409</v>
      </c>
      <c r="G161" s="2">
        <f>ATAN(_R2*(1/(テーブル143[[#This Row],[w]]*_L2)-テーブル143[[#This Row],[w]]*_C2))</f>
        <v>-1.5119865773052672</v>
      </c>
    </row>
    <row r="162" spans="1:7">
      <c r="A162">
        <f t="shared" si="13"/>
        <v>1133.5</v>
      </c>
      <c r="B162">
        <f>2*PI()*テーブル143[[#This Row],[周波数]]</f>
        <v>7121.9905456880606</v>
      </c>
      <c r="C162">
        <f>(テーブル143[[#This Row],[w]]*_C2-1/(テーブル143[[#This Row],[w]]*_L2))^2</f>
        <v>2.9405742069248921</v>
      </c>
      <c r="D162">
        <f>1/(SQRT((1/_R2)^2+テーブル143[[#This Row],[(wc-1/wl)^2]]))</f>
        <v>0.58216585424809919</v>
      </c>
      <c r="E162">
        <f>テーブル143[[#This Row],[インピーダンス]]*COS(テーブル143[[#This Row],[偏角]])</f>
        <v>3.3891708185241926E-2</v>
      </c>
      <c r="F162">
        <f>テーブル143[[#This Row],[インピーダンス]]*SIN(テーブル143[[#This Row],[偏角]])</f>
        <v>-0.58117848718677245</v>
      </c>
      <c r="G162" s="2">
        <f>ATAN(_R2*(1/(テーブル143[[#This Row],[w]]*_L2)-テーブル143[[#This Row],[w]]*_C2))</f>
        <v>-1.5125468067904955</v>
      </c>
    </row>
    <row r="163" spans="1:7">
      <c r="A163">
        <f t="shared" si="13"/>
        <v>1143.5</v>
      </c>
      <c r="B163">
        <f>2*PI()*テーブル143[[#This Row],[周波数]]</f>
        <v>7184.8223987598567</v>
      </c>
      <c r="C163">
        <f>(テーブル143[[#This Row],[w]]*_C2-1/(テーブル143[[#This Row],[w]]*_L2))^2</f>
        <v>2.9969565720654003</v>
      </c>
      <c r="D163">
        <f>1/(SQRT((1/_R2)^2+テーブル143[[#This Row],[(wc-1/wl)^2]]))</f>
        <v>0.57668203466162637</v>
      </c>
      <c r="E163">
        <f>テーブル143[[#This Row],[インピーダンス]]*COS(テーブル143[[#This Row],[偏角]])</f>
        <v>3.3256216910147282E-2</v>
      </c>
      <c r="F163">
        <f>テーブル143[[#This Row],[インピーダンス]]*SIN(テーブル143[[#This Row],[偏角]])</f>
        <v>-0.57572232294596548</v>
      </c>
      <c r="G163" s="2">
        <f>ATAN(_R2*(1/(テーブル143[[#This Row],[w]]*_L2)-テーブル143[[#This Row],[w]]*_C2))</f>
        <v>-1.5130961116277053</v>
      </c>
    </row>
    <row r="164" spans="1:7">
      <c r="A164">
        <f t="shared" si="13"/>
        <v>1153.5</v>
      </c>
      <c r="B164">
        <f>2*PI()*テーブル143[[#This Row],[周波数]]</f>
        <v>7247.6542518316528</v>
      </c>
      <c r="C164">
        <f>(テーブル143[[#This Row],[w]]*_C2-1/(テーブル143[[#This Row],[w]]*_L2))^2</f>
        <v>3.0538371473491321</v>
      </c>
      <c r="D164">
        <f>1/(SQRT((1/_R2)^2+テーブル143[[#This Row],[(wc-1/wl)^2]]))</f>
        <v>0.57130386382368359</v>
      </c>
      <c r="E164">
        <f>テーブル143[[#This Row],[インピーダンス]]*COS(テーブル143[[#This Row],[偏角]])</f>
        <v>3.2638810481987024E-2</v>
      </c>
      <c r="F164">
        <f>テーブル143[[#This Row],[インピーダンス]]*SIN(テーブル143[[#This Row],[偏角]])</f>
        <v>-0.57037076789592833</v>
      </c>
      <c r="G164" s="2">
        <f>ATAN(_R2*(1/(テーブル143[[#This Row],[w]]*_L2)-テーブル143[[#This Row],[w]]*_C2))</f>
        <v>-1.513634816880681</v>
      </c>
    </row>
    <row r="165" spans="1:7">
      <c r="A165">
        <f t="shared" si="13"/>
        <v>1163.5</v>
      </c>
      <c r="B165">
        <f>2*PI()*テーブル143[[#This Row],[周波数]]</f>
        <v>7310.4861049034489</v>
      </c>
      <c r="C165">
        <f>(テーブル143[[#This Row],[w]]*_C2-1/(テーブル143[[#This Row],[w]]*_L2))^2</f>
        <v>3.1112158566979295</v>
      </c>
      <c r="D165">
        <f>1/(SQRT((1/_R2)^2+テーブル143[[#This Row],[(wc-1/wl)^2]]))</f>
        <v>0.56602823787535594</v>
      </c>
      <c r="E165">
        <f>テーブル143[[#This Row],[インピーダンス]]*COS(テーブル143[[#This Row],[偏角]])</f>
        <v>3.2038796607228012E-2</v>
      </c>
      <c r="F165">
        <f>テーブル143[[#This Row],[インピーダンス]]*SIN(テーブル143[[#This Row],[偏角]])</f>
        <v>-0.56512076725620453</v>
      </c>
      <c r="G165" s="2">
        <f>ATAN(_R2*(1/(テーブル143[[#This Row],[w]]*_L2)-テーブル143[[#This Row],[w]]*_C2))</f>
        <v>-1.5141632345749902</v>
      </c>
    </row>
    <row r="166" spans="1:7">
      <c r="A166">
        <f t="shared" si="13"/>
        <v>1173.5</v>
      </c>
      <c r="B166">
        <f>2*PI()*テーブル143[[#This Row],[周波数]]</f>
        <v>7373.3179579752441</v>
      </c>
      <c r="C166">
        <f>(テーブル143[[#This Row],[w]]*_C2-1/(テーブル143[[#This Row],[w]]*_L2))^2</f>
        <v>3.1690926272612665</v>
      </c>
      <c r="D166">
        <f>1/(SQRT((1/_R2)^2+テーブル143[[#This Row],[(wc-1/wl)^2]]))</f>
        <v>0.56085217583452474</v>
      </c>
      <c r="E166">
        <f>テーブル143[[#This Row],[インピーダンス]]*COS(テーブル143[[#This Row],[偏角]])</f>
        <v>3.1455516313832046E-2</v>
      </c>
      <c r="F166">
        <f>テーブル143[[#This Row],[インピーダンス]]*SIN(テーブル143[[#This Row],[偏角]])</f>
        <v>-0.55996938633442361</v>
      </c>
      <c r="G166" s="2">
        <f>ATAN(_R2*(1/(テーブル143[[#This Row],[w]]*_L2)-テーブル143[[#This Row],[w]]*_C2))</f>
        <v>-1.5146816643552869</v>
      </c>
    </row>
    <row r="167" spans="1:7">
      <c r="A167">
        <f t="shared" si="13"/>
        <v>1183.5</v>
      </c>
      <c r="B167">
        <f>2*PI()*テーブル143[[#This Row],[周波数]]</f>
        <v>7436.1498110470402</v>
      </c>
      <c r="C167">
        <f>(テーブル143[[#This Row],[w]]*_C2-1/(テーブル143[[#This Row],[w]]*_L2))^2</f>
        <v>3.2274673892533201</v>
      </c>
      <c r="D167">
        <f>1/(SQRT((1/_R2)^2+テーブル143[[#This Row],[(wc-1/wl)^2]]))</f>
        <v>0.55577281348284002</v>
      </c>
      <c r="E167">
        <f>テーブル143[[#This Row],[インピーダンス]]*COS(テーブル143[[#This Row],[偏角]])</f>
        <v>3.0888342020663203E-2</v>
      </c>
      <c r="F167">
        <f>テーブル143[[#This Row],[インピーダンス]]*SIN(テーブル143[[#This Row],[偏角]])</f>
        <v>-0.55491380459837747</v>
      </c>
      <c r="G167" s="2">
        <f>ATAN(_R2*(1/(テーブル143[[#This Row],[w]]*_L2)-テーブル143[[#This Row],[w]]*_C2))</f>
        <v>-1.5151903941028086</v>
      </c>
    </row>
    <row r="168" spans="1:7">
      <c r="A168">
        <f t="shared" si="13"/>
        <v>1193.5</v>
      </c>
      <c r="B168">
        <f>2*PI()*テーブル143[[#This Row],[周波数]]</f>
        <v>7498.9816641188363</v>
      </c>
      <c r="C168">
        <f>(テーブル143[[#This Row],[w]]*_C2-1/(テーブル143[[#This Row],[w]]*_L2))^2</f>
        <v>3.286340075799544</v>
      </c>
      <c r="D168">
        <f>1/(SQRT((1/_R2)^2+テーブル143[[#This Row],[(wc-1/wl)^2]]))</f>
        <v>0.55078739761801676</v>
      </c>
      <c r="E168">
        <f>テーブル143[[#This Row],[インピーダンス]]*COS(テーブル143[[#This Row],[偏角]])</f>
        <v>3.033667573748278E-2</v>
      </c>
      <c r="F168">
        <f>テーブル143[[#This Row],[インピーダンス]]*SIN(テーブル143[[#This Row],[偏角]])</f>
        <v>-0.54995131009938159</v>
      </c>
      <c r="G168" s="2">
        <f>ATAN(_R2*(1/(テーブル143[[#This Row],[w]]*_L2)-テーブル143[[#This Row],[w]]*_C2))</f>
        <v>-1.5156897005158694</v>
      </c>
    </row>
    <row r="169" spans="1:7">
      <c r="A169">
        <f t="shared" si="13"/>
        <v>1203.5</v>
      </c>
      <c r="B169">
        <f>2*PI()*テーブル143[[#This Row],[周波数]]</f>
        <v>7561.8135171906324</v>
      </c>
      <c r="C169">
        <f>(テーブル143[[#This Row],[w]]*_C2-1/(テーブル143[[#This Row],[w]]*_L2))^2</f>
        <v>3.3457106227921356</v>
      </c>
      <c r="D169">
        <f>1/(SQRT((1/_R2)^2+テーブル143[[#This Row],[(wc-1/wl)^2]]))</f>
        <v>0.54589328064603992</v>
      </c>
      <c r="E169">
        <f>テーブル143[[#This Row],[インピーダンス]]*COS(テーブル143[[#This Row],[偏角]])</f>
        <v>2.9799947385449582E-2</v>
      </c>
      <c r="F169">
        <f>テーブル143[[#This Row],[インピーダンス]]*SIN(テーブル143[[#This Row],[偏角]])</f>
        <v>-0.54507929422270351</v>
      </c>
      <c r="G169" s="2">
        <f>ATAN(_R2*(1/(テーブル143[[#This Row],[w]]*_L2)-テーブル143[[#This Row],[w]]*_C2))</f>
        <v>-1.5161798496559322</v>
      </c>
    </row>
    <row r="170" spans="1:7">
      <c r="A170">
        <f t="shared" si="13"/>
        <v>1213.5</v>
      </c>
      <c r="B170">
        <f>2*PI()*テーブル143[[#This Row],[周波数]]</f>
        <v>7624.6453702624276</v>
      </c>
      <c r="C170">
        <f>(テーブル143[[#This Row],[w]]*_C2-1/(テーブル143[[#This Row],[w]]*_L2))^2</f>
        <v>3.4055789687538027</v>
      </c>
      <c r="D170">
        <f>1/(SQRT((1/_R2)^2+テーブル143[[#This Row],[(wc-1/wl)^2]]))</f>
        <v>0.54108791548987556</v>
      </c>
      <c r="E170">
        <f>テーブル143[[#This Row],[インピーダンス]]*COS(テーブル143[[#This Row],[偏角]])</f>
        <v>2.9277613228917927E-2</v>
      </c>
      <c r="F170">
        <f>テーブル143[[#This Row],[インピーダンス]]*SIN(テーブル143[[#This Row],[偏角]])</f>
        <v>-0.54029524674273843</v>
      </c>
      <c r="G170" s="2">
        <f>ATAN(_R2*(1/(テーブル143[[#This Row],[w]]*_L2)-テーブル143[[#This Row],[w]]*_C2))</f>
        <v>-1.516661097461637</v>
      </c>
    </row>
    <row r="171" spans="1:7">
      <c r="A171">
        <f t="shared" si="13"/>
        <v>1223.5</v>
      </c>
      <c r="B171">
        <f>2*PI()*テーブル143[[#This Row],[周波数]]</f>
        <v>7687.4772233342237</v>
      </c>
      <c r="C171">
        <f>(テーブル143[[#This Row],[w]]*_C2-1/(テーブル143[[#This Row],[w]]*_L2))^2</f>
        <v>3.465945054709302</v>
      </c>
      <c r="D171">
        <f>1/(SQRT((1/_R2)^2+テーブル143[[#This Row],[(wc-1/wl)^2]]))</f>
        <v>0.53636885079311636</v>
      </c>
      <c r="E171">
        <f>テーブル143[[#This Row],[インピーダンス]]*COS(テーブル143[[#This Row],[偏角]])</f>
        <v>2.8769154410112869E-2</v>
      </c>
      <c r="F171">
        <f>テーブル143[[#This Row],[インピーダンス]]*SIN(テーブル143[[#This Row],[偏角]])</f>
        <v>-0.53559675116234173</v>
      </c>
      <c r="G171" s="2">
        <f>ATAN(_R2*(1/(テーブル143[[#This Row],[w]]*_L2)-テーブル143[[#This Row],[w]]*_C2))</f>
        <v>-1.517133690232976</v>
      </c>
    </row>
    <row r="172" spans="1:7">
      <c r="A172">
        <f t="shared" si="13"/>
        <v>1233.5</v>
      </c>
      <c r="B172">
        <f>2*PI()*テーブル143[[#This Row],[周波数]]</f>
        <v>7750.3090764060198</v>
      </c>
      <c r="C172">
        <f>(テーブル143[[#This Row],[w]]*_C2-1/(テーブル143[[#This Row],[w]]*_L2))^2</f>
        <v>3.5268088240642217</v>
      </c>
      <c r="D172">
        <f>1/(SQRT((1/_R2)^2+テーブル143[[#This Row],[(wc-1/wl)^2]]))</f>
        <v>0.53173372639866812</v>
      </c>
      <c r="E172">
        <f>テーブル143[[#This Row],[インピーダンス]]*COS(テーブル143[[#This Row],[偏角]])</f>
        <v>2.8274075578981366E-2</v>
      </c>
      <c r="F172">
        <f>テーブル143[[#This Row],[インピーダンス]]*SIN(テーブル143[[#This Row],[偏角]])</f>
        <v>-0.53098148031731551</v>
      </c>
      <c r="G172" s="2">
        <f>ATAN(_R2*(1/(テーブル143[[#This Row],[w]]*_L2)-テーブル143[[#This Row],[w]]*_C2))</f>
        <v>-1.5175978650876309</v>
      </c>
    </row>
    <row r="173" spans="1:7">
      <c r="A173">
        <f t="shared" si="13"/>
        <v>1243.5</v>
      </c>
      <c r="B173">
        <f>2*PI()*テーブル143[[#This Row],[周波数]]</f>
        <v>7813.1409294778159</v>
      </c>
      <c r="C173">
        <f>(テーブル143[[#This Row],[w]]*_C2-1/(テーブル143[[#This Row],[w]]*_L2))^2</f>
        <v>3.5881702224905734</v>
      </c>
      <c r="D173">
        <f>1/(SQRT((1/_R2)^2+テーブル143[[#This Row],[(wc-1/wl)^2]]))</f>
        <v>0.5271802690841042</v>
      </c>
      <c r="E173">
        <f>テーブル143[[#This Row],[インピーダンス]]*COS(テーブル143[[#This Row],[偏角]])</f>
        <v>2.7791903611158842E-2</v>
      </c>
      <c r="F173">
        <f>テーブル143[[#This Row],[インピーダンス]]*SIN(テーブル143[[#This Row],[偏角]])</f>
        <v>-0.52644719222848602</v>
      </c>
      <c r="G173" s="2">
        <f>ATAN(_R2*(1/(テーブル143[[#This Row],[w]]*_L2)-テーブル143[[#This Row],[w]]*_C2))</f>
        <v>-1.5180538503913428</v>
      </c>
    </row>
    <row r="174" spans="1:7">
      <c r="A174">
        <f t="shared" si="13"/>
        <v>1253.5</v>
      </c>
      <c r="B174">
        <f>2*PI()*テーブル143[[#This Row],[周波数]]</f>
        <v>7875.9727825496111</v>
      </c>
      <c r="C174">
        <f>(テーブル143[[#This Row],[w]]*_C2-1/(テーブル143[[#This Row],[w]]*_L2))^2</f>
        <v>3.6500291978187391</v>
      </c>
      <c r="D174">
        <f>1/(SQRT((1/_R2)^2+テーブル143[[#This Row],[(wc-1/wl)^2]]))</f>
        <v>0.52270628853671719</v>
      </c>
      <c r="E174">
        <f>テーブル143[[#This Row],[インピーダンス]]*COS(テーブル143[[#This Row],[偏角]])</f>
        <v>2.7322186407583032E-2</v>
      </c>
      <c r="F174">
        <f>テーブル143[[#This Row],[インピーダンス]]*SIN(テーブル143[[#This Row],[偏角]])</f>
        <v>-0.52199172618513712</v>
      </c>
      <c r="G174" s="2">
        <f>ATAN(_R2*(1/(テーブル143[[#This Row],[w]]*_L2)-テーブル143[[#This Row],[w]]*_C2))</f>
        <v>-1.5185018661640304</v>
      </c>
    </row>
    <row r="175" spans="1:7">
      <c r="A175">
        <f t="shared" si="13"/>
        <v>1263.5</v>
      </c>
      <c r="B175">
        <f>2*PI()*テーブル143[[#This Row],[周波数]]</f>
        <v>7938.8046356214072</v>
      </c>
      <c r="C175">
        <f>(テーブル143[[#This Row],[w]]*_C2-1/(テーブル143[[#This Row],[w]]*_L2))^2</f>
        <v>3.7123856999353904</v>
      </c>
      <c r="D175">
        <f>1/(SQRT((1/_R2)^2+テーブル143[[#This Row],[(wc-1/wl)^2]]))</f>
        <v>0.51830967355257151</v>
      </c>
      <c r="E175">
        <f>テーブル143[[#This Row],[インピーダンス]]*COS(テーブル143[[#This Row],[偏角]])</f>
        <v>2.6864491769817329E-2</v>
      </c>
      <c r="F175">
        <f>テーブル143[[#This Row],[インピーダンス]]*SIN(テーブル143[[#This Row],[偏角]])</f>
        <v>-0.51761299904477154</v>
      </c>
      <c r="G175" s="2">
        <f>ATAN(_R2*(1/(テーブル143[[#This Row],[w]]*_L2)-テーブル143[[#This Row],[w]]*_C2))</f>
        <v>-1.5189421244632539</v>
      </c>
    </row>
    <row r="176" spans="1:7">
      <c r="A176">
        <f t="shared" si="13"/>
        <v>1273.5</v>
      </c>
      <c r="B176">
        <f>2*PI()*テーブル143[[#This Row],[周波数]]</f>
        <v>8001.6364886932033</v>
      </c>
      <c r="C176">
        <f>(テーブル143[[#This Row],[w]]*_C2-1/(テーブル143[[#This Row],[w]]*_L2))^2</f>
        <v>3.7752396806869832</v>
      </c>
      <c r="D176">
        <f>1/(SQRT((1/_R2)^2+テーブル143[[#This Row],[(wc-1/wl)^2]]))</f>
        <v>0.51398838844503347</v>
      </c>
      <c r="E176">
        <f>テーブル143[[#This Row],[インピーダンス]]*COS(テーブル143[[#This Row],[偏角]])</f>
        <v>2.6418406345632261E-2</v>
      </c>
      <c r="F176">
        <f>テーブル143[[#This Row],[インピーダンス]]*SIN(テーブル143[[#This Row],[偏角]])</f>
        <v>-0.5133090017352897</v>
      </c>
      <c r="G176" s="2">
        <f>ATAN(_R2*(1/(テーブル143[[#This Row],[w]]*_L2)-テーブル143[[#This Row],[w]]*_C2))</f>
        <v>-1.5193748297464924</v>
      </c>
    </row>
    <row r="177" spans="1:7">
      <c r="A177">
        <f t="shared" si="13"/>
        <v>1283.5</v>
      </c>
      <c r="B177">
        <f>2*PI()*テーブル143[[#This Row],[周波数]]</f>
        <v>8064.4683417649985</v>
      </c>
      <c r="C177">
        <f>(テーブル143[[#This Row],[w]]*_C2-1/(テーブル143[[#This Row],[w]]*_L2))^2</f>
        <v>3.8385910937885042</v>
      </c>
      <c r="D177">
        <f>1/(SQRT((1/_R2)^2+テーブル143[[#This Row],[(wc-1/wl)^2]]))</f>
        <v>0.50974046964932407</v>
      </c>
      <c r="E177">
        <f>テーブル143[[#This Row],[インピーダンス]]*COS(テーブル143[[#This Row],[偏角]])</f>
        <v>2.5983534639831291E-2</v>
      </c>
      <c r="F177">
        <f>テーブル143[[#This Row],[インピーダンス]]*SIN(テーブル143[[#This Row],[偏角]])</f>
        <v>-0.50907779594668445</v>
      </c>
      <c r="G177" s="2">
        <f>ATAN(_R2*(1/(テーブル143[[#This Row],[w]]*_L2)-テーブル143[[#This Row],[w]]*_C2))</f>
        <v>-1.5198001792136031</v>
      </c>
    </row>
    <row r="178" spans="1:7">
      <c r="A178">
        <f t="shared" ref="A178:A241" si="14">A177+_dt2</f>
        <v>1293.5</v>
      </c>
      <c r="B178">
        <f>2*PI()*テーブル143[[#This Row],[周波数]]</f>
        <v>8127.3001948367946</v>
      </c>
      <c r="C178">
        <f>(テーブル143[[#This Row],[w]]*_C2-1/(テーブル143[[#This Row],[w]]*_L2))^2</f>
        <v>3.9024398947371406</v>
      </c>
      <c r="D178">
        <f>1/(SQRT((1/_R2)^2+テーブル143[[#This Row],[(wc-1/wl)^2]]))</f>
        <v>0.50556402251062837</v>
      </c>
      <c r="E178">
        <f>テーブル143[[#This Row],[インピーダンス]]*COS(テーブル143[[#This Row],[偏角]])</f>
        <v>2.5559498085712683E-2</v>
      </c>
      <c r="F178">
        <f>テーブル143[[#This Row],[インピーダンス]]*SIN(テーブル143[[#This Row],[偏角]])</f>
        <v>-0.50491751100029558</v>
      </c>
      <c r="G178" s="2">
        <f>ATAN(_R2*(1/(テーブル143[[#This Row],[w]]*_L2)-テーブル143[[#This Row],[w]]*_C2))</f>
        <v>-1.5202183631307231</v>
      </c>
    </row>
    <row r="179" spans="1:7">
      <c r="A179">
        <f t="shared" si="14"/>
        <v>1303.5</v>
      </c>
      <c r="B179">
        <f>2*PI()*テーブル143[[#This Row],[周波数]]</f>
        <v>8190.1320479085907</v>
      </c>
      <c r="C179">
        <f>(テーブル143[[#This Row],[w]]*_C2-1/(テーブル143[[#This Row],[w]]*_L2))^2</f>
        <v>3.9667860407305509</v>
      </c>
      <c r="D179">
        <f>1/(SQRT((1/_R2)^2+テーブル143[[#This Row],[(wc-1/wl)^2]]))</f>
        <v>0.50145721824419487</v>
      </c>
      <c r="E179">
        <f>テーブル143[[#This Row],[インピーダンス]]*COS(テーブル143[[#This Row],[偏角]])</f>
        <v>2.5145934172920662E-2</v>
      </c>
      <c r="F179">
        <f>テーブル143[[#This Row],[インピーダンス]]*SIN(テーブル143[[#This Row],[偏角]])</f>
        <v>-0.50082634088451983</v>
      </c>
      <c r="G179" s="2">
        <f>ATAN(_R2*(1/(テーブル143[[#This Row],[w]]*_L2)-テーブル143[[#This Row],[w]]*_C2))</f>
        <v>-1.520629565136788</v>
      </c>
    </row>
    <row r="180" spans="1:7">
      <c r="A180">
        <f t="shared" si="14"/>
        <v>1313.5</v>
      </c>
      <c r="B180">
        <f>2*PI()*テーブル143[[#This Row],[周波数]]</f>
        <v>8252.9639009803868</v>
      </c>
      <c r="C180">
        <f>(テーブル143[[#This Row],[w]]*_C2-1/(テーブル143[[#This Row],[w]]*_L2))^2</f>
        <v>4.0316294905894949</v>
      </c>
      <c r="D180">
        <f>1/(SQRT((1/_R2)^2+テーブル143[[#This Row],[(wc-1/wl)^2]]))</f>
        <v>0.49741829105668928</v>
      </c>
      <c r="E180">
        <f>テーブル143[[#This Row],[インピーダンス]]*COS(テーブル143[[#This Row],[偏角]])</f>
        <v>2.4742495627775671E-2</v>
      </c>
      <c r="F180">
        <f>テーブル143[[#This Row],[インピーダンス]]*SIN(テーブル143[[#This Row],[偏角]])</f>
        <v>-0.49680254144666647</v>
      </c>
      <c r="G180" s="2">
        <f>ATAN(_R2*(1/(テーブル143[[#This Row],[w]]*_L2)-テーブル143[[#This Row],[w]]*_C2))</f>
        <v>-1.5210339625337539</v>
      </c>
    </row>
    <row r="181" spans="1:7">
      <c r="A181">
        <f t="shared" si="14"/>
        <v>1323.5</v>
      </c>
      <c r="B181">
        <f>2*PI()*テーブル143[[#This Row],[周波数]]</f>
        <v>8315.795754052182</v>
      </c>
      <c r="C181">
        <f>(テーブル143[[#This Row],[w]]*_C2-1/(テーブル143[[#This Row],[w]]*_L2))^2</f>
        <v>4.096970204684526</v>
      </c>
      <c r="D181">
        <f>1/(SQRT((1/_R2)^2+テーブル143[[#This Row],[(wc-1/wl)^2]]))</f>
        <v>0.49344553541883274</v>
      </c>
      <c r="E181">
        <f>テーブル143[[#This Row],[インピーダンス]]*COS(テーブル143[[#This Row],[偏角]])</f>
        <v>2.4348849642477854E-2</v>
      </c>
      <c r="F181">
        <f>テーブル143[[#This Row],[インピーダンス]]*SIN(テーブル143[[#This Row],[偏角]])</f>
        <v>-0.49284442773137499</v>
      </c>
      <c r="G181" s="2">
        <f>ATAN(_R2*(1/(テーブル143[[#This Row],[w]]*_L2)-テーブル143[[#This Row],[w]]*_C2))</f>
        <v>-1.5214317265615307</v>
      </c>
    </row>
    <row r="182" spans="1:7">
      <c r="A182">
        <f t="shared" si="14"/>
        <v>1333.5</v>
      </c>
      <c r="B182">
        <f>2*PI()*テーブル143[[#This Row],[周波数]]</f>
        <v>8378.627607123979</v>
      </c>
      <c r="C182">
        <f>(テーブル143[[#This Row],[w]]*_C2-1/(テーブル143[[#This Row],[w]]*_L2))^2</f>
        <v>4.162808144866526</v>
      </c>
      <c r="D182">
        <f>1/(SQRT((1/_R2)^2+テーブル143[[#This Row],[(wc-1/wl)^2]]))</f>
        <v>0.48953730348005353</v>
      </c>
      <c r="E182">
        <f>テーブル143[[#This Row],[インピーダンス]]*COS(テーブル143[[#This Row],[偏角]])</f>
        <v>2.3964677149852197E-2</v>
      </c>
      <c r="F182">
        <f>テーブル143[[#This Row],[インピーダンス]]*SIN(テーブル143[[#This Row],[偏角]])</f>
        <v>-0.48895037145668002</v>
      </c>
      <c r="G182" s="2">
        <f>ATAN(_R2*(1/(テーブル143[[#This Row],[w]]*_L2)-テーブル143[[#This Row],[w]]*_C2))</f>
        <v>-1.5218230226585727</v>
      </c>
    </row>
    <row r="183" spans="1:7">
      <c r="A183">
        <f t="shared" si="14"/>
        <v>1343.5</v>
      </c>
      <c r="B183">
        <f>2*PI()*テーブル143[[#This Row],[周波数]]</f>
        <v>8441.4594601957742</v>
      </c>
      <c r="C183">
        <f>(テーブル143[[#This Row],[w]]*_C2-1/(テーブル143[[#This Row],[w]]*_L2))^2</f>
        <v>4.2291432744008315</v>
      </c>
      <c r="D183">
        <f>1/(SQRT((1/_R2)^2+テーブル143[[#This Row],[(wc-1/wl)^2]]))</f>
        <v>0.48569200261653228</v>
      </c>
      <c r="E183">
        <f>テーブル143[[#This Row],[インピーダンス]]*COS(テーブル143[[#This Row],[偏角]])</f>
        <v>2.3589672140565704E-2</v>
      </c>
      <c r="F183">
        <f>テーブル143[[#This Row],[インピーダンス]]*SIN(テーブル143[[#This Row],[偏角]])</f>
        <v>-0.48511879861942914</v>
      </c>
      <c r="G183" s="2">
        <f>ATAN(_R2*(1/(テーブル143[[#This Row],[w]]*_L2)-テーブル143[[#This Row],[w]]*_C2))</f>
        <v>-1.5222080107089901</v>
      </c>
    </row>
    <row r="184" spans="1:7">
      <c r="A184">
        <f t="shared" si="14"/>
        <v>1353.5</v>
      </c>
      <c r="B184">
        <f>2*PI()*テーブル143[[#This Row],[周波数]]</f>
        <v>8504.2913132675694</v>
      </c>
      <c r="C184">
        <f>(テーブル143[[#This Row],[w]]*_C2-1/(テーブル143[[#This Row],[w]]*_L2))^2</f>
        <v>4.2959755579047814</v>
      </c>
      <c r="D184">
        <f>1/(SQRT((1/_R2)^2+テーブル143[[#This Row],[(wc-1/wl)^2]]))</f>
        <v>0.48190809310461213</v>
      </c>
      <c r="E184">
        <f>テーブル143[[#This Row],[インピーダンス]]*COS(テーブル143[[#This Row],[偏角]])</f>
        <v>2.322354101997233E-2</v>
      </c>
      <c r="F184">
        <f>テーブル143[[#This Row],[インピーダンス]]*SIN(テーブル143[[#This Row],[偏角]])</f>
        <v>-0.4813481872223237</v>
      </c>
      <c r="G184" s="2">
        <f>ATAN(_R2*(1/(テーブル143[[#This Row],[w]]*_L2)-テーブル143[[#This Row],[w]]*_C2))</f>
        <v>-1.5225868452770011</v>
      </c>
    </row>
    <row r="185" spans="1:7">
      <c r="A185">
        <f t="shared" si="14"/>
        <v>1363.5</v>
      </c>
      <c r="B185">
        <f>2*PI()*テーブル143[[#This Row],[周波数]]</f>
        <v>8567.1231663393664</v>
      </c>
      <c r="C185">
        <f>(テーブル143[[#This Row],[w]]*_C2-1/(テーブル143[[#This Row],[w]]*_L2))^2</f>
        <v>4.3633049612884269</v>
      </c>
      <c r="D185">
        <f>1/(SQRT((1/_R2)^2+テーブル143[[#This Row],[(wc-1/wl)^2]]))</f>
        <v>0.47818408591210315</v>
      </c>
      <c r="E185">
        <f>テーブル143[[#This Row],[インピーダンス]]*COS(テーブル143[[#This Row],[偏角]])</f>
        <v>2.286600200195938E-2</v>
      </c>
      <c r="F185">
        <f>テーブル143[[#This Row],[インピーダンス]]*SIN(テーブル143[[#This Row],[偏角]])</f>
        <v>-0.47763706511538662</v>
      </c>
      <c r="G185" s="2">
        <f>ATAN(_R2*(1/(テーブル143[[#This Row],[w]]*_L2)-テーブル143[[#This Row],[w]]*_C2))</f>
        <v>-1.5229596758294783</v>
      </c>
    </row>
    <row r="186" spans="1:7">
      <c r="A186">
        <f t="shared" si="14"/>
        <v>1373.5</v>
      </c>
      <c r="B186">
        <f>2*PI()*テーブル143[[#This Row],[周波数]]</f>
        <v>8629.9550194111616</v>
      </c>
      <c r="C186">
        <f>(テーブル143[[#This Row],[w]]*_C2-1/(テーブル143[[#This Row],[w]]*_L2))^2</f>
        <v>4.4311314516982749</v>
      </c>
      <c r="D186">
        <f>1/(SQRT((1/_R2)^2+テーブル143[[#This Row],[(wc-1/wl)^2]]))</f>
        <v>0.47451854060051069</v>
      </c>
      <c r="E186">
        <f>テーブル143[[#This Row],[インピーダンス]]*COS(テーブル143[[#This Row],[偏角]])</f>
        <v>2.2516784537363881E-2</v>
      </c>
      <c r="F186">
        <f>テーブル143[[#This Row],[インピーダンス]]*SIN(テーブル143[[#This Row],[偏角]])</f>
        <v>-0.47398400794513779</v>
      </c>
      <c r="G186" s="2">
        <f>ATAN(_R2*(1/(テーブル143[[#This Row],[w]]*_L2)-テーブル143[[#This Row],[w]]*_C2))</f>
        <v>-1.5233266469472955</v>
      </c>
    </row>
    <row r="187" spans="1:7">
      <c r="A187">
        <f t="shared" si="14"/>
        <v>1383.5</v>
      </c>
      <c r="B187">
        <f>2*PI()*テーブル143[[#This Row],[周波数]]</f>
        <v>8692.7868724829568</v>
      </c>
      <c r="C187">
        <f>(テーブル143[[#This Row],[w]]*_C2-1/(テーブル143[[#This Row],[w]]*_L2))^2</f>
        <v>4.4994549974638574</v>
      </c>
      <c r="D187">
        <f>1/(SQRT((1/_R2)^2+テーブル143[[#This Row],[(wc-1/wl)^2]]))</f>
        <v>0.47091006333169089</v>
      </c>
      <c r="E187">
        <f>テーブル143[[#This Row],[インピーダンス]]*COS(テーブル143[[#This Row],[偏角]])</f>
        <v>2.2175628774705664E-2</v>
      </c>
      <c r="F187">
        <f>テーブル143[[#This Row],[インピーダンス]]*SIN(テーブル143[[#This Row],[偏角]])</f>
        <v>-0.47038763720521354</v>
      </c>
      <c r="G187" s="2">
        <f>ATAN(_R2*(1/(テーブル143[[#This Row],[w]]*_L2)-テーブル143[[#This Row],[w]]*_C2))</f>
        <v>-1.5236878985261306</v>
      </c>
    </row>
    <row r="188" spans="1:7">
      <c r="A188">
        <f t="shared" si="14"/>
        <v>1393.5</v>
      </c>
      <c r="B188">
        <f>2*PI()*テーブル143[[#This Row],[周波数]]</f>
        <v>8755.6187255547538</v>
      </c>
      <c r="C188">
        <f>(テーブル143[[#This Row],[w]]*_C2-1/(テーブル143[[#This Row],[w]]*_L2))^2</f>
        <v>4.5682755680469844</v>
      </c>
      <c r="D188">
        <f>1/(SQRT((1/_R2)^2+テーブル143[[#This Row],[(wc-1/wl)^2]]))</f>
        <v>0.46735730497287031</v>
      </c>
      <c r="E188">
        <f>テーブル143[[#This Row],[インピーダンス]]*COS(テーブル143[[#This Row],[偏角]])</f>
        <v>2.1842285051150455E-2</v>
      </c>
      <c r="F188">
        <f>テーブル143[[#This Row],[インピーダンス]]*SIN(テーブル143[[#This Row],[偏角]])</f>
        <v>-0.4668466183825784</v>
      </c>
      <c r="G188" s="2">
        <f>ATAN(_R2*(1/(テーブル143[[#This Row],[w]]*_L2)-テーブル143[[#This Row],[w]]*_C2))</f>
        <v>-1.5240435659673406</v>
      </c>
    </row>
    <row r="189" spans="1:7">
      <c r="A189">
        <f t="shared" si="14"/>
        <v>1403.5</v>
      </c>
      <c r="B189">
        <f>2*PI()*テーブル143[[#This Row],[周波数]]</f>
        <v>8818.450578626549</v>
      </c>
      <c r="C189">
        <f>(テーブル143[[#This Row],[w]]*_C2-1/(テーブル143[[#This Row],[w]]*_L2))^2</f>
        <v>4.6375931339934917</v>
      </c>
      <c r="D189">
        <f>1/(SQRT((1/_R2)^2+テーブル143[[#This Row],[(wc-1/wl)^2]]))</f>
        <v>0.46385895929436838</v>
      </c>
      <c r="E189">
        <f>テーブル143[[#This Row],[インピーダンス]]*COS(テーブル143[[#This Row],[偏角]])</f>
        <v>2.1516513411765456E-2</v>
      </c>
      <c r="F189">
        <f>テーブル143[[#This Row],[インピーダンス]]*SIN(テーブル143[[#This Row],[偏角]])</f>
        <v>-0.46335965919386618</v>
      </c>
      <c r="G189" s="2">
        <f>ATAN(_R2*(1/(テーブル143[[#This Row],[w]]*_L2)-テーブル143[[#This Row],[w]]*_C2))</f>
        <v>-1.5243937803594807</v>
      </c>
    </row>
    <row r="190" spans="1:7">
      <c r="A190">
        <f t="shared" si="14"/>
        <v>1413.5</v>
      </c>
      <c r="B190">
        <f>2*PI()*テーブル143[[#This Row],[周波数]]</f>
        <v>8881.282431698346</v>
      </c>
      <c r="C190">
        <f>(テーブル143[[#This Row],[w]]*_C2-1/(テーブル143[[#This Row],[w]]*_L2))^2</f>
        <v>4.7074076668874207</v>
      </c>
      <c r="D190">
        <f>1/(SQRT((1/_R2)^2+テーブル143[[#This Row],[(wc-1/wl)^2]]))</f>
        <v>0.46041376125472827</v>
      </c>
      <c r="E190">
        <f>テーブル143[[#This Row],[インピーダンス]]*COS(テーブル143[[#This Row],[偏角]])</f>
        <v>2.1198083155272607E-2</v>
      </c>
      <c r="F190">
        <f>テーブル143[[#This Row],[インピーダンス]]*SIN(テーブル143[[#This Row],[偏角]])</f>
        <v>-0.45992550790673492</v>
      </c>
      <c r="G190" s="2">
        <f>ATAN(_R2*(1/(テーブル143[[#This Row],[w]]*_L2)-テーブル143[[#This Row],[w]]*_C2))</f>
        <v>-1.5247386686510009</v>
      </c>
    </row>
    <row r="191" spans="1:7">
      <c r="A191">
        <f t="shared" si="14"/>
        <v>1423.5</v>
      </c>
      <c r="B191">
        <f>2*PI()*テーブル143[[#This Row],[周波数]]</f>
        <v>8944.1142847701412</v>
      </c>
      <c r="C191">
        <f>(テーブル143[[#This Row],[w]]*_C2-1/(テーブル143[[#This Row],[w]]*_L2))^2</f>
        <v>4.7777191393073828</v>
      </c>
      <c r="D191">
        <f>1/(SQRT((1/_R2)^2+テーブル143[[#This Row],[(wc-1/wl)^2]]))</f>
        <v>0.4570204853683158</v>
      </c>
      <c r="E191">
        <f>テーブル143[[#This Row],[インピーダンス]]*COS(テーブル143[[#This Row],[偏角]])</f>
        <v>2.0886772404629071E-2</v>
      </c>
      <c r="F191">
        <f>テーブル143[[#This Row],[インピーダンス]]*SIN(テーブル143[[#This Row],[偏角]])</f>
        <v>-0.45654295174146342</v>
      </c>
      <c r="G191" s="2">
        <f>ATAN(_R2*(1/(テーブル143[[#This Row],[w]]*_L2)-テーブル143[[#This Row],[w]]*_C2))</f>
        <v>-1.5250783538146229</v>
      </c>
    </row>
    <row r="192" spans="1:7">
      <c r="A192">
        <f t="shared" si="14"/>
        <v>1433.5</v>
      </c>
      <c r="B192">
        <f>2*PI()*テーブル143[[#This Row],[周波数]]</f>
        <v>9006.9461378419364</v>
      </c>
      <c r="C192">
        <f>(テーブル143[[#This Row],[w]]*_C2-1/(テーブル143[[#This Row],[w]]*_L2))^2</f>
        <v>4.8485275247850996</v>
      </c>
      <c r="D192">
        <f>1/(SQRT((1/_R2)^2+テーブル143[[#This Row],[(wc-1/wl)^2]]))</f>
        <v>0.45367794415075435</v>
      </c>
      <c r="E192">
        <f>テーブル143[[#This Row],[インピーダンス]]*COS(テーブル143[[#This Row],[偏角]])</f>
        <v>2.0582367700885482E-2</v>
      </c>
      <c r="F192">
        <f>テーブル143[[#This Row],[インピーダンス]]*SIN(テーブル143[[#This Row],[偏角]])</f>
        <v>-0.45321081534831065</v>
      </c>
      <c r="G192" s="2">
        <f>ATAN(_R2*(1/(テーブル143[[#This Row],[w]]*_L2)-テーブル143[[#This Row],[w]]*_C2))</f>
        <v>-1.5254129550038624</v>
      </c>
    </row>
    <row r="193" spans="1:7">
      <c r="A193">
        <f t="shared" si="14"/>
        <v>1443.5</v>
      </c>
      <c r="B193">
        <f>2*PI()*テーブル143[[#This Row],[周波数]]</f>
        <v>9069.7779909137334</v>
      </c>
      <c r="C193">
        <f>(テーブル143[[#This Row],[w]]*_C2-1/(テーブル143[[#This Row],[w]]*_L2))^2</f>
        <v>4.9198327977659089</v>
      </c>
      <c r="D193">
        <f>1/(SQRT((1/_R2)^2+テーブル143[[#This Row],[(wc-1/wl)^2]]))</f>
        <v>0.45038498663786836</v>
      </c>
      <c r="E193">
        <f>テーブル143[[#This Row],[インピーダンス]]*COS(テーブル143[[#This Row],[偏角]])</f>
        <v>2.0284663618879255E-2</v>
      </c>
      <c r="F193">
        <f>テーブル143[[#This Row],[インピーダンス]]*SIN(テーブル143[[#This Row],[偏角]])</f>
        <v>-0.44992795935645269</v>
      </c>
      <c r="G193" s="2">
        <f>ATAN(_R2*(1/(テーブル143[[#This Row],[w]]*_L2)-テーブル143[[#This Row],[w]]*_C2))</f>
        <v>-1.5257425877021384</v>
      </c>
    </row>
    <row r="194" spans="1:7">
      <c r="A194">
        <f t="shared" si="14"/>
        <v>1453.5</v>
      </c>
      <c r="B194">
        <f>2*PI()*テーブル143[[#This Row],[周波数]]</f>
        <v>9132.6098439855286</v>
      </c>
      <c r="C194">
        <f>(テーブル143[[#This Row],[w]]*_C2-1/(テーブル143[[#This Row],[w]]*_L2))^2</f>
        <v>4.9916349335711905</v>
      </c>
      <c r="D194">
        <f>1/(SQRT((1/_R2)^2+テーブル143[[#This Row],[(wc-1/wl)^2]]))</f>
        <v>0.4471404969740771</v>
      </c>
      <c r="E194">
        <f>テーブル143[[#This Row],[インピーダンス]]*COS(テーブル143[[#This Row],[偏角]])</f>
        <v>1.9993462403422441E-2</v>
      </c>
      <c r="F194">
        <f>テーブル143[[#This Row],[インピーダンス]]*SIN(テーブル143[[#This Row],[偏角]])</f>
        <v>-0.44669327899057043</v>
      </c>
      <c r="G194" s="2">
        <f>ATAN(_R2*(1/(テーブル143[[#This Row],[w]]*_L2)-テーブル143[[#This Row],[w]]*_C2))</f>
        <v>-1.5260673638648747</v>
      </c>
    </row>
    <row r="195" spans="1:7">
      <c r="A195">
        <f t="shared" si="14"/>
        <v>1463.5</v>
      </c>
      <c r="B195">
        <f>2*PI()*テーブル143[[#This Row],[周波数]]</f>
        <v>9195.4416970573238</v>
      </c>
      <c r="C195">
        <f>(テーブル143[[#This Row],[w]]*_C2-1/(テーブル143[[#This Row],[w]]*_L2))^2</f>
        <v>5.063933908362567</v>
      </c>
      <c r="D195">
        <f>1/(SQRT((1/_R2)^2+テーブル143[[#This Row],[(wc-1/wl)^2]]))</f>
        <v>0.44394339306644043</v>
      </c>
      <c r="E195">
        <f>テーブル143[[#This Row],[インピーダンス]]*COS(テーブル143[[#This Row],[偏角]])</f>
        <v>1.9708573624734358E-2</v>
      </c>
      <c r="F195">
        <f>テーブル143[[#This Row],[インピーダンス]]*SIN(テーブル143[[#This Row],[偏角]])</f>
        <v>-0.44350570275141044</v>
      </c>
      <c r="G195" s="2">
        <f>ATAN(_R2*(1/(テーブル143[[#This Row],[w]]*_L2)-テーブル143[[#This Row],[w]]*_C2))</f>
        <v>-1.526387392054982</v>
      </c>
    </row>
    <row r="196" spans="1:7">
      <c r="A196">
        <f t="shared" si="14"/>
        <v>1473.5</v>
      </c>
      <c r="B196">
        <f>2*PI()*テーブル143[[#This Row],[周波数]]</f>
        <v>9258.2735501291208</v>
      </c>
      <c r="C196">
        <f>(テーブル143[[#This Row],[w]]*_C2-1/(テーブル143[[#This Row],[w]]*_L2))^2</f>
        <v>5.1367296991078204</v>
      </c>
      <c r="D196">
        <f>1/(SQRT((1/_R2)^2+テーブル143[[#This Row],[(wc-1/wl)^2]]))</f>
        <v>0.44079262530079044</v>
      </c>
      <c r="E196">
        <f>テーブル143[[#This Row],[インピーダンス]]*COS(テーブル143[[#This Row],[偏角]])</f>
        <v>1.942981385195626E-2</v>
      </c>
      <c r="F196">
        <f>テーブル143[[#This Row],[インピーダンス]]*SIN(テーブル143[[#This Row],[偏角]])</f>
        <v>-0.44036419115686659</v>
      </c>
      <c r="G196" s="2">
        <f>ATAN(_R2*(1/(テーブル143[[#This Row],[w]]*_L2)-テーブル143[[#This Row],[w]]*_C2))</f>
        <v>-1.5267027775720776</v>
      </c>
    </row>
    <row r="197" spans="1:7">
      <c r="A197">
        <f t="shared" si="14"/>
        <v>1483.5</v>
      </c>
      <c r="B197">
        <f>2*PI()*テーブル143[[#This Row],[周波数]]</f>
        <v>9321.105403200916</v>
      </c>
      <c r="C197">
        <f>(テーブル143[[#This Row],[w]]*_C2-1/(テーブル143[[#This Row],[w]]*_L2))^2</f>
        <v>5.2100222835483674</v>
      </c>
      <c r="D197">
        <f>1/(SQRT((1/_R2)^2+テーブル143[[#This Row],[(wc-1/wl)^2]]))</f>
        <v>0.43768717531661039</v>
      </c>
      <c r="E197">
        <f>テーブル143[[#This Row],[インピーダンス]]*COS(テーブル143[[#This Row],[偏角]])</f>
        <v>1.9157006343663328E-2</v>
      </c>
      <c r="F197">
        <f>テーブル143[[#This Row],[インピーダンス]]*SIN(テーブル143[[#This Row],[偏角]])</f>
        <v>-0.43726773554034615</v>
      </c>
      <c r="G197" s="2">
        <f>ATAN(_R2*(1/(テーブル143[[#This Row],[w]]*_L2)-テーブル143[[#This Row],[w]]*_C2))</f>
        <v>-1.5270136225757831</v>
      </c>
    </row>
    <row r="198" spans="1:7">
      <c r="A198">
        <f t="shared" si="14"/>
        <v>1493.5</v>
      </c>
      <c r="B198">
        <f>2*PI()*テーブル143[[#This Row],[周波数]]</f>
        <v>9383.9372562727112</v>
      </c>
      <c r="C198">
        <f>(テーブル143[[#This Row],[w]]*_C2-1/(テーブル143[[#This Row],[w]]*_L2))^2</f>
        <v>5.2838116401683264</v>
      </c>
      <c r="D198">
        <f>1/(SQRT((1/_R2)^2+テーブル143[[#This Row],[(wc-1/wl)^2]]))</f>
        <v>0.43462605483751804</v>
      </c>
      <c r="E198">
        <f>テーブル143[[#This Row],[インピーダンス]]*COS(テーブル143[[#This Row],[偏角]])</f>
        <v>1.8889980754362507E-2</v>
      </c>
      <c r="F198">
        <f>テーブル143[[#This Row],[インピーダンス]]*SIN(テーブル143[[#This Row],[偏角]])</f>
        <v>-0.43421535690337465</v>
      </c>
      <c r="G198" s="2">
        <f>ATAN(_R2*(1/(テーブル143[[#This Row],[w]]*_L2)-テーブル143[[#This Row],[w]]*_C2))</f>
        <v>-1.5273200262034148</v>
      </c>
    </row>
    <row r="199" spans="1:7">
      <c r="A199">
        <f t="shared" si="14"/>
        <v>1503.5</v>
      </c>
      <c r="B199">
        <f>2*PI()*テーブル143[[#This Row],[周波数]]</f>
        <v>9446.7691093445083</v>
      </c>
      <c r="C199">
        <f>(テーブル143[[#This Row],[w]]*_C2-1/(テーブル143[[#This Row],[w]]*_L2))^2</f>
        <v>5.3580977481649379</v>
      </c>
      <c r="D199">
        <f>1/(SQRT((1/_R2)^2+テーブル143[[#This Row],[(wc-1/wl)^2]]))</f>
        <v>0.43160830455441324</v>
      </c>
      <c r="E199">
        <f>テーブル143[[#This Row],[インピーダンス]]*COS(テーブル143[[#This Row],[偏角]])</f>
        <v>1.862857285603356E-2</v>
      </c>
      <c r="F199">
        <f>テーブル143[[#This Row],[インピーダンス]]*SIN(テーブル143[[#This Row],[偏角]])</f>
        <v>-0.43120610481958926</v>
      </c>
      <c r="G199" s="2">
        <f>ATAN(_R2*(1/(テーブル143[[#This Row],[w]]*_L2)-テーブル143[[#This Row],[w]]*_C2))</f>
        <v>-1.5276220846823647</v>
      </c>
    </row>
    <row r="200" spans="1:7">
      <c r="A200">
        <f t="shared" si="14"/>
        <v>1513.5</v>
      </c>
      <c r="B200">
        <f>2*PI()*テーブル143[[#This Row],[周波数]]</f>
        <v>9509.6009624163034</v>
      </c>
      <c r="C200">
        <f>(テーブル143[[#This Row],[w]]*_C2-1/(テーブル143[[#This Row],[w]]*_L2))^2</f>
        <v>5.4328805874204118</v>
      </c>
      <c r="D200">
        <f>1/(SQRT((1/_R2)^2+テーブル143[[#This Row],[(wc-1/wl)^2]]))</f>
        <v>0.42863299305851738</v>
      </c>
      <c r="E200">
        <f>テーブル143[[#This Row],[インピーダンス]]*COS(テーブル143[[#This Row],[偏角]])</f>
        <v>1.8372624273830292E-2</v>
      </c>
      <c r="F200">
        <f>テーブル143[[#This Row],[インピーダンス]]*SIN(テーブル143[[#This Row],[偏角]])</f>
        <v>-0.42823905638742904</v>
      </c>
      <c r="G200" s="2">
        <f>ATAN(_R2*(1/(テーブル143[[#This Row],[w]]*_L2)-テーブル143[[#This Row],[w]]*_C2))</f>
        <v>-1.5279198914374545</v>
      </c>
    </row>
    <row r="201" spans="1:7">
      <c r="A201">
        <f t="shared" si="14"/>
        <v>1523.5</v>
      </c>
      <c r="B201">
        <f>2*PI()*テーブル143[[#This Row],[周波数]]</f>
        <v>9572.4328154881005</v>
      </c>
      <c r="C201">
        <f>(テーブル143[[#This Row],[w]]*_C2-1/(テーブル143[[#This Row],[w]]*_L2))^2</f>
        <v>5.5081601384750307</v>
      </c>
      <c r="D201">
        <f>1/(SQRT((1/_R2)^2+テーブル143[[#This Row],[(wc-1/wl)^2]]))</f>
        <v>0.42569921582170528</v>
      </c>
      <c r="E201">
        <f>テーブル143[[#This Row],[インピーダンス]]*COS(テーブル143[[#This Row],[偏角]])</f>
        <v>1.8121982235121476E-2</v>
      </c>
      <c r="F201">
        <f>テーブル143[[#This Row],[インピーダンス]]*SIN(テーブル143[[#This Row],[偏角]])</f>
        <v>-0.42531331522900234</v>
      </c>
      <c r="G201" s="2">
        <f>ATAN(_R2*(1/(テーブル143[[#This Row],[w]]*_L2)-テーブル143[[#This Row],[w]]*_C2))</f>
        <v>-1.5282135371935199</v>
      </c>
    </row>
    <row r="202" spans="1:7">
      <c r="A202">
        <f t="shared" si="14"/>
        <v>1533.5</v>
      </c>
      <c r="B202">
        <f>2*PI()*テーブル143[[#This Row],[周波数]]</f>
        <v>9635.2646685598957</v>
      </c>
      <c r="C202">
        <f>(テーブル143[[#This Row],[w]]*_C2-1/(テーブル143[[#This Row],[w]]*_L2))^2</f>
        <v>5.5839363825014887</v>
      </c>
      <c r="D202">
        <f>1/(SQRT((1/_R2)^2+テーブル143[[#This Row],[(wc-1/wl)^2]]))</f>
        <v>0.42280609422168119</v>
      </c>
      <c r="E202">
        <f>テーブル143[[#This Row],[インピーダンス]]*COS(テーブル143[[#This Row],[偏角]])</f>
        <v>1.7876499331099305E-2</v>
      </c>
      <c r="F202">
        <f>テーブル143[[#This Row],[インピーダンス]]*SIN(テーブル143[[#This Row],[偏角]])</f>
        <v>-0.42242801053275147</v>
      </c>
      <c r="G202" s="2">
        <f>ATAN(_R2*(1/(テーブル143[[#This Row],[w]]*_L2)-テーブル143[[#This Row],[w]]*_C2))</f>
        <v>-1.5285031100734785</v>
      </c>
    </row>
    <row r="203" spans="1:7">
      <c r="A203">
        <f t="shared" si="14"/>
        <v>1543.5</v>
      </c>
      <c r="B203">
        <f>2*PI()*テーブル143[[#This Row],[周波数]]</f>
        <v>9698.0965216316908</v>
      </c>
      <c r="C203">
        <f>(テーブル143[[#This Row],[w]]*_C2-1/(テーブル143[[#This Row],[w]]*_L2))^2</f>
        <v>5.6602093012803874</v>
      </c>
      <c r="D203">
        <f>1/(SQRT((1/_R2)^2+テーブル143[[#This Row],[(wc-1/wl)^2]]))</f>
        <v>0.41995277460969754</v>
      </c>
      <c r="E203">
        <f>テーブル143[[#This Row],[インピーダンス]]*COS(テーブル143[[#This Row],[偏角]])</f>
        <v>1.7636033290238318E-2</v>
      </c>
      <c r="F203">
        <f>テーブル143[[#This Row],[インピーダンス]]*SIN(テーブル143[[#This Row],[偏角]])</f>
        <v>-0.4195822961376815</v>
      </c>
      <c r="G203" s="2">
        <f>ATAN(_R2*(1/(テーブル143[[#This Row],[w]]*_L2)-テーブル143[[#This Row],[w]]*_C2))</f>
        <v>-1.5287886956921088</v>
      </c>
    </row>
    <row r="204" spans="1:7">
      <c r="A204">
        <f t="shared" si="14"/>
        <v>1553.5</v>
      </c>
      <c r="B204">
        <f>2*PI()*テーブル143[[#This Row],[周波数]]</f>
        <v>9760.9283747034879</v>
      </c>
      <c r="C204">
        <f>(テーブル143[[#This Row],[w]]*_C2-1/(テーブル143[[#This Row],[w]]*_L2))^2</f>
        <v>5.7369788771768402</v>
      </c>
      <c r="D204">
        <f>1/(SQRT((1/_R2)^2+テーブル143[[#This Row],[(wc-1/wl)^2]]))</f>
        <v>0.41713842741864726</v>
      </c>
      <c r="E204">
        <f>テーブル143[[#This Row],[インピーダンス]]*COS(テーブル143[[#This Row],[偏角]])</f>
        <v>1.7400446762930209E-2</v>
      </c>
      <c r="F204">
        <f>テーブル143[[#This Row],[インピーダンス]]*SIN(テーブル143[[#This Row],[偏角]])</f>
        <v>-0.41677534965704544</v>
      </c>
      <c r="G204" s="2">
        <f>ATAN(_R2*(1/(テーブル143[[#This Row],[w]]*_L2)-テーブル143[[#This Row],[w]]*_C2))</f>
        <v>-1.5290703772457621</v>
      </c>
    </row>
    <row r="205" spans="1:7">
      <c r="A205">
        <f t="shared" si="14"/>
        <v>1563.5</v>
      </c>
      <c r="B205">
        <f>2*PI()*テーブル143[[#This Row],[周波数]]</f>
        <v>9823.7602277752831</v>
      </c>
      <c r="C205">
        <f>(テーブル143[[#This Row],[w]]*_C2-1/(テーブル143[[#This Row],[w]]*_L2))^2</f>
        <v>5.8142450931180907</v>
      </c>
      <c r="D205">
        <f>1/(SQRT((1/_R2)^2+テーブル143[[#This Row],[(wc-1/wl)^2]]))</f>
        <v>0.41436224630949098</v>
      </c>
      <c r="E205">
        <f>テーブル143[[#This Row],[インピーダンス]]*COS(テーブル143[[#This Row],[偏角]])</f>
        <v>1.7169607116664761E-2</v>
      </c>
      <c r="F205">
        <f>テーブル143[[#This Row],[インピーダンス]]*SIN(テーブル143[[#This Row],[偏角]])</f>
        <v>-0.41400637163950343</v>
      </c>
      <c r="G205" s="2">
        <f>ATAN(_R2*(1/(テーブル143[[#This Row],[w]]*_L2)-テーブル143[[#This Row],[w]]*_C2))</f>
        <v>-1.5293482355982118</v>
      </c>
    </row>
    <row r="206" spans="1:7">
      <c r="A206">
        <f t="shared" si="14"/>
        <v>1573.5</v>
      </c>
      <c r="B206">
        <f>2*PI()*テーブル143[[#This Row],[周波数]]</f>
        <v>9886.5920808470783</v>
      </c>
      <c r="C206">
        <f>(テーブル143[[#This Row],[w]]*_C2-1/(テーブル143[[#This Row],[w]]*_L2))^2</f>
        <v>5.8920079325721799</v>
      </c>
      <c r="D206">
        <f>1/(SQRT((1/_R2)^2+テーブル143[[#This Row],[(wc-1/wl)^2]]))</f>
        <v>0.41162344735409173</v>
      </c>
      <c r="E206">
        <f>テーブル143[[#This Row],[インピーダンス]]*COS(テーブル143[[#This Row],[偏角]])</f>
        <v>1.6943386241166713E-2</v>
      </c>
      <c r="F206">
        <f>テーブル143[[#This Row],[インピーダンス]]*SIN(テーブル143[[#This Row],[偏角]])</f>
        <v>-0.41127458476588286</v>
      </c>
      <c r="G206" s="2">
        <f>ATAN(_R2*(1/(テーブル143[[#This Row],[w]]*_L2)-テーブル143[[#This Row],[w]]*_C2))</f>
        <v>-1.5296223493628349</v>
      </c>
    </row>
    <row r="207" spans="1:7">
      <c r="A207">
        <f t="shared" si="14"/>
        <v>1583.5</v>
      </c>
      <c r="B207">
        <f>2*PI()*テーブル143[[#This Row],[周波数]]</f>
        <v>9949.4239339188753</v>
      </c>
      <c r="C207">
        <f>(テーブル143[[#This Row],[w]]*_C2-1/(テーブル143[[#This Row],[w]]*_L2))^2</f>
        <v>5.9702673795274928</v>
      </c>
      <c r="D207">
        <f>1/(SQRT((1/_R2)^2+テーブル143[[#This Row],[(wc-1/wl)^2]]))</f>
        <v>0.40892126825264696</v>
      </c>
      <c r="E207">
        <f>テーブル143[[#This Row],[インピーダンス]]*COS(テーブル143[[#This Row],[偏角]])</f>
        <v>1.6721660362935355E-2</v>
      </c>
      <c r="F207">
        <f>テーブル143[[#This Row],[インピーダンス]]*SIN(テーブル143[[#This Row],[偏角]])</f>
        <v>-0.40857923307977839</v>
      </c>
      <c r="G207" s="2">
        <f>ATAN(_R2*(1/(テーブル143[[#This Row],[w]]*_L2)-テーブル143[[#This Row],[w]]*_C2))</f>
        <v>-1.529892794981309</v>
      </c>
    </row>
    <row r="208" spans="1:7">
      <c r="A208">
        <f t="shared" si="14"/>
        <v>1593.5</v>
      </c>
      <c r="B208">
        <f>2*PI()*テーブル143[[#This Row],[周波数]]</f>
        <v>10012.25578699067</v>
      </c>
      <c r="C208">
        <f>(テーブル143[[#This Row],[w]]*_C2-1/(テーブル143[[#This Row],[w]]*_L2))^2</f>
        <v>6.0490234184732365</v>
      </c>
      <c r="D208">
        <f>1/(SQRT((1/_R2)^2+テーブル143[[#This Row],[(wc-1/wl)^2]]))</f>
        <v>0.40625496758400714</v>
      </c>
      <c r="E208">
        <f>テーブル143[[#This Row],[インピーダンス]]*COS(テーブル143[[#This Row],[偏角]])</f>
        <v>1.6504309868668233E-2</v>
      </c>
      <c r="F208">
        <f>テーブル143[[#This Row],[インピーダンス]]*SIN(テーブル143[[#This Row],[偏角]])</f>
        <v>-0.40591958125032801</v>
      </c>
      <c r="G208" s="2">
        <f>ATAN(_R2*(1/(テーブル143[[#This Row],[w]]*_L2)-テーブル143[[#This Row],[w]]*_C2))</f>
        <v>-1.5301596467989962</v>
      </c>
    </row>
    <row r="209" spans="1:7">
      <c r="A209">
        <f t="shared" si="14"/>
        <v>1603.5</v>
      </c>
      <c r="B209">
        <f>2*PI()*テーブル143[[#This Row],[周波数]]</f>
        <v>10075.087640062466</v>
      </c>
      <c r="C209">
        <f>(テーブル143[[#This Row],[w]]*_C2-1/(テーブル143[[#This Row],[w]]*_L2))^2</f>
        <v>6.1282760343807618</v>
      </c>
      <c r="D209">
        <f>1/(SQRT((1/_R2)^2+テーブル143[[#This Row],[(wc-1/wl)^2]]))</f>
        <v>0.40362382408726449</v>
      </c>
      <c r="E209">
        <f>テーブル143[[#This Row],[インピーダンス]]*COS(テーブル143[[#This Row],[偏角]])</f>
        <v>1.6291219137082747E-2</v>
      </c>
      <c r="F209">
        <f>テーブル143[[#This Row],[インピーダンス]]*SIN(テーブル143[[#This Row],[偏角]])</f>
        <v>-0.40329491386559113</v>
      </c>
      <c r="G209" s="2">
        <f>ATAN(_R2*(1/(テーブル143[[#This Row],[w]]*_L2)-テーブル143[[#This Row],[w]]*_C2))</f>
        <v>-1.5304229771371773</v>
      </c>
    </row>
    <row r="210" spans="1:7">
      <c r="A210">
        <f t="shared" si="14"/>
        <v>1613.5</v>
      </c>
      <c r="B210">
        <f>2*PI()*テーブル143[[#This Row],[周波数]]</f>
        <v>10137.919493134263</v>
      </c>
      <c r="C210">
        <f>(テーブル143[[#This Row],[w]]*_C2-1/(テーブル143[[#This Row],[w]]*_L2))^2</f>
        <v>6.2080252126856887</v>
      </c>
      <c r="D210">
        <f>1/(SQRT((1/_R2)^2+テーブル143[[#This Row],[(wc-1/wl)^2]]))</f>
        <v>0.40102713597309236</v>
      </c>
      <c r="E210">
        <f>テーブル143[[#This Row],[インピーダンス]]*COS(テーブル143[[#This Row],[偏角]])</f>
        <v>1.6082276378678092E-2</v>
      </c>
      <c r="F210">
        <f>テーブル143[[#This Row],[インピーダンス]]*SIN(テーブル143[[#This Row],[偏角]])</f>
        <v>-0.40070453475504986</v>
      </c>
      <c r="G210" s="2">
        <f>ATAN(_R2*(1/(テーブル143[[#This Row],[w]]*_L2)-テーブル143[[#This Row],[w]]*_C2))</f>
        <v>-1.530682856362293</v>
      </c>
    </row>
    <row r="211" spans="1:7">
      <c r="A211">
        <f t="shared" si="14"/>
        <v>1623.5</v>
      </c>
      <c r="B211">
        <f>2*PI()*テーブル143[[#This Row],[周波数]]</f>
        <v>10200.751346206058</v>
      </c>
      <c r="C211">
        <f>(テーブル143[[#This Row],[w]]*_C2-1/(テーブル143[[#This Row],[w]]*_L2))^2</f>
        <v>6.2882709392707969</v>
      </c>
      <c r="D211">
        <f>1/(SQRT((1/_R2)^2+テーブル143[[#This Row],[(wc-1/wl)^2]]))</f>
        <v>0.3984642202633944</v>
      </c>
      <c r="E211">
        <f>テーブル143[[#This Row],[インピーダンス]]*COS(テーブル143[[#This Row],[偏角]])</f>
        <v>1.5877373483011464E-2</v>
      </c>
      <c r="F211">
        <f>テーブル143[[#This Row],[インピーダンス]]*SIN(テーブル143[[#This Row],[偏角]])</f>
        <v>-0.39814776633983001</v>
      </c>
      <c r="G211" s="2">
        <f>ATAN(_R2*(1/(テーブル143[[#This Row],[w]]*_L2)-テーブル143[[#This Row],[w]]*_C2))</f>
        <v>-1.5309393529523287</v>
      </c>
    </row>
    <row r="212" spans="1:7">
      <c r="A212">
        <f t="shared" si="14"/>
        <v>1633.5</v>
      </c>
      <c r="B212">
        <f>2*PI()*テーブル143[[#This Row],[周波数]]</f>
        <v>10263.583199277855</v>
      </c>
      <c r="C212">
        <f>(テーブル143[[#This Row],[w]]*_C2-1/(テーブル143[[#This Row],[w]]*_L2))^2</f>
        <v>6.3690132004496567</v>
      </c>
      <c r="D212">
        <f>1/(SQRT((1/_R2)^2+テーブル143[[#This Row],[(wc-1/wl)^2]]))</f>
        <v>0.39593441215790443</v>
      </c>
      <c r="E212">
        <f>テーブル143[[#This Row],[インピーダンス]]*COS(テーブル143[[#This Row],[偏角]])</f>
        <v>1.5676405873082562E-2</v>
      </c>
      <c r="F212">
        <f>テーブル143[[#This Row],[インピーダンス]]*SIN(テーブル143[[#This Row],[偏角]])</f>
        <v>-0.39562394900931835</v>
      </c>
      <c r="G212" s="2">
        <f>ATAN(_R2*(1/(テーブル143[[#This Row],[w]]*_L2)-テーブル143[[#This Row],[w]]*_C2))</f>
        <v>-1.5311925335604919</v>
      </c>
    </row>
    <row r="213" spans="1:7">
      <c r="A213">
        <f t="shared" si="14"/>
        <v>1643.5</v>
      </c>
      <c r="B213">
        <f>2*PI()*テーブル143[[#This Row],[周波数]]</f>
        <v>10326.41505234965</v>
      </c>
      <c r="C213">
        <f>(テーブル143[[#This Row],[w]]*_C2-1/(テーブル143[[#This Row],[w]]*_L2))^2</f>
        <v>6.4502519829509506</v>
      </c>
      <c r="D213">
        <f>1/(SQRT((1/_R2)^2+テーブル143[[#This Row],[(wc-1/wl)^2]]))</f>
        <v>0.39343706442645371</v>
      </c>
      <c r="E213">
        <f>テーブル143[[#This Row],[インピーダンス]]*COS(テーブル143[[#This Row],[偏角]])</f>
        <v>1.5479272366450582E-2</v>
      </c>
      <c r="F213">
        <f>テーブル143[[#This Row],[インピーダンス]]*SIN(テーブル143[[#This Row],[偏角]])</f>
        <v>-0.39313244052292445</v>
      </c>
      <c r="G213" s="2">
        <f>ATAN(_R2*(1/(テーブル143[[#This Row],[w]]*_L2)-テーブル143[[#This Row],[w]]*_C2))</f>
        <v>-1.5314424630763013</v>
      </c>
    </row>
    <row r="214" spans="1:7">
      <c r="A214">
        <f t="shared" si="14"/>
        <v>1653.5</v>
      </c>
      <c r="B214">
        <f>2*PI()*テーブル143[[#This Row],[周波数]]</f>
        <v>10389.246905421445</v>
      </c>
      <c r="C214">
        <f>(テーブル143[[#This Row],[w]]*_C2-1/(テーブル143[[#This Row],[w]]*_L2))^2</f>
        <v>6.5319872739034448</v>
      </c>
      <c r="D214">
        <f>1/(SQRT((1/_R2)^2+テーブル143[[#This Row],[(wc-1/wl)^2]]))</f>
        <v>0.3909715468256898</v>
      </c>
      <c r="E214">
        <f>テーブル143[[#This Row],[インピーダンス]]*COS(テーブル143[[#This Row],[偏角]])</f>
        <v>1.52858750427273E-2</v>
      </c>
      <c r="F214">
        <f>テーブル143[[#This Row],[インピーダンス]]*SIN(テーブル143[[#This Row],[偏角]])</f>
        <v>-0.39067261543580278</v>
      </c>
      <c r="G214" s="2">
        <f>ATAN(_R2*(1/(テーブル143[[#This Row],[w]]*_L2)-テーブル143[[#This Row],[w]]*_C2))</f>
        <v>-1.5316892046842154</v>
      </c>
    </row>
    <row r="215" spans="1:7">
      <c r="A215">
        <f t="shared" si="14"/>
        <v>1663.5</v>
      </c>
      <c r="B215">
        <f>2*PI()*テーブル143[[#This Row],[周波数]]</f>
        <v>10452.078758493242</v>
      </c>
      <c r="C215">
        <f>(テーブル143[[#This Row],[w]]*_C2-1/(テーブル143[[#This Row],[w]]*_L2))^2</f>
        <v>6.6142190608216271</v>
      </c>
      <c r="D215">
        <f>1/(SQRT((1/_R2)^2+テーブル143[[#This Row],[(wc-1/wl)^2]]))</f>
        <v>0.38853724553909802</v>
      </c>
      <c r="E215">
        <f>テーブル143[[#This Row],[インピーダンス]]*COS(テーブル143[[#This Row],[偏角]])</f>
        <v>1.5096119117110916E-2</v>
      </c>
      <c r="F215">
        <f>テーブル143[[#This Row],[インピーダンス]]*SIN(テーブル143[[#This Row],[偏角]])</f>
        <v>-0.38824386454741477</v>
      </c>
      <c r="G215" s="2">
        <f>ATAN(_R2*(1/(テーブル143[[#This Row],[w]]*_L2)-テーブル143[[#This Row],[w]]*_C2))</f>
        <v>-1.5319328199199165</v>
      </c>
    </row>
    <row r="216" spans="1:7">
      <c r="A216">
        <f t="shared" si="14"/>
        <v>1673.5</v>
      </c>
      <c r="B216">
        <f>2*PI()*テーブル143[[#This Row],[周波数]]</f>
        <v>10514.910611565037</v>
      </c>
      <c r="C216">
        <f>(テーブル143[[#This Row],[w]]*_C2-1/(テーブル143[[#This Row],[w]]*_L2))^2</f>
        <v>6.6969473315918879</v>
      </c>
      <c r="D216">
        <f>1/(SQRT((1/_R2)^2+テーブル143[[#This Row],[(wc-1/wl)^2]]))</f>
        <v>0.38613356263923926</v>
      </c>
      <c r="E216">
        <f>テーブル143[[#This Row],[インピーダンス]]*COS(テーブル143[[#This Row],[偏角]])</f>
        <v>1.4909912819647136E-2</v>
      </c>
      <c r="F216">
        <f>テーブル143[[#This Row],[インピーダンス]]*SIN(テーブル143[[#This Row],[偏角]])</f>
        <v>-0.38584559437187027</v>
      </c>
      <c r="G216" s="2">
        <f>ATAN(_R2*(1/(テーブル143[[#This Row],[w]]*_L2)-テーブル143[[#This Row],[w]]*_C2))</f>
        <v>-1.5321733687243559</v>
      </c>
    </row>
    <row r="217" spans="1:7">
      <c r="A217">
        <f t="shared" si="14"/>
        <v>1683.5</v>
      </c>
      <c r="B217">
        <f>2*PI()*テーブル143[[#This Row],[周波数]]</f>
        <v>10577.742464636833</v>
      </c>
      <c r="C217">
        <f>(テーブル143[[#This Row],[w]]*_C2-1/(テーブル143[[#This Row],[w]]*_L2))^2</f>
        <v>6.7801720744593297</v>
      </c>
      <c r="D217">
        <f>1/(SQRT((1/_R2)^2+テーブル143[[#This Row],[(wc-1/wl)^2]]))</f>
        <v>0.3837599155711735</v>
      </c>
      <c r="E217">
        <f>テーブル143[[#This Row],[インピーダンス]]*COS(テーブル143[[#This Row],[偏角]])</f>
        <v>1.4727167279919429E-2</v>
      </c>
      <c r="F217">
        <f>テーブル143[[#This Row],[インピーダンス]]*SIN(テーブル143[[#This Row],[偏角]])</f>
        <v>-0.38347722662904443</v>
      </c>
      <c r="G217" s="2">
        <f>ATAN(_R2*(1/(テーブル143[[#This Row],[w]]*_L2)-テーブル143[[#This Row],[w]]*_C2))</f>
        <v>-1.5324109094956706</v>
      </c>
    </row>
    <row r="218" spans="1:7">
      <c r="A218">
        <f t="shared" si="14"/>
        <v>1693.5</v>
      </c>
      <c r="B218">
        <f>2*PI()*テーブル143[[#This Row],[周波数]]</f>
        <v>10640.57431770863</v>
      </c>
      <c r="C218">
        <f>(テーブル143[[#This Row],[w]]*_C2-1/(テーブル143[[#This Row],[w]]*_L2))^2</f>
        <v>6.8638932780150812</v>
      </c>
      <c r="D218">
        <f>1/(SQRT((1/_R2)^2+テーブル143[[#This Row],[(wc-1/wl)^2]]))</f>
        <v>0.38141573665609496</v>
      </c>
      <c r="E218">
        <f>テーブル143[[#This Row],[インピーダンス]]*COS(テーブル143[[#This Row],[偏角]])</f>
        <v>1.4547796416891171E-2</v>
      </c>
      <c r="F218">
        <f>テーブル143[[#This Row],[インピーダンス]]*SIN(テーブル143[[#This Row],[偏角]])</f>
        <v>-0.38113819775551788</v>
      </c>
      <c r="G218" s="2">
        <f>ATAN(_R2*(1/(テーブル143[[#This Row],[w]]*_L2)-テーブル143[[#This Row],[w]]*_C2))</f>
        <v>-1.5326454991390619</v>
      </c>
    </row>
    <row r="219" spans="1:7">
      <c r="A219">
        <f t="shared" si="14"/>
        <v>1703.5</v>
      </c>
      <c r="B219">
        <f>2*PI()*テーブル143[[#This Row],[周波数]]</f>
        <v>10703.406170780425</v>
      </c>
      <c r="C219">
        <f>(テーブル143[[#This Row],[w]]*_C2-1/(テーブル143[[#This Row],[w]]*_L2))^2</f>
        <v>6.9481109311841562</v>
      </c>
      <c r="D219">
        <f>1/(SQRT((1/_R2)^2+テーブル143[[#This Row],[(wc-1/wl)^2]]))</f>
        <v>0.37910047261425484</v>
      </c>
      <c r="E219">
        <f>テーブル143[[#This Row],[インピーダンス]]*COS(テーブル143[[#This Row],[偏角]])</f>
        <v>1.437171683363514E-2</v>
      </c>
      <c r="F219">
        <f>テーブル143[[#This Row],[インピーダンス]]*SIN(テーブル143[[#This Row],[偏角]])</f>
        <v>-0.37882795843443923</v>
      </c>
      <c r="G219" s="2">
        <f>ATAN(_R2*(1/(テーブル143[[#This Row],[w]]*_L2)-テーブル143[[#This Row],[w]]*_C2))</f>
        <v>-1.5328771931147358</v>
      </c>
    </row>
    <row r="220" spans="1:7">
      <c r="A220">
        <f t="shared" si="14"/>
        <v>1713.5</v>
      </c>
      <c r="B220">
        <f>2*PI()*テーブル143[[#This Row],[周波数]]</f>
        <v>10766.238023852222</v>
      </c>
      <c r="C220">
        <f>(テーブル143[[#This Row],[w]]*_C2-1/(テーブル143[[#This Row],[w]]*_L2))^2</f>
        <v>7.0328250232137863</v>
      </c>
      <c r="D220">
        <f>1/(SQRT((1/_R2)^2+テーブル143[[#This Row],[(wc-1/wl)^2]]))</f>
        <v>0.37681358410629667</v>
      </c>
      <c r="E220">
        <f>テーブル143[[#This Row],[インピーダンス]]*COS(テーブル143[[#This Row],[偏角]])</f>
        <v>1.4198847716703298E-2</v>
      </c>
      <c r="F220">
        <f>テーブル143[[#This Row],[インピーダンス]]*SIN(テーブル143[[#This Row],[偏角]])</f>
        <v>-0.37654597314345428</v>
      </c>
      <c r="G220" s="2">
        <f>ATAN(_R2*(1/(テーブル143[[#This Row],[w]]*_L2)-テーブル143[[#This Row],[w]]*_C2))</f>
        <v>-1.5331060454839893</v>
      </c>
    </row>
    <row r="221" spans="1:7">
      <c r="A221">
        <f t="shared" si="14"/>
        <v>1723.5</v>
      </c>
      <c r="B221">
        <f>2*PI()*テーブル143[[#This Row],[周波数]]</f>
        <v>10829.069876924017</v>
      </c>
      <c r="C221">
        <f>(テーブル143[[#This Row],[w]]*_C2-1/(テーブル143[[#This Row],[w]]*_L2))^2</f>
        <v>7.1180355436622413</v>
      </c>
      <c r="D221">
        <f>1/(SQRT((1/_R2)^2+テーブル143[[#This Row],[(wc-1/wl)^2]]))</f>
        <v>0.37455454529217347</v>
      </c>
      <c r="E221">
        <f>テーブル143[[#This Row],[インピーダンス]]*COS(テーブル143[[#This Row],[偏角]])</f>
        <v>1.4029110739902661E-2</v>
      </c>
      <c r="F221">
        <f>テーブル143[[#This Row],[インピーダンス]]*SIN(テーブル143[[#This Row],[偏角]])</f>
        <v>-0.37429171971989228</v>
      </c>
      <c r="G221" s="2">
        <f>ATAN(_R2*(1/(テーブル143[[#This Row],[w]]*_L2)-テーブル143[[#This Row],[w]]*_C2))</f>
        <v>-1.5333321089535281</v>
      </c>
    </row>
    <row r="222" spans="1:7">
      <c r="A222">
        <f t="shared" si="14"/>
        <v>1733.5</v>
      </c>
      <c r="B222">
        <f>2*PI()*テーブル143[[#This Row],[周波数]]</f>
        <v>10891.901729995812</v>
      </c>
      <c r="C222">
        <f>(テーブル143[[#This Row],[w]]*_C2-1/(テーブル143[[#This Row],[w]]*_L2))^2</f>
        <v>7.2037424823880967</v>
      </c>
      <c r="D222">
        <f>1/(SQRT((1/_R2)^2+テーブル143[[#This Row],[(wc-1/wl)^2]]))</f>
        <v>0.37232284340686045</v>
      </c>
      <c r="E222">
        <f>テーブル143[[#This Row],[インピーダンス]]*COS(テーブル143[[#This Row],[偏角]])</f>
        <v>1.3862429972256977E-2</v>
      </c>
      <c r="F222">
        <f>テーブル143[[#This Row],[インピーダンス]]*SIN(テーブル143[[#This Row],[偏角]])</f>
        <v>-0.37206468894243888</v>
      </c>
      <c r="G222" s="2">
        <f>ATAN(_R2*(1/(テーブル143[[#This Row],[w]]*_L2)-テーブル143[[#This Row],[w]]*_C2))</f>
        <v>-1.5335554349180942</v>
      </c>
    </row>
    <row r="223" spans="1:7">
      <c r="A223">
        <f t="shared" si="14"/>
        <v>1743.5</v>
      </c>
      <c r="B223">
        <f>2*PI()*テーブル143[[#This Row],[周波数]]</f>
        <v>10954.733583067609</v>
      </c>
      <c r="C223">
        <f>(テーブル143[[#This Row],[w]]*_C2-1/(テーブル143[[#This Row],[w]]*_L2))^2</f>
        <v>7.2899458295399331</v>
      </c>
      <c r="D223">
        <f>1/(SQRT((1/_R2)^2+テーブル143[[#This Row],[(wc-1/wl)^2]]))</f>
        <v>0.37011797835211507</v>
      </c>
      <c r="E223">
        <f>テーブル143[[#This Row],[インピーダンス]]*COS(テーブル143[[#This Row],[偏角]])</f>
        <v>1.3698731789945668E-2</v>
      </c>
      <c r="F223">
        <f>テーブル143[[#This Row],[インピーダンス]]*SIN(テーブル143[[#This Row],[偏角]])</f>
        <v>-0.36986438412856659</v>
      </c>
      <c r="G223" s="2">
        <f>ATAN(_R2*(1/(テーブル143[[#This Row],[w]]*_L2)-テーブル143[[#This Row],[w]]*_C2))</f>
        <v>-1.5337760735014798</v>
      </c>
    </row>
    <row r="224" spans="1:7">
      <c r="A224">
        <f t="shared" si="14"/>
        <v>1753.5</v>
      </c>
      <c r="B224">
        <f>2*PI()*テーブル143[[#This Row],[周波数]]</f>
        <v>11017.565436139404</v>
      </c>
      <c r="C224">
        <f>(テーブル143[[#This Row],[w]]*_C2-1/(テーブル143[[#This Row],[w]]*_L2))^2</f>
        <v>7.3766455755464175</v>
      </c>
      <c r="D224">
        <f>1/(SQRT((1/_R2)^2+テーブル143[[#This Row],[(wc-1/wl)^2]]))</f>
        <v>0.36793946230357755</v>
      </c>
      <c r="E224">
        <f>テーブル143[[#This Row],[インピーダンス]]*COS(テーブル143[[#This Row],[偏角]])</f>
        <v>1.3537944792024612E-2</v>
      </c>
      <c r="F224">
        <f>テーブル143[[#This Row],[インピーダンス]]*SIN(テーブル143[[#This Row],[偏角]])</f>
        <v>-0.36769032074703006</v>
      </c>
      <c r="G224" s="2">
        <f>ATAN(_R2*(1/(テーブル143[[#This Row],[w]]*_L2)-テーブル143[[#This Row],[w]]*_C2))</f>
        <v>-1.5339940735959963</v>
      </c>
    </row>
    <row r="225" spans="1:7">
      <c r="A225">
        <f t="shared" si="14"/>
        <v>1763.5</v>
      </c>
      <c r="B225">
        <f>2*PI()*テーブル143[[#This Row],[周波数]]</f>
        <v>11080.3972892112</v>
      </c>
      <c r="C225">
        <f>(テーブル143[[#This Row],[w]]*_C2-1/(テーブル143[[#This Row],[w]]*_L2))^2</f>
        <v>7.4638417111068378</v>
      </c>
      <c r="D225">
        <f>1/(SQRT((1/_R2)^2+テーブル143[[#This Row],[(wc-1/wl)^2]]))</f>
        <v>0.36578681933253493</v>
      </c>
      <c r="E225">
        <f>テーブル143[[#This Row],[インピーダンス]]*COS(テーブル143[[#This Row],[偏角]])</f>
        <v>1.3379999719741289E-2</v>
      </c>
      <c r="F225">
        <f>テーブル143[[#This Row],[インピーダンス]]*SIN(テーブル143[[#This Row],[偏角]])</f>
        <v>-0.36554202604476582</v>
      </c>
      <c r="G225" s="2">
        <f>ATAN(_R2*(1/(テーブル143[[#This Row],[w]]*_L2)-テーブル143[[#This Row],[w]]*_C2))</f>
        <v>-1.5342094829004704</v>
      </c>
    </row>
    <row r="226" spans="1:7">
      <c r="A226">
        <f t="shared" si="14"/>
        <v>1773.5</v>
      </c>
      <c r="B226">
        <f>2*PI()*テーブル143[[#This Row],[周波数]]</f>
        <v>11143.229142282997</v>
      </c>
      <c r="C226">
        <f>(テーブル143[[#This Row],[w]]*_C2-1/(テーブル143[[#This Row],[w]]*_L2))^2</f>
        <v>7.5515342271819419</v>
      </c>
      <c r="D226">
        <f>1/(SQRT((1/_R2)^2+テーブル143[[#This Row],[(wc-1/wl)^2]]))</f>
        <v>0.36365958504171358</v>
      </c>
      <c r="E226">
        <f>テーブル143[[#This Row],[インピーダンス]]*COS(テーブル143[[#This Row],[偏角]])</f>
        <v>1.3224829379271122E-2</v>
      </c>
      <c r="F226">
        <f>テーブル143[[#This Row],[インピーダンス]]*SIN(テーブル143[[#This Row],[偏角]])</f>
        <v>-0.36341903868757408</v>
      </c>
      <c r="G226" s="2">
        <f>ATAN(_R2*(1/(テーブル143[[#This Row],[w]]*_L2)-テーブル143[[#This Row],[w]]*_C2))</f>
        <v>-1.5344223479568277</v>
      </c>
    </row>
    <row r="227" spans="1:7">
      <c r="A227">
        <f t="shared" si="14"/>
        <v>1783.5</v>
      </c>
      <c r="B227">
        <f>2*PI()*テーブル143[[#This Row],[周波数]]</f>
        <v>11206.060995354792</v>
      </c>
      <c r="C227">
        <f>(テーブル143[[#This Row],[w]]*_C2-1/(テーブル143[[#This Row],[w]]*_L2))^2</f>
        <v>7.6397231149851841</v>
      </c>
      <c r="D227">
        <f>1/(SQRT((1/_R2)^2+テーブル143[[#This Row],[(wc-1/wl)^2]]))</f>
        <v>0.36155730621448912</v>
      </c>
      <c r="E227">
        <f>テーブル143[[#This Row],[インピーダンス]]*COS(テーブル143[[#This Row],[偏角]])</f>
        <v>1.3072368567707746E-2</v>
      </c>
      <c r="F227">
        <f>テーブル143[[#This Row],[インピーダンス]]*SIN(テーブル143[[#This Row],[偏角]])</f>
        <v>-0.36132090841398573</v>
      </c>
      <c r="G227" s="2">
        <f>ATAN(_R2*(1/(テーブル143[[#This Row],[w]]*_L2)-テーブル143[[#This Row],[w]]*_C2))</f>
        <v>-1.5346327141853269</v>
      </c>
    </row>
    <row r="228" spans="1:7">
      <c r="A228">
        <f t="shared" si="14"/>
        <v>1793.5</v>
      </c>
      <c r="B228">
        <f>2*PI()*テーブル143[[#This Row],[周波数]]</f>
        <v>11268.892848426587</v>
      </c>
      <c r="C228">
        <f>(テーブル143[[#This Row],[w]]*_C2-1/(テーブル143[[#This Row],[w]]*_L2))^2</f>
        <v>7.7284083659742837</v>
      </c>
      <c r="D228">
        <f>1/(SQRT((1/_R2)^2+テーブル143[[#This Row],[(wc-1/wl)^2]]))</f>
        <v>0.3594795404769377</v>
      </c>
      <c r="E228">
        <f>テーブル143[[#This Row],[インピーダンス]]*COS(テーブル143[[#This Row],[偏角]])</f>
        <v>1.2922554002151029E-2</v>
      </c>
      <c r="F228">
        <f>テーブル143[[#This Row],[インピーダンス]]*SIN(テーブル143[[#This Row],[偏角]])</f>
        <v>-0.35924719570175045</v>
      </c>
      <c r="G228" s="2">
        <f>ATAN(_R2*(1/(テーブル143[[#This Row],[w]]*_L2)-テーブル143[[#This Row],[w]]*_C2))</f>
        <v>-1.5348406259185028</v>
      </c>
    </row>
    <row r="229" spans="1:7">
      <c r="A229">
        <f t="shared" si="14"/>
        <v>1803.5</v>
      </c>
      <c r="B229">
        <f>2*PI()*テーブル143[[#This Row],[周波数]]</f>
        <v>11331.724701498384</v>
      </c>
      <c r="C229">
        <f>(テーブル143[[#This Row],[w]]*_C2-1/(テーブル143[[#This Row],[w]]*_L2))^2</f>
        <v>7.8175899718431365</v>
      </c>
      <c r="D229">
        <f>1/(SQRT((1/_R2)^2+テーブル143[[#This Row],[(wc-1/wl)^2]]))</f>
        <v>0.3574258559721798</v>
      </c>
      <c r="E229">
        <f>テーブル143[[#This Row],[インピーダンス]]*COS(テーブル143[[#This Row],[偏角]])</f>
        <v>1.277532425174451E-2</v>
      </c>
      <c r="F229">
        <f>テーブル143[[#This Row],[インピーダンス]]*SIN(テーブル143[[#This Row],[偏角]])</f>
        <v>-0.35719747144640906</v>
      </c>
      <c r="G229" s="2">
        <f>ATAN(_R2*(1/(テーブル143[[#This Row],[w]]*_L2)-テーブル143[[#This Row],[w]]*_C2))</f>
        <v>-1.5350461264338742</v>
      </c>
    </row>
    <row r="230" spans="1:7">
      <c r="A230">
        <f t="shared" si="14"/>
        <v>1813.5</v>
      </c>
      <c r="B230">
        <f>2*PI()*テーブル143[[#This Row],[周波数]]</f>
        <v>11394.556554570179</v>
      </c>
      <c r="C230">
        <f>(テーブル143[[#This Row],[w]]*_C2-1/(テーブル143[[#This Row],[w]]*_L2))^2</f>
        <v>7.9072679245139996</v>
      </c>
      <c r="D230">
        <f>1/(SQRT((1/_R2)^2+テーブル143[[#This Row],[(wc-1/wl)^2]]))</f>
        <v>0.35539583104649336</v>
      </c>
      <c r="E230">
        <f>テーブル143[[#This Row],[インピーダンス]]*COS(テーブル143[[#This Row],[偏角]])</f>
        <v>1.2630619672522773E-2</v>
      </c>
      <c r="F230">
        <f>テーブル143[[#This Row],[インピーダンス]]*SIN(テーブル143[[#This Row],[偏角]])</f>
        <v>-0.35517131665143759</v>
      </c>
      <c r="G230" s="2">
        <f>ATAN(_R2*(1/(テーブル143[[#This Row],[w]]*_L2)-テーブル143[[#This Row],[w]]*_C2))</f>
        <v>-1.5352492579854653</v>
      </c>
    </row>
    <row r="231" spans="1:7">
      <c r="A231">
        <f t="shared" si="14"/>
        <v>1823.5</v>
      </c>
      <c r="B231">
        <f>2*PI()*テーブル143[[#This Row],[周波数]]</f>
        <v>11457.388407641976</v>
      </c>
      <c r="C231">
        <f>(テーブル143[[#This Row],[w]]*_C2-1/(テーブル143[[#This Row],[w]]*_L2))^2</f>
        <v>7.9974422161300254</v>
      </c>
      <c r="D231">
        <f>1/(SQRT((1/_R2)^2+テーブル143[[#This Row],[(wc-1/wl)^2]]))</f>
        <v>0.35338905394669945</v>
      </c>
      <c r="E231">
        <f>テーブル143[[#This Row],[インピーダンス]]*COS(テーブル143[[#This Row],[偏角]])</f>
        <v>1.2488382344934346E-2</v>
      </c>
      <c r="F231">
        <f>テーブル143[[#This Row],[インピーダンス]]*SIN(テーブル143[[#This Row],[偏角]])</f>
        <v>-0.35316832212947691</v>
      </c>
      <c r="G231" s="2">
        <f>ATAN(_R2*(1/(テーブル143[[#This Row],[w]]*_L2)-テーブル143[[#This Row],[w]]*_C2))</f>
        <v>-1.5354500618341973</v>
      </c>
    </row>
    <row r="232" spans="1:7">
      <c r="A232">
        <f t="shared" si="14"/>
        <v>1833.5</v>
      </c>
      <c r="B232">
        <f>2*PI()*テーブル143[[#This Row],[周波数]]</f>
        <v>11520.220260713771</v>
      </c>
      <c r="C232">
        <f>(テーブル143[[#This Row],[w]]*_C2-1/(テーブル143[[#This Row],[w]]*_L2))^2</f>
        <v>8.0881128390480193</v>
      </c>
      <c r="D232">
        <f>1/(SQRT((1/_R2)^2+テーブル143[[#This Row],[(wc-1/wl)^2]]))</f>
        <v>0.35140512252834899</v>
      </c>
      <c r="E232">
        <f>テーブル143[[#This Row],[インピーダンス]]*COS(テーブル143[[#This Row],[偏角]])</f>
        <v>1.2348556013916394E-2</v>
      </c>
      <c r="F232">
        <f>テーブル143[[#This Row],[インピーダンス]]*SIN(テーブル143[[#This Row],[偏角]])</f>
        <v>-0.35118808821418634</v>
      </c>
      <c r="G232" s="2">
        <f>ATAN(_R2*(1/(テーブル143[[#This Row],[w]]*_L2)-テーブル143[[#This Row],[w]]*_C2))</f>
        <v>-1.5356485782771909</v>
      </c>
    </row>
    <row r="233" spans="1:7">
      <c r="A233">
        <f t="shared" si="14"/>
        <v>1843.5</v>
      </c>
      <c r="B233">
        <f>2*PI()*テーブル143[[#This Row],[周波数]]</f>
        <v>11583.052113785567</v>
      </c>
      <c r="C233">
        <f>(テーブル143[[#This Row],[w]]*_C2-1/(テーブル143[[#This Row],[w]]*_L2))^2</f>
        <v>8.1792797858315485</v>
      </c>
      <c r="D233">
        <f>1/(SQRT((1/_R2)^2+テーブル143[[#This Row],[(wc-1/wl)^2]]))</f>
        <v>0.34944364397425709</v>
      </c>
      <c r="E233">
        <f>テーブル143[[#This Row],[インピーダンス]]*COS(テーブル143[[#This Row],[偏角]])</f>
        <v>1.2211086031400746E-2</v>
      </c>
      <c r="F233">
        <f>テーブル143[[#This Row],[インピーダンス]]*SIN(テーブル143[[#This Row],[偏角]])</f>
        <v>-0.34923022448227625</v>
      </c>
      <c r="G233" s="2">
        <f>ATAN(_R2*(1/(テーブル143[[#This Row],[w]]*_L2)-テーブル143[[#This Row],[w]]*_C2))</f>
        <v>-1.5358448466760299</v>
      </c>
    </row>
    <row r="234" spans="1:7">
      <c r="A234">
        <f t="shared" si="14"/>
        <v>1853.5</v>
      </c>
      <c r="B234">
        <f>2*PI()*テーブル143[[#This Row],[周波数]]</f>
        <v>11645.883966857364</v>
      </c>
      <c r="C234">
        <f>(テーブル143[[#This Row],[w]]*_C2-1/(テーブル143[[#This Row],[w]]*_L2))^2</f>
        <v>8.2709430492442237</v>
      </c>
      <c r="D234">
        <f>1/(SQRT((1/_R2)^2+テーブル143[[#This Row],[(wc-1/wl)^2]]))</f>
        <v>0.34750423452296031</v>
      </c>
      <c r="E234">
        <f>テーブル143[[#This Row],[インピーダンス]]*COS(テーブル143[[#This Row],[偏角]])</f>
        <v>1.2075919301138842E-2</v>
      </c>
      <c r="F234">
        <f>テーブル143[[#This Row],[インピーダンス]]*SIN(テーブル143[[#This Row],[偏角]])</f>
        <v>-0.34729434948530474</v>
      </c>
      <c r="G234" s="2">
        <f>ATAN(_R2*(1/(テーブル143[[#This Row],[w]]*_L2)-テーブル143[[#This Row],[w]]*_C2))</f>
        <v>-1.5360389054840276</v>
      </c>
    </row>
    <row r="235" spans="1:7">
      <c r="A235">
        <f t="shared" si="14"/>
        <v>1863.5</v>
      </c>
      <c r="B235">
        <f>2*PI()*テーブル143[[#This Row],[周波数]]</f>
        <v>11708.715819929159</v>
      </c>
      <c r="C235">
        <f>(テーブル143[[#This Row],[w]]*_C2-1/(テーブル143[[#This Row],[w]]*_L2))^2</f>
        <v>8.3631026222433036</v>
      </c>
      <c r="D235">
        <f>1/(SQRT((1/_R2)^2+テーブル143[[#This Row],[(wc-1/wl)^2]]))</f>
        <v>0.34558651920668476</v>
      </c>
      <c r="E235">
        <f>テーブル143[[#This Row],[インピーダンス]]*COS(テーブル143[[#This Row],[偏角]])</f>
        <v>1.194300422573921E-2</v>
      </c>
      <c r="F235">
        <f>テーブル143[[#This Row],[インピーダンス]]*SIN(テーブル143[[#This Row],[偏角]])</f>
        <v>-0.3453800904908334</v>
      </c>
      <c r="G235" s="2">
        <f>ATAN(_R2*(1/(テーブル143[[#This Row],[w]]*_L2)-テーブル143[[#This Row],[w]]*_C2))</f>
        <v>-1.5362307922725351</v>
      </c>
    </row>
    <row r="236" spans="1:7">
      <c r="A236">
        <f t="shared" si="14"/>
        <v>1873.5</v>
      </c>
      <c r="B236">
        <f>2*PI()*テーブル143[[#This Row],[周波数]]</f>
        <v>11771.547673000954</v>
      </c>
      <c r="C236">
        <f>(テーブル143[[#This Row],[w]]*_C2-1/(テーブル143[[#This Row],[w]]*_L2))^2</f>
        <v>8.4557584979734948</v>
      </c>
      <c r="D236">
        <f>1/(SQRT((1/_R2)^2+テーブル143[[#This Row],[(wc-1/wl)^2]]))</f>
        <v>0.34369013159843781</v>
      </c>
      <c r="E236">
        <f>テーブル143[[#This Row],[インピーダンス]]*COS(テーブル143[[#This Row],[偏角]])</f>
        <v>1.1812290655815178E-2</v>
      </c>
      <c r="F236">
        <f>テーブル143[[#This Row],[インピーダンス]]*SIN(テーブル143[[#This Row],[偏角]])</f>
        <v>-0.34348708323256355</v>
      </c>
      <c r="G236" s="2">
        <f>ATAN(_R2*(1/(テーブル143[[#This Row],[w]]*_L2)-テーブル143[[#This Row],[w]]*_C2))</f>
        <v>-1.5364205437563352</v>
      </c>
    </row>
    <row r="237" spans="1:7">
      <c r="A237">
        <f t="shared" si="14"/>
        <v>1883.5</v>
      </c>
      <c r="B237">
        <f>2*PI()*テーブル143[[#This Row],[周波数]]</f>
        <v>11834.379526072751</v>
      </c>
      <c r="C237">
        <f>(テーブル143[[#This Row],[w]]*_C2-1/(テーブル143[[#This Row],[w]]*_L2))^2</f>
        <v>8.5489106697610104</v>
      </c>
      <c r="D237">
        <f>1/(SQRT((1/_R2)^2+テーブル143[[#This Row],[(wc-1/wl)^2]]))</f>
        <v>0.3418147135678512</v>
      </c>
      <c r="E237">
        <f>テーブル143[[#This Row],[インピーダンス]]*COS(テーブル143[[#This Row],[偏角]])</f>
        <v>1.1683729841147213E-2</v>
      </c>
      <c r="F237">
        <f>テーブル143[[#This Row],[インピーダンス]]*SIN(テーブル143[[#This Row],[偏角]])</f>
        <v>-0.34161497166908722</v>
      </c>
      <c r="G237" s="2">
        <f>ATAN(_R2*(1/(テーブル143[[#This Row],[w]]*_L2)-テーブル143[[#This Row],[w]]*_C2))</f>
        <v>-1.5366081958181546</v>
      </c>
    </row>
    <row r="238" spans="1:7">
      <c r="A238">
        <f t="shared" si="14"/>
        <v>1893.5</v>
      </c>
      <c r="B238">
        <f>2*PI()*テーブル143[[#This Row],[周波数]]</f>
        <v>11897.211379144546</v>
      </c>
      <c r="C238">
        <f>(テーブル143[[#This Row],[w]]*_C2-1/(テーブル143[[#This Row],[w]]*_L2))^2</f>
        <v>8.6425591311078165</v>
      </c>
      <c r="D238">
        <f>1/(SQRT((1/_R2)^2+テーブル143[[#This Row],[(wc-1/wl)^2]]))</f>
        <v>0.339959915045423</v>
      </c>
      <c r="E238">
        <f>テーブル143[[#This Row],[インピーダンス]]*COS(テーブル143[[#This Row],[偏角]])</f>
        <v>1.1557274383769092E-2</v>
      </c>
      <c r="F238">
        <f>テーブル143[[#This Row],[インピーダンス]]*SIN(テーブル143[[#This Row],[偏角]])</f>
        <v>-0.33976340775090758</v>
      </c>
      <c r="G238" s="2">
        <f>ATAN(_R2*(1/(テーブル143[[#This Row],[w]]*_L2)-テーブル143[[#This Row],[w]]*_C2))</f>
        <v>-1.5367937835323318</v>
      </c>
    </row>
    <row r="239" spans="1:7">
      <c r="A239">
        <f t="shared" si="14"/>
        <v>1903.5</v>
      </c>
      <c r="B239">
        <f>2*PI()*テーブル143[[#This Row],[周波数]]</f>
        <v>11960.043232216341</v>
      </c>
      <c r="C239">
        <f>(テーブル143[[#This Row],[w]]*_C2-1/(テーブル143[[#This Row],[w]]*_L2))^2</f>
        <v>8.7367038756861177</v>
      </c>
      <c r="D239">
        <f>1/(SQRT((1/_R2)^2+テーブル143[[#This Row],[(wc-1/wl)^2]]))</f>
        <v>0.33812539379481987</v>
      </c>
      <c r="E239">
        <f>テーブル143[[#This Row],[インピーダンス]]*COS(テーブル143[[#This Row],[偏角]])</f>
        <v>1.1432878192890215E-2</v>
      </c>
      <c r="F239">
        <f>テーブル143[[#This Row],[インピーダンス]]*SIN(テーブル143[[#This Row],[偏角]])</f>
        <v>-0.33793205119539721</v>
      </c>
      <c r="G239" s="2">
        <f>ATAN(_R2*(1/(テーブル143[[#This Row],[w]]*_L2)-テーブル143[[#This Row],[w]]*_C2))</f>
        <v>-1.5369773411876761</v>
      </c>
    </row>
    <row r="240" spans="1:7">
      <c r="A240">
        <f t="shared" si="14"/>
        <v>1913.5</v>
      </c>
      <c r="B240">
        <f>2*PI()*テーブル143[[#This Row],[周波数]]</f>
        <v>12022.875085288139</v>
      </c>
      <c r="C240">
        <f>(テーブル143[[#This Row],[w]]*_C2-1/(テーブル143[[#This Row],[w]]*_L2))^2</f>
        <v>8.8313448973330466</v>
      </c>
      <c r="D240">
        <f>1/(SQRT((1/_R2)^2+テーブル143[[#This Row],[(wc-1/wl)^2]]))</f>
        <v>0.33631081519291695</v>
      </c>
      <c r="E240">
        <f>テーブル143[[#This Row],[インピーダンス]]*COS(テーブル143[[#This Row],[偏角]])</f>
        <v>1.1310496441572461E-2</v>
      </c>
      <c r="F240">
        <f>テーブル143[[#This Row],[インピーダンス]]*SIN(テーブル143[[#This Row],[偏角]])</f>
        <v>-0.33612056926937617</v>
      </c>
      <c r="G240" s="2">
        <f>ATAN(_R2*(1/(テーブル143[[#This Row],[w]]*_L2)-テーブル143[[#This Row],[w]]*_C2))</f>
        <v>-1.5371589023095491</v>
      </c>
    </row>
    <row r="241" spans="1:7">
      <c r="A241">
        <f t="shared" si="14"/>
        <v>1923.5</v>
      </c>
      <c r="B241">
        <f>2*PI()*テーブル143[[#This Row],[周波数]]</f>
        <v>12085.706938359934</v>
      </c>
      <c r="C241">
        <f>(テーブル143[[#This Row],[w]]*_C2-1/(テーブル143[[#This Row],[w]]*_L2))^2</f>
        <v>8.9264821900454923</v>
      </c>
      <c r="D241">
        <f>1/(SQRT((1/_R2)^2+テーブル143[[#This Row],[(wc-1/wl)^2]]))</f>
        <v>0.33451585201727146</v>
      </c>
      <c r="E241">
        <f>テーブル143[[#This Row],[インピーダンス]]*COS(テーブル143[[#This Row],[偏角]])</f>
        <v>1.1190085525084102E-2</v>
      </c>
      <c r="F241">
        <f>テーブル143[[#This Row],[インピーダンス]]*SIN(テーブル143[[#This Row],[偏角]])</f>
        <v>-0.3343286365790139</v>
      </c>
      <c r="G241" s="2">
        <f>ATAN(_R2*(1/(テーブル143[[#This Row],[w]]*_L2)-テーブル143[[#This Row],[w]]*_C2))</f>
        <v>-1.537338499681197</v>
      </c>
    </row>
    <row r="242" spans="1:7">
      <c r="A242">
        <f t="shared" ref="A242:A305" si="15">A241+_dt2</f>
        <v>1933.5</v>
      </c>
      <c r="B242">
        <f>2*PI()*テーブル143[[#This Row],[周波数]]</f>
        <v>12148.538791431731</v>
      </c>
      <c r="C242">
        <f>(テーブル143[[#This Row],[w]]*_C2-1/(テーブル143[[#This Row],[w]]*_L2))^2</f>
        <v>9.0221157479752048</v>
      </c>
      <c r="D242">
        <f>1/(SQRT((1/_R2)^2+テーブル143[[#This Row],[(wc-1/wl)^2]]))</f>
        <v>0.33274018424073204</v>
      </c>
      <c r="E242">
        <f>テーブル143[[#This Row],[インピーダンス]]*COS(テーブル143[[#This Row],[偏角]])</f>
        <v>1.1071603020855594E-2</v>
      </c>
      <c r="F242">
        <f>テーブル143[[#This Row],[インピーダンス]]*SIN(テーブル143[[#This Row],[偏角]])</f>
        <v>-0.33255593486676022</v>
      </c>
      <c r="G242" s="2">
        <f>ATAN(_R2*(1/(テーブル143[[#This Row],[w]]*_L2)-テーブル143[[#This Row],[w]]*_C2))</f>
        <v>-1.5375161653643676</v>
      </c>
    </row>
    <row r="243" spans="1:7">
      <c r="A243">
        <f t="shared" si="15"/>
        <v>1943.5</v>
      </c>
      <c r="B243">
        <f>2*PI()*テーブル143[[#This Row],[周波数]]</f>
        <v>12211.370644503526</v>
      </c>
      <c r="C243">
        <f>(テーブル143[[#This Row],[w]]*_C2-1/(テーブル143[[#This Row],[w]]*_L2))^2</f>
        <v>9.1182455654239778</v>
      </c>
      <c r="D243">
        <f>1/(SQRT((1/_R2)^2+テーブル143[[#This Row],[(wc-1/wl)^2]]))</f>
        <v>0.33098349883290751</v>
      </c>
      <c r="E243">
        <f>テーブル143[[#This Row],[インピーダンス]]*COS(テーブル143[[#This Row],[偏角]])</f>
        <v>1.0955007649967334E-2</v>
      </c>
      <c r="F243">
        <f>テーブル143[[#This Row],[インピーダンス]]*SIN(テーブル143[[#This Row],[偏角]])</f>
        <v>-0.330802152815036</v>
      </c>
      <c r="G243" s="2">
        <f>ATAN(_R2*(1/(テーブル143[[#This Row],[w]]*_L2)-テーブル143[[#This Row],[w]]*_C2))</f>
        <v>-1.537691930719238</v>
      </c>
    </row>
    <row r="244" spans="1:7">
      <c r="A244">
        <f t="shared" si="15"/>
        <v>1953.5</v>
      </c>
      <c r="B244">
        <f>2*PI()*テーブル143[[#This Row],[周波数]]</f>
        <v>12274.202497575321</v>
      </c>
      <c r="C244">
        <f>(テーブル143[[#This Row],[w]]*_C2-1/(テーブル143[[#This Row],[w]]*_L2))^2</f>
        <v>9.2148716368391064</v>
      </c>
      <c r="D244">
        <f>1/(SQRT((1/_R2)^2+テーブル143[[#This Row],[(wc-1/wl)^2]]))</f>
        <v>0.3292454895682248</v>
      </c>
      <c r="E244">
        <f>テーブル143[[#This Row],[インピーダンス]]*COS(テーブル143[[#This Row],[偏角]])</f>
        <v>1.0840259240102037E-2</v>
      </c>
      <c r="F244">
        <f>テーブル143[[#This Row],[インピーダンス]]*SIN(テーブル143[[#This Row],[偏角]])</f>
        <v>-0.32906698585641714</v>
      </c>
      <c r="G244" s="2">
        <f>ATAN(_R2*(1/(テーブル143[[#This Row],[w]]*_L2)-テーブル143[[#This Row],[w]]*_C2))</f>
        <v>-1.5378658264236797</v>
      </c>
    </row>
    <row r="245" spans="1:7">
      <c r="A245">
        <f t="shared" si="15"/>
        <v>1963.5</v>
      </c>
      <c r="B245">
        <f>2*PI()*テーブル143[[#This Row],[周波数]]</f>
        <v>12337.034350647118</v>
      </c>
      <c r="C245">
        <f>(テーブル143[[#This Row],[w]]*_C2-1/(テーブル143[[#This Row],[w]]*_L2))^2</f>
        <v>9.3119939568088963</v>
      </c>
      <c r="D245">
        <f>1/(SQRT((1/_R2)^2+テーブル143[[#This Row],[(wc-1/wl)^2]]))</f>
        <v>0.32752585684032381</v>
      </c>
      <c r="E245">
        <f>テーブル143[[#This Row],[インピーダンス]]*COS(テーブル143[[#This Row],[偏角]])</f>
        <v>1.0727318689898804E-2</v>
      </c>
      <c r="F245">
        <f>テーブル143[[#This Row],[インピーダンス]]*SIN(テーブル143[[#This Row],[偏角]])</f>
        <v>-0.32735013599006435</v>
      </c>
      <c r="G245" s="2">
        <f>ATAN(_R2*(1/(テーブル143[[#This Row],[w]]*_L2)-テーブル143[[#This Row],[w]]*_C2))</f>
        <v>-1.538037882491887</v>
      </c>
    </row>
    <row r="246" spans="1:7">
      <c r="A246">
        <f t="shared" si="15"/>
        <v>1973.5</v>
      </c>
      <c r="B246">
        <f>2*PI()*テーブル143[[#This Row],[周波数]]</f>
        <v>12399.866203718913</v>
      </c>
      <c r="C246">
        <f>(テーブル143[[#This Row],[w]]*_C2-1/(テーブル143[[#This Row],[w]]*_L2))^2</f>
        <v>9.4096125200584293</v>
      </c>
      <c r="D246">
        <f>1/(SQRT((1/_R2)^2+テーブル143[[#This Row],[(wc-1/wl)^2]]))</f>
        <v>0.32582430748254049</v>
      </c>
      <c r="E246">
        <f>テーブル143[[#This Row],[インピーダンス]]*COS(テーブル143[[#This Row],[偏角]])</f>
        <v>1.061614793464768E-2</v>
      </c>
      <c r="F246">
        <f>テーブル143[[#This Row],[インピーダンス]]*SIN(テーブル143[[#This Row],[偏角]])</f>
        <v>-0.32565131160415545</v>
      </c>
      <c r="G246" s="2">
        <f>ATAN(_R2*(1/(テーブル143[[#This Row],[w]]*_L2)-テーブル143[[#This Row],[w]]*_C2))</f>
        <v>-1.5382081282923927</v>
      </c>
    </row>
    <row r="247" spans="1:7">
      <c r="A247">
        <f t="shared" si="15"/>
        <v>1983.5</v>
      </c>
      <c r="B247">
        <f>2*PI()*テーブル143[[#This Row],[周波数]]</f>
        <v>12462.698056790709</v>
      </c>
      <c r="C247">
        <f>(テーブル143[[#This Row],[w]]*_C2-1/(テーブル143[[#This Row],[w]]*_L2))^2</f>
        <v>9.5077273214454152</v>
      </c>
      <c r="D247">
        <f>1/(SQRT((1/_R2)^2+テーブル143[[#This Row],[(wc-1/wl)^2]]))</f>
        <v>0.32414055459424879</v>
      </c>
      <c r="E247">
        <f>テーブル143[[#This Row],[インピーダンス]]*COS(テーブル143[[#This Row],[偏角]])</f>
        <v>1.0506709913266698E-2</v>
      </c>
      <c r="F247">
        <f>テーブル143[[#This Row],[インピーダンス]]*SIN(テーブル143[[#This Row],[偏角]])</f>
        <v>-0.32397022730409292</v>
      </c>
      <c r="G247" s="2">
        <f>ATAN(_R2*(1/(テーブル143[[#This Row],[w]]*_L2)-テーブル143[[#This Row],[w]]*_C2))</f>
        <v>-1.538376592565498</v>
      </c>
    </row>
    <row r="248" spans="1:7">
      <c r="A248">
        <f t="shared" si="15"/>
        <v>1993.5</v>
      </c>
      <c r="B248">
        <f>2*PI()*テーブル143[[#This Row],[周波数]]</f>
        <v>12525.529909862506</v>
      </c>
      <c r="C248">
        <f>(テーブル143[[#This Row],[w]]*_C2-1/(テーブル143[[#This Row],[w]]*_L2))^2</f>
        <v>9.6063383559562237</v>
      </c>
      <c r="D248">
        <f>1/(SQRT((1/_R2)^2+テーブル143[[#This Row],[(wc-1/wl)^2]]))</f>
        <v>0.32247431737283516</v>
      </c>
      <c r="E248">
        <f>テーブル143[[#This Row],[インピーダンス]]*COS(テーブル143[[#This Row],[偏角]])</f>
        <v>1.0398968536507616E-2</v>
      </c>
      <c r="F248">
        <f>テーブル143[[#This Row],[インピーダンス]]*SIN(テーブル143[[#This Row],[偏角]])</f>
        <v>-0.3223066037462663</v>
      </c>
      <c r="G248" s="2">
        <f>ATAN(_R2*(1/(テーブル143[[#This Row],[w]]*_L2)-テーブル143[[#This Row],[w]]*_C2))</f>
        <v>-1.5385433034401332</v>
      </c>
    </row>
    <row r="249" spans="1:7">
      <c r="A249">
        <f t="shared" si="15"/>
        <v>2003.5</v>
      </c>
      <c r="B249">
        <f>2*PI()*テーブル143[[#This Row],[周波数]]</f>
        <v>12588.361762934301</v>
      </c>
      <c r="C249">
        <f>(テーブル143[[#This Row],[w]]*_C2-1/(テーブル143[[#This Row],[w]]*_L2))^2</f>
        <v>9.7054456187020168</v>
      </c>
      <c r="D249">
        <f>1/(SQRT((1/_R2)^2+テーブル143[[#This Row],[(wc-1/wl)^2]]))</f>
        <v>0.32082532095109495</v>
      </c>
      <c r="E249">
        <f>テーブル143[[#This Row],[インピーダンス]]*COS(テーブル143[[#This Row],[偏角]])</f>
        <v>1.0292888656337297E-2</v>
      </c>
      <c r="F249">
        <f>テーブル143[[#This Row],[インピーダンス]]*SIN(テーブル143[[#This Row],[偏角]])</f>
        <v>-0.32066016747716158</v>
      </c>
      <c r="G249" s="2">
        <f>ATAN(_R2*(1/(テーブル143[[#This Row],[w]]*_L2)-テーブル143[[#This Row],[w]]*_C2))</f>
        <v>-1.5387082884501766</v>
      </c>
    </row>
    <row r="250" spans="1:7">
      <c r="A250">
        <f t="shared" si="15"/>
        <v>2013.5</v>
      </c>
      <c r="B250">
        <f>2*PI()*テーブル143[[#This Row],[周波数]]</f>
        <v>12651.193616006098</v>
      </c>
      <c r="C250">
        <f>(テーブル143[[#This Row],[w]]*_C2-1/(テーブル143[[#This Row],[w]]*_L2))^2</f>
        <v>9.8050491049150743</v>
      </c>
      <c r="D250">
        <f>1/(SQRT((1/_R2)^2+テーブル143[[#This Row],[(wc-1/wl)^2]]))</f>
        <v>0.31919329623984294</v>
      </c>
      <c r="E250">
        <f>テーブル143[[#This Row],[インピーダンス]]*COS(テーブル143[[#This Row],[偏角]])</f>
        <v>1.0188436036445588E-2</v>
      </c>
      <c r="F250">
        <f>テーブル143[[#This Row],[インピーダンス]]*SIN(テーブル143[[#This Row],[偏角]])</f>
        <v>-0.31903065077761322</v>
      </c>
      <c r="G250" s="2">
        <f>ATAN(_R2*(1/(テーブル143[[#This Row],[w]]*_L2)-テーブル143[[#This Row],[w]]*_C2))</f>
        <v>-1.5388715745502466</v>
      </c>
    </row>
    <row r="251" spans="1:7">
      <c r="A251">
        <f t="shared" si="15"/>
        <v>2023.5</v>
      </c>
      <c r="B251">
        <f>2*PI()*テーブル143[[#This Row],[周波数]]</f>
        <v>12714.025469077893</v>
      </c>
      <c r="C251">
        <f>(テーブル143[[#This Row],[w]]*_C2-1/(テーブル143[[#This Row],[w]]*_L2))^2</f>
        <v>9.9051488099451781</v>
      </c>
      <c r="D251">
        <f>1/(SQRT((1/_R2)^2+テーブル143[[#This Row],[(wc-1/wl)^2]]))</f>
        <v>0.31757797977554592</v>
      </c>
      <c r="E251">
        <f>テーブル143[[#This Row],[インピーダンス]]*COS(テーブル143[[#This Row],[偏角]])</f>
        <v>1.0085577323831673E-2</v>
      </c>
      <c r="F251">
        <f>テーブル143[[#This Row],[インピーダンス]]*SIN(テーブル143[[#This Row],[偏角]])</f>
        <v>-0.31741779151201033</v>
      </c>
      <c r="G251" s="2">
        <f>ATAN(_R2*(1/(テーブル143[[#This Row],[w]]*_L2)-テーブル143[[#This Row],[w]]*_C2))</f>
        <v>-1.5390331881309922</v>
      </c>
    </row>
    <row r="252" spans="1:7">
      <c r="A252">
        <f t="shared" si="15"/>
        <v>2033.5</v>
      </c>
      <c r="B252">
        <f>2*PI()*テーブル143[[#This Row],[周波数]]</f>
        <v>12776.857322149688</v>
      </c>
      <c r="C252">
        <f>(テーブル143[[#This Row],[w]]*_C2-1/(テーブル143[[#This Row],[w]]*_L2))^2</f>
        <v>10.005744729256181</v>
      </c>
      <c r="D252">
        <f>1/(SQRT((1/_R2)^2+テーブル143[[#This Row],[(wc-1/wl)^2]]))</f>
        <v>0.31597911357278791</v>
      </c>
      <c r="E252">
        <f>テーブル143[[#This Row],[インピーダンス]]*COS(テーブル143[[#This Row],[偏角]])</f>
        <v>9.9842800214244767E-3</v>
      </c>
      <c r="F252">
        <f>テーブル143[[#This Row],[インピーダンス]]*SIN(テーブル143[[#This Row],[偏角]])</f>
        <v>-0.31582133298227111</v>
      </c>
      <c r="G252" s="2">
        <f>ATAN(_R2*(1/(テーブル143[[#This Row],[w]]*_L2)-テーブル143[[#This Row],[w]]*_C2))</f>
        <v>-1.5391931550338964</v>
      </c>
    </row>
    <row r="253" spans="1:7">
      <c r="A253">
        <f t="shared" si="15"/>
        <v>2043.5</v>
      </c>
      <c r="B253">
        <f>2*PI()*テーブル143[[#This Row],[周波数]]</f>
        <v>12839.689175221485</v>
      </c>
      <c r="C253">
        <f>(テーブル143[[#This Row],[w]]*_C2-1/(テーブル143[[#This Row],[w]]*_L2))^2</f>
        <v>10.106836858422644</v>
      </c>
      <c r="D253">
        <f>1/(SQRT((1/_R2)^2+テーブル143[[#This Row],[(wc-1/wl)^2]]))</f>
        <v>0.31439644498139008</v>
      </c>
      <c r="E253">
        <f>テーブル143[[#This Row],[インピーダンス]]*COS(テーブル143[[#This Row],[偏角]])</f>
        <v>9.8845124616936033E-3</v>
      </c>
      <c r="F253">
        <f>テーブル143[[#This Row],[インピーダンス]]*SIN(テーブル143[[#This Row],[偏角]])</f>
        <v>-0.31424102378640961</v>
      </c>
      <c r="G253" s="2">
        <f>ATAN(_R2*(1/(テーブル143[[#This Row],[w]]*_L2)-テーブル143[[#This Row],[w]]*_C2))</f>
        <v>-1.5393515005656129</v>
      </c>
    </row>
    <row r="254" spans="1:7">
      <c r="A254">
        <f t="shared" si="15"/>
        <v>2053.5</v>
      </c>
      <c r="B254">
        <f>2*PI()*テーブル143[[#This Row],[周波数]]</f>
        <v>12902.52102829328</v>
      </c>
      <c r="C254">
        <f>(テーブル143[[#This Row],[w]]*_C2-1/(テーブル143[[#This Row],[w]]*_L2))^2</f>
        <v>10.208425193126624</v>
      </c>
      <c r="D254">
        <f>1/(SQRT((1/_R2)^2+テーブル143[[#This Row],[(wc-1/wl)^2]]))</f>
        <v>0.31282972654801344</v>
      </c>
      <c r="E254">
        <f>テーブル143[[#This Row],[インピーダンス]]*COS(テーブル143[[#This Row],[偏角]])</f>
        <v>9.786243781210506E-3</v>
      </c>
      <c r="F254">
        <f>テーブル143[[#This Row],[インピーダンス]]*SIN(テーブル143[[#This Row],[偏角]])</f>
        <v>-0.31267661768152666</v>
      </c>
      <c r="G254" s="2">
        <f>ATAN(_R2*(1/(テーブル143[[#This Row],[w]]*_L2)-テーブル143[[#This Row],[w]]*_C2))</f>
        <v>-1.5395082495118511</v>
      </c>
    </row>
    <row r="255" spans="1:7">
      <c r="A255">
        <f t="shared" si="15"/>
        <v>2063.5</v>
      </c>
      <c r="B255">
        <f>2*PI()*テーブル143[[#This Row],[周波数]]</f>
        <v>12965.352881365076</v>
      </c>
      <c r="C255">
        <f>(テーブル143[[#This Row],[w]]*_C2-1/(テーブル143[[#This Row],[w]]*_L2))^2</f>
        <v>10.310509729154543</v>
      </c>
      <c r="D255">
        <f>1/(SQRT((1/_R2)^2+テーブル143[[#This Row],[(wc-1/wl)^2]]))</f>
        <v>0.31127871588207978</v>
      </c>
      <c r="E255">
        <f>テーブル143[[#This Row],[インピーダンス]]*COS(テーブル143[[#This Row],[偏角]])</f>
        <v>9.6894438961196531E-3</v>
      </c>
      <c r="F255">
        <f>テーブル143[[#This Row],[インピーダンス]]*SIN(テーブル143[[#This Row],[偏角]])</f>
        <v>-0.31112787345106269</v>
      </c>
      <c r="G255" s="2">
        <f>ATAN(_R2*(1/(テーブル143[[#This Row],[w]]*_L2)-テーブル143[[#This Row],[w]]*_C2))</f>
        <v>-1.53966342615083</v>
      </c>
    </row>
    <row r="256" spans="1:7">
      <c r="A256">
        <f t="shared" si="15"/>
        <v>2073.5</v>
      </c>
      <c r="B256">
        <f>2*PI()*テーブル143[[#This Row],[周波数]]</f>
        <v>13028.184734436873</v>
      </c>
      <c r="C256">
        <f>(テーブル143[[#This Row],[w]]*_C2-1/(テーブル143[[#This Row],[w]]*_L2))^2</f>
        <v>10.413090462394198</v>
      </c>
      <c r="D256">
        <f>1/(SQRT((1/_R2)^2+テーブル143[[#This Row],[(wc-1/wl)^2]]))</f>
        <v>0.30974317552585351</v>
      </c>
      <c r="E256">
        <f>テーブル143[[#This Row],[インピーダンス]]*COS(テーブル143[[#This Row],[偏角]])</f>
        <v>9.5940834784839536E-3</v>
      </c>
      <c r="F256">
        <f>テーブル143[[#This Row],[インピーダンス]]*SIN(テーブル143[[#This Row],[偏角]])</f>
        <v>-0.3095945547761581</v>
      </c>
      <c r="G256" s="2">
        <f>ATAN(_R2*(1/(テーブル143[[#This Row],[w]]*_L2)-テーブル143[[#This Row],[w]]*_C2))</f>
        <v>-1.5398170542663112</v>
      </c>
    </row>
    <row r="257" spans="1:7">
      <c r="A257">
        <f t="shared" si="15"/>
        <v>2083.5</v>
      </c>
      <c r="B257">
        <f>2*PI()*テーブル143[[#This Row],[周波数]]</f>
        <v>13091.016587508668</v>
      </c>
      <c r="C257">
        <f>(テーブル143[[#This Row],[w]]*_C2-1/(テーブル143[[#This Row],[w]]*_L2))^2</f>
        <v>10.516167388831811</v>
      </c>
      <c r="D257">
        <f>1/(SQRT((1/_R2)^2+テーブル143[[#This Row],[(wc-1/wl)^2]]))</f>
        <v>0.30822287282853444</v>
      </c>
      <c r="E257">
        <f>テーブル143[[#This Row],[インピーダンス]]*COS(テーブル143[[#This Row],[偏角]])</f>
        <v>9.5001339334675194E-3</v>
      </c>
      <c r="F257">
        <f>テーブル143[[#This Row],[インピーダンス]]*SIN(テーブル143[[#This Row],[偏角]])</f>
        <v>-0.3080764301109728</v>
      </c>
      <c r="G257" s="2">
        <f>ATAN(_R2*(1/(テーブル143[[#This Row],[w]]*_L2)-テーブル143[[#This Row],[w]]*_C2))</f>
        <v>-1.5399691571602314</v>
      </c>
    </row>
    <row r="258" spans="1:7">
      <c r="A258">
        <f t="shared" si="15"/>
        <v>2093.5</v>
      </c>
      <c r="B258">
        <f>2*PI()*テーブル143[[#This Row],[周波数]]</f>
        <v>13153.848440580463</v>
      </c>
      <c r="C258">
        <f>(テーブル143[[#This Row],[w]]*_C2-1/(テーブル143[[#This Row],[w]]*_L2))^2</f>
        <v>10.619740504549259</v>
      </c>
      <c r="D258">
        <f>1/(SQRT((1/_R2)^2+テーブル143[[#This Row],[(wc-1/wl)^2]]))</f>
        <v>0.30671757982421521</v>
      </c>
      <c r="E258">
        <f>テーブル143[[#This Row],[インピーダンス]]*COS(テーブル143[[#This Row],[偏角]])</f>
        <v>9.4075673773223508E-3</v>
      </c>
      <c r="F258">
        <f>テーブル143[[#This Row],[インピーダンス]]*SIN(テーブル143[[#This Row],[偏角]])</f>
        <v>-0.30657327256182165</v>
      </c>
      <c r="G258" s="2">
        <f>ATAN(_R2*(1/(テーブル143[[#This Row],[w]]*_L2)-テーブル143[[#This Row],[w]]*_C2))</f>
        <v>-1.5401197576649464</v>
      </c>
    </row>
    <row r="259" spans="1:7">
      <c r="A259">
        <f t="shared" si="15"/>
        <v>2103.5</v>
      </c>
      <c r="B259">
        <f>2*PI()*テーブル143[[#This Row],[周波数]]</f>
        <v>13216.68029365226</v>
      </c>
      <c r="C259">
        <f>(テーブル143[[#This Row],[w]]*_C2-1/(テーブル143[[#This Row],[w]]*_L2))^2</f>
        <v>10.723809805721322</v>
      </c>
      <c r="D259">
        <f>1/(SQRT((1/_R2)^2+テーブル143[[#This Row],[(wc-1/wl)^2]]))</f>
        <v>0.30522707311356623</v>
      </c>
      <c r="E259">
        <f>テーブル143[[#This Row],[インピーダンス]]*COS(テーブル143[[#This Row],[偏角]])</f>
        <v>9.3163566161474348E-3</v>
      </c>
      <c r="F259">
        <f>テーブル143[[#This Row],[インピーダンス]]*SIN(テーブル143[[#This Row],[偏角]])</f>
        <v>-0.305084859769991</v>
      </c>
      <c r="G259" s="2">
        <f>ATAN(_R2*(1/(テーブル143[[#This Row],[w]]*_L2)-テーブル143[[#This Row],[w]]*_C2))</f>
        <v>-1.5402688781550984</v>
      </c>
    </row>
    <row r="260" spans="1:7">
      <c r="A260">
        <f t="shared" si="15"/>
        <v>2113.5</v>
      </c>
      <c r="B260">
        <f>2*PI()*テーブル143[[#This Row],[周波数]]</f>
        <v>13279.512146724055</v>
      </c>
      <c r="C260">
        <f>(テーブル143[[#This Row],[w]]*_C2-1/(テーブル143[[#This Row],[w]]*_L2))^2</f>
        <v>10.828375288613058</v>
      </c>
      <c r="D260">
        <f>1/(SQRT((1/_R2)^2+テーブル143[[#This Row],[(wc-1/wl)^2]]))</f>
        <v>0.30375113374911422</v>
      </c>
      <c r="E260">
        <f>テーブル143[[#This Row],[インピーダンス]]*COS(テーブル143[[#This Row],[偏角]])</f>
        <v>9.226475125387195E-3</v>
      </c>
      <c r="F260">
        <f>テーブル143[[#This Row],[インピーダンス]]*SIN(テーブル143[[#This Row],[偏角]])</f>
        <v>-0.30361097379810381</v>
      </c>
      <c r="G260" s="2">
        <f>ATAN(_R2*(1/(テーブル143[[#This Row],[w]]*_L2)-テーブル143[[#This Row],[w]]*_C2))</f>
        <v>-1.5404165405591272</v>
      </c>
    </row>
    <row r="261" spans="1:7">
      <c r="A261">
        <f t="shared" si="15"/>
        <v>2123.5</v>
      </c>
      <c r="B261">
        <f>2*PI()*テーブル143[[#This Row],[周波数]]</f>
        <v>13342.343999795852</v>
      </c>
      <c r="C261">
        <f>(テーブル143[[#This Row],[w]]*_C2-1/(テーブル143[[#This Row],[w]]*_L2))^2</f>
        <v>10.933436949577258</v>
      </c>
      <c r="D261">
        <f>1/(SQRT((1/_R2)^2+テーブル143[[#This Row],[(wc-1/wl)^2]]))</f>
        <v>0.30228954712398765</v>
      </c>
      <c r="E261">
        <f>テーブル143[[#This Row],[インピーダンス]]*COS(テーブル143[[#This Row],[偏角]])</f>
        <v>9.1378970300425785E-3</v>
      </c>
      <c r="F261">
        <f>テーブル143[[#This Row],[インピーダンス]]*SIN(テーブル143[[#This Row],[偏角]])</f>
        <v>-0.30215140101990906</v>
      </c>
      <c r="G261" s="2">
        <f>ATAN(_R2*(1/(テーブル143[[#This Row],[w]]*_L2)-テーブル143[[#This Row],[w]]*_C2))</f>
        <v>-1.540562766370428</v>
      </c>
    </row>
    <row r="262" spans="1:7">
      <c r="A262">
        <f t="shared" si="15"/>
        <v>2133.5</v>
      </c>
      <c r="B262">
        <f>2*PI()*テーブル143[[#This Row],[周波数]]</f>
        <v>13405.175852867647</v>
      </c>
      <c r="C262">
        <f>(テーブル143[[#This Row],[w]]*_C2-1/(テーブル143[[#This Row],[w]]*_L2))^2</f>
        <v>11.038994785051999</v>
      </c>
      <c r="D262">
        <f>1/(SQRT((1/_R2)^2+テーブル143[[#This Row],[(wc-1/wl)^2]]))</f>
        <v>0.30084210286400553</v>
      </c>
      <c r="E262">
        <f>テーブル143[[#This Row],[インピーダンス]]*COS(テーブル143[[#This Row],[偏角]])</f>
        <v>9.0505970855636799E-3</v>
      </c>
      <c r="F262">
        <f>テーブル143[[#This Row],[インピーダンス]]*SIN(テーブル143[[#This Row],[偏角]])</f>
        <v>-0.30070593201337359</v>
      </c>
      <c r="G262" s="2">
        <f>ATAN(_R2*(1/(テーブル143[[#This Row],[w]]*_L2)-テーブル143[[#This Row],[w]]*_C2))</f>
        <v>-1.5407075766581779</v>
      </c>
    </row>
    <row r="263" spans="1:7">
      <c r="A263">
        <f t="shared" si="15"/>
        <v>2143.5</v>
      </c>
      <c r="B263">
        <f>2*PI()*テーブル143[[#This Row],[周波数]]</f>
        <v>13468.007705939443</v>
      </c>
      <c r="C263">
        <f>(テーブル143[[#This Row],[w]]*_C2-1/(テーブル143[[#This Row],[w]]*_L2))^2</f>
        <v>11.145048791558235</v>
      </c>
      <c r="D263">
        <f>1/(SQRT((1/_R2)^2+テーブル143[[#This Row],[(wc-1/wl)^2]]))</f>
        <v>0.29940859472299342</v>
      </c>
      <c r="E263">
        <f>テーブル143[[#This Row],[インピーダンス]]*COS(テーブル143[[#This Row],[偏角]])</f>
        <v>8.9645506593997951E-3</v>
      </c>
      <c r="F263">
        <f>テーブル143[[#This Row],[インピーダンス]]*SIN(テーブル143[[#This Row],[偏角]])</f>
        <v>-0.29927436145696273</v>
      </c>
      <c r="G263" s="2">
        <f>ATAN(_R2*(1/(テーブル143[[#This Row],[w]]*_L2)-テーブル143[[#This Row],[w]]*_C2))</f>
        <v>-1.5408509920778348</v>
      </c>
    </row>
    <row r="264" spans="1:7">
      <c r="A264">
        <f t="shared" si="15"/>
        <v>2153.5</v>
      </c>
      <c r="B264">
        <f>2*PI()*テーブル143[[#This Row],[周波数]]</f>
        <v>13530.83955901124</v>
      </c>
      <c r="C264">
        <f>(テーブル143[[#This Row],[w]]*_C2-1/(テーブル143[[#This Row],[w]]*_L2))^2</f>
        <v>11.251598965697527</v>
      </c>
      <c r="D264">
        <f>1/(SQRT((1/_R2)^2+テーブル143[[#This Row],[(wc-1/wl)^2]]))</f>
        <v>0.297988820481213</v>
      </c>
      <c r="E264">
        <f>テーブル143[[#This Row],[インピーダンス]]*COS(テーブル143[[#This Row],[偏角]])</f>
        <v>8.8797337131784424E-3</v>
      </c>
      <c r="F264">
        <f>テーブル143[[#This Row],[インピーダンス]]*SIN(テーブル143[[#This Row],[偏角]])</f>
        <v>-0.29785648802899634</v>
      </c>
      <c r="G264" s="2">
        <f>ATAN(_R2*(1/(テーブル143[[#This Row],[w]]*_L2)-テーブル143[[#This Row],[w]]*_C2))</f>
        <v>-1.5409930328813271</v>
      </c>
    </row>
    <row r="265" spans="1:7">
      <c r="A265">
        <f t="shared" si="15"/>
        <v>2163.5</v>
      </c>
      <c r="B265">
        <f>2*PI()*テーブル143[[#This Row],[周波数]]</f>
        <v>13593.671412083035</v>
      </c>
      <c r="C265">
        <f>(テーブル143[[#This Row],[w]]*_C2-1/(テーブル143[[#This Row],[w]]*_L2))^2</f>
        <v>11.358645304149771</v>
      </c>
      <c r="D265">
        <f>1/(SQRT((1/_R2)^2+テーブル143[[#This Row],[(wc-1/wl)^2]]))</f>
        <v>0.29658258184679792</v>
      </c>
      <c r="E265">
        <f>テーブル143[[#This Row],[インピーダンス]]*COS(テーブル143[[#This Row],[偏角]])</f>
        <v>8.7961227854912553E-3</v>
      </c>
      <c r="F265">
        <f>テーブル143[[#This Row],[インピーダンス]]*SIN(テーブル143[[#This Row],[偏角]])</f>
        <v>-0.29645211430997614</v>
      </c>
      <c r="G265" s="2">
        <f>ATAN(_R2*(1/(テーブル143[[#This Row],[w]]*_L2)-テーブル143[[#This Row],[w]]*_C2))</f>
        <v>-1.5411337189269378</v>
      </c>
    </row>
    <row r="266" spans="1:7">
      <c r="A266">
        <f t="shared" si="15"/>
        <v>2173.5</v>
      </c>
      <c r="B266">
        <f>2*PI()*テーブル143[[#This Row],[周波数]]</f>
        <v>13656.50326515483</v>
      </c>
      <c r="C266">
        <f>(テーブル143[[#This Row],[w]]*_C2-1/(テーブル143[[#This Row],[w]]*_L2))^2</f>
        <v>11.466187803671085</v>
      </c>
      <c r="D266">
        <f>1/(SQRT((1/_R2)^2+テーブル143[[#This Row],[(wc-1/wl)^2]]))</f>
        <v>0.2951896843600903</v>
      </c>
      <c r="E266">
        <f>テーブル143[[#This Row],[インピーダンス]]*COS(テーブル143[[#This Row],[偏角]])</f>
        <v>8.7136949752609459E-3</v>
      </c>
      <c r="F266">
        <f>テーブル143[[#This Row],[インピーダンス]]*SIN(テーブル143[[#This Row],[偏角]])</f>
        <v>-0.29506104668777927</v>
      </c>
      <c r="G266" s="2">
        <f>ATAN(_R2*(1/(テーブル143[[#This Row],[w]]*_L2)-テーブル143[[#This Row],[w]]*_C2))</f>
        <v>-1.5412730696889019</v>
      </c>
    </row>
    <row r="267" spans="1:7">
      <c r="A267">
        <f t="shared" si="15"/>
        <v>2183.5</v>
      </c>
      <c r="B267">
        <f>2*PI()*テーブル143[[#This Row],[周波数]]</f>
        <v>13719.335118226627</v>
      </c>
      <c r="C267">
        <f>(テーブル143[[#This Row],[w]]*_C2-1/(テーブル143[[#This Row],[w]]*_L2))^2</f>
        <v>11.574226461091692</v>
      </c>
      <c r="D267">
        <f>1/(SQRT((1/_R2)^2+テーブル143[[#This Row],[(wc-1/wl)^2]]))</f>
        <v>0.29380993730078048</v>
      </c>
      <c r="E267">
        <f>テーブル143[[#This Row],[インピーダンス]]*COS(テーブル143[[#This Row],[偏角]])</f>
        <v>8.6324279256688816E-3</v>
      </c>
      <c r="F267">
        <f>テーブル143[[#This Row],[インピーダンス]]*SIN(テーブル143[[#This Row],[偏角]])</f>
        <v>-0.29368309526562247</v>
      </c>
      <c r="G267" s="2">
        <f>ATAN(_R2*(1/(テーブル143[[#This Row],[w]]*_L2)-テーブル143[[#This Row],[w]]*_C2))</f>
        <v>-1.5414111042667173</v>
      </c>
    </row>
    <row r="268" spans="1:7">
      <c r="A268">
        <f t="shared" si="15"/>
        <v>2193.5</v>
      </c>
      <c r="B268">
        <f>2*PI()*テーブル143[[#This Row],[周波数]]</f>
        <v>13782.166971298422</v>
      </c>
      <c r="C268">
        <f>(テーブル143[[#This Row],[w]]*_C2-1/(テーブル143[[#This Row],[w]]*_L2))^2</f>
        <v>11.68276127331389</v>
      </c>
      <c r="D268">
        <f>1/(SQRT((1/_R2)^2+テーブル143[[#This Row],[(wc-1/wl)^2]]))</f>
        <v>0.29244315359775225</v>
      </c>
      <c r="E268">
        <f>テーブル143[[#This Row],[インピーダンス]]*COS(テーブル143[[#This Row],[偏角]])</f>
        <v>8.5522998086198284E-3</v>
      </c>
      <c r="F268">
        <f>テーブル143[[#This Row],[インピーダンス]]*SIN(テーブル143[[#This Row],[偏角]])</f>
        <v>-0.29231807377270053</v>
      </c>
      <c r="G268" s="2">
        <f>ATAN(_R2*(1/(テーブル143[[#This Row],[w]]*_L2)-テーブル143[[#This Row],[w]]*_C2))</f>
        <v>-1.5415478413941897</v>
      </c>
    </row>
    <row r="269" spans="1:7">
      <c r="A269">
        <f t="shared" si="15"/>
        <v>2203.5</v>
      </c>
      <c r="B269">
        <f>2*PI()*テーブル143[[#This Row],[周波数]]</f>
        <v>13844.998824370219</v>
      </c>
      <c r="C269">
        <f>(テーブル143[[#This Row],[w]]*_C2-1/(テーブル143[[#This Row],[w]]*_L2))^2</f>
        <v>11.79179223731013</v>
      </c>
      <c r="D269">
        <f>1/(SQRT((1/_R2)^2+テーブル143[[#This Row],[(wc-1/wl)^2]]))</f>
        <v>0.29108914974154204</v>
      </c>
      <c r="E269">
        <f>テーブル143[[#This Row],[インピーダンス]]*COS(テーブル143[[#This Row],[偏角]])</f>
        <v>8.4732893097253653E-3</v>
      </c>
      <c r="F269">
        <f>テーブル143[[#This Row],[インピーダンス]]*SIN(テーブル143[[#This Row],[偏角]])</f>
        <v>-0.29096579947740864</v>
      </c>
      <c r="G269" s="2">
        <f>ATAN(_R2*(1/(テーブル143[[#This Row],[w]]*_L2)-テーブル143[[#This Row],[w]]*_C2))</f>
        <v>-1.5416832994482088</v>
      </c>
    </row>
    <row r="270" spans="1:7">
      <c r="A270">
        <f t="shared" si="15"/>
        <v>2213.5</v>
      </c>
      <c r="B270">
        <f>2*PI()*テーブル143[[#This Row],[周波数]]</f>
        <v>13907.830677442014</v>
      </c>
      <c r="C270">
        <f>(テーブル143[[#This Row],[w]]*_C2-1/(テーブル143[[#This Row],[w]]*_L2))^2</f>
        <v>11.90131935012108</v>
      </c>
      <c r="D270">
        <f>1/(SQRT((1/_R2)^2+テーブル143[[#This Row],[(wc-1/wl)^2]]))</f>
        <v>0.28974774569932382</v>
      </c>
      <c r="E270">
        <f>テーブル143[[#This Row],[インピーダンス]]*COS(テーブル143[[#This Row],[偏角]])</f>
        <v>8.3953756137840289E-3</v>
      </c>
      <c r="F270">
        <f>テーブル143[[#This Row],[インピーダンス]]*SIN(テーブル143[[#This Row],[偏角]])</f>
        <v>-0.28962609310306192</v>
      </c>
      <c r="G270" s="2">
        <f>ATAN(_R2*(1/(テーブル143[[#This Row],[w]]*_L2)-テーブル143[[#This Row],[w]]*_C2))</f>
        <v>-1.5418174964572771</v>
      </c>
    </row>
    <row r="271" spans="1:7">
      <c r="A271">
        <f t="shared" si="15"/>
        <v>2223.5</v>
      </c>
      <c r="B271">
        <f>2*PI()*テーブル143[[#This Row],[周波数]]</f>
        <v>13970.66253051381</v>
      </c>
      <c r="C271">
        <f>(テーブル143[[#This Row],[w]]*_C2-1/(テーブル143[[#This Row],[w]]*_L2))^2</f>
        <v>12.011342608853813</v>
      </c>
      <c r="D271">
        <f>1/(SQRT((1/_R2)^2+テーブル143[[#This Row],[(wc-1/wl)^2]]))</f>
        <v>0.28841876483233397</v>
      </c>
      <c r="E271">
        <f>テーブル143[[#This Row],[インピーダンス]]*COS(テーブル143[[#This Row],[偏角]])</f>
        <v>8.3185383907408983E-3</v>
      </c>
      <c r="F271">
        <f>テーブル143[[#This Row],[インピーダンス]]*SIN(テーブル143[[#This Row],[偏角]])</f>
        <v>-0.2882987787460275</v>
      </c>
      <c r="G271" s="2">
        <f>ATAN(_R2*(1/(テーブル143[[#This Row],[w]]*_L2)-テーブル143[[#This Row],[w]]*_C2))</f>
        <v>-1.54195045010979</v>
      </c>
    </row>
    <row r="272" spans="1:7">
      <c r="A272">
        <f t="shared" si="15"/>
        <v>2233.5</v>
      </c>
      <c r="B272">
        <f>2*PI()*テーブル143[[#This Row],[周波数]]</f>
        <v>14033.494383585607</v>
      </c>
      <c r="C272">
        <f>(テーブル143[[#This Row],[w]]*_C2-1/(テーブル143[[#This Row],[w]]*_L2))^2</f>
        <v>12.121862010680015</v>
      </c>
      <c r="D272">
        <f>1/(SQRT((1/_R2)^2+テーブル143[[#This Row],[(wc-1/wl)^2]]))</f>
        <v>0.2871020338156553</v>
      </c>
      <c r="E272">
        <f>テーブル143[[#This Row],[インピーダンス]]*COS(テーブル143[[#This Row],[偏角]])</f>
        <v>8.2427577821085844E-3</v>
      </c>
      <c r="F272">
        <f>テーブル143[[#This Row],[インピーダンス]]*SIN(テーブル143[[#This Row],[偏角]])</f>
        <v>-0.28698368379618933</v>
      </c>
      <c r="G272" s="2">
        <f>ATAN(_R2*(1/(テーブル143[[#This Row],[w]]*_L2)-テーブル143[[#This Row],[w]]*_C2))</f>
        <v>-1.5420821777620795</v>
      </c>
    </row>
    <row r="273" spans="1:7">
      <c r="A273">
        <f t="shared" si="15"/>
        <v>2243.5</v>
      </c>
      <c r="B273">
        <f>2*PI()*テーブル143[[#This Row],[周波数]]</f>
        <v>14096.326236657402</v>
      </c>
      <c r="C273">
        <f>(テーブル143[[#This Row],[w]]*_C2-1/(テーブル143[[#This Row],[w]]*_L2))^2</f>
        <v>12.232877552834264</v>
      </c>
      <c r="D273">
        <f>1/(SQRT((1/_R2)^2+テーブル143[[#This Row],[(wc-1/wl)^2]]))</f>
        <v>0.28579738256028026</v>
      </c>
      <c r="E273">
        <f>テーブル143[[#This Row],[インピーダンス]]*COS(テーブル143[[#This Row],[偏角]])</f>
        <v>8.1680143878307097E-3</v>
      </c>
      <c r="F273">
        <f>テーブル143[[#This Row],[インピーダンス]]*SIN(テーブル143[[#This Row],[偏角]])</f>
        <v>-0.28568063885966682</v>
      </c>
      <c r="G273" s="2">
        <f>ATAN(_R2*(1/(テーブル143[[#This Row],[w]]*_L2)-テーブル143[[#This Row],[w]]*_C2))</f>
        <v>-1.5422126964462308</v>
      </c>
    </row>
    <row r="274" spans="1:7">
      <c r="A274">
        <f t="shared" si="15"/>
        <v>2253.5</v>
      </c>
      <c r="B274">
        <f>2*PI()*テーブル143[[#This Row],[周波数]]</f>
        <v>14159.158089729197</v>
      </c>
      <c r="C274">
        <f>(テーブル143[[#This Row],[w]]*_C2-1/(テーブル143[[#This Row],[w]]*_L2))^2</f>
        <v>12.344389232612363</v>
      </c>
      <c r="D274">
        <f>1/(SQRT((1/_R2)^2+テーブル143[[#This Row],[(wc-1/wl)^2]]))</f>
        <v>0.28450464413737836</v>
      </c>
      <c r="E274">
        <f>テーブル143[[#This Row],[インピーダンス]]*COS(テーブル143[[#This Row],[偏角]])</f>
        <v>8.0942892535736492E-3</v>
      </c>
      <c r="F274">
        <f>テーブル143[[#This Row],[インピーダンス]]*SIN(テーブル143[[#This Row],[偏角]])</f>
        <v>-0.2843894776837142</v>
      </c>
      <c r="G274" s="2">
        <f>ATAN(_R2*(1/(テーブル143[[#This Row],[w]]*_L2)-テーブル143[[#This Row],[w]]*_C2))</f>
        <v>-1.5423420228776759</v>
      </c>
    </row>
    <row r="275" spans="1:7">
      <c r="A275">
        <f t="shared" si="15"/>
        <v>2263.5</v>
      </c>
      <c r="B275">
        <f>2*PI()*テーブル143[[#This Row],[周波数]]</f>
        <v>14221.989942800994</v>
      </c>
      <c r="C275">
        <f>(テーブル143[[#This Row],[w]]*_C2-1/(テーブル143[[#This Row],[w]]*_L2))^2</f>
        <v>12.456397047369721</v>
      </c>
      <c r="D275">
        <f>1/(SQRT((1/_R2)^2+テーブル143[[#This Row],[(wc-1/wl)^2]]))</f>
        <v>0.28322365470469524</v>
      </c>
      <c r="E275">
        <f>テーブル143[[#This Row],[インピーダンス]]*COS(テーブル143[[#This Row],[偏角]])</f>
        <v>8.0215638584284175E-3</v>
      </c>
      <c r="F275">
        <f>テーブル143[[#This Row],[インピーダンス]]*SIN(テーブル143[[#This Row],[偏角]])</f>
        <v>-0.28311003708372756</v>
      </c>
      <c r="G275" s="2">
        <f>ATAN(_R2*(1/(テーブル143[[#This Row],[w]]*_L2)-テーブル143[[#This Row],[w]]*_C2))</f>
        <v>-1.5424701734625745</v>
      </c>
    </row>
    <row r="276" spans="1:7">
      <c r="A276">
        <f t="shared" si="15"/>
        <v>2273.5</v>
      </c>
      <c r="B276">
        <f>2*PI()*テーブル143[[#This Row],[周波数]]</f>
        <v>14284.821795872789</v>
      </c>
      <c r="C276">
        <f>(テーブル143[[#This Row],[w]]*_C2-1/(テーブル143[[#This Row],[w]]*_L2))^2</f>
        <v>12.568900994519769</v>
      </c>
      <c r="D276">
        <f>1/(SQRT((1/_R2)^2+テーブル143[[#This Row],[(wc-1/wl)^2]]))</f>
        <v>0.28195425343501279</v>
      </c>
      <c r="E276">
        <f>テーブル143[[#This Row],[インピーダンス]]*COS(テーブル143[[#This Row],[偏角]])</f>
        <v>7.9498201030095278E-3</v>
      </c>
      <c r="F276">
        <f>テーブル143[[#This Row],[インピーダンス]]*SIN(テーブル143[[#This Row],[偏角]])</f>
        <v>-0.28184215687229119</v>
      </c>
      <c r="G276" s="2">
        <f>ATAN(_R2*(1/(テーブル143[[#This Row],[w]]*_L2)-テーブル143[[#This Row],[w]]*_C2))</f>
        <v>-1.5425971643049869</v>
      </c>
    </row>
    <row r="277" spans="1:7">
      <c r="A277">
        <f t="shared" si="15"/>
        <v>2283.5</v>
      </c>
      <c r="B277">
        <f>2*PI()*テーブル143[[#This Row],[周波数]]</f>
        <v>14347.653648944584</v>
      </c>
      <c r="C277">
        <f>(テーブル143[[#This Row],[w]]*_C2-1/(テーブル143[[#This Row],[w]]*_L2))^2</f>
        <v>12.68190107153246</v>
      </c>
      <c r="D277">
        <f>1/(SQRT((1/_R2)^2+テーブル143[[#This Row],[(wc-1/wl)^2]]))</f>
        <v>0.28069628244660311</v>
      </c>
      <c r="E277">
        <f>テーブル143[[#This Row],[インピーダンス]]*COS(テーブル143[[#This Row],[偏角]])</f>
        <v>7.8790402979342956E-3</v>
      </c>
      <c r="F277">
        <f>テーブル143[[#This Row],[インピーダンス]]*SIN(テーブル143[[#This Row],[偏角]])</f>
        <v>-0.28058567979019655</v>
      </c>
      <c r="G277" s="2">
        <f>ATAN(_R2*(1/(テーブル143[[#This Row],[w]]*_L2)-テーブル143[[#This Row],[w]]*_C2))</f>
        <v>-1.5427230112138484</v>
      </c>
    </row>
    <row r="278" spans="1:7">
      <c r="A278">
        <f t="shared" si="15"/>
        <v>2293.5</v>
      </c>
      <c r="B278">
        <f>2*PI()*テーブル143[[#This Row],[周波数]]</f>
        <v>14410.485502016381</v>
      </c>
      <c r="C278">
        <f>(テーブル143[[#This Row],[w]]*_C2-1/(テーブル143[[#This Row],[w]]*_L2))^2</f>
        <v>12.795397275932782</v>
      </c>
      <c r="D278">
        <f>1/(SQRT((1/_R2)^2+テーブル143[[#This Row],[(wc-1/wl)^2]]))</f>
        <v>0.27944958673561093</v>
      </c>
      <c r="E278">
        <f>テーブル143[[#This Row],[インピーダンス]]*COS(テーブル143[[#This Row],[偏角]])</f>
        <v>7.8092071526703445E-3</v>
      </c>
      <c r="F278">
        <f>テーブル143[[#This Row],[インピーダンス]]*SIN(テーブル143[[#This Row],[偏角]])</f>
        <v>-0.27934045143936892</v>
      </c>
      <c r="G278" s="2">
        <f>ATAN(_R2*(1/(テーブル143[[#This Row],[w]]*_L2)-テーブル143[[#This Row],[w]]*_C2))</f>
        <v>-1.542847729709748</v>
      </c>
    </row>
    <row r="279" spans="1:7">
      <c r="A279">
        <f t="shared" si="15"/>
        <v>2303.5</v>
      </c>
      <c r="B279">
        <f>2*PI()*テーブル143[[#This Row],[周波数]]</f>
        <v>14473.317355088177</v>
      </c>
      <c r="C279">
        <f>(テーブル143[[#This Row],[w]]*_C2-1/(テーブル143[[#This Row],[w]]*_L2))^2</f>
        <v>12.909389605299319</v>
      </c>
      <c r="D279">
        <f>1/(SQRT((1/_R2)^2+テーブル143[[#This Row],[(wc-1/wl)^2]]))</f>
        <v>0.2782140141103035</v>
      </c>
      <c r="E279">
        <f>テーブル143[[#This Row],[インピーダンス]]*COS(テーブル143[[#This Row],[偏角]])</f>
        <v>7.740303764736803E-3</v>
      </c>
      <c r="F279">
        <f>テーブル143[[#This Row],[インピーダンス]]*SIN(テーブル143[[#This Row],[偏角]])</f>
        <v>-0.27810632021764226</v>
      </c>
      <c r="G279" s="2">
        <f>ATAN(_R2*(1/(テーブル143[[#This Row],[w]]*_L2)-テーブル143[[#This Row],[w]]*_C2))</f>
        <v>-1.5429713350315222</v>
      </c>
    </row>
    <row r="280" spans="1:7">
      <c r="A280">
        <f t="shared" si="15"/>
        <v>2313.5</v>
      </c>
      <c r="B280">
        <f>2*PI()*テーブル143[[#This Row],[周波数]]</f>
        <v>14536.149208159974</v>
      </c>
      <c r="C280">
        <f>(テーブル143[[#This Row],[w]]*_C2-1/(テーブル143[[#This Row],[w]]*_L2))^2</f>
        <v>13.023878057262888</v>
      </c>
      <c r="D280">
        <f>1/(SQRT((1/_R2)^2+テーブル143[[#This Row],[(wc-1/wl)^2]]))</f>
        <v>0.27698941512712538</v>
      </c>
      <c r="E280">
        <f>テーブル143[[#This Row],[インピーダンス]]*COS(テーブル143[[#This Row],[偏角]])</f>
        <v>7.6723136092466913E-3</v>
      </c>
      <c r="F280">
        <f>テーブル143[[#This Row],[インピーダンス]]*SIN(テーブル143[[#This Row],[偏角]])</f>
        <v>-0.27688313725531999</v>
      </c>
      <c r="G280" s="2">
        <f>ATAN(_R2*(1/(テーブル143[[#This Row],[w]]*_L2)-テーブル143[[#This Row],[w]]*_C2))</f>
        <v>-1.5430938421426654</v>
      </c>
    </row>
    <row r="281" spans="1:7">
      <c r="A281">
        <f t="shared" si="15"/>
        <v>2323.5</v>
      </c>
      <c r="B281">
        <f>2*PI()*テーブル143[[#This Row],[周波数]]</f>
        <v>14598.981061231769</v>
      </c>
      <c r="C281">
        <f>(テーブル143[[#This Row],[w]]*_C2-1/(テーブル143[[#This Row],[w]]*_L2))^2</f>
        <v>13.138862629505168</v>
      </c>
      <c r="D281">
        <f>1/(SQRT((1/_R2)^2+テーブル143[[#This Row],[(wc-1/wl)^2]]))</f>
        <v>0.27577564302850266</v>
      </c>
      <c r="E281">
        <f>テーブル143[[#This Row],[インピーダンス]]*COS(テーブル143[[#This Row],[偏角]])</f>
        <v>7.6052205287784275E-3</v>
      </c>
      <c r="F281">
        <f>テーブル143[[#This Row],[インピーダンス]]*SIN(テーブル143[[#This Row],[偏角]])</f>
        <v>-0.27567075635346738</v>
      </c>
      <c r="G281" s="2">
        <f>ATAN(_R2*(1/(テーブル143[[#This Row],[w]]*_L2)-テーブル143[[#This Row],[w]]*_C2))</f>
        <v>-1.5432152657375664</v>
      </c>
    </row>
    <row r="282" spans="1:7">
      <c r="A282">
        <f t="shared" si="15"/>
        <v>2333.5</v>
      </c>
      <c r="B282">
        <f>2*PI()*テーブル143[[#This Row],[周波数]]</f>
        <v>14661.812914303564</v>
      </c>
      <c r="C282">
        <f>(テーブル143[[#This Row],[w]]*_C2-1/(テーブル143[[#This Row],[w]]*_L2))^2</f>
        <v>13.254343319757412</v>
      </c>
      <c r="D282">
        <f>1/(SQRT((1/_R2)^2+テーブル143[[#This Row],[(wc-1/wl)^2]]))</f>
        <v>0.27457255368233868</v>
      </c>
      <c r="E282">
        <f>テーブル143[[#This Row],[インピーダンス]]*COS(テーブル143[[#This Row],[偏角]])</f>
        <v>7.539008723564067E-3</v>
      </c>
      <c r="F282">
        <f>テーブル143[[#This Row],[インピーダンス]]*SIN(テーブル143[[#This Row],[偏角]])</f>
        <v>-0.27446903392387778</v>
      </c>
      <c r="G282" s="2">
        <f>ATAN(_R2*(1/(テーブル143[[#This Row],[w]]*_L2)-テーブル143[[#This Row],[w]]*_C2))</f>
        <v>-1.5433356202475743</v>
      </c>
    </row>
    <row r="283" spans="1:7">
      <c r="A283">
        <f t="shared" si="15"/>
        <v>2343.5</v>
      </c>
      <c r="B283">
        <f>2*PI()*テーブル143[[#This Row],[周波数]]</f>
        <v>14724.644767375361</v>
      </c>
      <c r="C283">
        <f>(テーブル143[[#This Row],[w]]*_C2-1/(テーブル143[[#This Row],[w]]*_L2))^2</f>
        <v>13.370320125799182</v>
      </c>
      <c r="D283">
        <f>1/(SQRT((1/_R2)^2+テーブル143[[#This Row],[(wc-1/wl)^2]]))</f>
        <v>0.27338000552314906</v>
      </c>
      <c r="E283">
        <f>テーブル143[[#This Row],[インピーダンス]]*COS(テーブル143[[#This Row],[偏角]])</f>
        <v>7.4736627419836879E-3</v>
      </c>
      <c r="F283">
        <f>テーブル143[[#This Row],[インピーダンス]]*SIN(テーブル143[[#This Row],[偏角]])</f>
        <v>-0.27327782893066188</v>
      </c>
      <c r="G283" s="2">
        <f>ATAN(_R2*(1/(テーブル143[[#This Row],[w]]*_L2)-テーブル143[[#This Row],[w]]*_C2))</f>
        <v>-1.5434549198468999</v>
      </c>
    </row>
    <row r="284" spans="1:7">
      <c r="A284">
        <f t="shared" si="15"/>
        <v>2353.5</v>
      </c>
      <c r="B284">
        <f>2*PI()*テーブル143[[#This Row],[周波数]]</f>
        <v>14787.476620447156</v>
      </c>
      <c r="C284">
        <f>(テーブル143[[#This Row],[w]]*_C2-1/(テーブル143[[#This Row],[w]]*_L2))^2</f>
        <v>13.486793045457087</v>
      </c>
      <c r="D284">
        <f>1/(SQRT((1/_R2)^2+テーブル143[[#This Row],[(wc-1/wl)^2]]))</f>
        <v>0.27219785949478337</v>
      </c>
      <c r="E284">
        <f>テーブル143[[#This Row],[インピーダンス]]*COS(テーブル143[[#This Row],[偏角]])</f>
        <v>7.4091674713541748E-3</v>
      </c>
      <c r="F284">
        <f>テーブル143[[#This Row],[インピーダンス]]*SIN(テーブル143[[#This Row],[偏角]])</f>
        <v>-0.27209700283340726</v>
      </c>
      <c r="G284" s="2">
        <f>ATAN(_R2*(1/(テーブル143[[#This Row],[w]]*_L2)-テーブル143[[#This Row],[w]]*_C2))</f>
        <v>-1.5435731784583584</v>
      </c>
    </row>
    <row r="285" spans="1:7">
      <c r="A285">
        <f t="shared" si="15"/>
        <v>2363.5</v>
      </c>
      <c r="B285">
        <f>2*PI()*テーブル143[[#This Row],[周波数]]</f>
        <v>14850.308473518951</v>
      </c>
      <c r="C285">
        <f>(テーブル143[[#This Row],[w]]*_C2-1/(テーブル143[[#This Row],[w]]*_L2))^2</f>
        <v>13.603762076603649</v>
      </c>
      <c r="D285">
        <f>1/(SQRT((1/_R2)^2+テーブル143[[#This Row],[(wc-1/wl)^2]]))</f>
        <v>0.27102597899468317</v>
      </c>
      <c r="E285">
        <f>テーブル143[[#This Row],[インピーダンス]]*COS(テーブル143[[#This Row],[偏角]])</f>
        <v>7.3455081290026607E-3</v>
      </c>
      <c r="F285">
        <f>テーブル143[[#This Row],[インピーダンス]]*SIN(テーブル143[[#This Row],[偏角]])</f>
        <v>-0.27092641953185959</v>
      </c>
      <c r="G285" s="2">
        <f>ATAN(_R2*(1/(テーブル143[[#This Row],[w]]*_L2)-テーブル143[[#This Row],[w]]*_C2))</f>
        <v>-1.5436904097589579</v>
      </c>
    </row>
    <row r="286" spans="1:7">
      <c r="A286">
        <f t="shared" si="15"/>
        <v>2373.5</v>
      </c>
      <c r="B286">
        <f>2*PI()*テーブル143[[#This Row],[周波数]]</f>
        <v>14913.140326590748</v>
      </c>
      <c r="C286">
        <f>(テーブル143[[#This Row],[w]]*_C2-1/(テーブル143[[#This Row],[w]]*_L2))^2</f>
        <v>13.721227217156093</v>
      </c>
      <c r="D286">
        <f>1/(SQRT((1/_R2)^2+テーブル143[[#This Row],[(wc-1/wl)^2]]))</f>
        <v>0.26986422981962938</v>
      </c>
      <c r="E286">
        <f>テーブル143[[#This Row],[インピーダンス]]*COS(テーブル143[[#This Row],[偏角]])</f>
        <v>7.2826702536141685E-3</v>
      </c>
      <c r="F286">
        <f>テーブル143[[#This Row],[インピーダンス]]*SIN(テーブル143[[#This Row],[偏角]])</f>
        <v>-0.26976594531207765</v>
      </c>
      <c r="G286" s="2">
        <f>ATAN(_R2*(1/(テーブル143[[#This Row],[w]]*_L2)-テーブル143[[#This Row],[w]]*_C2))</f>
        <v>-1.5438066271853381</v>
      </c>
    </row>
    <row r="287" spans="1:7">
      <c r="A287">
        <f t="shared" si="15"/>
        <v>2383.5</v>
      </c>
      <c r="B287">
        <f>2*PI()*テーブル143[[#This Row],[周波数]]</f>
        <v>14975.972179662544</v>
      </c>
      <c r="C287">
        <f>(テーブル143[[#This Row],[w]]*_C2-1/(テーブル143[[#This Row],[w]]*_L2))^2</f>
        <v>13.839188465075249</v>
      </c>
      <c r="D287">
        <f>1/(SQRT((1/_R2)^2+テーブル143[[#This Row],[(wc-1/wl)^2]]))</f>
        <v>0.26871248011293153</v>
      </c>
      <c r="E287">
        <f>テーブル143[[#This Row],[インピーダンス]]*COS(テーブル143[[#This Row],[偏角]])</f>
        <v>7.2206396968442351E-3</v>
      </c>
      <c r="F287">
        <f>テーブル143[[#This Row],[インピーダンス]]*SIN(テーブル143[[#This Row],[偏角]])</f>
        <v>-0.26861544879401666</v>
      </c>
      <c r="G287" s="2">
        <f>ATAN(_R2*(1/(テーブル143[[#This Row],[w]]*_L2)-テーブル143[[#This Row],[w]]*_C2))</f>
        <v>-1.5439218439390643</v>
      </c>
    </row>
    <row r="288" spans="1:7">
      <c r="A288">
        <f t="shared" si="15"/>
        <v>2393.5</v>
      </c>
      <c r="B288">
        <f>2*PI()*テーブル143[[#This Row],[周波数]]</f>
        <v>15038.804032734339</v>
      </c>
      <c r="C288">
        <f>(テーブル143[[#This Row],[w]]*_C2-1/(テーブル143[[#This Row],[w]]*_L2))^2</f>
        <v>13.957645818364448</v>
      </c>
      <c r="D288">
        <f>1/(SQRT((1/_R2)^2+テーブル143[[#This Row],[(wc-1/wl)^2]]))</f>
        <v>0.26757060031301461</v>
      </c>
      <c r="E288">
        <f>テーブル143[[#This Row],[インピーダンス]]*COS(テーブル143[[#This Row],[偏角]])</f>
        <v>7.1594026151867215E-3</v>
      </c>
      <c r="F288">
        <f>テーブル143[[#This Row],[インピーダンス]]*SIN(テーブル143[[#This Row],[偏角]])</f>
        <v>-0.26747480088049541</v>
      </c>
      <c r="G288" s="2">
        <f>ATAN(_R2*(1/(テーブル143[[#This Row],[w]]*_L2)-テーブル143[[#This Row],[w]]*_C2))</f>
        <v>-1.5440360729917812</v>
      </c>
    </row>
    <row r="289" spans="1:7">
      <c r="A289">
        <f t="shared" si="15"/>
        <v>2403.5</v>
      </c>
      <c r="B289">
        <f>2*PI()*テーブル143[[#This Row],[周波数]]</f>
        <v>15101.635885806136</v>
      </c>
      <c r="C289">
        <f>(テーブル143[[#This Row],[w]]*_C2-1/(テーブル143[[#This Row],[w]]*_L2))^2</f>
        <v>14.076599275068489</v>
      </c>
      <c r="D289">
        <f>1/(SQRT((1/_R2)^2+テーブル143[[#This Row],[(wc-1/wl)^2]]))</f>
        <v>0.26643846310335961</v>
      </c>
      <c r="E289">
        <f>テーブル143[[#This Row],[インピーダンス]]*COS(テーブル143[[#This Row],[偏角]])</f>
        <v>7.0989454620880204E-3</v>
      </c>
      <c r="F289">
        <f>テーブル143[[#This Row],[インピーダンス]]*SIN(テーブル143[[#This Row],[偏角]])</f>
        <v>-0.26634387470750409</v>
      </c>
      <c r="G289" s="2">
        <f>ATAN(_R2*(1/(テーブル143[[#This Row],[w]]*_L2)-テーブル143[[#This Row],[w]]*_C2))</f>
        <v>-1.5441493270902327</v>
      </c>
    </row>
    <row r="290" spans="1:7">
      <c r="A290">
        <f t="shared" si="15"/>
        <v>2413.5</v>
      </c>
      <c r="B290">
        <f>2*PI()*テーブル143[[#This Row],[周波数]]</f>
        <v>15164.467738877931</v>
      </c>
      <c r="C290">
        <f>(テーブル143[[#This Row],[w]]*_C2-1/(テーブル143[[#This Row],[w]]*_L2))^2</f>
        <v>14.19604883327257</v>
      </c>
      <c r="D290">
        <f>1/(SQRT((1/_R2)^2+テーブル143[[#This Row],[(wc-1/wl)^2]]))</f>
        <v>0.2653159433637578</v>
      </c>
      <c r="E290">
        <f>テーブル143[[#This Row],[インピーダンス]]*COS(テーブル143[[#This Row],[偏角]])</f>
        <v>7.0392549803000807E-3</v>
      </c>
      <c r="F290">
        <f>テーブル143[[#This Row],[インピーダンス]]*SIN(テーブル143[[#This Row],[偏角]])</f>
        <v>-0.26522254559581288</v>
      </c>
      <c r="G290" s="2">
        <f>ATAN(_R2*(1/(テーブル143[[#This Row],[w]]*_L2)-テーブル143[[#This Row],[w]]*_C2))</f>
        <v>-1.5442616187611455</v>
      </c>
    </row>
    <row r="291" spans="1:7">
      <c r="A291">
        <f t="shared" si="15"/>
        <v>2423.5</v>
      </c>
      <c r="B291">
        <f>2*PI()*テーブル143[[#This Row],[周波数]]</f>
        <v>15227.299591949728</v>
      </c>
      <c r="C291">
        <f>(テーブル143[[#This Row],[w]]*_C2-1/(テーブル143[[#This Row],[w]]*_L2))^2</f>
        <v>14.315994491101337</v>
      </c>
      <c r="D291">
        <f>1/(SQRT((1/_R2)^2+テーブル143[[#This Row],[(wc-1/wl)^2]]))</f>
        <v>0.26420291812283614</v>
      </c>
      <c r="E291">
        <f>テーブル143[[#This Row],[インピーダンス]]*COS(テーブル143[[#This Row],[偏角]])</f>
        <v>6.9803181944622329E-3</v>
      </c>
      <c r="F291">
        <f>テーブル143[[#This Row],[インピーダンス]]*SIN(テーブル143[[#This Row],[偏角]])</f>
        <v>-0.26411069100384049</v>
      </c>
      <c r="G291" s="2">
        <f>ATAN(_R2*(1/(テーブル143[[#This Row],[w]]*_L2)-テーブル143[[#This Row],[w]]*_C2))</f>
        <v>-1.5443729603159908</v>
      </c>
    </row>
    <row r="292" spans="1:7">
      <c r="A292">
        <f t="shared" si="15"/>
        <v>2433.5</v>
      </c>
      <c r="B292">
        <f>2*PI()*テーブル143[[#This Row],[周波数]]</f>
        <v>15290.131445021523</v>
      </c>
      <c r="C292">
        <f>(テーブル143[[#This Row],[w]]*_C2-1/(テーブル143[[#This Row],[w]]*_L2))^2</f>
        <v>14.436436246717861</v>
      </c>
      <c r="D292">
        <f>1/(SQRT((1/_R2)^2+テーブル143[[#This Row],[(wc-1/wl)^2]]))</f>
        <v>0.26309926651181731</v>
      </c>
      <c r="E292">
        <f>テーブル143[[#This Row],[インピーダンス]]*COS(テーブル143[[#This Row],[偏角]])</f>
        <v>6.9221224039056348E-3</v>
      </c>
      <c r="F292">
        <f>テーブル143[[#This Row],[インピーダンス]]*SIN(テーブル143[[#This Row],[偏角]])</f>
        <v>-0.26300819048174456</v>
      </c>
      <c r="G292" s="2">
        <f>ATAN(_R2*(1/(テーブル143[[#This Row],[w]]*_L2)-テーブル143[[#This Row],[w]]*_C2))</f>
        <v>-1.5444833638556177</v>
      </c>
    </row>
    <row r="293" spans="1:7">
      <c r="A293">
        <f t="shared" si="15"/>
        <v>2443.5</v>
      </c>
      <c r="B293">
        <f>2*PI()*テーブル143[[#This Row],[周波数]]</f>
        <v>15352.963298093318</v>
      </c>
      <c r="C293">
        <f>(テーブル143[[#This Row],[w]]*_C2-1/(テーブル143[[#This Row],[w]]*_L2))^2</f>
        <v>14.55737409832275</v>
      </c>
      <c r="D293">
        <f>1/(SQRT((1/_R2)^2+テーブル143[[#This Row],[(wc-1/wl)^2]]))</f>
        <v>0.26200486971947484</v>
      </c>
      <c r="E293">
        <f>テーブル143[[#This Row],[インピーダンス]]*COS(テーブル143[[#This Row],[偏角]])</f>
        <v>6.864655175671904E-3</v>
      </c>
      <c r="F293">
        <f>テーブル143[[#This Row],[インピーダンス]]*SIN(テーブル143[[#This Row],[偏角]])</f>
        <v>-0.26191492562669677</v>
      </c>
      <c r="G293" s="2">
        <f>ATAN(_R2*(1/(テーブル143[[#This Row],[w]]*_L2)-テーブル143[[#This Row],[w]]*_C2))</f>
        <v>-1.5445928412747685</v>
      </c>
    </row>
    <row r="294" spans="1:7">
      <c r="A294">
        <f t="shared" si="15"/>
        <v>2453.5</v>
      </c>
      <c r="B294">
        <f>2*PI()*テーブル143[[#This Row],[周波数]]</f>
        <v>15415.795151165115</v>
      </c>
      <c r="C294">
        <f>(テーブル143[[#This Row],[w]]*_C2-1/(テーブル143[[#This Row],[w]]*_L2))^2</f>
        <v>14.678808044153195</v>
      </c>
      <c r="D294">
        <f>1/(SQRT((1/_R2)^2+テーブル143[[#This Row],[(wc-1/wl)^2]]))</f>
        <v>0.2609196109482495</v>
      </c>
      <c r="E294">
        <f>テーブル143[[#This Row],[インピーダンス]]*COS(テーブル143[[#This Row],[偏角]])</f>
        <v>6.8079043377385819E-3</v>
      </c>
      <c r="F294">
        <f>テーブル143[[#This Row],[インピーダンス]]*SIN(テーブル143[[#This Row],[偏角]])</f>
        <v>-0.26083078003930837</v>
      </c>
      <c r="G294" s="2">
        <f>ATAN(_R2*(1/(テーブル143[[#This Row],[w]]*_L2)-テーブル143[[#This Row],[w]]*_C2))</f>
        <v>-1.544701404266478</v>
      </c>
    </row>
    <row r="295" spans="1:7">
      <c r="A295">
        <f t="shared" si="15"/>
        <v>2463.5</v>
      </c>
      <c r="B295">
        <f>2*PI()*テーブル143[[#This Row],[周波数]]</f>
        <v>15478.627004236911</v>
      </c>
      <c r="C295">
        <f>(テーブル143[[#This Row],[w]]*_C2-1/(テーブル143[[#This Row],[w]]*_L2))^2</f>
        <v>14.800738082482086</v>
      </c>
      <c r="D295">
        <f>1/(SQRT((1/_R2)^2+テーブル143[[#This Row],[(wc-1/wl)^2]]))</f>
        <v>0.25984337537148994</v>
      </c>
      <c r="E295">
        <f>テーブル143[[#This Row],[インピーダンス]]*COS(テーブル143[[#This Row],[偏角]])</f>
        <v>6.7518579724448738E-3</v>
      </c>
      <c r="F295">
        <f>テーブル143[[#This Row],[インピーダンス]]*SIN(テーブル143[[#This Row],[偏角]])</f>
        <v>-0.25975563928116935</v>
      </c>
      <c r="G295" s="2">
        <f>ATAN(_R2*(1/(テーブル143[[#This Row],[w]]*_L2)-テーブル143[[#This Row],[w]]*_C2))</f>
        <v>-1.5448090643263588</v>
      </c>
    </row>
    <row r="296" spans="1:7">
      <c r="A296">
        <f t="shared" si="15"/>
        <v>2473.5</v>
      </c>
      <c r="B296">
        <f>2*PI()*テーブル143[[#This Row],[周波数]]</f>
        <v>15541.458857308706</v>
      </c>
      <c r="C296">
        <f>(テーブル143[[#This Row],[w]]*_C2-1/(テーブル143[[#This Row],[w]]*_L2))^2</f>
        <v>14.923164211617166</v>
      </c>
      <c r="D296">
        <f>1/(SQRT((1/_R2)^2+テーブル143[[#This Row],[(wc-1/wl)^2]]))</f>
        <v>0.25877605009178478</v>
      </c>
      <c r="E296">
        <f>テーブル143[[#This Row],[インピーダンス]]*COS(テーブル143[[#This Row],[偏角]])</f>
        <v>6.696504410110612E-3</v>
      </c>
      <c r="F296">
        <f>テーブル143[[#This Row],[インピーダンス]]*SIN(テーブル143[[#This Row],[偏角]])</f>
        <v>-0.25868939083346904</v>
      </c>
      <c r="G296" s="2">
        <f>ATAN(_R2*(1/(テーブル143[[#This Row],[w]]*_L2)-テーブル143[[#This Row],[w]]*_C2))</f>
        <v>-1.5449158327567778</v>
      </c>
    </row>
    <row r="297" spans="1:7">
      <c r="A297">
        <f t="shared" si="15"/>
        <v>2483.5</v>
      </c>
      <c r="B297">
        <f>2*PI()*テーブル143[[#This Row],[周波数]]</f>
        <v>15604.290710380503</v>
      </c>
      <c r="C297">
        <f>(テーブル143[[#This Row],[w]]*_C2-1/(テーブル143[[#This Row],[w]]*_L2))^2</f>
        <v>15.046086429900178</v>
      </c>
      <c r="D297">
        <f>1/(SQRT((1/_R2)^2+テーブル143[[#This Row],[(wc-1/wl)^2]]))</f>
        <v>0.25771752410035403</v>
      </c>
      <c r="E297">
        <f>テーブル143[[#This Row],[インピーダンス]]*COS(テーブル143[[#This Row],[偏角]])</f>
        <v>6.6418322228416413E-3</v>
      </c>
      <c r="F297">
        <f>テーブル143[[#This Row],[インピーダンス]]*SIN(テーブル143[[#This Row],[偏角]])</f>
        <v>-0.25763192405666691</v>
      </c>
      <c r="G297" s="2">
        <f>ATAN(_R2*(1/(テーブル143[[#This Row],[w]]*_L2)-テーブル143[[#This Row],[w]]*_C2))</f>
        <v>-1.5450217206709274</v>
      </c>
    </row>
    <row r="298" spans="1:7">
      <c r="A298">
        <f t="shared" si="15"/>
        <v>2493.5</v>
      </c>
      <c r="B298">
        <f>2*PI()*テーブル143[[#This Row],[周波数]]</f>
        <v>15667.122563452298</v>
      </c>
      <c r="C298">
        <f>(テーブル143[[#This Row],[w]]*_C2-1/(テーブル143[[#This Row],[w]]*_L2))^2</f>
        <v>15.169504735706044</v>
      </c>
      <c r="D298">
        <f>1/(SQRT((1/_R2)^2+テーブル143[[#This Row],[(wc-1/wl)^2]]))</f>
        <v>0.25666768823746772</v>
      </c>
      <c r="E298">
        <f>テーブル143[[#This Row],[インピーダンス]]*COS(テーブル143[[#This Row],[偏角]])</f>
        <v>6.5878302185165974E-3</v>
      </c>
      <c r="F298">
        <f>テーブル143[[#This Row],[インピーダンス]]*SIN(テーブル143[[#This Row],[偏角]])</f>
        <v>-0.25658313015118106</v>
      </c>
      <c r="G298" s="2">
        <f>ATAN(_R2*(1/(テーブル143[[#This Row],[w]]*_L2)-テーブル143[[#This Row],[w]]*_C2))</f>
        <v>-1.5451267389967904</v>
      </c>
    </row>
    <row r="299" spans="1:7">
      <c r="A299">
        <f t="shared" si="15"/>
        <v>2503.5</v>
      </c>
      <c r="B299">
        <f>2*PI()*テーブル143[[#This Row],[周波数]]</f>
        <v>15729.954416524095</v>
      </c>
      <c r="C299">
        <f>(テーブル143[[#This Row],[w]]*_C2-1/(テーブル143[[#This Row],[w]]*_L2))^2</f>
        <v>15.293419127442077</v>
      </c>
      <c r="D299">
        <f>1/(SQRT((1/_R2)^2+テーブル143[[#This Row],[(wc-1/wl)^2]]))</f>
        <v>0.25562643515386163</v>
      </c>
      <c r="E299">
        <f>テーブル143[[#This Row],[インピーダンス]]*COS(テーブル143[[#This Row],[偏角]])</f>
        <v>6.5344874349471532E-3</v>
      </c>
      <c r="F299">
        <f>テーブル143[[#This Row],[インピーダンス]]*SIN(テーブル143[[#This Row],[偏角]])</f>
        <v>-0.25554290211906483</v>
      </c>
      <c r="G299" s="2">
        <f>ATAN(_R2*(1/(テーブル143[[#This Row],[w]]*_L2)-テーブル143[[#This Row],[w]]*_C2))</f>
        <v>-1.5452308984810097</v>
      </c>
    </row>
    <row r="300" spans="1:7">
      <c r="A300">
        <f t="shared" si="15"/>
        <v>2513.5</v>
      </c>
      <c r="B300">
        <f>2*PI()*テーブル143[[#This Row],[周波数]]</f>
        <v>15792.78626959589</v>
      </c>
      <c r="C300">
        <f>(テーブル143[[#This Row],[w]]*_C2-1/(テーブル143[[#This Row],[w]]*_L2))^2</f>
        <v>15.417829603547215</v>
      </c>
      <c r="D300">
        <f>1/(SQRT((1/_R2)^2+テーブル143[[#This Row],[(wc-1/wl)^2]]))</f>
        <v>0.25459365927312072</v>
      </c>
      <c r="E300">
        <f>テーブル143[[#This Row],[インピーダンス]]*COS(テーブル143[[#This Row],[偏角]])</f>
        <v>6.4817931342077886E-3</v>
      </c>
      <c r="F300">
        <f>テーブル143[[#This Row],[インピーダンス]]*SIN(テーブル143[[#This Row],[偏角]])</f>
        <v>-0.25451113472664261</v>
      </c>
      <c r="G300" s="2">
        <f>ATAN(_R2*(1/(テーブル143[[#This Row],[w]]*_L2)-テーブル143[[#This Row],[w]]*_C2))</f>
        <v>-1.5453342096926566</v>
      </c>
    </row>
    <row r="301" spans="1:7">
      <c r="A301">
        <f t="shared" si="15"/>
        <v>2523.5</v>
      </c>
      <c r="B301">
        <f>2*PI()*テーブル143[[#This Row],[周波数]]</f>
        <v>15855.618122667685</v>
      </c>
      <c r="C301">
        <f>(テーブル143[[#This Row],[w]]*_C2-1/(テーブル143[[#This Row],[w]]*_L2))^2</f>
        <v>15.542736162491263</v>
      </c>
      <c r="D301">
        <f>1/(SQRT((1/_R2)^2+テーブル143[[#This Row],[(wc-1/wl)^2]]))</f>
        <v>0.25356925675500225</v>
      </c>
      <c r="E301">
        <f>テーブル143[[#This Row],[インピーダンス]]*COS(テーブル143[[#This Row],[偏角]])</f>
        <v>6.4297367971284328E-3</v>
      </c>
      <c r="F301">
        <f>テーブル143[[#This Row],[インピーダンス]]*SIN(テーブル143[[#This Row],[偏角]])</f>
        <v>-0.25348772446807732</v>
      </c>
      <c r="G301" s="2">
        <f>ATAN(_R2*(1/(テーブル143[[#This Row],[w]]*_L2)-テーブル143[[#This Row],[w]]*_C2))</f>
        <v>-1.5454366830269071</v>
      </c>
    </row>
    <row r="302" spans="1:7">
      <c r="A302">
        <f t="shared" si="15"/>
        <v>2533.5</v>
      </c>
      <c r="B302">
        <f>2*PI()*テーブル143[[#This Row],[周波数]]</f>
        <v>15918.449975739482</v>
      </c>
      <c r="C302">
        <f>(テーブル143[[#This Row],[w]]*_C2-1/(テーブル143[[#This Row],[w]]*_L2))^2</f>
        <v>15.668138802774175</v>
      </c>
      <c r="D302">
        <f>1/(SQRT((1/_R2)^2+テーブル143[[#This Row],[(wc-1/wl)^2]]))</f>
        <v>0.25255312545967051</v>
      </c>
      <c r="E302">
        <f>テーブル143[[#This Row],[インピーダンス]]*COS(テーブル143[[#This Row],[偏角]])</f>
        <v>6.3783081179447877E-3</v>
      </c>
      <c r="F302">
        <f>テーブル143[[#This Row],[インピーダンス]]*SIN(テーブル143[[#This Row],[偏角]])</f>
        <v>-0.25247256952984148</v>
      </c>
      <c r="G302" s="2">
        <f>ATAN(_R2*(1/(テーブル143[[#This Row],[w]]*_L2)-テーブル143[[#This Row],[w]]*_C2))</f>
        <v>-1.5455383287086268</v>
      </c>
    </row>
    <row r="303" spans="1:7">
      <c r="A303">
        <f t="shared" si="15"/>
        <v>2543.5</v>
      </c>
      <c r="B303">
        <f>2*PI()*テーブル143[[#This Row],[周波数]]</f>
        <v>15981.281828811278</v>
      </c>
      <c r="C303">
        <f>(テーブル143[[#This Row],[w]]*_C2-1/(テーブル143[[#This Row],[w]]*_L2))^2</f>
        <v>15.794037522925306</v>
      </c>
      <c r="D303">
        <f>1/(SQRT((1/_R2)^2+テーブル143[[#This Row],[(wc-1/wl)^2]]))</f>
        <v>0.2515451649128177</v>
      </c>
      <c r="E303">
        <f>テーブル143[[#This Row],[インピーダンス]]*COS(テーブル143[[#This Row],[偏角]])</f>
        <v>6.3274969991016913E-3</v>
      </c>
      <c r="F303">
        <f>テーブル143[[#This Row],[インピーダンス]]*SIN(テーブル143[[#This Row],[偏角]])</f>
        <v>-0.25146556975606621</v>
      </c>
      <c r="G303" s="2">
        <f>ATAN(_R2*(1/(テーブル143[[#This Row],[w]]*_L2)-テーブル143[[#This Row],[w]]*_C2))</f>
        <v>-1.5456391567958656</v>
      </c>
    </row>
    <row r="304" spans="1:7">
      <c r="A304">
        <f t="shared" si="15"/>
        <v>2553.5</v>
      </c>
      <c r="B304">
        <f>2*PI()*テーブル143[[#This Row],[周波数]]</f>
        <v>16044.113681883073</v>
      </c>
      <c r="C304">
        <f>(テーブル143[[#This Row],[w]]*_C2-1/(テーブル143[[#This Row],[w]]*_L2))^2</f>
        <v>15.92043232150278</v>
      </c>
      <c r="D304">
        <f>1/(SQRT((1/_R2)^2+テーブル143[[#This Row],[(wc-1/wl)^2]]))</f>
        <v>0.25054527627164386</v>
      </c>
      <c r="E304">
        <f>テーブル143[[#This Row],[インピーダンス]]*COS(テーブル143[[#This Row],[偏角]])</f>
        <v>6.2772935462034355E-3</v>
      </c>
      <c r="F304">
        <f>テーブル143[[#This Row],[インピーダンス]]*SIN(テーブル143[[#This Row],[偏角]])</f>
        <v>-0.25046662661474312</v>
      </c>
      <c r="G304" s="2">
        <f>ATAN(_R2*(1/(テーブル143[[#This Row],[w]]*_L2)-テーブル143[[#This Row],[w]]*_C2))</f>
        <v>-1.5457391771832683</v>
      </c>
    </row>
    <row r="305" spans="1:7">
      <c r="A305">
        <f t="shared" si="15"/>
        <v>2563.5</v>
      </c>
      <c r="B305">
        <f>2*PI()*テーブル143[[#This Row],[周波数]]</f>
        <v>16106.94553495487</v>
      </c>
      <c r="C305">
        <f>(テーブル143[[#This Row],[w]]*_C2-1/(テーブル143[[#This Row],[w]]*_L2))^2</f>
        <v>16.047323197092783</v>
      </c>
      <c r="D305">
        <f>1/(SQRT((1/_R2)^2+テーブル143[[#This Row],[(wc-1/wl)^2]]))</f>
        <v>0.2495533622916726</v>
      </c>
      <c r="E305">
        <f>テーブル143[[#This Row],[インピーダンス]]*COS(テーブル143[[#This Row],[偏角]])</f>
        <v>6.2276880631078882E-3</v>
      </c>
      <c r="F305">
        <f>テーブル143[[#This Row],[インピーダンス]]*SIN(テーブル143[[#This Row],[偏角]])</f>
        <v>-0.24947564316475351</v>
      </c>
      <c r="G305" s="2">
        <f>ATAN(_R2*(1/(テーブル143[[#This Row],[w]]*_L2)-テーブル143[[#This Row],[w]]*_C2))</f>
        <v>-1.5458383996053984</v>
      </c>
    </row>
    <row r="306" spans="1:7">
      <c r="A306">
        <f t="shared" ref="A306:A369" si="16">A305+_dt2</f>
        <v>2573.5</v>
      </c>
      <c r="B306">
        <f>2*PI()*テーブル143[[#This Row],[周波数]]</f>
        <v>16169.777388026665</v>
      </c>
      <c r="C306">
        <f>(テーブル143[[#This Row],[w]]*_C2-1/(テーブル143[[#This Row],[w]]*_L2))^2</f>
        <v>16.174710148308908</v>
      </c>
      <c r="D306">
        <f>1/(SQRT((1/_R2)^2+テーブル143[[#This Row],[(wc-1/wl)^2]]))</f>
        <v>0.24856932729437817</v>
      </c>
      <c r="E306">
        <f>テーブル143[[#This Row],[インピーダンス]]*COS(テーブル143[[#This Row],[偏角]])</f>
        <v>6.1786710471579583E-3</v>
      </c>
      <c r="F306">
        <f>テーブル143[[#This Row],[インピーダンス]]*SIN(テーブル143[[#This Row],[偏角]])</f>
        <v>-0.2484925240237032</v>
      </c>
      <c r="G306" s="2">
        <f>ATAN(_R2*(1/(テーブル143[[#This Row],[w]]*_L2)-テーブル143[[#This Row],[w]]*_C2))</f>
        <v>-1.5459368336399841</v>
      </c>
    </row>
    <row r="307" spans="1:7">
      <c r="A307">
        <f t="shared" si="16"/>
        <v>2583.5</v>
      </c>
      <c r="B307">
        <f>2*PI()*テーブル143[[#This Row],[周波数]]</f>
        <v>16232.60924109846</v>
      </c>
      <c r="C307">
        <f>(テーブル143[[#This Row],[w]]*_C2-1/(テーブル143[[#This Row],[w]]*_L2))^2</f>
        <v>16.302593173791529</v>
      </c>
      <c r="D307">
        <f>1/(SQRT((1/_R2)^2+テーブル143[[#This Row],[(wc-1/wl)^2]]))</f>
        <v>0.24759307713559983</v>
      </c>
      <c r="E307">
        <f>テーブル143[[#This Row],[インピーダンス]]*COS(テーブル143[[#This Row],[偏角]])</f>
        <v>6.1302331845475124E-3</v>
      </c>
      <c r="F307">
        <f>テーブル143[[#This Row],[インピーダンス]]*SIN(テーブル143[[#This Row],[偏角]])</f>
        <v>-0.2475171753365373</v>
      </c>
      <c r="G307" s="2">
        <f>ATAN(_R2*(1/(テーブル143[[#This Row],[w]]*_L2)-テーブル143[[#This Row],[w]]*_C2))</f>
        <v>-1.5460344887110824</v>
      </c>
    </row>
    <row r="308" spans="1:7">
      <c r="A308">
        <f t="shared" si="16"/>
        <v>2593.5</v>
      </c>
      <c r="B308">
        <f>2*PI()*テーブル143[[#This Row],[周波数]]</f>
        <v>16295.441094170257</v>
      </c>
      <c r="C308">
        <f>(テーブル143[[#This Row],[w]]*_C2-1/(テーブル143[[#This Row],[w]]*_L2))^2</f>
        <v>16.430972272207192</v>
      </c>
      <c r="D308">
        <f>1/(SQRT((1/_R2)^2+テーブル143[[#This Row],[(wc-1/wl)^2]]))</f>
        <v>0.24662451917472272</v>
      </c>
      <c r="E308">
        <f>テーブル143[[#This Row],[インピーダンス]]*COS(テーブル143[[#This Row],[偏角]])</f>
        <v>6.0823653458163211E-3</v>
      </c>
      <c r="F308">
        <f>テーブル143[[#This Row],[インピーダンス]]*SIN(テーブル143[[#This Row],[偏角]])</f>
        <v>-0.24654950474491566</v>
      </c>
      <c r="G308" s="2">
        <f>ATAN(_R2*(1/(テーブル143[[#This Row],[w]]*_L2)-テーブル143[[#This Row],[w]]*_C2))</f>
        <v>-1.5461313740921681</v>
      </c>
    </row>
    <row r="309" spans="1:7">
      <c r="A309">
        <f t="shared" si="16"/>
        <v>2603.5</v>
      </c>
      <c r="B309">
        <f>2*PI()*テーブル143[[#This Row],[周波数]]</f>
        <v>16358.272947242052</v>
      </c>
      <c r="C309">
        <f>(テーブル143[[#This Row],[w]]*_C2-1/(テーブル143[[#This Row],[w]]*_L2))^2</f>
        <v>16.559847442247992</v>
      </c>
      <c r="D309">
        <f>1/(SQRT((1/_R2)^2+テーブル143[[#This Row],[(wc-1/wl)^2]]))</f>
        <v>0.24566356224460223</v>
      </c>
      <c r="E309">
        <f>テーブル143[[#This Row],[インピーダンス]]*COS(テーブル143[[#This Row],[偏角]])</f>
        <v>6.0350585814707616E-3</v>
      </c>
      <c r="F309">
        <f>テーブル143[[#This Row],[インピーダンス]]*SIN(テーブル143[[#This Row],[偏角]])</f>
        <v>-0.24558942135732512</v>
      </c>
      <c r="G309" s="2">
        <f>ATAN(_R2*(1/(テーブル143[[#This Row],[w]]*_L2)-テーブル143[[#This Row],[w]]*_C2))</f>
        <v>-1.5462274989091471</v>
      </c>
    </row>
    <row r="310" spans="1:7">
      <c r="A310">
        <f t="shared" si="16"/>
        <v>2613.5</v>
      </c>
      <c r="B310">
        <f>2*PI()*テーブル143[[#This Row],[周波数]]</f>
        <v>16421.104800313849</v>
      </c>
      <c r="C310">
        <f>(テーブル143[[#This Row],[w]]*_C2-1/(テーブル143[[#This Row],[w]]*_L2))^2</f>
        <v>16.689218682631004</v>
      </c>
      <c r="D310">
        <f>1/(SQRT((1/_R2)^2+テーブル143[[#This Row],[(wc-1/wl)^2]]))</f>
        <v>0.24471011662221134</v>
      </c>
      <c r="E310">
        <f>テーブル143[[#This Row],[インピーダンス]]*COS(テーブル143[[#This Row],[偏角]])</f>
        <v>5.9883041177256407E-3</v>
      </c>
      <c r="F310">
        <f>テーブル143[[#This Row],[インピーダンス]]*SIN(テーブル143[[#This Row],[偏角]])</f>
        <v>-0.24463683571990935</v>
      </c>
      <c r="G310" s="2">
        <f>ATAN(_R2*(1/(テーブル143[[#This Row],[w]]*_L2)-テーブル143[[#This Row],[w]]*_C2))</f>
        <v>-1.5463228721432984</v>
      </c>
    </row>
    <row r="311" spans="1:7">
      <c r="A311">
        <f t="shared" si="16"/>
        <v>2623.5</v>
      </c>
      <c r="B311">
        <f>2*PI()*テーブル143[[#This Row],[周波数]]</f>
        <v>16483.936653385645</v>
      </c>
      <c r="C311">
        <f>(テーブル143[[#This Row],[w]]*_C2-1/(テーブル143[[#This Row],[w]]*_L2))^2</f>
        <v>16.819085992097705</v>
      </c>
      <c r="D311">
        <f>1/(SQRT((1/_R2)^2+テーブル143[[#This Row],[(wc-1/wl)^2]]))</f>
        <v>0.24376409399999108</v>
      </c>
      <c r="E311">
        <f>テーブル143[[#This Row],[インピーダンス]]*COS(テーブル143[[#This Row],[偏角]])</f>
        <v>5.9420933523636234E-3</v>
      </c>
      <c r="F311">
        <f>テーブル143[[#This Row],[インピーダンス]]*SIN(テーブル143[[#This Row],[偏角]])</f>
        <v>-0.24369165978799578</v>
      </c>
      <c r="G311" s="2">
        <f>ATAN(_R2*(1/(テーブル143[[#This Row],[w]]*_L2)-テーブル143[[#This Row],[w]]*_C2))</f>
        <v>-1.5464175026341447</v>
      </c>
    </row>
    <row r="312" spans="1:7">
      <c r="A312">
        <f t="shared" si="16"/>
        <v>2633.5</v>
      </c>
      <c r="B312">
        <f>2*PI()*テーブル143[[#This Row],[周波数]]</f>
        <v>16546.76850645744</v>
      </c>
      <c r="C312">
        <f>(テーブル143[[#This Row],[w]]*_C2-1/(テーブル143[[#This Row],[w]]*_L2))^2</f>
        <v>16.949449369413411</v>
      </c>
      <c r="D312">
        <f>1/(SQRT((1/_R2)^2+テーブル143[[#This Row],[(wc-1/wl)^2]]))</f>
        <v>0.24282540745788364</v>
      </c>
      <c r="E312">
        <f>テーブル143[[#This Row],[インピーダンス]]*COS(テーブル143[[#This Row],[偏角]])</f>
        <v>5.8964178507087111E-3</v>
      </c>
      <c r="F312">
        <f>テーブル143[[#This Row],[インピーダンス]]*SIN(テーブル143[[#This Row],[偏角]])</f>
        <v>-0.24275380689829984</v>
      </c>
      <c r="G312" s="2">
        <f>ATAN(_R2*(1/(テーブル143[[#This Row],[w]]*_L2)-テーブル143[[#This Row],[w]]*_C2))</f>
        <v>-1.5465113990822539</v>
      </c>
    </row>
    <row r="313" spans="1:7">
      <c r="A313">
        <f t="shared" si="16"/>
        <v>2643.5</v>
      </c>
      <c r="B313">
        <f>2*PI()*テーブル143[[#This Row],[周波数]]</f>
        <v>16609.600359529235</v>
      </c>
      <c r="C313">
        <f>(テーブル143[[#This Row],[w]]*_C2-1/(テーブル143[[#This Row],[w]]*_L2))^2</f>
        <v>17.080308813366777</v>
      </c>
      <c r="D313">
        <f>1/(SQRT((1/_R2)^2+テーブル143[[#This Row],[(wc-1/wl)^2]]))</f>
        <v>0.24189397143602936</v>
      </c>
      <c r="E313">
        <f>テーブル143[[#This Row],[インピーダンス]]*COS(テーブル143[[#This Row],[偏角]])</f>
        <v>5.8512693417094473E-3</v>
      </c>
      <c r="F313">
        <f>テーブル143[[#This Row],[インピーダンス]]*SIN(テーブル143[[#This Row],[偏角]])</f>
        <v>-0.2418231917417876</v>
      </c>
      <c r="G313" s="2">
        <f>ATAN(_R2*(1/(テーブル143[[#This Row],[w]]*_L2)-テーブル143[[#This Row],[w]]*_C2))</f>
        <v>-1.5466045700519766</v>
      </c>
    </row>
    <row r="314" spans="1:7">
      <c r="A314">
        <f t="shared" si="16"/>
        <v>2653.5</v>
      </c>
      <c r="B314">
        <f>2*PI()*テーブル143[[#This Row],[周波数]]</f>
        <v>16672.432212601034</v>
      </c>
      <c r="C314">
        <f>(テーブル143[[#This Row],[w]]*_C2-1/(テーブル143[[#This Row],[w]]*_L2))^2</f>
        <v>17.211664322769202</v>
      </c>
      <c r="D314">
        <f>1/(SQRT((1/_R2)^2+テーブル143[[#This Row],[(wc-1/wl)^2]]))</f>
        <v>0.24096970170811038</v>
      </c>
      <c r="E314">
        <f>テーブル143[[#This Row],[インピーダンス]]*COS(テーブル143[[#This Row],[偏角]])</f>
        <v>5.8066397141295764E-3</v>
      </c>
      <c r="F314">
        <f>テーブル143[[#This Row],[インピーダンス]]*SIN(テーブル143[[#This Row],[偏角]])</f>
        <v>-0.24089973033717987</v>
      </c>
      <c r="G314" s="2">
        <f>ATAN(_R2*(1/(テーブル143[[#This Row],[w]]*_L2)-テーブル143[[#This Row],[w]]*_C2))</f>
        <v>-1.5466970239741158</v>
      </c>
    </row>
    <row r="315" spans="1:7">
      <c r="A315">
        <f t="shared" si="16"/>
        <v>2663.5</v>
      </c>
      <c r="B315">
        <f>2*PI()*テーブル143[[#This Row],[周波数]]</f>
        <v>16735.264065672829</v>
      </c>
      <c r="C315">
        <f>(テーブル143[[#This Row],[w]]*_C2-1/(テーブル143[[#This Row],[w]]*_L2))^2</f>
        <v>17.343515896454377</v>
      </c>
      <c r="D315">
        <f>1/(SQRT((1/_R2)^2+テーブル143[[#This Row],[(wc-1/wl)^2]]))</f>
        <v>0.24005251535532077</v>
      </c>
      <c r="E315">
        <f>テーブル143[[#This Row],[インピーダンス]]*COS(テーブル143[[#This Row],[偏角]])</f>
        <v>5.7625210128416345E-3</v>
      </c>
      <c r="F315">
        <f>テーブル143[[#This Row],[インピーダンス]]*SIN(テーブル143[[#This Row],[偏角]])</f>
        <v>-0.23998334000507843</v>
      </c>
      <c r="G315" s="2">
        <f>ATAN(_R2*(1/(テーブル143[[#This Row],[w]]*_L2)-テーブル143[[#This Row],[w]]*_C2))</f>
        <v>-1.5467887691485358</v>
      </c>
    </row>
    <row r="316" spans="1:7">
      <c r="A316">
        <f t="shared" si="16"/>
        <v>2673.5</v>
      </c>
      <c r="B316">
        <f>2*PI()*テーブル143[[#This Row],[周波数]]</f>
        <v>16798.095918744624</v>
      </c>
      <c r="C316">
        <f>(テーブル143[[#This Row],[w]]*_C2-1/(テーブル143[[#This Row],[w]]*_L2))^2</f>
        <v>17.475863533277764</v>
      </c>
      <c r="D316">
        <f>1/(SQRT((1/_R2)^2+テーブル143[[#This Row],[(wc-1/wl)^2]]))</f>
        <v>0.2391423307409479</v>
      </c>
      <c r="E316">
        <f>テーブル143[[#This Row],[インピーダンス]]*COS(テーブル143[[#This Row],[偏角]])</f>
        <v>5.718905435221272E-3</v>
      </c>
      <c r="F316">
        <f>テーブル143[[#This Row],[インピーダンス]]*SIN(テーブル143[[#This Row],[偏角]])</f>
        <v>-0.23907393934269774</v>
      </c>
      <c r="G316" s="2">
        <f>ATAN(_R2*(1/(テーブル143[[#This Row],[w]]*_L2)-テーブル143[[#This Row],[w]]*_C2))</f>
        <v>-1.5468798137467084</v>
      </c>
    </row>
    <row r="317" spans="1:7">
      <c r="A317">
        <f t="shared" si="16"/>
        <v>2683.5</v>
      </c>
      <c r="B317">
        <f>2*PI()*テーブル143[[#This Row],[周波数]]</f>
        <v>16860.927771816419</v>
      </c>
      <c r="C317">
        <f>(テーブル143[[#This Row],[w]]*_C2-1/(テーブル143[[#This Row],[w]]*_L2))^2</f>
        <v>17.608707232116114</v>
      </c>
      <c r="D317">
        <f>1/(SQRT((1/_R2)^2+テーブル143[[#This Row],[(wc-1/wl)^2]]))</f>
        <v>0.2382390674855476</v>
      </c>
      <c r="E317">
        <f>テーブル143[[#This Row],[インピーダンス]]*COS(テーブル143[[#This Row],[偏角]])</f>
        <v>5.6757853276383089E-3</v>
      </c>
      <c r="F317">
        <f>テーブル143[[#This Row],[インピーダンス]]*SIN(テーブル143[[#This Row],[偏角]])</f>
        <v>-0.2381714481991867</v>
      </c>
      <c r="G317" s="2">
        <f>ATAN(_R2*(1/(テーブル143[[#This Row],[w]]*_L2)-テーブル143[[#This Row],[w]]*_C2))</f>
        <v>-1.5469701658142008</v>
      </c>
    </row>
    <row r="318" spans="1:7">
      <c r="A318">
        <f t="shared" si="16"/>
        <v>2693.5</v>
      </c>
      <c r="B318">
        <f>2*PI()*テーブル143[[#This Row],[周波数]]</f>
        <v>16923.759624888215</v>
      </c>
      <c r="C318">
        <f>(テーブル143[[#This Row],[w]]*_C2-1/(テーブル143[[#This Row],[w]]*_L2))^2</f>
        <v>17.742046991866971</v>
      </c>
      <c r="D318">
        <f>1/(SQRT((1/_R2)^2+テーブル143[[#This Row],[(wc-1/wl)^2]]))</f>
        <v>0.23734264644269698</v>
      </c>
      <c r="E318">
        <f>テーブル143[[#This Row],[インピーダンス]]*COS(テーブル143[[#This Row],[偏角]])</f>
        <v>5.6331531820422998E-3</v>
      </c>
      <c r="F318">
        <f>テーブル143[[#This Row],[インピーダンス]]*SIN(テーブル143[[#This Row],[偏角]])</f>
        <v>-0.23727578765152316</v>
      </c>
      <c r="G318" s="2">
        <f>ATAN(_R2*(1/(テーブル143[[#This Row],[w]]*_L2)-テーブル143[[#This Row],[w]]*_C2))</f>
        <v>-1.5470598332731049</v>
      </c>
    </row>
    <row r="319" spans="1:7">
      <c r="A319">
        <f t="shared" si="16"/>
        <v>2703.5</v>
      </c>
      <c r="B319">
        <f>2*PI()*テーブル143[[#This Row],[周波数]]</f>
        <v>16986.59147796001</v>
      </c>
      <c r="C319">
        <f>(テーブル143[[#This Row],[w]]*_C2-1/(テーブル143[[#This Row],[w]]*_L2))^2</f>
        <v>17.875882811448253</v>
      </c>
      <c r="D319">
        <f>1/(SQRT((1/_R2)^2+テーブル143[[#This Row],[(wc-1/wl)^2]]))</f>
        <v>0.23645298967530876</v>
      </c>
      <c r="E319">
        <f>テーブル143[[#This Row],[インピーダンス]]*COS(テーブル143[[#This Row],[偏角]])</f>
        <v>5.5910016326391797E-3</v>
      </c>
      <c r="F319">
        <f>テーブル143[[#This Row],[インピーダンス]]*SIN(テーブル143[[#This Row],[偏角]])</f>
        <v>-0.23638687998096572</v>
      </c>
      <c r="G319" s="2">
        <f>ATAN(_R2*(1/(テーブル143[[#This Row],[w]]*_L2)-テーブル143[[#This Row],[w]]*_C2))</f>
        <v>-1.5471488239244107</v>
      </c>
    </row>
    <row r="320" spans="1:7">
      <c r="A320">
        <f t="shared" si="16"/>
        <v>2713.5</v>
      </c>
      <c r="B320">
        <f>2*PI()*テーブル143[[#This Row],[周波数]]</f>
        <v>17049.423331031809</v>
      </c>
      <c r="C320">
        <f>(テーブル143[[#This Row],[w]]*_C2-1/(テーブル143[[#This Row],[w]]*_L2))^2</f>
        <v>18.010214689797785</v>
      </c>
      <c r="D320">
        <f>1/(SQRT((1/_R2)^2+テーブル143[[#This Row],[(wc-1/wl)^2]]))</f>
        <v>0.23557002043249259</v>
      </c>
      <c r="E320">
        <f>テーブル143[[#This Row],[インピーダンス]]*COS(テーブル143[[#This Row],[偏角]])</f>
        <v>5.5493234526564766E-3</v>
      </c>
      <c r="F320">
        <f>テーブル143[[#This Row],[インピーダンス]]*SIN(テーブル143[[#This Row],[偏角]])</f>
        <v>-0.23550464865004847</v>
      </c>
      <c r="G320" s="2">
        <f>ATAN(_R2*(1/(テーブル143[[#This Row],[w]]*_L2)-テーブル143[[#This Row],[w]]*_C2))</f>
        <v>-1.5472371454503242</v>
      </c>
    </row>
    <row r="321" spans="1:7">
      <c r="A321">
        <f t="shared" si="16"/>
        <v>2723.5</v>
      </c>
      <c r="B321">
        <f>2*PI()*テーブル143[[#This Row],[周波数]]</f>
        <v>17112.255184103604</v>
      </c>
      <c r="C321">
        <f>(テーブル143[[#This Row],[w]]*_C2-1/(テーブル143[[#This Row],[w]]*_L2))^2</f>
        <v>18.145042625872808</v>
      </c>
      <c r="D321">
        <f>1/(SQRT((1/_R2)^2+テーブル143[[#This Row],[(wc-1/wl)^2]]))</f>
        <v>0.23469366312694895</v>
      </c>
      <c r="E321">
        <f>テーブル143[[#This Row],[インピーダンス]]*COS(テーブル143[[#This Row],[偏角]])</f>
        <v>5.5081115511946008E-3</v>
      </c>
      <c r="F321">
        <f>テーブル143[[#This Row],[インピーダンス]]*SIN(テーブル143[[#This Row],[偏角]])</f>
        <v>-0.23462901828010402</v>
      </c>
      <c r="G321" s="2">
        <f>ATAN(_R2*(1/(テーブル143[[#This Row],[w]]*_L2)-テーブル143[[#This Row],[w]]*_C2))</f>
        <v>-1.5473248054165321</v>
      </c>
    </row>
    <row r="322" spans="1:7">
      <c r="A322">
        <f t="shared" si="16"/>
        <v>2733.5</v>
      </c>
      <c r="B322">
        <f>2*PI()*テーブル143[[#This Row],[周波数]]</f>
        <v>17175.087037175399</v>
      </c>
      <c r="C322">
        <f>(テーブル143[[#This Row],[w]]*_C2-1/(テーブル143[[#This Row],[w]]*_L2))^2</f>
        <v>18.280366618649655</v>
      </c>
      <c r="D322">
        <f>1/(SQRT((1/_R2)^2+テーブル143[[#This Row],[(wc-1/wl)^2]]))</f>
        <v>0.23382384331287923</v>
      </c>
      <c r="E322">
        <f>テーブル143[[#This Row],[インピーダンス]]*COS(テーブル143[[#This Row],[偏角]])</f>
        <v>5.4673589701605832E-3</v>
      </c>
      <c r="F322">
        <f>テーブル143[[#This Row],[インピーダンス]]*SIN(テーブル143[[#This Row],[偏角]])</f>
        <v>-0.23375991462929932</v>
      </c>
      <c r="G322" s="2">
        <f>ATAN(_R2*(1/(テーブル143[[#This Row],[w]]*_L2)-テーブル143[[#This Row],[w]]*_C2))</f>
        <v>-1.5474118112744162</v>
      </c>
    </row>
    <row r="323" spans="1:7">
      <c r="A323">
        <f t="shared" si="16"/>
        <v>2743.5</v>
      </c>
      <c r="B323">
        <f>2*PI()*テーブル143[[#This Row],[周波数]]</f>
        <v>17237.918890247194</v>
      </c>
      <c r="C323">
        <f>(テーブル143[[#This Row],[w]]*_C2-1/(テーブル143[[#This Row],[w]]*_L2))^2</f>
        <v>18.416186667123263</v>
      </c>
      <c r="D323">
        <f>1/(SQRT((1/_R2)^2+テーブル143[[#This Row],[(wc-1/wl)^2]]))</f>
        <v>0.23296048766440111</v>
      </c>
      <c r="E323">
        <f>テーブル143[[#This Row],[インピーダンス]]*COS(テーブル143[[#This Row],[偏角]])</f>
        <v>5.4270588812835628E-3</v>
      </c>
      <c r="F323">
        <f>テーブル143[[#This Row],[インピーダンス]]*SIN(テーブル143[[#This Row],[偏角]])</f>
        <v>-0.23289726457117238</v>
      </c>
      <c r="G323" s="2">
        <f>ATAN(_R2*(1/(テーブル143[[#This Row],[w]]*_L2)-テーブル143[[#This Row],[w]]*_C2))</f>
        <v>-1.5474981703632142</v>
      </c>
    </row>
    <row r="324" spans="1:7">
      <c r="A324">
        <f t="shared" si="16"/>
        <v>2753.5</v>
      </c>
      <c r="B324">
        <f>2*PI()*テーブル143[[#This Row],[周波数]]</f>
        <v>17300.750743318989</v>
      </c>
      <c r="C324">
        <f>(テーブル143[[#This Row],[w]]*_C2-1/(テーブル143[[#This Row],[w]]*_L2))^2</f>
        <v>18.552502770306798</v>
      </c>
      <c r="D324">
        <f>1/(SQRT((1/_R2)^2+テーブル143[[#This Row],[(wc-1/wl)^2]]))</f>
        <v>0.23210352395445377</v>
      </c>
      <c r="E324">
        <f>テーブル143[[#This Row],[インピーダンス]]*COS(テーブル143[[#This Row],[偏角]])</f>
        <v>5.3872045832075686E-3</v>
      </c>
      <c r="F324">
        <f>テーブル143[[#This Row],[インピーダンス]]*SIN(テーブル143[[#This Row],[偏角]])</f>
        <v>-0.23204099607365583</v>
      </c>
      <c r="G324" s="2">
        <f>ATAN(_R2*(1/(テーブル143[[#This Row],[w]]*_L2)-テーブル143[[#This Row],[w]]*_C2))</f>
        <v>-1.5475838899121348</v>
      </c>
    </row>
    <row r="325" spans="1:7">
      <c r="A325">
        <f t="shared" si="16"/>
        <v>2763.5</v>
      </c>
      <c r="B325">
        <f>2*PI()*テーブル143[[#This Row],[周波数]]</f>
        <v>17363.582596390788</v>
      </c>
      <c r="C325">
        <f>(テーブル143[[#This Row],[w]]*_C2-1/(テーブル143[[#This Row],[w]]*_L2))^2</f>
        <v>18.689314927231212</v>
      </c>
      <c r="D325">
        <f>1/(SQRT((1/_R2)^2+テーブル143[[#This Row],[(wc-1/wl)^2]]))</f>
        <v>0.23125288103418071</v>
      </c>
      <c r="E325">
        <f>テーブル143[[#This Row],[インピーダンス]]*COS(テーブル143[[#This Row],[偏角]])</f>
        <v>5.3477894986608829E-3</v>
      </c>
      <c r="F325">
        <f>テーブル143[[#This Row],[インピーダンス]]*SIN(テーブル143[[#This Row],[偏角]])</f>
        <v>-0.2311910381785742</v>
      </c>
      <c r="G325" s="2">
        <f>ATAN(_R2*(1/(テーブル143[[#This Row],[w]]*_L2)-テーブル143[[#This Row],[w]]*_C2))</f>
        <v>-1.5476689770424219</v>
      </c>
    </row>
    <row r="326" spans="1:7">
      <c r="A326">
        <f t="shared" si="16"/>
        <v>2773.5</v>
      </c>
      <c r="B326">
        <f>2*PI()*テーブル143[[#This Row],[周波数]]</f>
        <v>17426.414449462583</v>
      </c>
      <c r="C326">
        <f>(テーブル143[[#This Row],[w]]*_C2-1/(テーブル143[[#This Row],[w]]*_L2))^2</f>
        <v>18.826623136944935</v>
      </c>
      <c r="D326">
        <f>1/(SQRT((1/_R2)^2+テーブル143[[#This Row],[(wc-1/wl)^2]]))</f>
        <v>0.23040848881277695</v>
      </c>
      <c r="E326">
        <f>テーブル143[[#This Row],[インピーダンス]]*COS(テーブル143[[#This Row],[偏角]])</f>
        <v>5.3088071716987381E-3</v>
      </c>
      <c r="F326">
        <f>テーブル143[[#This Row],[インピーダンス]]*SIN(テーブル143[[#This Row],[偏角]])</f>
        <v>-0.23034732098160221</v>
      </c>
      <c r="G326" s="2">
        <f>ATAN(_R2*(1/(テーブル143[[#This Row],[w]]*_L2)-テーブル143[[#This Row],[w]]*_C2))</f>
        <v>-1.5477534387693743</v>
      </c>
    </row>
    <row r="327" spans="1:7">
      <c r="A327">
        <f t="shared" si="16"/>
        <v>2783.5</v>
      </c>
      <c r="B327">
        <f>2*PI()*テーブル143[[#This Row],[周波数]]</f>
        <v>17489.246302534379</v>
      </c>
      <c r="C327">
        <f>(テーブル143[[#This Row],[w]]*_C2-1/(テーブル143[[#This Row],[w]]*_L2))^2</f>
        <v>18.964427398513429</v>
      </c>
      <c r="D327">
        <f>1/(SQRT((1/_R2)^2+テーブル143[[#This Row],[(wc-1/wl)^2]]))</f>
        <v>0.22957027823778928</v>
      </c>
      <c r="E327">
        <f>テーブル143[[#This Row],[インピーダンス]]*COS(テーブル143[[#This Row],[偏角]])</f>
        <v>5.2702512650175887E-3</v>
      </c>
      <c r="F327">
        <f>テーブル143[[#This Row],[インピーダンス]]*SIN(テーブル143[[#This Row],[偏角]])</f>
        <v>-0.22950977561267311</v>
      </c>
      <c r="G327" s="2">
        <f>ATAN(_R2*(1/(テーブル143[[#This Row],[w]]*_L2)-テーブル143[[#This Row],[w]]*_C2))</f>
        <v>-1.5478372820043191</v>
      </c>
    </row>
    <row r="328" spans="1:7">
      <c r="A328">
        <f t="shared" si="16"/>
        <v>2793.5</v>
      </c>
      <c r="B328">
        <f>2*PI()*テーブル143[[#This Row],[周波数]]</f>
        <v>17552.078155606174</v>
      </c>
      <c r="C328">
        <f>(テーブル143[[#This Row],[w]]*_C2-1/(テーブル143[[#This Row],[w]]*_L2))^2</f>
        <v>19.10272771101889</v>
      </c>
      <c r="D328">
        <f>1/(SQRT((1/_R2)^2+テーブル143[[#This Row],[(wc-1/wl)^2]]))</f>
        <v>0.22873818127585693</v>
      </c>
      <c r="E328">
        <f>テーブル143[[#This Row],[インピーダンス]]*COS(テーブル143[[#This Row],[偏角]])</f>
        <v>5.2321155573386846E-3</v>
      </c>
      <c r="F328">
        <f>テーブル143[[#This Row],[インピーダンス]]*SIN(テーブル143[[#This Row],[偏角]])</f>
        <v>-0.22867833421682396</v>
      </c>
      <c r="G328" s="2">
        <f>ATAN(_R2*(1/(テーブル143[[#This Row],[w]]*_L2)-テーブル143[[#This Row],[w]]*_C2))</f>
        <v>-1.5479205135565413</v>
      </c>
    </row>
    <row r="329" spans="1:7">
      <c r="A329">
        <f t="shared" si="16"/>
        <v>2803.5</v>
      </c>
      <c r="B329">
        <f>2*PI()*テーブル143[[#This Row],[周波数]]</f>
        <v>17614.910008677969</v>
      </c>
      <c r="C329">
        <f>(テーブル143[[#This Row],[w]]*_C2-1/(テーブル143[[#This Row],[w]]*_L2))^2</f>
        <v>19.241524073559816</v>
      </c>
      <c r="D329">
        <f>1/(SQRT((1/_R2)^2+テーブル143[[#This Row],[(wc-1/wl)^2]]))</f>
        <v>0.22791213089388165</v>
      </c>
      <c r="E329">
        <f>テーブル143[[#This Row],[インピーダンス]]*COS(テーブル143[[#This Row],[偏角]])</f>
        <v>5.1943939408590021E-3</v>
      </c>
      <c r="F329">
        <f>テーブル143[[#This Row],[インピーダンス]]*SIN(テーブル143[[#This Row],[偏角]])</f>
        <v>-0.22785292993546738</v>
      </c>
      <c r="G329" s="2">
        <f>ATAN(_R2*(1/(テーブル143[[#This Row],[w]]*_L2)-テーブル143[[#This Row],[w]]*_C2))</f>
        <v>-1.5480031401351697</v>
      </c>
    </row>
    <row r="330" spans="1:7">
      <c r="A330">
        <f t="shared" si="16"/>
        <v>2813.5</v>
      </c>
      <c r="B330">
        <f>2*PI()*テーブル143[[#This Row],[周波数]]</f>
        <v>17677.741861749764</v>
      </c>
      <c r="C330">
        <f>(テーブル143[[#This Row],[w]]*_C2-1/(テーブル143[[#This Row],[w]]*_L2))^2</f>
        <v>19.380816485250701</v>
      </c>
      <c r="D330">
        <f>1/(SQRT((1/_R2)^2+テーブル143[[#This Row],[(wc-1/wl)^2]]))</f>
        <v>0.2270920610406158</v>
      </c>
      <c r="E330">
        <f>テーブル143[[#This Row],[インピーダンス]]*COS(テーブル143[[#This Row],[偏角]])</f>
        <v>5.1570804187674865E-3</v>
      </c>
      <c r="F330">
        <f>テーブル143[[#This Row],[インピーダンス]]*SIN(テーブル143[[#This Row],[偏角]])</f>
        <v>-0.22703349688807847</v>
      </c>
      <c r="G330" s="2">
        <f>ATAN(_R2*(1/(テーブル143[[#This Row],[w]]*_L2)-テーブル143[[#This Row],[w]]*_C2))</f>
        <v>-1.5480851683510222</v>
      </c>
    </row>
    <row r="331" spans="1:7">
      <c r="A331">
        <f t="shared" si="16"/>
        <v>2823.5</v>
      </c>
      <c r="B331">
        <f>2*PI()*テーブル143[[#This Row],[周波数]]</f>
        <v>17740.573714821563</v>
      </c>
      <c r="C331">
        <f>(テーブル143[[#This Row],[w]]*_C2-1/(テーブル143[[#This Row],[w]]*_L2))^2</f>
        <v>19.520604945221741</v>
      </c>
      <c r="D331">
        <f>1/(SQRT((1/_R2)^2+テーブル143[[#This Row],[(wc-1/wl)^2]]))</f>
        <v>0.22627790662865688</v>
      </c>
      <c r="E331">
        <f>テーブル143[[#This Row],[インピーダンス]]*COS(テーブル143[[#This Row],[偏角]])</f>
        <v>5.1201691028247365E-3</v>
      </c>
      <c r="F331">
        <f>テーブル143[[#This Row],[インピーダンス]]*SIN(テーブル143[[#This Row],[偏角]])</f>
        <v>-0.22621997015428508</v>
      </c>
      <c r="G331" s="2">
        <f>ATAN(_R2*(1/(テーブル143[[#This Row],[w]]*_L2)-テーブル143[[#This Row],[w]]*_C2))</f>
        <v>-1.5481666047184084</v>
      </c>
    </row>
    <row r="332" spans="1:7">
      <c r="A332">
        <f t="shared" si="16"/>
        <v>2833.5</v>
      </c>
      <c r="B332">
        <f>2*PI()*テーブル143[[#This Row],[周波数]]</f>
        <v>17803.405567893358</v>
      </c>
      <c r="C332">
        <f>(テーブル143[[#This Row],[w]]*_C2-1/(テーブル143[[#This Row],[w]]*_L2))^2</f>
        <v>19.660889452618392</v>
      </c>
      <c r="D332">
        <f>1/(SQRT((1/_R2)^2+テーブル143[[#This Row],[(wc-1/wl)^2]]))</f>
        <v>0.22546960351684034</v>
      </c>
      <c r="E332">
        <f>テーブル143[[#This Row],[インピーダンス]]*COS(テーブル143[[#This Row],[偏角]])</f>
        <v>5.0836542110040978E-3</v>
      </c>
      <c r="F332">
        <f>テーブル143[[#This Row],[インピーダンス]]*SIN(テーブル143[[#This Row],[偏角]])</f>
        <v>-0.22541228575635383</v>
      </c>
      <c r="G332" s="2">
        <f>ATAN(_R2*(1/(テーブル143[[#This Row],[w]]*_L2)-テーブル143[[#This Row],[w]]*_C2))</f>
        <v>-1.5482474556568948</v>
      </c>
    </row>
    <row r="333" spans="1:7">
      <c r="A333">
        <f t="shared" si="16"/>
        <v>2843.5</v>
      </c>
      <c r="B333">
        <f>2*PI()*テーブル143[[#This Row],[周波数]]</f>
        <v>17866.237420965153</v>
      </c>
      <c r="C333">
        <f>(テーブル143[[#This Row],[w]]*_C2-1/(テーブル143[[#This Row],[w]]*_L2))^2</f>
        <v>19.801670006601121</v>
      </c>
      <c r="D333">
        <f>1/(SQRT((1/_R2)^2+テーブル143[[#This Row],[(wc-1/wl)^2]]))</f>
        <v>0.22466708849301717</v>
      </c>
      <c r="E333">
        <f>テーブル143[[#This Row],[インピーダンス]]*COS(テーブル143[[#This Row],[偏角]])</f>
        <v>5.0475300651929159E-3</v>
      </c>
      <c r="F333">
        <f>テーブル143[[#This Row],[インピーダンス]]*SIN(テーブル143[[#This Row],[偏角]])</f>
        <v>-0.22461038064205799</v>
      </c>
      <c r="G333" s="2">
        <f>ATAN(_R2*(1/(テーブル143[[#This Row],[w]]*_L2)-テーブル143[[#This Row],[w]]*_C2))</f>
        <v>-1.5483277274930285</v>
      </c>
    </row>
    <row r="334" spans="1:7">
      <c r="A334">
        <f t="shared" si="16"/>
        <v>2853.5</v>
      </c>
      <c r="B334">
        <f>2*PI()*テーブル143[[#This Row],[周波数]]</f>
        <v>17929.069274036949</v>
      </c>
      <c r="C334">
        <f>(テーブル143[[#This Row],[w]]*_C2-1/(テーブル143[[#This Row],[w]]*_L2))^2</f>
        <v>19.94294660634511</v>
      </c>
      <c r="D334">
        <f>1/(SQRT((1/_R2)^2+テーブル143[[#This Row],[(wc-1/wl)^2]]))</f>
        <v>0.22387029925720886</v>
      </c>
      <c r="E334">
        <f>テーブル143[[#This Row],[インピーダンス]]*COS(テーブル143[[#This Row],[偏角]])</f>
        <v>5.0117910889512065E-3</v>
      </c>
      <c r="F334">
        <f>テーブル143[[#This Row],[インピーダンス]]*SIN(テーブル143[[#This Row],[偏角]])</f>
        <v>-0.2238141926679203</v>
      </c>
      <c r="G334" s="2">
        <f>ATAN(_R2*(1/(テーブル143[[#This Row],[w]]*_L2)-テーブル143[[#This Row],[w]]*_C2))</f>
        <v>-1.5484074264620262</v>
      </c>
    </row>
    <row r="335" spans="1:7">
      <c r="A335">
        <f t="shared" si="16"/>
        <v>2863.5</v>
      </c>
      <c r="B335">
        <f>2*PI()*テーブル143[[#This Row],[周波数]]</f>
        <v>17991.901127108744</v>
      </c>
      <c r="C335">
        <f>(テーブル143[[#This Row],[w]]*_C2-1/(テーブル143[[#This Row],[w]]*_L2))^2</f>
        <v>20.084719251039907</v>
      </c>
      <c r="D335">
        <f>1/(SQRT((1/_R2)^2+テーブル143[[#This Row],[(wc-1/wl)^2]]))</f>
        <v>0.22307917440512931</v>
      </c>
      <c r="E335">
        <f>テーブル143[[#This Row],[インピーダンス]]*COS(テーブル143[[#This Row],[偏角]])</f>
        <v>4.9764318053274123E-3</v>
      </c>
      <c r="F335">
        <f>テーブル143[[#This Row],[インピーダンス]]*SIN(テーブル143[[#This Row],[偏角]])</f>
        <v>-0.2230236605828203</v>
      </c>
      <c r="G335" s="2">
        <f>ATAN(_R2*(1/(テーブル143[[#This Row],[w]]*_L2)-テーブル143[[#This Row],[w]]*_C2))</f>
        <v>-1.5484865587094236</v>
      </c>
    </row>
    <row r="336" spans="1:7">
      <c r="A336">
        <f t="shared" si="16"/>
        <v>2873.5</v>
      </c>
      <c r="B336">
        <f>2*PI()*テーブル143[[#This Row],[周波数]]</f>
        <v>18054.732980180543</v>
      </c>
      <c r="C336">
        <f>(テーブル143[[#This Row],[w]]*_C2-1/(テーブル143[[#This Row],[w]]*_L2))^2</f>
        <v>20.226987939889131</v>
      </c>
      <c r="D336">
        <f>1/(SQRT((1/_R2)^2+テーブル143[[#This Row],[(wc-1/wl)^2]]))</f>
        <v>0.22229365341206445</v>
      </c>
      <c r="E336">
        <f>テーブル143[[#This Row],[インピーダンス]]*COS(テーブル143[[#This Row],[偏角]])</f>
        <v>4.9414468347282964E-3</v>
      </c>
      <c r="F336">
        <f>テーブル143[[#This Row],[インピーダンス]]*SIN(テーブル143[[#This Row],[偏角]])</f>
        <v>-0.22223872401195655</v>
      </c>
      <c r="G336" s="2">
        <f>ATAN(_R2*(1/(テーブル143[[#This Row],[w]]*_L2)-テーブル143[[#This Row],[w]]*_C2))</f>
        <v>-1.5485651302926913</v>
      </c>
    </row>
    <row r="337" spans="1:7">
      <c r="A337">
        <f t="shared" si="16"/>
        <v>2883.5</v>
      </c>
      <c r="B337">
        <f>2*PI()*テーブル143[[#This Row],[周波数]]</f>
        <v>18117.564833252338</v>
      </c>
      <c r="C337">
        <f>(テーブル143[[#This Row],[w]]*_C2-1/(テーブル143[[#This Row],[w]]*_L2))^2</f>
        <v>20.36975267211017</v>
      </c>
      <c r="D337">
        <f>1/(SQRT((1/_R2)^2+テーブル143[[#This Row],[(wc-1/wl)^2]]))</f>
        <v>0.22151367661709997</v>
      </c>
      <c r="E337">
        <f>テーブル143[[#This Row],[インピーダンス]]*COS(テーブル143[[#This Row],[偏角]])</f>
        <v>4.9068308928424918E-3</v>
      </c>
      <c r="F337">
        <f>テーブル143[[#This Row],[インピーダンス]]*SIN(テーブル143[[#This Row],[偏角]])</f>
        <v>-0.22145932344115521</v>
      </c>
      <c r="G337" s="2">
        <f>ATAN(_R2*(1/(テーブル143[[#This Row],[w]]*_L2)-テーブル143[[#This Row],[w]]*_C2))</f>
        <v>-1.5486431471828135</v>
      </c>
    </row>
    <row r="338" spans="1:7">
      <c r="A338">
        <f t="shared" si="16"/>
        <v>2893.5</v>
      </c>
      <c r="B338">
        <f>2*PI()*テーブル143[[#This Row],[周波数]]</f>
        <v>18180.396686324133</v>
      </c>
      <c r="C338">
        <f>(テーブル143[[#This Row],[w]]*_C2-1/(テーブル143[[#This Row],[w]]*_L2))^2</f>
        <v>20.513013446933936</v>
      </c>
      <c r="D338">
        <f>1/(SQRT((1/_R2)^2+テーブル143[[#This Row],[(wc-1/wl)^2]]))</f>
        <v>0.22073918520768923</v>
      </c>
      <c r="E338">
        <f>テーブル143[[#This Row],[インピーダンス]]*COS(テーブル143[[#This Row],[偏角]])</f>
        <v>4.8725787886154523E-3</v>
      </c>
      <c r="F338">
        <f>テーブル143[[#This Row],[インピーダンス]]*SIN(テーブル143[[#This Row],[偏角]])</f>
        <v>-0.22068540020151595</v>
      </c>
      <c r="G338" s="2">
        <f>ATAN(_R2*(1/(テーブル143[[#This Row],[w]]*_L2)-テーブル143[[#This Row],[w]]*_C2))</f>
        <v>-1.5487206152658346</v>
      </c>
    </row>
    <row r="339" spans="1:7">
      <c r="A339">
        <f t="shared" si="16"/>
        <v>2903.5</v>
      </c>
      <c r="B339">
        <f>2*PI()*テーブル143[[#This Row],[周波数]]</f>
        <v>18243.228539395928</v>
      </c>
      <c r="C339">
        <f>(テーブル143[[#This Row],[w]]*_C2-1/(テーブル143[[#This Row],[w]]*_L2))^2</f>
        <v>20.656770263604564</v>
      </c>
      <c r="D339">
        <f>1/(SQRT((1/_R2)^2+テーブル143[[#This Row],[(wc-1/wl)^2]]))</f>
        <v>0.21997012120455184</v>
      </c>
      <c r="E339">
        <f>テーブル143[[#This Row],[インピーダンス]]*COS(テーブル143[[#This Row],[偏角]])</f>
        <v>4.8386854222745284E-3</v>
      </c>
      <c r="F339">
        <f>テーブル143[[#This Row],[インピーダンス]]*SIN(テーブル143[[#This Row],[偏角]])</f>
        <v>-0.21991689645438683</v>
      </c>
      <c r="G339" s="2">
        <f>ATAN(_R2*(1/(テーブル143[[#This Row],[w]]*_L2)-テーブル143[[#This Row],[w]]*_C2))</f>
        <v>-1.5487975403443721</v>
      </c>
    </row>
    <row r="340" spans="1:7">
      <c r="A340">
        <f t="shared" si="16"/>
        <v>2913.5</v>
      </c>
      <c r="B340">
        <f>2*PI()*テーブル143[[#This Row],[周波数]]</f>
        <v>18306.060392467723</v>
      </c>
      <c r="C340">
        <f>(テーブル143[[#This Row],[w]]*_C2-1/(テーブル143[[#This Row],[w]]*_L2))^2</f>
        <v>20.801023121379128</v>
      </c>
      <c r="D340">
        <f>1/(SQRT((1/_R2)^2+テーブル143[[#This Row],[(wc-1/wl)^2]]))</f>
        <v>0.21920642744689608</v>
      </c>
      <c r="E340">
        <f>テーブル143[[#This Row],[インピーダンス]]*COS(テーブル143[[#This Row],[偏角]])</f>
        <v>4.8051457834031351E-3</v>
      </c>
      <c r="F340">
        <f>テーブル143[[#This Row],[インピーダンス]]*SIN(テーブル143[[#This Row],[偏角]])</f>
        <v>-0.2191537551766603</v>
      </c>
      <c r="G340" s="2">
        <f>ATAN(_R2*(1/(テーブル143[[#This Row],[w]]*_L2)-テーブル143[[#This Row],[w]]*_C2))</f>
        <v>-1.5488739281390962</v>
      </c>
    </row>
    <row r="341" spans="1:7">
      <c r="A341">
        <f t="shared" si="16"/>
        <v>2923.5</v>
      </c>
      <c r="B341">
        <f>2*PI()*テーブル143[[#This Row],[周波数]]</f>
        <v>18368.892245539519</v>
      </c>
      <c r="C341">
        <f>(テーブル143[[#This Row],[w]]*_C2-1/(テーブル143[[#This Row],[w]]*_L2))^2</f>
        <v>20.945772019527375</v>
      </c>
      <c r="D341">
        <f>1/(SQRT((1/_R2)^2+テーブル143[[#This Row],[(wc-1/wl)^2]]))</f>
        <v>0.21844804757795536</v>
      </c>
      <c r="E341">
        <f>テーブル143[[#This Row],[インピーダンス]]*COS(テーブル143[[#This Row],[偏角]])</f>
        <v>4.7719549490620643E-3</v>
      </c>
      <c r="F341">
        <f>テーブル143[[#This Row],[インピーダンス]]*SIN(テーブル143[[#This Row],[偏角]])</f>
        <v>-0.21839592014638179</v>
      </c>
      <c r="G341" s="2">
        <f>ATAN(_R2*(1/(テーブル143[[#This Row],[w]]*_L2)-テーブル143[[#This Row],[w]]*_C2))</f>
        <v>-1.5489497842901787</v>
      </c>
    </row>
    <row r="342" spans="1:7">
      <c r="A342">
        <f t="shared" si="16"/>
        <v>2933.5</v>
      </c>
      <c r="B342">
        <f>2*PI()*テーブル143[[#This Row],[周波数]]</f>
        <v>18431.724098611317</v>
      </c>
      <c r="C342">
        <f>(テーブル143[[#This Row],[w]]*_C2-1/(テーブル143[[#This Row],[w]]*_L2))^2</f>
        <v>21.091016957331508</v>
      </c>
      <c r="D342">
        <f>1/(SQRT((1/_R2)^2+テーブル143[[#This Row],[(wc-1/wl)^2]]))</f>
        <v>0.21769492603083174</v>
      </c>
      <c r="E342">
        <f>テーブル143[[#This Row],[インピーダンス]]*COS(テーブル143[[#This Row],[偏角]])</f>
        <v>4.7391080819569236E-3</v>
      </c>
      <c r="F342">
        <f>テーブル143[[#This Row],[インピーダンス]]*SIN(テーブル143[[#This Row],[偏角]])</f>
        <v>-0.21764333592866297</v>
      </c>
      <c r="G342" s="2">
        <f>ATAN(_R2*(1/(テーブル143[[#This Row],[w]]*_L2)-テーブル143[[#This Row],[w]]*_C2))</f>
        <v>-1.5490251143587113</v>
      </c>
    </row>
    <row r="343" spans="1:7">
      <c r="A343">
        <f t="shared" si="16"/>
        <v>2943.5</v>
      </c>
      <c r="B343">
        <f>2*PI()*テーブル143[[#This Row],[周波数]]</f>
        <v>18494.555951683113</v>
      </c>
      <c r="C343">
        <f>(テーブル143[[#This Row],[w]]*_C2-1/(テーブル143[[#This Row],[w]]*_L2))^2</f>
        <v>21.23675793408588</v>
      </c>
      <c r="D343">
        <f>1/(SQRT((1/_R2)^2+テーブル143[[#This Row],[(wc-1/wl)^2]]))</f>
        <v>0.21694700801463948</v>
      </c>
      <c r="E343">
        <f>テーブル143[[#This Row],[インピーダンス]]*COS(テーブル143[[#This Row],[偏角]])</f>
        <v>4.7066004286504112E-3</v>
      </c>
      <c r="F343">
        <f>テーブル143[[#This Row],[インピーダンス]]*SIN(テーブル143[[#This Row],[偏角]])</f>
        <v>-0.21689594786189315</v>
      </c>
      <c r="G343" s="2">
        <f>ATAN(_R2*(1/(テーブル143[[#This Row],[w]]*_L2)-テーブル143[[#This Row],[w]]*_C2))</f>
        <v>-1.5490999238280929</v>
      </c>
    </row>
    <row r="344" spans="1:7">
      <c r="A344">
        <f t="shared" si="16"/>
        <v>2953.5</v>
      </c>
      <c r="B344">
        <f>2*PI()*テーブル143[[#This Row],[周波数]]</f>
        <v>18557.387804754908</v>
      </c>
      <c r="C344">
        <f>(テーブル143[[#This Row],[w]]*_C2-1/(テーブル143[[#This Row],[w]]*_L2))^2</f>
        <v>21.382994949096773</v>
      </c>
      <c r="D344">
        <f>1/(SQRT((1/_R2)^2+テーブル143[[#This Row],[(wc-1/wl)^2]]))</f>
        <v>0.21620423950093992</v>
      </c>
      <c r="E344">
        <f>テーブル143[[#This Row],[インピーダンス]]*COS(テーブル143[[#This Row],[偏角]])</f>
        <v>4.6744273178179752E-3</v>
      </c>
      <c r="F344">
        <f>テーブル143[[#This Row],[インピーダンス]]*SIN(テーブル143[[#This Row],[偏角]])</f>
        <v>-0.21615370204424034</v>
      </c>
      <c r="G344" s="2">
        <f>ATAN(_R2*(1/(テーブル143[[#This Row],[w]]*_L2)-テーブル143[[#This Row],[w]]*_C2))</f>
        <v>-1.5491742181053894</v>
      </c>
    </row>
    <row r="345" spans="1:7">
      <c r="A345">
        <f t="shared" si="16"/>
        <v>2963.5</v>
      </c>
      <c r="B345">
        <f>2*PI()*テーブル143[[#This Row],[周波数]]</f>
        <v>18620.219657826703</v>
      </c>
      <c r="C345">
        <f>(テーブル143[[#This Row],[w]]*_C2-1/(テーブル143[[#This Row],[w]]*_L2))^2</f>
        <v>21.529728001682145</v>
      </c>
      <c r="D345">
        <f>1/(SQRT((1/_R2)^2+テーブル143[[#This Row],[(wc-1/wl)^2]]))</f>
        <v>0.21546656721046159</v>
      </c>
      <c r="E345">
        <f>テーブル143[[#This Row],[インピーダンス]]*COS(テーブル143[[#This Row],[偏角]])</f>
        <v>4.6425841585460478E-3</v>
      </c>
      <c r="F345">
        <f>テーブル143[[#This Row],[インピーダンス]]*SIN(テーブル143[[#This Row],[偏角]])</f>
        <v>-0.21541654532043536</v>
      </c>
      <c r="G345" s="2">
        <f>ATAN(_R2*(1/(テーブル143[[#This Row],[w]]*_L2)-テーブル143[[#This Row],[w]]*_C2))</f>
        <v>-1.5492480025226623</v>
      </c>
    </row>
    <row r="346" spans="1:7">
      <c r="A346">
        <f t="shared" si="16"/>
        <v>2973.5</v>
      </c>
      <c r="B346">
        <f>2*PI()*テーブル143[[#This Row],[周波数]]</f>
        <v>18683.051510898498</v>
      </c>
      <c r="C346">
        <f>(テーブル143[[#This Row],[w]]*_C2-1/(テーブル143[[#This Row],[w]]*_L2))^2</f>
        <v>21.676957091171424</v>
      </c>
      <c r="D346">
        <f>1/(SQRT((1/_R2)^2+テーブル143[[#This Row],[(wc-1/wl)^2]]))</f>
        <v>0.21473393860009798</v>
      </c>
      <c r="E346">
        <f>テーブル143[[#This Row],[インピーダンス]]*COS(テーブル143[[#This Row],[偏角]])</f>
        <v>4.6110664386710739E-3</v>
      </c>
      <c r="F346">
        <f>テーブル143[[#This Row],[インピーダンス]]*SIN(テーブル143[[#This Row],[偏角]])</f>
        <v>-0.21468442526883225</v>
      </c>
      <c r="G346" s="2">
        <f>ATAN(_R2*(1/(テーブル143[[#This Row],[w]]*_L2)-テーブル143[[#This Row],[w]]*_C2))</f>
        <v>-1.5493212823382725</v>
      </c>
    </row>
    <row r="347" spans="1:7">
      <c r="A347">
        <f t="shared" si="16"/>
        <v>2983.5</v>
      </c>
      <c r="B347">
        <f>2*PI()*テーブル143[[#This Row],[周波数]]</f>
        <v>18745.883363970297</v>
      </c>
      <c r="C347">
        <f>(テーブル143[[#This Row],[w]]*_C2-1/(テーブル143[[#This Row],[w]]*_L2))^2</f>
        <v>21.824682216905259</v>
      </c>
      <c r="D347">
        <f>1/(SQRT((1/_R2)^2+テーブル143[[#This Row],[(wc-1/wl)^2]]))</f>
        <v>0.21400630185017636</v>
      </c>
      <c r="E347">
        <f>テーブル143[[#This Row],[インピーダンス]]*COS(テーブル143[[#This Row],[偏角]])</f>
        <v>4.5798697231588595E-3</v>
      </c>
      <c r="F347">
        <f>テーブル143[[#This Row],[インピーダンス]]*SIN(テーブル143[[#This Row],[偏角]])</f>
        <v>-0.21395729018873766</v>
      </c>
      <c r="G347" s="2">
        <f>ATAN(_R2*(1/(テーブル143[[#This Row],[w]]*_L2)-テーブル143[[#This Row],[w]]*_C2))</f>
        <v>-1.5493940627381546</v>
      </c>
    </row>
    <row r="348" spans="1:7">
      <c r="A348">
        <f t="shared" si="16"/>
        <v>2993.5</v>
      </c>
      <c r="B348">
        <f>2*PI()*テーブル143[[#This Row],[周波数]]</f>
        <v>18808.715217042092</v>
      </c>
      <c r="C348">
        <f>(テーブル143[[#This Row],[w]]*_C2-1/(テーブル143[[#This Row],[w]]*_L2))^2</f>
        <v>21.972903378235262</v>
      </c>
      <c r="D348">
        <f>1/(SQRT((1/_R2)^2+テーブル143[[#This Row],[(wc-1/wl)^2]]))</f>
        <v>0.21328360585199149</v>
      </c>
      <c r="E348">
        <f>テーブル143[[#This Row],[インピーダンス]]*COS(テーブル143[[#This Row],[偏角]])</f>
        <v>4.5489896525227761E-3</v>
      </c>
      <c r="F348">
        <f>テーブル143[[#This Row],[インピーダンス]]*SIN(テーブル143[[#This Row],[偏角]])</f>
        <v>-0.21323508908800376</v>
      </c>
      <c r="G348" s="2">
        <f>ATAN(_R2*(1/(テーブル143[[#This Row],[w]]*_L2)-テーブル143[[#This Row],[w]]*_C2))</f>
        <v>-1.5494663488370652</v>
      </c>
    </row>
    <row r="349" spans="1:7">
      <c r="A349">
        <f t="shared" si="16"/>
        <v>3003.5</v>
      </c>
      <c r="B349">
        <f>2*PI()*テーブル143[[#This Row],[周波数]]</f>
        <v>18871.547070113887</v>
      </c>
      <c r="C349">
        <f>(テーブル143[[#This Row],[w]]*_C2-1/(テーブル143[[#This Row],[w]]*_L2))^2</f>
        <v>22.121620574523838</v>
      </c>
      <c r="D349">
        <f>1/(SQRT((1/_R2)^2+テーブル143[[#This Row],[(wc-1/wl)^2]]))</f>
        <v>0.21256580019559684</v>
      </c>
      <c r="E349">
        <f>テーブル143[[#This Row],[インピーダンス]]*COS(テーブル143[[#This Row],[偏角]])</f>
        <v>4.5184219412794319E-3</v>
      </c>
      <c r="F349">
        <f>テーブル143[[#This Row],[インピーダンス]]*SIN(テーブル143[[#This Row],[偏角]])</f>
        <v>-0.21251777167087688</v>
      </c>
      <c r="G349" s="2">
        <f>ATAN(_R2*(1/(テーブル143[[#This Row],[w]]*_L2)-テーブル143[[#This Row],[w]]*_C2))</f>
        <v>-1.5495381456798072</v>
      </c>
    </row>
    <row r="350" spans="1:7">
      <c r="A350">
        <f t="shared" si="16"/>
        <v>3013.5</v>
      </c>
      <c r="B350">
        <f>2*PI()*テーブル143[[#This Row],[周波数]]</f>
        <v>18934.378923185683</v>
      </c>
      <c r="C350">
        <f>(テーブル143[[#This Row],[w]]*_C2-1/(テーブル143[[#This Row],[w]]*_L2))^2</f>
        <v>22.270833805143965</v>
      </c>
      <c r="D350">
        <f>1/(SQRT((1/_R2)^2+テーブル143[[#This Row],[(wc-1/wl)^2]]))</f>
        <v>0.21185283515784753</v>
      </c>
      <c r="E350">
        <f>テーブル143[[#This Row],[インピーダンス]]*COS(テーブル143[[#This Row],[偏角]])</f>
        <v>4.4881623764418347E-3</v>
      </c>
      <c r="F350">
        <f>テーブル143[[#This Row],[インピーダンス]]*SIN(テーブル143[[#This Row],[偏角]])</f>
        <v>-0.21180528832609635</v>
      </c>
      <c r="G350" s="2">
        <f>ATAN(_R2*(1/(テーブル143[[#This Row],[w]]*_L2)-テーブル143[[#This Row],[w]]*_C2))</f>
        <v>-1.5496094582424251</v>
      </c>
    </row>
    <row r="351" spans="1:7">
      <c r="A351">
        <f t="shared" si="16"/>
        <v>3023.5</v>
      </c>
      <c r="B351">
        <f>2*PI()*テーブル143[[#This Row],[周波数]]</f>
        <v>18997.210776257478</v>
      </c>
      <c r="C351">
        <f>(テーブル143[[#This Row],[w]]*_C2-1/(テーブル143[[#This Row],[w]]*_L2))^2</f>
        <v>22.42054306947897</v>
      </c>
      <c r="D351">
        <f>1/(SQRT((1/_R2)^2+テーブル143[[#This Row],[(wc-1/wl)^2]]))</f>
        <v>0.21114466169068974</v>
      </c>
      <c r="E351">
        <f>テーブル143[[#This Row],[インピーダンス]]*COS(テーブル143[[#This Row],[偏角]])</f>
        <v>4.4582068160475691E-3</v>
      </c>
      <c r="F351">
        <f>テーブル143[[#This Row],[インピーダンス]]*SIN(テーブル143[[#This Row],[偏角]])</f>
        <v>-0.21109759011523835</v>
      </c>
      <c r="G351" s="2">
        <f>ATAN(_R2*(1/(テーブル143[[#This Row],[w]]*_L2)-テーブル143[[#This Row],[w]]*_C2))</f>
        <v>-1.5496802914333805</v>
      </c>
    </row>
    <row r="352" spans="1:7">
      <c r="A352">
        <f t="shared" si="16"/>
        <v>3033.5</v>
      </c>
      <c r="B352">
        <f>2*PI()*テーブル143[[#This Row],[周波数]]</f>
        <v>19060.042629329273</v>
      </c>
      <c r="C352">
        <f>(テーブル143[[#This Row],[w]]*_C2-1/(テーブル143[[#This Row],[w]]*_L2))^2</f>
        <v>22.570748366922302</v>
      </c>
      <c r="D352">
        <f>1/(SQRT((1/_R2)^2+テーブル143[[#This Row],[(wc-1/wl)^2]]))</f>
        <v>0.21044123140968946</v>
      </c>
      <c r="E352">
        <f>テーブル143[[#This Row],[インピーダンス]]*COS(テーブル143[[#This Row],[偏角]])</f>
        <v>4.4285511877226276E-3</v>
      </c>
      <c r="F352">
        <f>テーブル143[[#This Row],[インピーダンス]]*SIN(テーブル143[[#This Row],[偏角]])</f>
        <v>-0.2103946287612975</v>
      </c>
      <c r="G352" s="2">
        <f>ATAN(_R2*(1/(テーブル143[[#This Row],[w]]*_L2)-テーブル143[[#This Row],[w]]*_C2))</f>
        <v>-1.5497506500946983</v>
      </c>
    </row>
    <row r="353" spans="1:7">
      <c r="A353">
        <f t="shared" si="16"/>
        <v>3043.5</v>
      </c>
      <c r="B353">
        <f>2*PI()*テーブル143[[#This Row],[周波数]]</f>
        <v>19122.874482401072</v>
      </c>
      <c r="C353">
        <f>(テーブル143[[#This Row],[w]]*_C2-1/(テーブル143[[#This Row],[w]]*_L2))^2</f>
        <v>22.721449696877404</v>
      </c>
      <c r="D353">
        <f>1/(SQRT((1/_R2)^2+テーブル143[[#This Row],[(wc-1/wl)^2]]))</f>
        <v>0.20974249658279528</v>
      </c>
      <c r="E353">
        <f>テーブル143[[#This Row],[インピーダンス]]*COS(テーブル143[[#This Row],[偏角]])</f>
        <v>4.3991914872784105E-3</v>
      </c>
      <c r="F353">
        <f>テーブル143[[#This Row],[インピーダンス]]*SIN(テーブル143[[#This Row],[偏角]])</f>
        <v>-0.20969635663750133</v>
      </c>
      <c r="G353" s="2">
        <f>ATAN(_R2*(1/(テーブル143[[#This Row],[w]]*_L2)-テーブル143[[#This Row],[w]]*_C2))</f>
        <v>-1.5498205390030939</v>
      </c>
    </row>
    <row r="354" spans="1:7">
      <c r="A354">
        <f t="shared" si="16"/>
        <v>3053.5</v>
      </c>
      <c r="B354">
        <f>2*PI()*テーブル143[[#This Row],[周波数]]</f>
        <v>19185.706335472867</v>
      </c>
      <c r="C354">
        <f>(テーブル143[[#This Row],[w]]*_C2-1/(テーブル143[[#This Row],[w]]*_L2))^2</f>
        <v>22.872647058757423</v>
      </c>
      <c r="D354">
        <f>1/(SQRT((1/_R2)^2+テーブル143[[#This Row],[(wc-1/wl)^2]]))</f>
        <v>0.20904841011933015</v>
      </c>
      <c r="E354">
        <f>テーブル143[[#This Row],[インピーダンス]]*COS(テーブル143[[#This Row],[偏角]])</f>
        <v>4.3701237773419591E-3</v>
      </c>
      <c r="F354">
        <f>テーブル143[[#This Row],[インピーダンス]]*SIN(テーブル143[[#This Row],[偏角]])</f>
        <v>-0.20900272675635206</v>
      </c>
      <c r="G354" s="2">
        <f>ATAN(_R2*(1/(テーブル143[[#This Row],[w]]*_L2)-テーブル143[[#This Row],[w]]*_C2))</f>
        <v>-1.5498899628710761</v>
      </c>
    </row>
    <row r="355" spans="1:7">
      <c r="A355">
        <f t="shared" si="16"/>
        <v>3063.5</v>
      </c>
      <c r="B355">
        <f>2*PI()*テーブル143[[#This Row],[周波数]]</f>
        <v>19248.538188544662</v>
      </c>
      <c r="C355">
        <f>(テーブル143[[#This Row],[w]]*_C2-1/(テーブル143[[#This Row],[w]]*_L2))^2</f>
        <v>23.024340451985108</v>
      </c>
      <c r="D355">
        <f>1/(SQRT((1/_R2)^2+テーブル143[[#This Row],[(wc-1/wl)^2]]))</f>
        <v>0.20835892555920568</v>
      </c>
      <c r="E355">
        <f>テーブル143[[#This Row],[インピーダンス]]*COS(テーブル143[[#This Row],[偏角]])</f>
        <v>4.3413441860186402E-3</v>
      </c>
      <c r="F355">
        <f>テーブル143[[#This Row],[インピーダンス]]*SIN(テーブル143[[#This Row],[偏角]])</f>
        <v>-0.20831369275888981</v>
      </c>
      <c r="G355" s="2">
        <f>ATAN(_R2*(1/(テーブル143[[#This Row],[w]]*_L2)-テーブル143[[#This Row],[w]]*_C2))</f>
        <v>-1.5499589263480251</v>
      </c>
    </row>
    <row r="356" spans="1:7">
      <c r="A356">
        <f t="shared" si="16"/>
        <v>3073.5</v>
      </c>
      <c r="B356">
        <f>2*PI()*テーブル143[[#This Row],[周波数]]</f>
        <v>19311.370041616457</v>
      </c>
      <c r="C356">
        <f>(テーブル143[[#This Row],[w]]*_C2-1/(テーブル143[[#This Row],[w]]*_L2))^2</f>
        <v>23.176529875992546</v>
      </c>
      <c r="D356">
        <f>1/(SQRT((1/_R2)^2+テーブル143[[#This Row],[(wc-1/wl)^2]]))</f>
        <v>0.20767399706235495</v>
      </c>
      <c r="E356">
        <f>テーブル143[[#This Row],[インピーダンス]]*COS(テーブル143[[#This Row],[偏角]])</f>
        <v>4.3128489055854809E-3</v>
      </c>
      <c r="F356">
        <f>テーブル143[[#This Row],[インピーダンス]]*SIN(テーブル143[[#This Row],[偏角]])</f>
        <v>-0.20762920890417272</v>
      </c>
      <c r="G356" s="2">
        <f>ATAN(_R2*(1/(テーブル143[[#This Row],[w]]*_L2)-テーブル143[[#This Row],[w]]*_C2))</f>
        <v>-1.550027434021253</v>
      </c>
    </row>
    <row r="357" spans="1:7">
      <c r="A357">
        <f t="shared" si="16"/>
        <v>3083.5</v>
      </c>
      <c r="B357">
        <f>2*PI()*テーブル143[[#This Row],[周波数]]</f>
        <v>19374.201894688253</v>
      </c>
      <c r="C357">
        <f>(テーブル143[[#This Row],[w]]*_C2-1/(テーブル143[[#This Row],[w]]*_L2))^2</f>
        <v>23.329215330221039</v>
      </c>
      <c r="D357">
        <f>1/(SQRT((1/_R2)^2+テーブル143[[#This Row],[(wc-1/wl)^2]]))</f>
        <v>0.20699357939837751</v>
      </c>
      <c r="E357">
        <f>テーブル143[[#This Row],[インピーダンス]]*COS(テーブル143[[#This Row],[偏角]])</f>
        <v>4.2846341912152249E-3</v>
      </c>
      <c r="F357">
        <f>テーブル143[[#This Row],[インピーダンス]]*SIN(テーブル143[[#This Row],[偏角]])</f>
        <v>-0.20694923005896851</v>
      </c>
      <c r="G357" s="2">
        <f>ATAN(_R2*(1/(テーブル143[[#This Row],[w]]*_L2)-テーブル143[[#This Row],[w]]*_C2))</f>
        <v>-1.5500954904170396</v>
      </c>
    </row>
    <row r="358" spans="1:7">
      <c r="A358">
        <f t="shared" si="16"/>
        <v>3093.5</v>
      </c>
      <c r="B358">
        <f>2*PI()*テーブル143[[#This Row],[周波数]]</f>
        <v>19437.033747760051</v>
      </c>
      <c r="C358">
        <f>(テーブル143[[#This Row],[w]]*_C2-1/(テーブル143[[#This Row],[w]]*_L2))^2</f>
        <v>23.482396814120925</v>
      </c>
      <c r="D358">
        <f>1/(SQRT((1/_R2)^2+テーブル143[[#This Row],[(wc-1/wl)^2]]))</f>
        <v>0.20631762793639205</v>
      </c>
      <c r="E358">
        <f>テーブル143[[#This Row],[インピーダンス]]*COS(テーブル143[[#This Row],[偏角]])</f>
        <v>4.256696359729948E-3</v>
      </c>
      <c r="F358">
        <f>テーブル143[[#This Row],[インピーダンス]]*SIN(テーブル143[[#This Row],[偏角]])</f>
        <v>-0.20627371168765196</v>
      </c>
      <c r="G358" s="2">
        <f>ATAN(_R2*(1/(テーブル143[[#This Row],[w]]*_L2)-テーブル143[[#This Row],[w]]*_C2))</f>
        <v>-1.5501631000016494</v>
      </c>
    </row>
    <row r="359" spans="1:7">
      <c r="A359">
        <f t="shared" si="16"/>
        <v>3103.5</v>
      </c>
      <c r="B359">
        <f>2*PI()*テーブル143[[#This Row],[周波数]]</f>
        <v>19499.865600831847</v>
      </c>
      <c r="C359">
        <f>(テーブル143[[#This Row],[w]]*_C2-1/(テーブル143[[#This Row],[w]]*_L2))^2</f>
        <v>23.636074327151348</v>
      </c>
      <c r="D359">
        <f>1/(SQRT((1/_R2)^2+テーブル143[[#This Row],[(wc-1/wl)^2]]))</f>
        <v>0.20564609863509237</v>
      </c>
      <c r="E359">
        <f>テーブル143[[#This Row],[インピーダンス]]*COS(テーブル143[[#This Row],[偏角]])</f>
        <v>4.2290317883834179E-3</v>
      </c>
      <c r="F359">
        <f>テーブル143[[#This Row],[インピーダンス]]*SIN(テーブル143[[#This Row],[偏角]])</f>
        <v>-0.20560260984230472</v>
      </c>
      <c r="G359" s="2">
        <f>ATAN(_R2*(1/(テーブル143[[#This Row],[w]]*_L2)-テーブル143[[#This Row],[w]]*_C2))</f>
        <v>-1.5502302671823267</v>
      </c>
    </row>
    <row r="360" spans="1:7">
      <c r="A360">
        <f t="shared" si="16"/>
        <v>3113.5</v>
      </c>
      <c r="B360">
        <f>2*PI()*テーブル143[[#This Row],[周波数]]</f>
        <v>19562.697453903642</v>
      </c>
      <c r="C360">
        <f>(テーブル143[[#This Row],[w]]*_C2-1/(テーブル143[[#This Row],[w]]*_L2))^2</f>
        <v>23.790247868780128</v>
      </c>
      <c r="D360">
        <f>1/(SQRT((1/_R2)^2+テーブル143[[#This Row],[(wc-1/wl)^2]]))</f>
        <v>0.20497894803300123</v>
      </c>
      <c r="E360">
        <f>テーブル143[[#This Row],[インピーダンス]]*COS(テーブル143[[#This Row],[偏角]])</f>
        <v>4.2016369136715706E-3</v>
      </c>
      <c r="F360">
        <f>テーブル143[[#This Row],[インピーダンス]]*SIN(テーブル143[[#This Row],[偏角]])</f>
        <v>-0.20493588115301209</v>
      </c>
      <c r="G360" s="2">
        <f>ATAN(_R2*(1/(テーブル143[[#This Row],[w]]*_L2)-テーブル143[[#This Row],[w]]*_C2))</f>
        <v>-1.5502969963082724</v>
      </c>
    </row>
    <row r="361" spans="1:7">
      <c r="A361">
        <f t="shared" si="16"/>
        <v>3123.5</v>
      </c>
      <c r="B361">
        <f>2*PI()*テーブル143[[#This Row],[周波数]]</f>
        <v>19625.529306975437</v>
      </c>
      <c r="C361">
        <f>(テーブル143[[#This Row],[w]]*_C2-1/(テーブル143[[#This Row],[w]]*_L2))^2</f>
        <v>23.944917438483618</v>
      </c>
      <c r="D361">
        <f>1/(SQRT((1/_R2)^2+テーブル143[[#This Row],[(wc-1/wl)^2]]))</f>
        <v>0.20431613323891737</v>
      </c>
      <c r="E361">
        <f>テーブル143[[#This Row],[インピーダンス]]*COS(テーブル143[[#This Row],[偏角]])</f>
        <v>4.1745082301703164E-3</v>
      </c>
      <c r="F361">
        <f>テーブル143[[#This Row],[インピーダンス]]*SIN(テーブル143[[#This Row],[偏角]])</f>
        <v>-0.20427348281835134</v>
      </c>
      <c r="G361" s="2">
        <f>ATAN(_R2*(1/(テーブル143[[#This Row],[w]]*_L2)-テーブル143[[#This Row],[w]]*_C2))</f>
        <v>-1.5503632916715999</v>
      </c>
    </row>
    <row r="362" spans="1:7">
      <c r="A362">
        <f t="shared" si="16"/>
        <v>3133.5</v>
      </c>
      <c r="B362">
        <f>2*PI()*テーブル143[[#This Row],[周波数]]</f>
        <v>19688.361160047232</v>
      </c>
      <c r="C362">
        <f>(テーブル143[[#This Row],[w]]*_C2-1/(テーブル143[[#This Row],[w]]*_L2))^2</f>
        <v>24.100083035746472</v>
      </c>
      <c r="D362">
        <f>1/(SQRT((1/_R2)^2+テーブル143[[#This Row],[(wc-1/wl)^2]]))</f>
        <v>0.20365761192255213</v>
      </c>
      <c r="E362">
        <f>テーブル143[[#This Row],[インピーダンス]]*COS(テーブル143[[#This Row],[偏角]])</f>
        <v>4.1476422893996674E-3</v>
      </c>
      <c r="F362">
        <f>テーブル143[[#This Row],[インピーダンス]]*SIN(テーブル143[[#This Row],[偏角]])</f>
        <v>-0.20361537259606907</v>
      </c>
      <c r="G362" s="2">
        <f>ATAN(_R2*(1/(テーブル143[[#This Row],[w]]*_L2)-テーブル143[[#This Row],[w]]*_C2))</f>
        <v>-1.5504291575082738</v>
      </c>
    </row>
    <row r="363" spans="1:7">
      <c r="A363">
        <f t="shared" si="16"/>
        <v>3143.5</v>
      </c>
      <c r="B363">
        <f>2*PI()*テーブル143[[#This Row],[周波数]]</f>
        <v>19751.193013119031</v>
      </c>
      <c r="C363">
        <f>(テーブル143[[#This Row],[w]]*_C2-1/(テーブル143[[#This Row],[w]]*_L2))^2</f>
        <v>24.255744660061595</v>
      </c>
      <c r="D363">
        <f>1/(SQRT((1/_R2)^2+テーブル143[[#This Row],[(wc-1/wl)^2]]))</f>
        <v>0.20300334230535003</v>
      </c>
      <c r="E363">
        <f>テーブル143[[#This Row],[インピーダンス]]*COS(テーブル143[[#This Row],[偏角]])</f>
        <v>4.1210356987143237E-3</v>
      </c>
      <c r="F363">
        <f>テーブル143[[#This Row],[インピーダンス]]*SIN(テーブル143[[#This Row],[偏角]])</f>
        <v>-0.20296150879394112</v>
      </c>
      <c r="G363" s="2">
        <f>ATAN(_R2*(1/(テーブル143[[#This Row],[w]]*_L2)-テーブル143[[#This Row],[w]]*_C2))</f>
        <v>-1.5504945979990277</v>
      </c>
    </row>
    <row r="364" spans="1:7">
      <c r="A364">
        <f t="shared" si="16"/>
        <v>3153.5</v>
      </c>
      <c r="B364">
        <f>2*PI()*テーブル143[[#This Row],[周波数]]</f>
        <v>19814.024866190826</v>
      </c>
      <c r="C364">
        <f>(テーブル143[[#This Row],[w]]*_C2-1/(テーブル143[[#This Row],[w]]*_L2))^2</f>
        <v>24.411902310929815</v>
      </c>
      <c r="D364">
        <f>1/(SQRT((1/_R2)^2+テーブル143[[#This Row],[(wc-1/wl)^2]]))</f>
        <v>0.20235328315149079</v>
      </c>
      <c r="E364">
        <f>テーブル143[[#This Row],[インピーダンス]]*COS(テーブル143[[#This Row],[偏角]])</f>
        <v>4.0946851202187601E-3</v>
      </c>
      <c r="F364">
        <f>テーブル143[[#This Row],[インピーダンス]]*SIN(テーブル143[[#This Row],[偏角]])</f>
        <v>-0.20231185026081311</v>
      </c>
      <c r="G364" s="2">
        <f>ATAN(_R2*(1/(テーブル143[[#This Row],[w]]*_L2)-テーブル143[[#This Row],[w]]*_C2))</f>
        <v>-1.5505596172702669</v>
      </c>
    </row>
    <row r="365" spans="1:7">
      <c r="A365">
        <f t="shared" si="16"/>
        <v>3163.5</v>
      </c>
      <c r="B365">
        <f>2*PI()*テーブル143[[#This Row],[周波数]]</f>
        <v>19876.856719262621</v>
      </c>
      <c r="C365">
        <f>(テーブル143[[#This Row],[w]]*_C2-1/(テーブル143[[#This Row],[w]]*_L2))^2</f>
        <v>24.568555987859938</v>
      </c>
      <c r="D365">
        <f>1/(SQRT((1/_R2)^2+テーブル143[[#This Row],[(wc-1/wl)^2]]))</f>
        <v>0.20170739375906624</v>
      </c>
      <c r="E365">
        <f>テーブル143[[#This Row],[インピーダンス]]*COS(テーブル143[[#This Row],[偏角]])</f>
        <v>4.0685872697075066E-3</v>
      </c>
      <c r="F365">
        <f>テーブル143[[#This Row],[インピーダンス]]*SIN(テーブル143[[#This Row],[偏角]])</f>
        <v>-0.20166635637781469</v>
      </c>
      <c r="G365" s="2">
        <f>ATAN(_R2*(1/(テーブル143[[#This Row],[w]]*_L2)-テーブル143[[#This Row],[w]]*_C2))</f>
        <v>-1.5506242193949511</v>
      </c>
    </row>
    <row r="366" spans="1:7">
      <c r="A366">
        <f t="shared" si="16"/>
        <v>3173.5</v>
      </c>
      <c r="B366">
        <f>2*PI()*テーブル143[[#This Row],[周波数]]</f>
        <v>19939.688572334417</v>
      </c>
      <c r="C366">
        <f>(テーブル143[[#This Row],[w]]*_C2-1/(テーブル143[[#This Row],[w]]*_L2))^2</f>
        <v>24.725705690368439</v>
      </c>
      <c r="D366">
        <f>1/(SQRT((1/_R2)^2+テーブル143[[#This Row],[(wc-1/wl)^2]]))</f>
        <v>0.20106563395143071</v>
      </c>
      <c r="E366">
        <f>テーブル143[[#This Row],[インピーダンス]]*COS(テーブル143[[#This Row],[偏角]])</f>
        <v>4.0427389156290879E-3</v>
      </c>
      <c r="F366">
        <f>テーブル143[[#This Row],[インピーダンス]]*SIN(テーブル143[[#This Row],[偏角]])</f>
        <v>-0.20102498704974658</v>
      </c>
      <c r="G366" s="2">
        <f>ATAN(_R2*(1/(テーブル143[[#This Row],[w]]*_L2)-テーブル143[[#This Row],[w]]*_C2))</f>
        <v>-1.5506884083934602</v>
      </c>
    </row>
    <row r="367" spans="1:7">
      <c r="A367">
        <f t="shared" si="16"/>
        <v>3183.5</v>
      </c>
      <c r="B367">
        <f>2*PI()*テーブル143[[#This Row],[周波数]]</f>
        <v>20002.520425406212</v>
      </c>
      <c r="C367">
        <f>(テーブル143[[#This Row],[w]]*_C2-1/(テーブル143[[#This Row],[w]]*_L2))^2</f>
        <v>24.883351417979412</v>
      </c>
      <c r="D367">
        <f>1/(SQRT((1/_R2)^2+テーブル143[[#This Row],[(wc-1/wl)^2]]))</f>
        <v>0.20042796406871882</v>
      </c>
      <c r="E367">
        <f>テーブル143[[#This Row],[インピーダンス]]*COS(テーブル143[[#This Row],[偏角]])</f>
        <v>4.0171368780731638E-3</v>
      </c>
      <c r="F367">
        <f>テーブル143[[#This Row],[インピーダンス]]*SIN(テーブル143[[#This Row],[偏角]])</f>
        <v>-0.20038770269663372</v>
      </c>
      <c r="G367" s="2">
        <f>ATAN(_R2*(1/(テーブル143[[#This Row],[w]]*_L2)-テーブル143[[#This Row],[w]]*_C2))</f>
        <v>-1.5507521882344448</v>
      </c>
    </row>
    <row r="368" spans="1:7">
      <c r="A368">
        <f t="shared" si="16"/>
        <v>3193.5</v>
      </c>
      <c r="B368">
        <f>2*PI()*テーブル143[[#This Row],[周波数]]</f>
        <v>20065.352278478007</v>
      </c>
      <c r="C368">
        <f>(テーブル143[[#This Row],[w]]*_C2-1/(テーブル143[[#This Row],[w]]*_L2))^2</f>
        <v>25.041493170224346</v>
      </c>
      <c r="D368">
        <f>1/(SQRT((1/_R2)^2+テーブル143[[#This Row],[(wc-1/wl)^2]]))</f>
        <v>0.1997943449595285</v>
      </c>
      <c r="E368">
        <f>テーブル143[[#This Row],[インピーダンス]]*COS(テーブル143[[#This Row],[偏角]])</f>
        <v>3.9917780277807131E-3</v>
      </c>
      <c r="F368">
        <f>テーブル143[[#This Row],[インピーダンス]]*SIN(テーブル143[[#This Row],[偏角]])</f>
        <v>-0.19975446424544308</v>
      </c>
      <c r="G368" s="2">
        <f>ATAN(_R2*(1/(テーブル143[[#This Row],[w]]*_L2)-テーブル143[[#This Row],[w]]*_C2))</f>
        <v>-1.5508155628356579</v>
      </c>
    </row>
    <row r="369" spans="1:7">
      <c r="A369">
        <f t="shared" si="16"/>
        <v>3203.5</v>
      </c>
      <c r="B369">
        <f>2*PI()*テーブル143[[#This Row],[周波数]]</f>
        <v>20128.184131549806</v>
      </c>
      <c r="C369">
        <f>(テーブル143[[#This Row],[w]]*_C2-1/(テーブル143[[#This Row],[w]]*_L2))^2</f>
        <v>25.200130946642073</v>
      </c>
      <c r="D369">
        <f>1/(SQRT((1/_R2)^2+テーブル143[[#This Row],[(wc-1/wl)^2]]))</f>
        <v>0.19916473797276404</v>
      </c>
      <c r="E369">
        <f>テーブル143[[#This Row],[インピーダンス]]*COS(テーブル143[[#This Row],[偏角]])</f>
        <v>3.9666592851759983E-3</v>
      </c>
      <c r="F369">
        <f>テーブル143[[#This Row],[インピーダンス]]*SIN(テーブル143[[#This Row],[偏角]])</f>
        <v>-0.19912523312196043</v>
      </c>
      <c r="G369" s="2">
        <f>ATAN(_R2*(1/(テーブル143[[#This Row],[w]]*_L2)-テーブル143[[#This Row],[w]]*_C2))</f>
        <v>-1.5508785360647726</v>
      </c>
    </row>
    <row r="370" spans="1:7">
      <c r="A370">
        <f t="shared" ref="A370:A433" si="17">A369+_dt2</f>
        <v>3213.5</v>
      </c>
      <c r="B370">
        <f>2*PI()*テーブル143[[#This Row],[周波数]]</f>
        <v>20191.015984621601</v>
      </c>
      <c r="C370">
        <f>(テーブル143[[#This Row],[w]]*_C2-1/(テーブル143[[#This Row],[w]]*_L2))^2</f>
        <v>25.359264746778567</v>
      </c>
      <c r="D370">
        <f>1/(SQRT((1/_R2)^2+テーブル143[[#This Row],[(wc-1/wl)^2]]))</f>
        <v>0.19853910494963692</v>
      </c>
      <c r="E370">
        <f>テーブル143[[#This Row],[インピーダンス]]*COS(テーブル143[[#This Row],[偏角]])</f>
        <v>3.941777619420289E-3</v>
      </c>
      <c r="F370">
        <f>テーブル143[[#This Row],[インピーダンス]]*SIN(テーブル143[[#This Row],[偏角]])</f>
        <v>-0.19849997124282406</v>
      </c>
      <c r="G370" s="2">
        <f>ATAN(_R2*(1/(テーブル143[[#This Row],[w]]*_L2)-テーブル143[[#This Row],[w]]*_C2))</f>
        <v>-1.5509411117401828</v>
      </c>
    </row>
    <row r="371" spans="1:7">
      <c r="A371">
        <f t="shared" si="17"/>
        <v>3223.5</v>
      </c>
      <c r="B371">
        <f>2*PI()*テーブル143[[#This Row],[周波数]]</f>
        <v>20253.847837693396</v>
      </c>
      <c r="C371">
        <f>(テーブル143[[#This Row],[w]]*_C2-1/(テーブル143[[#This Row],[w]]*_L2))^2</f>
        <v>25.518894570186838</v>
      </c>
      <c r="D371">
        <f>1/(SQRT((1/_R2)^2+テーブル143[[#This Row],[(wc-1/wl)^2]]))</f>
        <v>0.19791740821581971</v>
      </c>
      <c r="E371">
        <f>テーブル143[[#This Row],[インピーダンス]]*COS(テーブル143[[#This Row],[偏角]])</f>
        <v>3.9171300474867225E-3</v>
      </c>
      <c r="F371">
        <f>テーブル143[[#This Row],[インピーダンス]]*SIN(テーブル143[[#This Row],[偏角]])</f>
        <v>-0.19787864100771083</v>
      </c>
      <c r="G371" s="2">
        <f>ATAN(_R2*(1/(テーブル143[[#This Row],[w]]*_L2)-テーブル143[[#This Row],[w]]*_C2))</f>
        <v>-1.5510032936317886</v>
      </c>
    </row>
    <row r="372" spans="1:7">
      <c r="A372">
        <f t="shared" si="17"/>
        <v>3233.5</v>
      </c>
      <c r="B372">
        <f>2*PI()*テーブル143[[#This Row],[周波数]]</f>
        <v>20316.679690765191</v>
      </c>
      <c r="C372">
        <f>(テーブル143[[#This Row],[w]]*_C2-1/(テーブル143[[#This Row],[w]]*_L2))^2</f>
        <v>25.679020416426802</v>
      </c>
      <c r="D372">
        <f>1/(SQRT((1/_R2)^2+テーブル143[[#This Row],[(wc-1/wl)^2]]))</f>
        <v>0.19729961057375059</v>
      </c>
      <c r="E372">
        <f>テーブル143[[#This Row],[インピーダンス]]*COS(テーブル143[[#This Row],[偏角]])</f>
        <v>3.8927136332553513E-3</v>
      </c>
      <c r="F372">
        <f>テーブル143[[#This Row],[インピーダンス]]*SIN(テーブル143[[#This Row],[偏角]])</f>
        <v>-0.19726120529167185</v>
      </c>
      <c r="G372" s="2">
        <f>ATAN(_R2*(1/(テーブル143[[#This Row],[w]]*_L2)-テーブル143[[#This Row],[w]]*_C2))</f>
        <v>-1.5510650854617671</v>
      </c>
    </row>
    <row r="373" spans="1:7">
      <c r="A373">
        <f t="shared" si="17"/>
        <v>3243.5</v>
      </c>
      <c r="B373">
        <f>2*PI()*テーブル143[[#This Row],[周波数]]</f>
        <v>20379.511543836987</v>
      </c>
      <c r="C373">
        <f>(テーブル143[[#This Row],[w]]*_C2-1/(テーブル143[[#This Row],[w]]*_L2))^2</f>
        <v>25.839642285065132</v>
      </c>
      <c r="D373">
        <f>1/(SQRT((1/_R2)^2+テーブル143[[#This Row],[(wc-1/wl)^2]]))</f>
        <v>0.19668567529508435</v>
      </c>
      <c r="E373">
        <f>テーブル143[[#This Row],[インピーダンス]]*COS(テーブル143[[#This Row],[偏角]])</f>
        <v>3.8685254866283299E-3</v>
      </c>
      <c r="F373">
        <f>テーブル143[[#This Row],[インピーダンス]]*SIN(テーブル143[[#This Row],[偏角]])</f>
        <v>-0.19664762743761408</v>
      </c>
      <c r="G373" s="2">
        <f>ATAN(_R2*(1/(テーブル143[[#This Row],[w]]*_L2)-テーブル143[[#This Row],[w]]*_C2))</f>
        <v>-1.5511264909053288</v>
      </c>
    </row>
    <row r="374" spans="1:7">
      <c r="A374">
        <f t="shared" si="17"/>
        <v>3253.5</v>
      </c>
      <c r="B374">
        <f>2*PI()*テーブル143[[#This Row],[周波数]]</f>
        <v>20442.343396908786</v>
      </c>
      <c r="C374">
        <f>(テーブル143[[#This Row],[w]]*_C2-1/(テーブル143[[#This Row],[w]]*_L2))^2</f>
        <v>26.000760175675182</v>
      </c>
      <c r="D374">
        <f>1/(SQRT((1/_R2)^2+テーブル143[[#This Row],[(wc-1/wl)^2]]))</f>
        <v>0.19607556611328691</v>
      </c>
      <c r="E374">
        <f>テーブル143[[#This Row],[インピーダンス]]*COS(テーブル143[[#This Row],[偏角]])</f>
        <v>3.8445627626646091E-3</v>
      </c>
      <c r="F374">
        <f>テーブル143[[#This Row],[インピーダンス]]*SIN(テーブル143[[#This Row],[偏角]])</f>
        <v>-0.19603787124892447</v>
      </c>
      <c r="G374" s="2">
        <f>ATAN(_R2*(1/(テーブル143[[#This Row],[w]]*_L2)-テーブル143[[#This Row],[w]]*_C2))</f>
        <v>-1.5511875135914583</v>
      </c>
    </row>
    <row r="375" spans="1:7">
      <c r="A375">
        <f t="shared" si="17"/>
        <v>3263.5</v>
      </c>
      <c r="B375">
        <f>2*PI()*テーブル143[[#This Row],[周波数]]</f>
        <v>20505.175249980581</v>
      </c>
      <c r="C375">
        <f>(テーブル143[[#This Row],[w]]*_C2-1/(テーブル143[[#This Row],[w]]*_L2))^2</f>
        <v>26.162374087836803</v>
      </c>
      <c r="D375">
        <f>1/(SQRT((1/_R2)^2+テーブル143[[#This Row],[(wc-1/wl)^2]]))</f>
        <v>0.19546924721637049</v>
      </c>
      <c r="E375">
        <f>テーブル143[[#This Row],[インピーダンス]]*COS(テーブル143[[#This Row],[偏角]])</f>
        <v>3.8208226607334738E-3</v>
      </c>
      <c r="F375">
        <f>テーブル143[[#This Row],[インピーダンス]]*SIN(テーブル143[[#This Row],[偏角]])</f>
        <v>-0.19543190098223417</v>
      </c>
      <c r="G375" s="2">
        <f>ATAN(_R2*(1/(テーブル143[[#This Row],[w]]*_L2)-テーブル143[[#This Row],[w]]*_C2))</f>
        <v>-1.5512481571036425</v>
      </c>
    </row>
    <row r="376" spans="1:7">
      <c r="A376">
        <f t="shared" si="17"/>
        <v>3273.5</v>
      </c>
      <c r="B376">
        <f>2*PI()*テーブル143[[#This Row],[周波数]]</f>
        <v>20568.007103052376</v>
      </c>
      <c r="C376">
        <f>(テーブル143[[#This Row],[w]]*_C2-1/(テーブル143[[#This Row],[w]]*_L2))^2</f>
        <v>26.324484021136254</v>
      </c>
      <c r="D376">
        <f>1/(SQRT((1/_R2)^2+テーブル143[[#This Row],[(wc-1/wl)^2]]))</f>
        <v>0.19486668323976583</v>
      </c>
      <c r="E376">
        <f>テーブル143[[#This Row],[インピーダンス]]*COS(テーブル143[[#This Row],[偏角]])</f>
        <v>3.7973024236867135E-3</v>
      </c>
      <c r="F376">
        <f>テーブル143[[#This Row],[インピーダンス]]*SIN(テーブル143[[#This Row],[偏角]])</f>
        <v>-0.19482968134031914</v>
      </c>
      <c r="G376" s="2">
        <f>ATAN(_R2*(1/(テーブル143[[#This Row],[w]]*_L2)-テーブル143[[#This Row],[w]]*_C2))</f>
        <v>-1.5513084249805837</v>
      </c>
    </row>
    <row r="377" spans="1:7">
      <c r="A377">
        <f t="shared" si="17"/>
        <v>3283.5</v>
      </c>
      <c r="B377">
        <f>2*PI()*テーブル143[[#This Row],[周波数]]</f>
        <v>20630.838956124171</v>
      </c>
      <c r="C377">
        <f>(テーブル143[[#This Row],[w]]*_C2-1/(テーブル143[[#This Row],[w]]*_L2))^2</f>
        <v>26.4870899751661</v>
      </c>
      <c r="D377">
        <f>1/(SQRT((1/_R2)^2+テーブル143[[#This Row],[(wc-1/wl)^2]]))</f>
        <v>0.19426783925932845</v>
      </c>
      <c r="E377">
        <f>テーブル143[[#This Row],[インピーダンス]]*COS(テーブル143[[#This Row],[偏角]])</f>
        <v>3.7739993370488369E-3</v>
      </c>
      <c r="F377">
        <f>テーブル143[[#This Row],[インピーダンス]]*SIN(テーブル143[[#This Row],[偏角]])</f>
        <v>-0.1942311774651336</v>
      </c>
      <c r="G377" s="2">
        <f>ATAN(_R2*(1/(テーブル143[[#This Row],[w]]*_L2)-テーブル143[[#This Row],[w]]*_C2))</f>
        <v>-1.5513683207169</v>
      </c>
    </row>
    <row r="378" spans="1:7">
      <c r="A378">
        <f t="shared" si="17"/>
        <v>3293.5</v>
      </c>
      <c r="B378">
        <f>2*PI()*テーブル143[[#This Row],[周波数]]</f>
        <v>20693.670809195966</v>
      </c>
      <c r="C378">
        <f>(テーブル143[[#This Row],[w]]*_C2-1/(テーブル143[[#This Row],[w]]*_L2))^2</f>
        <v>26.650191949525091</v>
      </c>
      <c r="D378">
        <f>1/(SQRT((1/_R2)^2+テーブル143[[#This Row],[(wc-1/wl)^2]]))</f>
        <v>0.19367268078447641</v>
      </c>
      <c r="E378">
        <f>テーブル143[[#This Row],[インピーダンス]]*COS(テーブル143[[#This Row],[偏角]])</f>
        <v>3.7509107282245801E-3</v>
      </c>
      <c r="F378">
        <f>テーブル143[[#This Row],[インピーダンス]]*SIN(テーブル143[[#This Row],[偏角]])</f>
        <v>-0.19363635493097514</v>
      </c>
      <c r="G378" s="2">
        <f>ATAN(_R2*(1/(テーブル143[[#This Row],[w]]*_L2)-テーブル143[[#This Row],[w]]*_C2))</f>
        <v>-1.551427847763813</v>
      </c>
    </row>
    <row r="379" spans="1:7">
      <c r="A379">
        <f t="shared" si="17"/>
        <v>3303.5</v>
      </c>
      <c r="B379">
        <f>2*PI()*テーブル143[[#This Row],[周波数]]</f>
        <v>20756.502662267761</v>
      </c>
      <c r="C379">
        <f>(テーブル143[[#This Row],[w]]*_C2-1/(テーブル143[[#This Row],[w]]*_L2))^2</f>
        <v>26.813789943818016</v>
      </c>
      <c r="D379">
        <f>1/(SQRT((1/_R2)^2+テーブル143[[#This Row],[(wc-1/wl)^2]]))</f>
        <v>0.1930811737514567</v>
      </c>
      <c r="E379">
        <f>テーブル143[[#This Row],[インピーダンス]]*COS(テーブル143[[#This Row],[偏角]])</f>
        <v>3.7280339657240402E-3</v>
      </c>
      <c r="F379">
        <f>テーブル143[[#This Row],[インピーダンス]]*SIN(テーブル143[[#This Row],[偏角]])</f>
        <v>-0.19304517973777699</v>
      </c>
      <c r="G379" s="2">
        <f>ATAN(_R2*(1/(テーブル143[[#This Row],[w]]*_L2)-テーブル143[[#This Row],[w]]*_C2))</f>
        <v>-1.5514870095298214</v>
      </c>
    </row>
    <row r="380" spans="1:7">
      <c r="A380">
        <f t="shared" si="17"/>
        <v>3313.5</v>
      </c>
      <c r="B380">
        <f>2*PI()*テーブル143[[#This Row],[周波数]]</f>
        <v>20819.33451533956</v>
      </c>
      <c r="C380">
        <f>(テーブル143[[#This Row],[w]]*_C2-1/(テーブル143[[#This Row],[w]]*_L2))^2</f>
        <v>26.977883957655632</v>
      </c>
      <c r="D380">
        <f>1/(SQRT((1/_R2)^2+テーブル143[[#This Row],[(wc-1/wl)^2]]))</f>
        <v>0.1924932845167365</v>
      </c>
      <c r="E380">
        <f>テーブル143[[#This Row],[インピーダンス]]*COS(テーブル143[[#This Row],[偏角]])</f>
        <v>3.7053664584041166E-3</v>
      </c>
      <c r="F380">
        <f>テーブル143[[#This Row],[インピーダンス]]*SIN(テーブル143[[#This Row],[偏角]])</f>
        <v>-0.1924576183045249</v>
      </c>
      <c r="G380" s="2">
        <f>ATAN(_R2*(1/(テーブル143[[#This Row],[w]]*_L2)-テーブル143[[#This Row],[w]]*_C2))</f>
        <v>-1.5515458093813632</v>
      </c>
    </row>
    <row r="381" spans="1:7">
      <c r="A381">
        <f t="shared" si="17"/>
        <v>3323.5</v>
      </c>
      <c r="B381">
        <f>2*PI()*テーブル143[[#This Row],[周波数]]</f>
        <v>20882.166368411356</v>
      </c>
      <c r="C381">
        <f>(テーブル143[[#This Row],[w]]*_C2-1/(テーブル143[[#This Row],[w]]*_L2))^2</f>
        <v>27.142473990654526</v>
      </c>
      <c r="D381">
        <f>1/(SQRT((1/_R2)^2+テーブル143[[#This Row],[(wc-1/wl)^2]]))</f>
        <v>0.19190897985051808</v>
      </c>
      <c r="E381">
        <f>テーブル143[[#This Row],[インピーダンス]]*COS(テーブル143[[#This Row],[偏角]])</f>
        <v>3.682905654726649E-3</v>
      </c>
      <c r="F381">
        <f>テーブル143[[#This Row],[インピーダンス]]*SIN(テーブル143[[#This Row],[偏角]])</f>
        <v>-0.1918736374627972</v>
      </c>
      <c r="G381" s="2">
        <f>ATAN(_R2*(1/(テーブル143[[#This Row],[w]]*_L2)-テーブル143[[#This Row],[w]]*_C2))</f>
        <v>-1.5516042506434642</v>
      </c>
    </row>
    <row r="382" spans="1:7">
      <c r="A382">
        <f t="shared" si="17"/>
        <v>3333.5</v>
      </c>
      <c r="B382">
        <f>2*PI()*テーブル143[[#This Row],[周波数]]</f>
        <v>20944.998221483151</v>
      </c>
      <c r="C382">
        <f>(テーブル143[[#This Row],[w]]*_C2-1/(テーブル143[[#This Row],[w]]*_L2))^2</f>
        <v>27.307560042437064</v>
      </c>
      <c r="D382">
        <f>1/(SQRT((1/_R2)^2+テーブル143[[#This Row],[(wc-1/wl)^2]]))</f>
        <v>0.19132822693037327</v>
      </c>
      <c r="E382">
        <f>テーブル143[[#This Row],[インピーダンス]]*COS(テーブル143[[#This Row],[偏角]])</f>
        <v>3.660649042032059E-3</v>
      </c>
      <c r="F382">
        <f>テーブル143[[#This Row],[インピーダンス]]*SIN(テーブル143[[#This Row],[偏角]])</f>
        <v>-0.19129320445042339</v>
      </c>
      <c r="G382" s="2">
        <f>ATAN(_R2*(1/(テーブル143[[#This Row],[w]]*_L2)-テーブル143[[#This Row],[w]]*_C2))</f>
        <v>-1.5516623366003763</v>
      </c>
    </row>
    <row r="383" spans="1:7">
      <c r="A383">
        <f t="shared" si="17"/>
        <v>3343.5</v>
      </c>
      <c r="B383">
        <f>2*PI()*テーブル143[[#This Row],[周波数]]</f>
        <v>21007.830074554946</v>
      </c>
      <c r="C383">
        <f>(テーブル143[[#This Row],[w]]*_C2-1/(テーブル143[[#This Row],[w]]*_L2))^2</f>
        <v>27.473142112631209</v>
      </c>
      <c r="D383">
        <f>1/(SQRT((1/_R2)^2+テーブル143[[#This Row],[(wc-1/wl)^2]]))</f>
        <v>0.19075099333499598</v>
      </c>
      <c r="E383">
        <f>テーブル143[[#This Row],[インピーダンス]]*COS(テーブル143[[#This Row],[偏角]])</f>
        <v>3.6385941458287482E-3</v>
      </c>
      <c r="F383">
        <f>テーブル143[[#This Row],[インピーダンス]]*SIN(テーブル143[[#This Row],[偏角]])</f>
        <v>-0.19071628690526046</v>
      </c>
      <c r="G383" s="2">
        <f>ATAN(_R2*(1/(テーブル143[[#This Row],[w]]*_L2)-テーブル143[[#This Row],[w]]*_C2))</f>
        <v>-1.5517200704962033</v>
      </c>
    </row>
    <row r="384" spans="1:7">
      <c r="A384">
        <f t="shared" si="17"/>
        <v>3353.5</v>
      </c>
      <c r="B384">
        <f>2*PI()*テーブル143[[#This Row],[周波数]]</f>
        <v>21070.661927626741</v>
      </c>
      <c r="C384">
        <f>(テーブル143[[#This Row],[w]]*_C2-1/(テーブル143[[#This Row],[w]]*_L2))^2</f>
        <v>27.639220200870493</v>
      </c>
      <c r="D384">
        <f>1/(SQRT((1/_R2)^2+テーブル143[[#This Row],[(wc-1/wl)^2]]))</f>
        <v>0.19017724703806946</v>
      </c>
      <c r="E384">
        <f>テーブル143[[#This Row],[インピーダンス]]*COS(テーブル143[[#This Row],[偏角]])</f>
        <v>3.6167385290978879E-3</v>
      </c>
      <c r="F384">
        <f>テーブル143[[#This Row],[インピーダンス]]*SIN(テーブル143[[#This Row],[偏角]])</f>
        <v>-0.19014285285908339</v>
      </c>
      <c r="G384" s="2">
        <f>ATAN(_R2*(1/(テーブル143[[#This Row],[w]]*_L2)-テーブル143[[#This Row],[w]]*_C2))</f>
        <v>-1.5517774555355131</v>
      </c>
    </row>
    <row r="385" spans="1:7">
      <c r="A385">
        <f t="shared" si="17"/>
        <v>3363.5</v>
      </c>
      <c r="B385">
        <f>2*PI()*テーブル143[[#This Row],[周波数]]</f>
        <v>21133.49378069854</v>
      </c>
      <c r="C385">
        <f>(テーブル143[[#This Row],[w]]*_C2-1/(テーブル143[[#This Row],[w]]*_L2))^2</f>
        <v>27.805794306793882</v>
      </c>
      <c r="D385">
        <f>1/(SQRT((1/_R2)^2+テーブル143[[#This Row],[(wc-1/wl)^2]]))</f>
        <v>0.18960695640224626</v>
      </c>
      <c r="E385">
        <f>テーブル143[[#This Row],[インピーダンス]]*COS(テーブル143[[#This Row],[偏角]])</f>
        <v>3.5950797916123214E-3</v>
      </c>
      <c r="F385">
        <f>テーブル143[[#This Row],[インピーダンス]]*SIN(テーブル143[[#This Row],[偏角]])</f>
        <v>-0.18957287073158768</v>
      </c>
      <c r="G385" s="2">
        <f>ATAN(_R2*(1/(テーブル143[[#This Row],[w]]*_L2)-テーブル143[[#This Row],[w]]*_C2))</f>
        <v>-1.5518344948839427</v>
      </c>
    </row>
    <row r="386" spans="1:7">
      <c r="A386">
        <f t="shared" si="17"/>
        <v>3373.5</v>
      </c>
      <c r="B386">
        <f>2*PI()*テーブル143[[#This Row],[周波数]]</f>
        <v>21196.325633770335</v>
      </c>
      <c r="C386">
        <f>(テーブル143[[#This Row],[w]]*_C2-1/(テーブル143[[#This Row],[w]]*_L2))^2</f>
        <v>27.972864430045661</v>
      </c>
      <c r="D386">
        <f>1/(SQRT((1/_R2)^2+テーブル143[[#This Row],[(wc-1/wl)^2]]))</f>
        <v>0.18904009017323845</v>
      </c>
      <c r="E386">
        <f>テーブル143[[#This Row],[インピーダンス]]*COS(テーブル143[[#This Row],[偏角]])</f>
        <v>3.5736155692706198E-3</v>
      </c>
      <c r="F386">
        <f>テーブル143[[#This Row],[インピーダンス]]*SIN(テーブル143[[#This Row],[偏角]])</f>
        <v>-0.18900630932450163</v>
      </c>
      <c r="G386" s="2">
        <f>ATAN(_R2*(1/(テーブル143[[#This Row],[w]]*_L2)-テーブル143[[#This Row],[w]]*_C2))</f>
        <v>-1.5518911916687883</v>
      </c>
    </row>
    <row r="387" spans="1:7">
      <c r="A387">
        <f t="shared" si="17"/>
        <v>3383.5</v>
      </c>
      <c r="B387">
        <f>2*PI()*テーブル143[[#This Row],[周波数]]</f>
        <v>21259.15748684213</v>
      </c>
      <c r="C387">
        <f>(テーブル143[[#This Row],[w]]*_C2-1/(テーブル143[[#This Row],[w]]*_L2))^2</f>
        <v>28.140430570275395</v>
      </c>
      <c r="D387">
        <f>1/(SQRT((1/_R2)^2+テーブル143[[#This Row],[(wc-1/wl)^2]]))</f>
        <v>0.18847661747401548</v>
      </c>
      <c r="E387">
        <f>テーブル143[[#This Row],[インピーダンス]]*COS(テーブル143[[#This Row],[偏角]])</f>
        <v>3.55234353344463E-3</v>
      </c>
      <c r="F387">
        <f>テーブル143[[#This Row],[インピーダンス]]*SIN(テーブル143[[#This Row],[偏角]])</f>
        <v>-0.18844313781580571</v>
      </c>
      <c r="G387" s="2">
        <f>ATAN(_R2*(1/(テーブル143[[#This Row],[w]]*_L2)-テーブル143[[#This Row],[w]]*_C2))</f>
        <v>-1.5519475489795875</v>
      </c>
    </row>
    <row r="388" spans="1:7">
      <c r="A388">
        <f t="shared" si="17"/>
        <v>3393.5</v>
      </c>
      <c r="B388">
        <f>2*PI()*テーブル143[[#This Row],[周波数]]</f>
        <v>21321.989339913926</v>
      </c>
      <c r="C388">
        <f>(テーブル143[[#This Row],[w]]*_C2-1/(テーブル143[[#This Row],[w]]*_L2))^2</f>
        <v>28.308492727137786</v>
      </c>
      <c r="D388">
        <f>1/(SQRT((1/_R2)^2+テーブル143[[#This Row],[(wc-1/wl)^2]]))</f>
        <v>0.18791650779910765</v>
      </c>
      <c r="E388">
        <f>テーブル143[[#This Row],[インピーダンス]]*COS(テーブル143[[#This Row],[偏角]])</f>
        <v>3.5312613903411894E-3</v>
      </c>
      <c r="F388">
        <f>テーブル143[[#This Row],[インピーダンス]]*SIN(テーブル143[[#This Row],[偏角]])</f>
        <v>-0.1878833257540572</v>
      </c>
      <c r="G388" s="2">
        <f>ATAN(_R2*(1/(テーブル143[[#This Row],[w]]*_L2)-テーブル143[[#This Row],[w]]*_C2))</f>
        <v>-1.5520035698686885</v>
      </c>
    </row>
    <row r="389" spans="1:7">
      <c r="A389">
        <f t="shared" si="17"/>
        <v>3403.5</v>
      </c>
      <c r="B389">
        <f>2*PI()*テーブル143[[#This Row],[周波数]]</f>
        <v>21384.821192985721</v>
      </c>
      <c r="C389">
        <f>(テーブル143[[#This Row],[w]]*_C2-1/(テーブル143[[#This Row],[w]]*_L2))^2</f>
        <v>28.477050900292618</v>
      </c>
      <c r="D389">
        <f>1/(SQRT((1/_R2)^2+テーブル143[[#This Row],[(wc-1/wl)^2]]))</f>
        <v>0.18735973100901285</v>
      </c>
      <c r="E389">
        <f>テーブル143[[#This Row],[インピーダンス]]*COS(テーブル143[[#This Row],[偏角]])</f>
        <v>3.5103668803769688E-3</v>
      </c>
      <c r="F389">
        <f>テーブル143[[#This Row],[インピーダンス]]*SIN(テーブル143[[#This Row],[偏角]])</f>
        <v>-0.18732684305281719</v>
      </c>
      <c r="G389" s="2">
        <f>ATAN(_R2*(1/(テーブル143[[#This Row],[w]]*_L2)-テーブル143[[#This Row],[w]]*_C2))</f>
        <v>-1.5520592573518104</v>
      </c>
    </row>
    <row r="390" spans="1:7">
      <c r="A390">
        <f t="shared" si="17"/>
        <v>3413.5</v>
      </c>
      <c r="B390">
        <f>2*PI()*テーブル143[[#This Row],[周波数]]</f>
        <v>21447.653046057516</v>
      </c>
      <c r="C390">
        <f>(テーブル143[[#This Row],[w]]*_C2-1/(テーブル143[[#This Row],[w]]*_L2))^2</f>
        <v>28.646105089404642</v>
      </c>
      <c r="D390">
        <f>1/(SQRT((1/_R2)^2+テーブル143[[#This Row],[(wc-1/wl)^2]]))</f>
        <v>0.18680625732470429</v>
      </c>
      <c r="E390">
        <f>テーブル143[[#This Row],[インピーダンス]]*COS(テーブル143[[#This Row],[偏角]])</f>
        <v>3.4896577775663652E-3</v>
      </c>
      <c r="F390">
        <f>テーブル143[[#This Row],[インピーダンス]]*SIN(テーブル143[[#This Row],[偏角]])</f>
        <v>-0.18677365998517859</v>
      </c>
      <c r="G390" s="2">
        <f>ATAN(_R2*(1/(テーブル143[[#This Row],[w]]*_L2)-テーブル143[[#This Row],[w]]*_C2))</f>
        <v>-1.552114614408594</v>
      </c>
    </row>
    <row r="391" spans="1:7">
      <c r="A391">
        <f t="shared" si="17"/>
        <v>3423.5</v>
      </c>
      <c r="B391">
        <f>2*PI()*テーブル143[[#This Row],[周波数]]</f>
        <v>21510.484899129315</v>
      </c>
      <c r="C391">
        <f>(テーブル143[[#This Row],[w]]*_C2-1/(テーブル143[[#This Row],[w]]*_L2))^2</f>
        <v>28.815655294143482</v>
      </c>
      <c r="D391">
        <f>1/(SQRT((1/_R2)^2+テーブル143[[#This Row],[(wc-1/wl)^2]]))</f>
        <v>0.18625605732223771</v>
      </c>
      <c r="E391">
        <f>テーブル143[[#This Row],[インピーダンス]]*COS(テーブル143[[#This Row],[偏角]])</f>
        <v>3.4691318889224785E-3</v>
      </c>
      <c r="F391">
        <f>テーブル143[[#This Row],[インピーダンス]]*SIN(テーブル143[[#This Row],[偏角]])</f>
        <v>-0.1862237471783928</v>
      </c>
      <c r="G391" s="2">
        <f>ATAN(_R2*(1/(テーブル143[[#This Row],[w]]*_L2)-テーブル143[[#This Row],[w]]*_C2))</f>
        <v>-1.5521696439831405</v>
      </c>
    </row>
    <row r="392" spans="1:7">
      <c r="A392">
        <f t="shared" si="17"/>
        <v>3433.5</v>
      </c>
      <c r="B392">
        <f>2*PI()*テーブル143[[#This Row],[周波数]]</f>
        <v>21573.31675220111</v>
      </c>
      <c r="C392">
        <f>(テーブル143[[#This Row],[w]]*_C2-1/(テーブル143[[#This Row],[w]]*_L2))^2</f>
        <v>28.985701514183582</v>
      </c>
      <c r="D392">
        <f>1/(SQRT((1/_R2)^2+テーブル143[[#This Row],[(wc-1/wl)^2]]))</f>
        <v>0.18570910192745452</v>
      </c>
      <c r="E392">
        <f>テーブル143[[#This Row],[インピーダンス]]*COS(テーブル143[[#This Row],[偏角]])</f>
        <v>3.4487870538701701E-3</v>
      </c>
      <c r="F392">
        <f>テーブル143[[#This Row],[インピーダンス]]*SIN(テーブル143[[#This Row],[偏角]])</f>
        <v>-0.1856770756085919</v>
      </c>
      <c r="G392" s="2">
        <f>ATAN(_R2*(1/(テーブル143[[#This Row],[w]]*_L2)-テーブル143[[#This Row],[w]]*_C2))</f>
        <v>-1.5522243489845426</v>
      </c>
    </row>
    <row r="393" spans="1:7">
      <c r="A393">
        <f t="shared" si="17"/>
        <v>3443.5</v>
      </c>
      <c r="B393">
        <f>2*PI()*テーブル143[[#This Row],[周波数]]</f>
        <v>21636.148605272905</v>
      </c>
      <c r="C393">
        <f>(テーブル143[[#This Row],[w]]*_C2-1/(テーブル143[[#This Row],[w]]*_L2))^2</f>
        <v>29.156243749204108</v>
      </c>
      <c r="D393">
        <f>1/(SQRT((1/_R2)^2+テーブル143[[#This Row],[(wc-1/wl)^2]]))</f>
        <v>0.18516536241078058</v>
      </c>
      <c r="E393">
        <f>テーブル143[[#This Row],[インピーダンス]]*COS(テーブル143[[#This Row],[偏角]])</f>
        <v>3.428621143671564E-3</v>
      </c>
      <c r="F393">
        <f>テーブル143[[#This Row],[インピーダンス]]*SIN(テーブル143[[#This Row],[偏角]])</f>
        <v>-0.18513361659560612</v>
      </c>
      <c r="G393" s="2">
        <f>ATAN(_R2*(1/(テーブル143[[#This Row],[w]]*_L2)-テーブル143[[#This Row],[w]]*_C2))</f>
        <v>-1.552278732287405</v>
      </c>
    </row>
    <row r="394" spans="1:7">
      <c r="A394">
        <f t="shared" si="17"/>
        <v>3453.5</v>
      </c>
      <c r="B394">
        <f>2*PI()*テーブル143[[#This Row],[周波数]]</f>
        <v>21698.9804583447</v>
      </c>
      <c r="C394">
        <f>(テーブル143[[#This Row],[w]]*_C2-1/(テーブル143[[#This Row],[w]]*_L2))^2</f>
        <v>29.327281998888882</v>
      </c>
      <c r="D394">
        <f>1/(SQRT((1/_R2)^2+テーブル143[[#This Row],[(wc-1/wl)^2]]))</f>
        <v>0.18462481038211756</v>
      </c>
      <c r="E394">
        <f>テーブル143[[#This Row],[インピーダンス]]*COS(テーブル143[[#This Row],[偏角]])</f>
        <v>3.4086320608632962E-3</v>
      </c>
      <c r="F394">
        <f>テーブル143[[#This Row],[インピーダンス]]*SIN(テーブル143[[#This Row],[偏角]])</f>
        <v>-0.1845933417978734</v>
      </c>
      <c r="G394" s="2">
        <f>ATAN(_R2*(1/(テーブル143[[#This Row],[w]]*_L2)-テーブル143[[#This Row],[w]]*_C2))</f>
        <v>-1.5523327967323555</v>
      </c>
    </row>
    <row r="395" spans="1:7">
      <c r="A395">
        <f t="shared" si="17"/>
        <v>3463.5</v>
      </c>
      <c r="B395">
        <f>2*PI()*テーブル143[[#This Row],[周波数]]</f>
        <v>21761.812311416496</v>
      </c>
      <c r="C395">
        <f>(テーブル143[[#This Row],[w]]*_C2-1/(テーブル143[[#This Row],[w]]*_L2))^2</f>
        <v>29.498816262926233</v>
      </c>
      <c r="D395">
        <f>1/(SQRT((1/_R2)^2+テーブル143[[#This Row],[(wc-1/wl)^2]]))</f>
        <v>0.18408741778582546</v>
      </c>
      <c r="E395">
        <f>テーブル143[[#This Row],[インピーダンス]]*COS(テーブル143[[#This Row],[偏角]])</f>
        <v>3.388817738705288E-3</v>
      </c>
      <c r="F395">
        <f>テーブル143[[#This Row],[インピーダンス]]*SIN(テーブル143[[#This Row],[偏角]])</f>
        <v>-0.18405622320743975</v>
      </c>
      <c r="G395" s="2">
        <f>ATAN(_R2*(1/(テーブル143[[#This Row],[w]]*_L2)-テーブル143[[#This Row],[w]]*_C2))</f>
        <v>-1.5523865451265484</v>
      </c>
    </row>
    <row r="396" spans="1:7">
      <c r="A396">
        <f t="shared" si="17"/>
        <v>3473.5</v>
      </c>
      <c r="B396">
        <f>2*PI()*テーブル143[[#This Row],[周波数]]</f>
        <v>21824.644164488294</v>
      </c>
      <c r="C396">
        <f>(テーブル143[[#This Row],[w]]*_C2-1/(テーブル143[[#This Row],[w]]*_L2))^2</f>
        <v>29.670846541009016</v>
      </c>
      <c r="D396">
        <f>1/(SQRT((1/_R2)^2+テーブル143[[#This Row],[(wc-1/wl)^2]]))</f>
        <v>0.18355315689579366</v>
      </c>
      <c r="E396">
        <f>テーブル143[[#This Row],[インピーダンス]]*COS(テーブル143[[#This Row],[偏角]])</f>
        <v>3.3691761406411951E-3</v>
      </c>
      <c r="F396">
        <f>テーブル143[[#This Row],[インピーダンス]]*SIN(テーブル143[[#This Row],[偏角]])</f>
        <v>-0.18352223314504751</v>
      </c>
      <c r="G396" s="2">
        <f>ATAN(_R2*(1/(テーブル143[[#This Row],[w]]*_L2)-テーブル143[[#This Row],[w]]*_C2))</f>
        <v>-1.5524399802441564</v>
      </c>
    </row>
    <row r="397" spans="1:7">
      <c r="A397">
        <f t="shared" si="17"/>
        <v>3483.5</v>
      </c>
      <c r="B397">
        <f>2*PI()*テーブル143[[#This Row],[周波数]]</f>
        <v>21887.47601756009</v>
      </c>
      <c r="C397">
        <f>(テーブル143[[#This Row],[w]]*_C2-1/(テーブル143[[#This Row],[w]]*_L2))^2</f>
        <v>29.843372832834465</v>
      </c>
      <c r="D397">
        <f>1/(SQRT((1/_R2)^2+テーブル143[[#This Row],[(wc-1/wl)^2]]))</f>
        <v>0.1830220003105997</v>
      </c>
      <c r="E397">
        <f>テーブル143[[#This Row],[インピーダンス]]*COS(テーブル143[[#This Row],[偏角]])</f>
        <v>3.3497052597692978E-3</v>
      </c>
      <c r="F397">
        <f>テーブル143[[#This Row],[インピーダンス]]*SIN(テーブル143[[#This Row],[偏角]])</f>
        <v>-0.18299134425531124</v>
      </c>
      <c r="G397" s="2">
        <f>ATAN(_R2*(1/(テーブル143[[#This Row],[w]]*_L2)-テーブル143[[#This Row],[w]]*_C2))</f>
        <v>-1.5524931048268573</v>
      </c>
    </row>
    <row r="398" spans="1:7">
      <c r="A398">
        <f t="shared" si="17"/>
        <v>3493.5</v>
      </c>
      <c r="B398">
        <f>2*PI()*テーブル143[[#This Row],[周波数]]</f>
        <v>21950.307870631885</v>
      </c>
      <c r="C398">
        <f>(テーブル143[[#This Row],[w]]*_C2-1/(テーブル143[[#This Row],[w]]*_L2))^2</f>
        <v>30.016395138104166</v>
      </c>
      <c r="D398">
        <f>1/(SQRT((1/_R2)^2+テーブル143[[#This Row],[(wc-1/wl)^2]]))</f>
        <v>0.18249392094875314</v>
      </c>
      <c r="E398">
        <f>テーブル143[[#This Row],[インピーダンス]]*COS(テーブル143[[#This Row],[偏角]])</f>
        <v>3.3304031183249818E-3</v>
      </c>
      <c r="F398">
        <f>テーブル143[[#This Row],[インピーダンス]]*SIN(テーブル143[[#This Row],[偏角]])</f>
        <v>-0.18246352950197803</v>
      </c>
      <c r="G398" s="2">
        <f>ATAN(_R2*(1/(テーブル143[[#This Row],[w]]*_L2)-テーブル143[[#This Row],[w]]*_C2))</f>
        <v>-1.5525459215843078</v>
      </c>
    </row>
    <row r="399" spans="1:7">
      <c r="A399">
        <f t="shared" si="17"/>
        <v>3503.5</v>
      </c>
      <c r="B399">
        <f>2*PI()*テーブル143[[#This Row],[周波数]]</f>
        <v>22013.13972370368</v>
      </c>
      <c r="C399">
        <f>(テーブル143[[#This Row],[w]]*_C2-1/(テーブル143[[#This Row],[w]]*_L2))^2</f>
        <v>30.189913456523907</v>
      </c>
      <c r="D399">
        <f>1/(SQRT((1/_R2)^2+テーブル143[[#This Row],[(wc-1/wl)^2]]))</f>
        <v>0.18196889204402333</v>
      </c>
      <c r="E399">
        <f>テーブル143[[#This Row],[インピーダンス]]*COS(テーブル143[[#This Row],[偏角]])</f>
        <v>3.3112677671729312E-3</v>
      </c>
      <c r="F399">
        <f>テーブル143[[#This Row],[インピーダンス]]*SIN(テーブル143[[#This Row],[偏角]])</f>
        <v>-0.18193876216327157</v>
      </c>
      <c r="G399" s="2">
        <f>ATAN(_R2*(1/(テーブル143[[#This Row],[w]]*_L2)-テーブル143[[#This Row],[w]]*_C2))</f>
        <v>-1.5525984331946137</v>
      </c>
    </row>
    <row r="400" spans="1:7">
      <c r="A400">
        <f t="shared" si="17"/>
        <v>3513.5</v>
      </c>
      <c r="B400">
        <f>2*PI()*テーブル143[[#This Row],[周波数]]</f>
        <v>22075.971576775475</v>
      </c>
      <c r="C400">
        <f>(テーブル143[[#This Row],[w]]*_C2-1/(テーブル143[[#This Row],[w]]*_L2))^2</f>
        <v>30.363927787803707</v>
      </c>
      <c r="D400">
        <f>1/(SQRT((1/_R2)^2+テーブル143[[#This Row],[(wc-1/wl)^2]]))</f>
        <v>0.18144688714084878</v>
      </c>
      <c r="E400">
        <f>テーブル143[[#This Row],[インピーダンス]]*COS(テーブル143[[#This Row],[偏角]])</f>
        <v>3.2922972853103817E-3</v>
      </c>
      <c r="F400">
        <f>テーブル143[[#This Row],[インピーダンス]]*SIN(テーブル143[[#This Row],[偏角]])</f>
        <v>-0.18141701582731717</v>
      </c>
      <c r="G400" s="2">
        <f>ATAN(_R2*(1/(テーブル143[[#This Row],[w]]*_L2)-テーブル143[[#This Row],[w]]*_C2))</f>
        <v>-1.5526506423047872</v>
      </c>
    </row>
    <row r="401" spans="1:7">
      <c r="A401">
        <f t="shared" si="17"/>
        <v>3523.5</v>
      </c>
      <c r="B401">
        <f>2*PI()*テーブル143[[#This Row],[周波数]]</f>
        <v>22138.80342984727</v>
      </c>
      <c r="C401">
        <f>(テーブル143[[#This Row],[w]]*_C2-1/(テーブル143[[#This Row],[w]]*_L2))^2</f>
        <v>30.538438131657689</v>
      </c>
      <c r="D401">
        <f>1/(SQRT((1/_R2)^2+テーブル143[[#This Row],[(wc-1/wl)^2]]))</f>
        <v>0.18092788008982691</v>
      </c>
      <c r="E401">
        <f>テーブル143[[#This Row],[インピーダンス]]*COS(テーブル143[[#This Row],[偏角]])</f>
        <v>3.2734897793798819E-3</v>
      </c>
      <c r="F401">
        <f>テーブル143[[#This Row],[インピーダンス]]*SIN(テーブル143[[#This Row],[偏角]])</f>
        <v>-0.18089826438764711</v>
      </c>
      <c r="G401" s="2">
        <f>ATAN(_R2*(1/(テーブル143[[#This Row],[w]]*_L2)-テーブル143[[#This Row],[w]]*_C2))</f>
        <v>-1.5527025515312003</v>
      </c>
    </row>
    <row r="402" spans="1:7">
      <c r="A402">
        <f t="shared" si="17"/>
        <v>3533.5</v>
      </c>
      <c r="B402">
        <f>2*PI()*テーブル143[[#This Row],[周波数]]</f>
        <v>22201.635282919069</v>
      </c>
      <c r="C402">
        <f>(テーブル143[[#This Row],[w]]*_C2-1/(テーブル143[[#This Row],[w]]*_L2))^2</f>
        <v>30.713444487804004</v>
      </c>
      <c r="D402">
        <f>1/(SQRT((1/_R2)^2+テーブル143[[#This Row],[(wc-1/wl)^2]]))</f>
        <v>0.18041184504328267</v>
      </c>
      <c r="E402">
        <f>テーブル143[[#This Row],[インピーダンス]]*COS(テーブル143[[#This Row],[偏角]])</f>
        <v>3.2548433831921389E-3</v>
      </c>
      <c r="F402">
        <f>テーブル143[[#This Row],[インピーダンス]]*SIN(テーブル143[[#This Row],[偏角]])</f>
        <v>-0.18038248203878426</v>
      </c>
      <c r="G402" s="2">
        <f>ATAN(_R2*(1/(テーブル143[[#This Row],[w]]*_L2)-テーブル143[[#This Row],[w]]*_C2))</f>
        <v>-1.5527541634600275</v>
      </c>
    </row>
    <row r="403" spans="1:7">
      <c r="A403">
        <f t="shared" si="17"/>
        <v>3543.5</v>
      </c>
      <c r="B403">
        <f>2*PI()*テーブル143[[#This Row],[周波数]]</f>
        <v>22264.467135990864</v>
      </c>
      <c r="C403">
        <f>(テーブル143[[#This Row],[w]]*_C2-1/(テーブル143[[#This Row],[w]]*_L2))^2</f>
        <v>30.88894685596475</v>
      </c>
      <c r="D403">
        <f>1/(SQRT((1/_R2)^2+テーブル143[[#This Row],[(wc-1/wl)^2]]))</f>
        <v>0.1798987564509138</v>
      </c>
      <c r="E403">
        <f>テーブル143[[#This Row],[インピーダンス]]*COS(テーブル143[[#This Row],[偏角]])</f>
        <v>3.2363562572585228E-3</v>
      </c>
      <c r="F403">
        <f>テーブル143[[#This Row],[インピーダンス]]*SIN(テーブル143[[#This Row],[偏角]])</f>
        <v>-0.17986964327190205</v>
      </c>
      <c r="G403" s="2">
        <f>ATAN(_R2*(1/(テーブル143[[#This Row],[w]]*_L2)-テーブル143[[#This Row],[w]]*_C2))</f>
        <v>-1.5528054806476816</v>
      </c>
    </row>
    <row r="404" spans="1:7">
      <c r="A404">
        <f t="shared" si="17"/>
        <v>3553.5</v>
      </c>
      <c r="B404">
        <f>2*PI()*テーブル143[[#This Row],[周波数]]</f>
        <v>22327.29898906266</v>
      </c>
      <c r="C404">
        <f>(テーブル143[[#This Row],[w]]*_C2-1/(テーブル143[[#This Row],[w]]*_L2))^2</f>
        <v>31.06494523586597</v>
      </c>
      <c r="D404">
        <f>1/(SQRT((1/_R2)^2+テーブル143[[#This Row],[(wc-1/wl)^2]]))</f>
        <v>0.17938858905551167</v>
      </c>
      <c r="E404">
        <f>テーブル143[[#This Row],[インピーダンス]]*COS(テーブル143[[#This Row],[偏角]])</f>
        <v>3.2180265883327112E-3</v>
      </c>
      <c r="F404">
        <f>テーブル143[[#This Row],[インピーダンス]]*SIN(テーブル143[[#This Row],[偏角]])</f>
        <v>-0.17935972287055985</v>
      </c>
      <c r="G404" s="2">
        <f>ATAN(_R2*(1/(テーブル143[[#This Row],[w]]*_L2)-テーブル143[[#This Row],[w]]*_C2))</f>
        <v>-1.5528565056212431</v>
      </c>
    </row>
    <row r="405" spans="1:7">
      <c r="A405">
        <f t="shared" si="17"/>
        <v>3563.5</v>
      </c>
      <c r="B405">
        <f>2*PI()*テーブル143[[#This Row],[周波数]]</f>
        <v>22390.130842134455</v>
      </c>
      <c r="C405">
        <f>(テーブル143[[#This Row],[w]]*_C2-1/(テーブル143[[#This Row],[w]]*_L2))^2</f>
        <v>31.241439627237533</v>
      </c>
      <c r="D405">
        <f>1/(SQRT((1/_R2)^2+テーブル143[[#This Row],[(wc-1/wl)^2]]))</f>
        <v>0.17888131788875603</v>
      </c>
      <c r="E405">
        <f>テーブル143[[#This Row],[インピーダンス]]*COS(テーブル143[[#This Row],[偏角]])</f>
        <v>3.1998525889618086E-3</v>
      </c>
      <c r="F405">
        <f>テーブル143[[#This Row],[インピーダンス]]*SIN(テーブル143[[#This Row],[偏角]])</f>
        <v>-0.17885269590651157</v>
      </c>
      <c r="G405" s="2">
        <f>ATAN(_R2*(1/(テーブル143[[#This Row],[w]]*_L2)-テーブル143[[#This Row],[w]]*_C2))</f>
        <v>-1.5529072408788798</v>
      </c>
    </row>
    <row r="406" spans="1:7">
      <c r="A406">
        <f t="shared" si="17"/>
        <v>3573.5</v>
      </c>
      <c r="B406">
        <f>2*PI()*テーブル143[[#This Row],[周波数]]</f>
        <v>22452.96269520625</v>
      </c>
      <c r="C406">
        <f>(テーブル143[[#This Row],[w]]*_C2-1/(テーブル143[[#This Row],[w]]*_L2))^2</f>
        <v>31.418430029813059</v>
      </c>
      <c r="D406">
        <f>1/(SQRT((1/_R2)^2+テーブル143[[#This Row],[(wc-1/wl)^2]]))</f>
        <v>0.17837691826708243</v>
      </c>
      <c r="E406">
        <f>テーブル143[[#This Row],[インピーダンス]]*COS(テーブル143[[#This Row],[偏角]])</f>
        <v>3.1818324970461277E-3</v>
      </c>
      <c r="F406">
        <f>テーブル143[[#This Row],[インピーダンス]]*SIN(テーブル143[[#This Row],[偏角]])</f>
        <v>-0.17834853773558715</v>
      </c>
      <c r="G406" s="2">
        <f>ATAN(_R2*(1/(テーブル143[[#This Row],[w]]*_L2)-テーブル143[[#This Row],[w]]*_C2))</f>
        <v>-1.5529576888902616</v>
      </c>
    </row>
    <row r="407" spans="1:7">
      <c r="A407">
        <f t="shared" si="17"/>
        <v>3583.5</v>
      </c>
      <c r="B407">
        <f>2*PI()*テーブル143[[#This Row],[周波数]]</f>
        <v>22515.794548278049</v>
      </c>
      <c r="C407">
        <f>(テーブル143[[#This Row],[w]]*_C2-1/(テーブル143[[#This Row],[w]]*_L2))^2</f>
        <v>31.595916443329926</v>
      </c>
      <c r="D407">
        <f>1/(SQRT((1/_R2)^2+テーブル143[[#This Row],[(wc-1/wl)^2]]))</f>
        <v>0.17787536578762012</v>
      </c>
      <c r="E407">
        <f>テーブル143[[#This Row],[インピーダンス]]*COS(テーブル143[[#This Row],[偏角]])</f>
        <v>3.163964575407947E-3</v>
      </c>
      <c r="F407">
        <f>テーブル143[[#This Row],[インピーダンス]]*SIN(テーブル143[[#This Row],[偏角]])</f>
        <v>-0.17784722399364356</v>
      </c>
      <c r="G407" s="2">
        <f>ATAN(_R2*(1/(テーブル143[[#This Row],[w]]*_L2)-テーブル143[[#This Row],[w]]*_C2))</f>
        <v>-1.553007852096967</v>
      </c>
    </row>
    <row r="408" spans="1:7">
      <c r="A408">
        <f t="shared" si="17"/>
        <v>3593.5</v>
      </c>
      <c r="B408">
        <f>2*PI()*テーブル143[[#This Row],[周波数]]</f>
        <v>22578.626401349844</v>
      </c>
      <c r="C408">
        <f>(テーブル143[[#This Row],[w]]*_C2-1/(テーブル143[[#This Row],[w]]*_L2))^2</f>
        <v>31.773898867529109</v>
      </c>
      <c r="D408">
        <f>1/(SQRT((1/_R2)^2+テーブル143[[#This Row],[(wc-1/wl)^2]]))</f>
        <v>0.17737663632420003</v>
      </c>
      <c r="E408">
        <f>テーブル143[[#This Row],[インピーダンス]]*COS(テーブル143[[#This Row],[偏角]])</f>
        <v>3.146247111368748E-3</v>
      </c>
      <c r="F408">
        <f>テーブル143[[#This Row],[インピーダンス]]*SIN(テーブル143[[#This Row],[偏角]])</f>
        <v>-0.17734873059258621</v>
      </c>
      <c r="G408" s="2">
        <f>ATAN(_R2*(1/(テーブル143[[#This Row],[w]]*_L2)-テーブル143[[#This Row],[w]]*_C2))</f>
        <v>-1.5530577329128821</v>
      </c>
    </row>
    <row r="409" spans="1:7">
      <c r="A409">
        <f t="shared" si="17"/>
        <v>3603.5</v>
      </c>
      <c r="B409">
        <f>2*PI()*テーブル143[[#This Row],[周波数]]</f>
        <v>22641.458254421639</v>
      </c>
      <c r="C409">
        <f>(テーブル143[[#This Row],[w]]*_C2-1/(テーブル143[[#This Row],[w]]*_L2))^2</f>
        <v>31.952377302155217</v>
      </c>
      <c r="D409">
        <f>1/(SQRT((1/_R2)^2+テーブル143[[#This Row],[(wc-1/wl)^2]]))</f>
        <v>0.17688070602343056</v>
      </c>
      <c r="E409">
        <f>テーブル143[[#This Row],[インピーダンス]]*COS(テーブル143[[#This Row],[偏角]])</f>
        <v>3.1286784163347342E-3</v>
      </c>
      <c r="F409">
        <f>テーブル143[[#This Row],[インピーダンス]]*SIN(テーブル143[[#This Row],[偏角]])</f>
        <v>-0.17685303371645744</v>
      </c>
      <c r="G409" s="2">
        <f>ATAN(_R2*(1/(テーブル143[[#This Row],[w]]*_L2)-テーブル143[[#This Row],[w]]*_C2))</f>
        <v>-1.5531073337245942</v>
      </c>
    </row>
    <row r="410" spans="1:7">
      <c r="A410">
        <f t="shared" si="17"/>
        <v>3613.5</v>
      </c>
      <c r="B410">
        <f>2*PI()*テーブル143[[#This Row],[周波数]]</f>
        <v>22704.290107493434</v>
      </c>
      <c r="C410">
        <f>(テーブル143[[#This Row],[w]]*_C2-1/(テーブル143[[#This Row],[w]]*_L2))^2</f>
        <v>32.131351746956355</v>
      </c>
      <c r="D410">
        <f>1/(SQRT((1/_R2)^2+テーブル143[[#This Row],[(wc-1/wl)^2]]))</f>
        <v>0.17638755130084044</v>
      </c>
      <c r="E410">
        <f>テーブル143[[#This Row],[インピーダンス]]*COS(テーブル143[[#This Row],[偏角]])</f>
        <v>3.1112568253906427E-3</v>
      </c>
      <c r="F410">
        <f>テーブル143[[#This Row],[インピーダンス]]*SIN(テーブル143[[#This Row],[偏角]])</f>
        <v>-0.17636010981759193</v>
      </c>
      <c r="G410" s="2">
        <f>ATAN(_R2*(1/(テーブル143[[#This Row],[w]]*_L2)-テーブル143[[#This Row],[w]]*_C2))</f>
        <v>-1.5531566568917778</v>
      </c>
    </row>
    <row r="411" spans="1:7">
      <c r="A411">
        <f t="shared" si="17"/>
        <v>3623.5</v>
      </c>
      <c r="B411">
        <f>2*PI()*テーブル143[[#This Row],[周波数]]</f>
        <v>22767.12196056523</v>
      </c>
      <c r="C411">
        <f>(テーブル143[[#This Row],[w]]*_C2-1/(テーブル143[[#This Row],[w]]*_L2))^2</f>
        <v>32.310822201684118</v>
      </c>
      <c r="D411">
        <f>1/(SQRT((1/_R2)^2+テーブル143[[#This Row],[(wc-1/wl)^2]]))</f>
        <v>0.17589714883708663</v>
      </c>
      <c r="E411">
        <f>テーブル143[[#This Row],[インピーダンス]]*COS(テーブル143[[#This Row],[偏角]])</f>
        <v>3.0939806969016354E-3</v>
      </c>
      <c r="F411">
        <f>テーブル143[[#This Row],[インピーダンス]]*SIN(テーブル143[[#This Row],[偏角]])</f>
        <v>-0.17586993561283693</v>
      </c>
      <c r="G411" s="2">
        <f>ATAN(_R2*(1/(テーブル143[[#This Row],[w]]*_L2)-テーブル143[[#This Row],[w]]*_C2))</f>
        <v>-1.5532057047475734</v>
      </c>
    </row>
    <row r="412" spans="1:7">
      <c r="A412">
        <f t="shared" si="17"/>
        <v>3633.5</v>
      </c>
      <c r="B412">
        <f>2*PI()*テーブル143[[#This Row],[周波数]]</f>
        <v>22829.953813637028</v>
      </c>
      <c r="C412">
        <f>(テーブル143[[#This Row],[w]]*_C2-1/(テーブル143[[#This Row],[w]]*_L2))^2</f>
        <v>32.490788666093515</v>
      </c>
      <c r="D412">
        <f>1/(SQRT((1/_R2)^2+テーブル143[[#This Row],[(wc-1/wl)^2]]))</f>
        <v>0.17540947557422712</v>
      </c>
      <c r="E412">
        <f>テーブル143[[#This Row],[インピーダンス]]*COS(テーブル143[[#This Row],[偏角]])</f>
        <v>3.0768484121225436E-3</v>
      </c>
      <c r="F412">
        <f>テーブル143[[#This Row],[インピーダンス]]*SIN(テーブル143[[#This Row],[偏角]])</f>
        <v>-0.17538248807983708</v>
      </c>
      <c r="G412" s="2">
        <f>ATAN(_R2*(1/(テーブル143[[#This Row],[w]]*_L2)-テーブル143[[#This Row],[w]]*_C2))</f>
        <v>-1.553254479598962</v>
      </c>
    </row>
    <row r="413" spans="1:7">
      <c r="A413">
        <f t="shared" si="17"/>
        <v>3643.5</v>
      </c>
      <c r="B413">
        <f>2*PI()*テーブル143[[#This Row],[周波数]]</f>
        <v>22892.785666708824</v>
      </c>
      <c r="C413">
        <f>(テーブル143[[#This Row],[w]]*_C2-1/(テーブル143[[#This Row],[w]]*_L2))^2</f>
        <v>32.671251139942896</v>
      </c>
      <c r="D413">
        <f>1/(SQRT((1/_R2)^2+テーブル143[[#This Row],[(wc-1/wl)^2]]))</f>
        <v>0.17492450871205589</v>
      </c>
      <c r="E413">
        <f>テーブル143[[#This Row],[インピーダンス]]*COS(テーブル143[[#This Row],[偏角]])</f>
        <v>3.0598583748154221E-3</v>
      </c>
      <c r="F413">
        <f>テーブル143[[#This Row],[インピーダンス]]*SIN(テーブル143[[#This Row],[偏角]])</f>
        <v>-0.17489774445338108</v>
      </c>
      <c r="G413" s="2">
        <f>ATAN(_R2*(1/(テーブル143[[#This Row],[w]]*_L2)-テーブル143[[#This Row],[w]]*_C2))</f>
        <v>-1.5533029837271308</v>
      </c>
    </row>
    <row r="414" spans="1:7">
      <c r="A414">
        <f t="shared" si="17"/>
        <v>3653.5</v>
      </c>
      <c r="B414">
        <f>2*PI()*テーブル143[[#This Row],[周波数]]</f>
        <v>22955.617519780619</v>
      </c>
      <c r="C414">
        <f>(テーブル143[[#This Row],[w]]*_C2-1/(テーブル143[[#This Row],[w]]*_L2))^2</f>
        <v>32.852209622993918</v>
      </c>
      <c r="D414">
        <f>1/(SQRT((1/_R2)^2+テーブル143[[#This Row],[(wc-1/wl)^2]]))</f>
        <v>0.17444222570450013</v>
      </c>
      <c r="E414">
        <f>テーブル143[[#This Row],[インピーダンス]]*COS(テーブル143[[#This Row],[偏角]])</f>
        <v>3.0430090108739621E-3</v>
      </c>
      <c r="F414">
        <f>テーブル143[[#This Row],[インピーダンス]]*SIN(テーブル143[[#This Row],[偏角]])</f>
        <v>-0.17441568222181028</v>
      </c>
      <c r="G414" s="2">
        <f>ATAN(_R2*(1/(テーブル143[[#This Row],[w]]*_L2)-テーブル143[[#This Row],[w]]*_C2))</f>
        <v>-1.5533512193878347</v>
      </c>
    </row>
    <row r="415" spans="1:7">
      <c r="A415">
        <f t="shared" si="17"/>
        <v>3663.5</v>
      </c>
      <c r="B415">
        <f>2*PI()*テーブル143[[#This Row],[周波数]]</f>
        <v>23018.449372852414</v>
      </c>
      <c r="C415">
        <f>(テーブル143[[#This Row],[w]]*_C2-1/(テーブル143[[#This Row],[w]]*_L2))^2</f>
        <v>33.033664115011511</v>
      </c>
      <c r="D415">
        <f>1/(SQRT((1/_R2)^2+テーブル143[[#This Row],[(wc-1/wl)^2]]))</f>
        <v>0.17396260425607743</v>
      </c>
      <c r="E415">
        <f>テーブル143[[#This Row],[インピーダンス]]*COS(テーブル143[[#This Row],[偏角]])</f>
        <v>3.0262987679556506E-3</v>
      </c>
      <c r="F415">
        <f>テーブル143[[#This Row],[インピーダンス]]*SIN(テーブル143[[#This Row],[偏角]])</f>
        <v>-0.17393627912348728</v>
      </c>
      <c r="G415" s="2">
        <f>ATAN(_R2*(1/(テーブル143[[#This Row],[w]]*_L2)-テーブル143[[#This Row],[w]]*_C2))</f>
        <v>-1.55339918881175</v>
      </c>
    </row>
    <row r="416" spans="1:7">
      <c r="A416">
        <f t="shared" si="17"/>
        <v>3673.5</v>
      </c>
      <c r="B416">
        <f>2*PI()*テーブル143[[#This Row],[周波数]]</f>
        <v>23081.281225924209</v>
      </c>
      <c r="C416">
        <f>(テーブル143[[#This Row],[w]]*_C2-1/(テーブル143[[#This Row],[w]]*_L2))^2</f>
        <v>33.215614615763762</v>
      </c>
      <c r="D416">
        <f>1/(SQRT((1/_R2)^2+テーブル143[[#This Row],[(wc-1/wl)^2]]))</f>
        <v>0.17348562231841269</v>
      </c>
      <c r="E416">
        <f>テーブル143[[#This Row],[インピーダンス]]*COS(テーブル143[[#This Row],[偏角]])</f>
        <v>3.0097261151206959E-3</v>
      </c>
      <c r="F416">
        <f>テーブル143[[#This Row],[インピーダンス]]*SIN(テーブル143[[#This Row],[偏角]])</f>
        <v>-0.17345951314332372</v>
      </c>
      <c r="G416" s="2">
        <f>ATAN(_R2*(1/(テーブル143[[#This Row],[w]]*_L2)-テーブル143[[#This Row],[w]]*_C2))</f>
        <v>-1.5534468942048241</v>
      </c>
    </row>
    <row r="417" spans="1:7">
      <c r="A417">
        <f t="shared" si="17"/>
        <v>3683.5</v>
      </c>
      <c r="B417">
        <f>2*PI()*テーブル143[[#This Row],[周波数]]</f>
        <v>23144.113078996004</v>
      </c>
      <c r="C417">
        <f>(テーブル143[[#This Row],[w]]*_C2-1/(テーブル143[[#This Row],[w]]*_L2))^2</f>
        <v>33.398061125021947</v>
      </c>
      <c r="D417">
        <f>1/(SQRT((1/_R2)^2+テーブル143[[#This Row],[(wc-1/wl)^2]]))</f>
        <v>0.17301125808681295</v>
      </c>
      <c r="E417">
        <f>テーブル143[[#This Row],[インピーダンス]]*COS(テーブル143[[#This Row],[偏角]])</f>
        <v>2.9932895424781862E-3</v>
      </c>
      <c r="F417">
        <f>テーブル143[[#This Row],[インピーダンス]]*SIN(テーブル143[[#This Row],[偏角]])</f>
        <v>-0.17298536250936578</v>
      </c>
      <c r="G417" s="2">
        <f>ATAN(_R2*(1/(テーブル143[[#This Row],[w]]*_L2)-テーブル143[[#This Row],[w]]*_C2))</f>
        <v>-1.5534943377486179</v>
      </c>
    </row>
    <row r="418" spans="1:7">
      <c r="A418">
        <f t="shared" si="17"/>
        <v>3693.5</v>
      </c>
      <c r="B418">
        <f>2*PI()*テーブル143[[#This Row],[周波数]]</f>
        <v>23206.944932067803</v>
      </c>
      <c r="C418">
        <f>(テーブル143[[#This Row],[w]]*_C2-1/(テーブル143[[#This Row],[w]]*_L2))^2</f>
        <v>33.58100364256039</v>
      </c>
      <c r="D418">
        <f>1/(SQRT((1/_R2)^2+テーブル143[[#This Row],[(wc-1/wl)^2]]))</f>
        <v>0.17253948999689914</v>
      </c>
      <c r="E418">
        <f>テーブル143[[#This Row],[インピーダンス]]*COS(テーブル143[[#This Row],[偏角]])</f>
        <v>2.9769875608390119E-3</v>
      </c>
      <c r="F418">
        <f>テーブル143[[#This Row],[インピーダンス]]*SIN(テーブル143[[#This Row],[偏角]])</f>
        <v>-0.17251380568943656</v>
      </c>
      <c r="G418" s="2">
        <f>ATAN(_R2*(1/(テーブル143[[#This Row],[w]]*_L2)-テーブル143[[#This Row],[w]]*_C2))</f>
        <v>-1.553541521600643</v>
      </c>
    </row>
    <row r="419" spans="1:7">
      <c r="A419">
        <f t="shared" si="17"/>
        <v>3703.5</v>
      </c>
      <c r="B419">
        <f>2*PI()*テーブル143[[#This Row],[周波数]]</f>
        <v>23269.776785139598</v>
      </c>
      <c r="C419">
        <f>(テーブル143[[#This Row],[w]]*_C2-1/(テーブル143[[#This Row],[w]]*_L2))^2</f>
        <v>33.764442168156471</v>
      </c>
      <c r="D419">
        <f>1/(SQRT((1/_R2)^2+テーブル143[[#This Row],[(wc-1/wl)^2]]))</f>
        <v>0.1720702967212939</v>
      </c>
      <c r="E419">
        <f>テーブル143[[#This Row],[インピーダンス]]*COS(テーブル143[[#This Row],[偏角]])</f>
        <v>2.9608187013754144E-3</v>
      </c>
      <c r="F419">
        <f>テーブル143[[#This Row],[インピーダンス]]*SIN(テーブル143[[#This Row],[偏角]])</f>
        <v>-0.17204482138783403</v>
      </c>
      <c r="G419" s="2">
        <f>ATAN(_R2*(1/(テーブル143[[#This Row],[w]]*_L2)-テーブル143[[#This Row],[w]]*_C2))</f>
        <v>-1.5535884478946931</v>
      </c>
    </row>
    <row r="420" spans="1:7">
      <c r="A420">
        <f t="shared" si="17"/>
        <v>3713.5</v>
      </c>
      <c r="B420">
        <f>2*PI()*テーブル143[[#This Row],[周波数]]</f>
        <v>23332.608638211394</v>
      </c>
      <c r="C420">
        <f>(テーブル143[[#This Row],[w]]*_C2-1/(テーブル143[[#This Row],[w]]*_L2))^2</f>
        <v>33.948376701590576</v>
      </c>
      <c r="D420">
        <f>1/(SQRT((1/_R2)^2+テーブル143[[#This Row],[(wc-1/wl)^2]]))</f>
        <v>0.17160365716636397</v>
      </c>
      <c r="E420">
        <f>テーブル143[[#This Row],[インピーダンス]]*COS(テーブル143[[#This Row],[偏角]])</f>
        <v>2.9447815152871056E-3</v>
      </c>
      <c r="F420">
        <f>テーブル143[[#This Row],[インピーダンス]]*SIN(テーブル143[[#This Row],[偏角]])</f>
        <v>-0.1715783885420836</v>
      </c>
      <c r="G420" s="2">
        <f>ATAN(_R2*(1/(テーブル143[[#This Row],[w]]*_L2)-テーブル143[[#This Row],[w]]*_C2))</f>
        <v>-1.5536351187411703</v>
      </c>
    </row>
    <row r="421" spans="1:7">
      <c r="A421">
        <f t="shared" si="17"/>
        <v>3723.5</v>
      </c>
      <c r="B421">
        <f>2*PI()*テーブル143[[#This Row],[周波数]]</f>
        <v>23395.440491283189</v>
      </c>
      <c r="C421">
        <f>(テーブル143[[#This Row],[w]]*_C2-1/(テーブル143[[#This Row],[w]]*_L2))^2</f>
        <v>34.132807242646031</v>
      </c>
      <c r="D421">
        <f>1/(SQRT((1/_R2)^2+テーブル143[[#This Row],[(wc-1/wl)^2]]))</f>
        <v>0.17113955046901666</v>
      </c>
      <c r="E421">
        <f>テーブル143[[#This Row],[インピーダンス]]*COS(テーブル143[[#This Row],[偏角]])</f>
        <v>2.9288745734736975E-3</v>
      </c>
      <c r="F421">
        <f>テーブル143[[#This Row],[インピーダンス]]*SIN(テーブル143[[#This Row],[偏角]])</f>
        <v>-0.1711144863197443</v>
      </c>
      <c r="G421" s="2">
        <f>ATAN(_R2*(1/(テーブル143[[#This Row],[w]]*_L2)-テーブル143[[#This Row],[w]]*_C2))</f>
        <v>-1.5536815362274061</v>
      </c>
    </row>
    <row r="422" spans="1:7">
      <c r="A422">
        <f t="shared" si="17"/>
        <v>3733.5</v>
      </c>
      <c r="B422">
        <f>2*PI()*テーブル143[[#This Row],[周波数]]</f>
        <v>23458.272344354984</v>
      </c>
      <c r="C422">
        <f>(テーブル143[[#This Row],[w]]*_C2-1/(テーブル143[[#This Row],[w]]*_L2))^2</f>
        <v>34.317733791109049</v>
      </c>
      <c r="D422">
        <f>1/(SQRT((1/_R2)^2+テーブル143[[#This Row],[(wc-1/wl)^2]]))</f>
        <v>0.17067795599354862</v>
      </c>
      <c r="E422">
        <f>テーブル143[[#This Row],[インピーダンス]]*COS(テーブル143[[#This Row],[偏角]])</f>
        <v>2.913096466213563E-3</v>
      </c>
      <c r="F422">
        <f>テーブル143[[#This Row],[インピーダンス]]*SIN(テーブル143[[#This Row],[偏角]])</f>
        <v>-0.17065309411526722</v>
      </c>
      <c r="G422" s="2">
        <f>ATAN(_R2*(1/(テーブル143[[#This Row],[w]]*_L2)-テーブル143[[#This Row],[w]]*_C2))</f>
        <v>-1.5537277024179759</v>
      </c>
    </row>
    <row r="423" spans="1:7">
      <c r="A423">
        <f t="shared" si="17"/>
        <v>3743.5</v>
      </c>
      <c r="B423">
        <f>2*PI()*テーブル143[[#This Row],[周波数]]</f>
        <v>23521.104197426783</v>
      </c>
      <c r="C423">
        <f>(テーブル143[[#This Row],[w]]*_C2-1/(テーブル143[[#This Row],[w]]*_L2))^2</f>
        <v>34.503156346768719</v>
      </c>
      <c r="D423">
        <f>1/(SQRT((1/_R2)^2+テーブル143[[#This Row],[(wc-1/wl)^2]]))</f>
        <v>0.17021885332854661</v>
      </c>
      <c r="E423">
        <f>テーブル143[[#This Row],[インピーダンス]]*COS(テーブル143[[#This Row],[偏角]])</f>
        <v>2.8974458028485353E-3</v>
      </c>
      <c r="F423">
        <f>テーブル143[[#This Row],[インピーダンス]]*SIN(テーブル143[[#This Row],[偏角]])</f>
        <v>-0.17019419154690568</v>
      </c>
      <c r="G423" s="2">
        <f>ATAN(_R2*(1/(テーブル143[[#This Row],[w]]*_L2)-テーブル143[[#This Row],[w]]*_C2))</f>
        <v>-1.55377361935501</v>
      </c>
    </row>
    <row r="424" spans="1:7">
      <c r="A424">
        <f t="shared" si="17"/>
        <v>3753.5</v>
      </c>
      <c r="B424">
        <f>2*PI()*テーブル143[[#This Row],[周波数]]</f>
        <v>23583.936050498578</v>
      </c>
      <c r="C424">
        <f>(テーブル143[[#This Row],[w]]*_C2-1/(テーブル143[[#This Row],[w]]*_L2))^2</f>
        <v>34.689074909416902</v>
      </c>
      <c r="D424">
        <f>1/(SQRT((1/_R2)^2+テーブル143[[#This Row],[(wc-1/wl)^2]]))</f>
        <v>0.16976222228383894</v>
      </c>
      <c r="E424">
        <f>テーブル143[[#This Row],[インピーダンス]]*COS(テーブル143[[#This Row],[偏角]])</f>
        <v>2.8819212114747396E-3</v>
      </c>
      <c r="F424">
        <f>テーブル143[[#This Row],[インピーダンス]]*SIN(テーブル143[[#This Row],[偏角]])</f>
        <v>-0.16973775845367584</v>
      </c>
      <c r="G424" s="2">
        <f>ATAN(_R2*(1/(テーブル143[[#This Row],[w]]*_L2)-テーブル143[[#This Row],[w]]*_C2))</f>
        <v>-1.5538192890584992</v>
      </c>
    </row>
    <row r="425" spans="1:7">
      <c r="A425">
        <f t="shared" si="17"/>
        <v>3763.5</v>
      </c>
      <c r="B425">
        <f>2*PI()*テーブル143[[#This Row],[周波数]]</f>
        <v>23646.767903570373</v>
      </c>
      <c r="C425">
        <f>(テーブル143[[#This Row],[w]]*_C2-1/(テーブル143[[#This Row],[w]]*_L2))^2</f>
        <v>34.875489478848259</v>
      </c>
      <c r="D425">
        <f>1/(SQRT((1/_R2)^2+テーブル143[[#This Row],[(wc-1/wl)^2]]))</f>
        <v>0.16930804288749646</v>
      </c>
      <c r="E425">
        <f>テーブル143[[#This Row],[インピーダンス]]*COS(テーブル143[[#This Row],[偏角]])</f>
        <v>2.8665213386394419E-3</v>
      </c>
      <c r="F425">
        <f>テーブル143[[#This Row],[インピーダンス]]*SIN(テーブル143[[#This Row],[偏角]])</f>
        <v>-0.16928377489236665</v>
      </c>
      <c r="G425" s="2">
        <f>ATAN(_R2*(1/(テーブル143[[#This Row],[w]]*_L2)-テーブル143[[#This Row],[w]]*_C2))</f>
        <v>-1.5538647135265933</v>
      </c>
    </row>
    <row r="426" spans="1:7">
      <c r="A426">
        <f t="shared" si="17"/>
        <v>3773.5</v>
      </c>
      <c r="B426">
        <f>2*PI()*テーブル143[[#This Row],[周波数]]</f>
        <v>23709.599756642168</v>
      </c>
      <c r="C426">
        <f>(テーブル143[[#This Row],[w]]*_C2-1/(テーブル143[[#This Row],[w]]*_L2))^2</f>
        <v>35.062400054860106</v>
      </c>
      <c r="D426">
        <f>1/(SQRT((1/_R2)^2+テーブル143[[#This Row],[(wc-1/wl)^2]]))</f>
        <v>0.16885629538288272</v>
      </c>
      <c r="E426">
        <f>テーブル143[[#This Row],[インピーダンス]]*COS(テーブル143[[#This Row],[偏角]])</f>
        <v>2.8512448490431307E-3</v>
      </c>
      <c r="F426">
        <f>テーブル143[[#This Row],[インピーダンス]]*SIN(テーブル143[[#This Row],[偏角]])</f>
        <v>-0.168832221134599</v>
      </c>
      <c r="G426" s="2">
        <f>ATAN(_R2*(1/(テーブル143[[#This Row],[w]]*_L2)-テーブル143[[#This Row],[w]]*_C2))</f>
        <v>-1.5539098947358985</v>
      </c>
    </row>
    <row r="427" spans="1:7">
      <c r="A427">
        <f t="shared" si="17"/>
        <v>3783.5</v>
      </c>
      <c r="B427">
        <f>2*PI()*テーブル143[[#This Row],[周波数]]</f>
        <v>23772.431609713964</v>
      </c>
      <c r="C427">
        <f>(テーブル143[[#This Row],[w]]*_C2-1/(テーブル143[[#This Row],[w]]*_L2))^2</f>
        <v>35.249806637252519</v>
      </c>
      <c r="D427">
        <f>1/(SQRT((1/_R2)^2+テーブル143[[#This Row],[(wc-1/wl)^2]]))</f>
        <v>0.16840696022575138</v>
      </c>
      <c r="E427">
        <f>テーブル143[[#This Row],[インピーダンス]]*COS(テーブル143[[#This Row],[偏角]])</f>
        <v>2.8360904252477696E-3</v>
      </c>
      <c r="F427">
        <f>テーブル143[[#This Row],[インピーダンス]]*SIN(テーブル143[[#This Row],[偏角]])</f>
        <v>-0.16838307766393162</v>
      </c>
      <c r="G427" s="2">
        <f>ATAN(_R2*(1/(テーブル143[[#This Row],[w]]*_L2)-テーブル143[[#This Row],[w]]*_C2))</f>
        <v>-1.5539548346417662</v>
      </c>
    </row>
    <row r="428" spans="1:7">
      <c r="A428">
        <f t="shared" si="17"/>
        <v>3793.5</v>
      </c>
      <c r="B428">
        <f>2*PI()*テーブル143[[#This Row],[周波数]]</f>
        <v>23835.263462785759</v>
      </c>
      <c r="C428">
        <f>(テーブル143[[#This Row],[w]]*_C2-1/(テーブル143[[#This Row],[w]]*_L2))^2</f>
        <v>35.437709225828144</v>
      </c>
      <c r="D428">
        <f>1/(SQRT((1/_R2)^2+テーブル143[[#This Row],[(wc-1/wl)^2]]))</f>
        <v>0.1679600180813913</v>
      </c>
      <c r="E428">
        <f>テーブル143[[#This Row],[インピーダンス]]*COS(テーブル143[[#This Row],[偏角]])</f>
        <v>2.8210567673901169E-3</v>
      </c>
      <c r="F428">
        <f>テーブル143[[#This Row],[インピーダンス]]*SIN(テーブル143[[#This Row],[偏角]])</f>
        <v>-0.16793632517301449</v>
      </c>
      <c r="G428" s="2">
        <f>ATAN(_R2*(1/(テーブル143[[#This Row],[w]]*_L2)-テーブル143[[#This Row],[w]]*_C2))</f>
        <v>-1.5539995351785798</v>
      </c>
    </row>
    <row r="429" spans="1:7">
      <c r="A429">
        <f t="shared" si="17"/>
        <v>3803.5</v>
      </c>
      <c r="B429">
        <f>2*PI()*テーブル143[[#This Row],[周波数]]</f>
        <v>23898.095315857558</v>
      </c>
      <c r="C429">
        <f>(テーブル143[[#This Row],[w]]*_C2-1/(テーブル143[[#This Row],[w]]*_L2))^2</f>
        <v>35.626107820392249</v>
      </c>
      <c r="D429">
        <f>1/(SQRT((1/_R2)^2+テーブル143[[#This Row],[(wc-1/wl)^2]]))</f>
        <v>0.16751544982181721</v>
      </c>
      <c r="E429">
        <f>テーブル143[[#This Row],[インピーダンス]]*COS(テーブル143[[#This Row],[偏角]])</f>
        <v>2.8061425929005904E-3</v>
      </c>
      <c r="F429">
        <f>テーブル143[[#This Row],[インピーダンス]]*SIN(テーブル143[[#This Row],[偏角]])</f>
        <v>-0.16749194456078795</v>
      </c>
      <c r="G429" s="2">
        <f>ATAN(_R2*(1/(テーブル143[[#This Row],[w]]*_L2)-テーブル143[[#This Row],[w]]*_C2))</f>
        <v>-1.5540439982600354</v>
      </c>
    </row>
    <row r="430" spans="1:7">
      <c r="A430">
        <f t="shared" si="17"/>
        <v>3813.5</v>
      </c>
      <c r="B430">
        <f>2*PI()*テーブル143[[#This Row],[周波数]]</f>
        <v>23960.927168929353</v>
      </c>
      <c r="C430">
        <f>(テーブル143[[#This Row],[w]]*_C2-1/(テーブル143[[#This Row],[w]]*_L2))^2</f>
        <v>35.81500242075262</v>
      </c>
      <c r="D430">
        <f>1/(SQRT((1/_R2)^2+テーブル143[[#This Row],[(wc-1/wl)^2]]))</f>
        <v>0.16707323652300582</v>
      </c>
      <c r="E430">
        <f>テーブル143[[#This Row],[インピーダンス]]*COS(テーブル143[[#This Row],[偏角]])</f>
        <v>2.7913466362272238E-3</v>
      </c>
      <c r="F430">
        <f>テーブル143[[#This Row],[インピーダンス]]*SIN(テーブル143[[#This Row],[偏角]])</f>
        <v>-0.16704991692972693</v>
      </c>
      <c r="G430" s="2">
        <f>ATAN(_R2*(1/(テーブル143[[#This Row],[w]]*_L2)-テーブル143[[#This Row],[w]]*_C2))</f>
        <v>-1.5540882257794191</v>
      </c>
    </row>
    <row r="431" spans="1:7">
      <c r="A431">
        <f t="shared" si="17"/>
        <v>3823.5</v>
      </c>
      <c r="B431">
        <f>2*PI()*テーブル143[[#This Row],[周波数]]</f>
        <v>24023.759022001148</v>
      </c>
      <c r="C431">
        <f>(テーブル143[[#This Row],[w]]*_C2-1/(テーブル143[[#This Row],[w]]*_L2))^2</f>
        <v>36.004393026719576</v>
      </c>
      <c r="D431">
        <f>1/(SQRT((1/_R2)^2+テーブル143[[#This Row],[(wc-1/wl)^2]]))</f>
        <v>0.16663335946217608</v>
      </c>
      <c r="E431">
        <f>テーブル143[[#This Row],[インピーダンス]]*COS(テーブル143[[#This Row],[偏角]])</f>
        <v>2.7766676485650823E-3</v>
      </c>
      <c r="F431">
        <f>テーブル143[[#This Row],[インピーダンス]]*SIN(テーブル143[[#This Row],[偏角]])</f>
        <v>-0.16661022358312888</v>
      </c>
      <c r="G431" s="2">
        <f>ATAN(_R2*(1/(テーブル143[[#This Row],[w]]*_L2)-テーブル143[[#This Row],[w]]*_C2))</f>
        <v>-1.5541322196098781</v>
      </c>
    </row>
    <row r="432" spans="1:7">
      <c r="A432">
        <f t="shared" si="17"/>
        <v>3833.5</v>
      </c>
      <c r="B432">
        <f>2*PI()*テーブル143[[#This Row],[周波数]]</f>
        <v>24086.590875072943</v>
      </c>
      <c r="C432">
        <f>(テーブル143[[#This Row],[w]]*_C2-1/(テーブル143[[#This Row],[w]]*_L2))^2</f>
        <v>36.194279638105918</v>
      </c>
      <c r="D432">
        <f>1/(SQRT((1/_R2)^2+テーブル143[[#This Row],[(wc-1/wl)^2]]))</f>
        <v>0.16619580011511315</v>
      </c>
      <c r="E432">
        <f>テーブル143[[#This Row],[インピーダンス]]*COS(テーブル143[[#This Row],[偏角]])</f>
        <v>2.7621043975902754E-3</v>
      </c>
      <c r="F432">
        <f>テーブル143[[#This Row],[インピーダンス]]*SIN(テーブル143[[#This Row],[偏角]])</f>
        <v>-0.16617284602244572</v>
      </c>
      <c r="G432" s="2">
        <f>ATAN(_R2*(1/(テーブル143[[#This Row],[w]]*_L2)-テーブル143[[#This Row],[w]]*_C2))</f>
        <v>-1.5541759816046898</v>
      </c>
    </row>
    <row r="433" spans="1:7">
      <c r="A433">
        <f t="shared" si="17"/>
        <v>3843.5</v>
      </c>
      <c r="B433">
        <f>2*PI()*テーブル143[[#This Row],[周波数]]</f>
        <v>24149.422728144738</v>
      </c>
      <c r="C433">
        <f>(テーブル143[[#This Row],[w]]*_C2-1/(テーブル143[[#This Row],[w]]*_L2))^2</f>
        <v>36.384662254726841</v>
      </c>
      <c r="D433">
        <f>1/(SQRT((1/_R2)^2+テーブル143[[#This Row],[(wc-1/wl)^2]]))</f>
        <v>0.16576054015353509</v>
      </c>
      <c r="E433">
        <f>テーブル143[[#This Row],[インピーダンス]]*COS(テーブル143[[#This Row],[偏角]])</f>
        <v>2.7476556671991738E-3</v>
      </c>
      <c r="F433">
        <f>テーブル143[[#This Row],[インピーダンス]]*SIN(テーブル143[[#This Row],[偏角]])</f>
        <v>-0.16573776594465797</v>
      </c>
      <c r="G433" s="2">
        <f>ATAN(_R2*(1/(テーブル143[[#This Row],[w]]*_L2)-テーブル143[[#This Row],[w]]*_C2))</f>
        <v>-1.5542195135975247</v>
      </c>
    </row>
    <row r="434" spans="1:7">
      <c r="A434">
        <f t="shared" ref="A434:A497" si="18">A433+_dt2</f>
        <v>3853.5</v>
      </c>
      <c r="B434">
        <f>2*PI()*テーブル143[[#This Row],[周波数]]</f>
        <v>24212.254581216537</v>
      </c>
      <c r="C434">
        <f>(テーブル143[[#This Row],[w]]*_C2-1/(テーブル143[[#This Row],[w]]*_L2))^2</f>
        <v>36.575540876399977</v>
      </c>
      <c r="D434">
        <f>1/(SQRT((1/_R2)^2+テーブル143[[#This Row],[(wc-1/wl)^2]]))</f>
        <v>0.16532756144250135</v>
      </c>
      <c r="E434">
        <f>テーブル143[[#This Row],[インピーダンス]]*COS(テーブル143[[#This Row],[偏角]])</f>
        <v>2.7333202572524095E-3</v>
      </c>
      <c r="F434">
        <f>テーブル143[[#This Row],[インピーダンス]]*SIN(テーブル143[[#This Row],[偏角]])</f>
        <v>-0.16530496523969071</v>
      </c>
      <c r="G434" s="2">
        <f>ATAN(_R2*(1/(テーブル143[[#This Row],[w]]*_L2)-テーブル143[[#This Row],[w]]*_C2))</f>
        <v>-1.5542628174027058</v>
      </c>
    </row>
    <row r="435" spans="1:7">
      <c r="A435">
        <f t="shared" si="18"/>
        <v>3863.5</v>
      </c>
      <c r="B435">
        <f>2*PI()*テーブル143[[#This Row],[周波数]]</f>
        <v>24275.086434288332</v>
      </c>
      <c r="C435">
        <f>(テーブル143[[#This Row],[w]]*_C2-1/(テーブル143[[#This Row],[w]]*_L2))^2</f>
        <v>36.766915502945288</v>
      </c>
      <c r="D435">
        <f>1/(SQRT((1/_R2)^2+テーブル143[[#This Row],[(wc-1/wl)^2]]))</f>
        <v>0.16489684603786245</v>
      </c>
      <c r="E435">
        <f>テーブル143[[#This Row],[インピーダンス]]*COS(テーブル143[[#This Row],[偏角]])</f>
        <v>2.7190969833234494E-3</v>
      </c>
      <c r="F435">
        <f>テーブル143[[#This Row],[インピーダンス]]*SIN(テーブル143[[#This Row],[偏角]])</f>
        <v>-0.16487442598787053</v>
      </c>
      <c r="G435" s="2">
        <f>ATAN(_R2*(1/(テーブル143[[#This Row],[w]]*_L2)-テーブル143[[#This Row],[w]]*_C2))</f>
        <v>-1.554305894815464</v>
      </c>
    </row>
    <row r="436" spans="1:7">
      <c r="A436">
        <f t="shared" si="18"/>
        <v>3873.5</v>
      </c>
      <c r="B436">
        <f>2*PI()*テーブル143[[#This Row],[周波数]]</f>
        <v>24337.918287360128</v>
      </c>
      <c r="C436">
        <f>(テーブル143[[#This Row],[w]]*_C2-1/(テーブル143[[#This Row],[w]]*_L2))^2</f>
        <v>36.958786134185075</v>
      </c>
      <c r="D436">
        <f>1/(SQRT((1/_R2)^2+テーブル143[[#This Row],[(wc-1/wl)^2]]))</f>
        <v>0.16446837618375004</v>
      </c>
      <c r="E436">
        <f>テーブル143[[#This Row],[インピーダンス]]*COS(テーブル143[[#This Row],[偏角]])</f>
        <v>2.7049846764519688E-3</v>
      </c>
      <c r="F436">
        <f>テーブル143[[#This Row],[インピーダンス]]*SIN(テーブル143[[#This Row],[偏角]])</f>
        <v>-0.16444613045742268</v>
      </c>
      <c r="G436" s="2">
        <f>ATAN(_R2*(1/(テーブル143[[#This Row],[w]]*_L2)-テーブル143[[#This Row],[w]]*_C2))</f>
        <v>-1.5543487476121893</v>
      </c>
    </row>
    <row r="437" spans="1:7">
      <c r="A437">
        <f t="shared" si="18"/>
        <v>3883.5</v>
      </c>
      <c r="B437">
        <f>2*PI()*テーブル143[[#This Row],[周波数]]</f>
        <v>24400.750140431923</v>
      </c>
      <c r="C437">
        <f>(テーブル143[[#This Row],[w]]*_C2-1/(テーブル143[[#This Row],[w]]*_L2))^2</f>
        <v>37.151152769943877</v>
      </c>
      <c r="D437">
        <f>1/(SQRT((1/_R2)^2+テーブル143[[#This Row],[(wc-1/wl)^2]]))</f>
        <v>0.1640421343101067</v>
      </c>
      <c r="E437">
        <f>テーブル143[[#This Row],[インピーダンス]]*COS(テーブル143[[#This Row],[偏角]])</f>
        <v>2.6909821829015179E-3</v>
      </c>
      <c r="F437">
        <f>テーブル143[[#This Row],[インピーダンス]]*SIN(テーブル143[[#This Row],[偏角]])</f>
        <v>-0.16402006110200784</v>
      </c>
      <c r="G437" s="2">
        <f>ATAN(_R2*(1/(テーブル143[[#This Row],[w]]*_L2)-テーブル143[[#This Row],[w]]*_C2))</f>
        <v>-1.5543913775506786</v>
      </c>
    </row>
    <row r="438" spans="1:7">
      <c r="A438">
        <f t="shared" si="18"/>
        <v>3893.5</v>
      </c>
      <c r="B438">
        <f>2*PI()*テーブル143[[#This Row],[周波数]]</f>
        <v>24463.581993503718</v>
      </c>
      <c r="C438">
        <f>(テーブル143[[#This Row],[w]]*_C2-1/(テーブル143[[#This Row],[w]]*_L2))^2</f>
        <v>37.344015410048563</v>
      </c>
      <c r="D438">
        <f>1/(SQRT((1/_R2)^2+テーブル143[[#This Row],[(wc-1/wl)^2]]))</f>
        <v>0.16361810303025429</v>
      </c>
      <c r="E438">
        <f>テーブル143[[#This Row],[インピーダンス]]*COS(テーブル143[[#This Row],[偏角]])</f>
        <v>2.6770883639218885E-3</v>
      </c>
      <c r="F438">
        <f>テーブル143[[#This Row],[インピーダンス]]*SIN(テーブル143[[#This Row],[偏角]])</f>
        <v>-0.16359620055829738</v>
      </c>
      <c r="G438" s="2">
        <f>ATAN(_R2*(1/(テーブル143[[#This Row],[w]]*_L2)-テーブル143[[#This Row],[w]]*_C2))</f>
        <v>-1.5544337863703779</v>
      </c>
    </row>
    <row r="439" spans="1:7">
      <c r="A439">
        <f t="shared" si="18"/>
        <v>3903.5</v>
      </c>
      <c r="B439">
        <f>2*PI()*テーブル143[[#This Row],[周波数]]</f>
        <v>24526.413846575513</v>
      </c>
      <c r="C439">
        <f>(テーブル143[[#This Row],[w]]*_C2-1/(テーブル143[[#This Row],[w]]*_L2))^2</f>
        <v>37.537374054328161</v>
      </c>
      <c r="D439">
        <f>1/(SQRT((1/_R2)^2+テーブル143[[#This Row],[(wc-1/wl)^2]]))</f>
        <v>0.16319626513850102</v>
      </c>
      <c r="E439">
        <f>テーブル143[[#This Row],[インピーダンス]]*COS(テーブル143[[#This Row],[偏角]])</f>
        <v>2.6633020955155831E-3</v>
      </c>
      <c r="F439">
        <f>テーブル143[[#This Row],[インピーダンス]]*SIN(テーブル143[[#This Row],[偏角]])</f>
        <v>-0.16317453164358692</v>
      </c>
      <c r="G439" s="2">
        <f>ATAN(_R2*(1/(テーブル143[[#This Row],[w]]*_L2)-テーブル143[[#This Row],[w]]*_C2))</f>
        <v>-1.5544759757926228</v>
      </c>
    </row>
    <row r="440" spans="1:7">
      <c r="A440">
        <f t="shared" si="18"/>
        <v>3913.5</v>
      </c>
      <c r="B440">
        <f>2*PI()*テーブル143[[#This Row],[周波数]]</f>
        <v>24589.245699647312</v>
      </c>
      <c r="C440">
        <f>(テーブル143[[#This Row],[w]]*_C2-1/(テーブル143[[#This Row],[w]]*_L2))^2</f>
        <v>37.731228702613905</v>
      </c>
      <c r="D440">
        <f>1/(SQRT((1/_R2)^2+テーブル143[[#This Row],[(wc-1/wl)^2]]))</f>
        <v>0.16277660360778565</v>
      </c>
      <c r="E440">
        <f>テーブル143[[#This Row],[インピーダンス]]*COS(テーブル143[[#This Row],[偏角]])</f>
        <v>2.6496222682085998E-3</v>
      </c>
      <c r="F440">
        <f>テーブル143[[#This Row],[インピーダンス]]*SIN(テーブル143[[#This Row],[偏角]])</f>
        <v>-0.16275503735344718</v>
      </c>
      <c r="G440" s="2">
        <f>ATAN(_R2*(1/(テーブル143[[#This Row],[w]]*_L2)-テーブル143[[#This Row],[w]]*_C2))</f>
        <v>-1.5545179475208739</v>
      </c>
    </row>
    <row r="441" spans="1:7">
      <c r="A441">
        <f t="shared" si="18"/>
        <v>3923.5</v>
      </c>
      <c r="B441">
        <f>2*PI()*テーブル143[[#This Row],[周波数]]</f>
        <v>24652.077552719107</v>
      </c>
      <c r="C441">
        <f>(テーブル143[[#This Row],[w]]*_C2-1/(テーブル143[[#This Row],[w]]*_L2))^2</f>
        <v>37.925579354739135</v>
      </c>
      <c r="D441">
        <f>1/(SQRT((1/_R2)^2+テーブル143[[#This Row],[(wc-1/wl)^2]]))</f>
        <v>0.16235910158735836</v>
      </c>
      <c r="E441">
        <f>テーブル143[[#This Row],[インピーダンス]]*COS(テーブル143[[#This Row],[偏角]])</f>
        <v>2.6360477868254146E-3</v>
      </c>
      <c r="F441">
        <f>テーブル143[[#This Row],[インピーダンス]]*SIN(テーブル143[[#This Row],[偏角]])</f>
        <v>-0.16233770085941135</v>
      </c>
      <c r="G441" s="2">
        <f>ATAN(_R2*(1/(テーブル143[[#This Row],[w]]*_L2)-テーブル143[[#This Row],[w]]*_C2))</f>
        <v>-1.5545597032409491</v>
      </c>
    </row>
    <row r="442" spans="1:7">
      <c r="A442">
        <f t="shared" si="18"/>
        <v>3933.5</v>
      </c>
      <c r="B442">
        <f>2*PI()*テーブル143[[#This Row],[周波数]]</f>
        <v>24714.909405790902</v>
      </c>
      <c r="C442">
        <f>(テーブル143[[#This Row],[w]]*_C2-1/(テーブル143[[#This Row],[w]]*_L2))^2</f>
        <v>38.120426010539347</v>
      </c>
      <c r="D442">
        <f>1/(SQRT((1/_R2)^2+テーブル143[[#This Row],[(wc-1/wl)^2]]))</f>
        <v>0.1619437424004983</v>
      </c>
      <c r="E442">
        <f>テーブル143[[#This Row],[インピーダンス]]*COS(テーブル143[[#This Row],[偏角]])</f>
        <v>2.6225775702678903E-3</v>
      </c>
      <c r="F442">
        <f>テーブル143[[#This Row],[インピーダンス]]*SIN(テーブル143[[#This Row],[偏角]])</f>
        <v>-0.16192250550669873</v>
      </c>
      <c r="G442" s="2">
        <f>ATAN(_R2*(1/(テーブル143[[#This Row],[w]]*_L2)-テーブル143[[#This Row],[w]]*_C2))</f>
        <v>-1.554601244621252</v>
      </c>
    </row>
    <row r="443" spans="1:7">
      <c r="A443">
        <f t="shared" si="18"/>
        <v>3943.5</v>
      </c>
      <c r="B443">
        <f>2*PI()*テーブル143[[#This Row],[周波数]]</f>
        <v>24777.741258862698</v>
      </c>
      <c r="C443">
        <f>(テーブル143[[#This Row],[w]]*_C2-1/(テーブル143[[#This Row],[w]]*_L2))^2</f>
        <v>38.315768669852112</v>
      </c>
      <c r="D443">
        <f>1/(SQRT((1/_R2)^2+テーブル143[[#This Row],[(wc-1/wl)^2]]))</f>
        <v>0.16153050954226592</v>
      </c>
      <c r="E443">
        <f>テーブル143[[#This Row],[インピーダンス]]*COS(テーブル143[[#This Row],[偏角]])</f>
        <v>2.6092105512983996E-3</v>
      </c>
      <c r="F443">
        <f>テーブル143[[#This Row],[インピーダンス]]*SIN(テーブル143[[#This Row],[偏角]])</f>
        <v>-0.1615094348119733</v>
      </c>
      <c r="G443" s="2">
        <f>ATAN(_R2*(1/(テーブル143[[#This Row],[w]]*_L2)-テーブル143[[#This Row],[w]]*_C2))</f>
        <v>-1.5546425733129969</v>
      </c>
    </row>
    <row r="444" spans="1:7">
      <c r="A444">
        <f t="shared" si="18"/>
        <v>3953.5</v>
      </c>
      <c r="B444">
        <f>2*PI()*テーブル143[[#This Row],[周波数]]</f>
        <v>24840.573111934493</v>
      </c>
      <c r="C444">
        <f>(テーブル143[[#This Row],[w]]*_C2-1/(テーブル143[[#This Row],[w]]*_L2))^2</f>
        <v>38.511607332517073</v>
      </c>
      <c r="D444">
        <f>1/(SQRT((1/_R2)^2+テーブル143[[#This Row],[(wc-1/wl)^2]]))</f>
        <v>0.16111938667729073</v>
      </c>
      <c r="E444">
        <f>テーブル143[[#This Row],[インピーダンス]]*COS(テーブル143[[#This Row],[偏角]])</f>
        <v>2.5959456763266237E-3</v>
      </c>
      <c r="F444">
        <f>テーブル143[[#This Row],[インピーダンス]]*SIN(テーブル143[[#This Row],[偏角]])</f>
        <v>-0.16109847246113754</v>
      </c>
      <c r="G444" s="2">
        <f>ATAN(_R2*(1/(テーブル143[[#This Row],[w]]*_L2)-テーブル143[[#This Row],[w]]*_C2))</f>
        <v>-1.55468369095043</v>
      </c>
    </row>
    <row r="445" spans="1:7">
      <c r="A445">
        <f t="shared" si="18"/>
        <v>3963.5</v>
      </c>
      <c r="B445">
        <f>2*PI()*テーブル143[[#This Row],[周波数]]</f>
        <v>24903.404965006292</v>
      </c>
      <c r="C445">
        <f>(テーブル143[[#This Row],[w]]*_C2-1/(テーブル143[[#This Row],[w]]*_L2))^2</f>
        <v>38.707941998375865</v>
      </c>
      <c r="D445">
        <f>1/(SQRT((1/_R2)^2+テーブル143[[#This Row],[(wc-1/wl)^2]]))</f>
        <v>0.16071035763759292</v>
      </c>
      <c r="E445">
        <f>テーブル143[[#This Row],[インピーダンス]]*COS(テーブル143[[#This Row],[偏角]])</f>
        <v>2.5827819052002946E-3</v>
      </c>
      <c r="F445">
        <f>テーブル143[[#This Row],[インピーダンス]]*SIN(テーブル143[[#This Row],[偏角]])</f>
        <v>-0.16068960230715984</v>
      </c>
      <c r="G445" s="2">
        <f>ATAN(_R2*(1/(テーブル143[[#This Row],[w]]*_L2)-テーブル143[[#This Row],[w]]*_C2))</f>
        <v>-1.5547245991510477</v>
      </c>
    </row>
    <row r="446" spans="1:7">
      <c r="A446">
        <f t="shared" si="18"/>
        <v>3973.5</v>
      </c>
      <c r="B446">
        <f>2*PI()*テーブル143[[#This Row],[周波数]]</f>
        <v>24966.236818078087</v>
      </c>
      <c r="C446">
        <f>(テーブル143[[#This Row],[w]]*_C2-1/(テーブル143[[#This Row],[w]]*_L2))^2</f>
        <v>38.904772667272084</v>
      </c>
      <c r="D446">
        <f>1/(SQRT((1/_R2)^2+テーブル143[[#This Row],[(wc-1/wl)^2]]))</f>
        <v>0.16030340642043878</v>
      </c>
      <c r="E446">
        <f>テーブル143[[#This Row],[インピーダンス]]*COS(テーブル143[[#This Row],[偏角]])</f>
        <v>2.569718210999633E-3</v>
      </c>
      <c r="F446">
        <f>テーブル143[[#This Row],[インピーダンス]]*SIN(テーブル143[[#This Row],[偏角]])</f>
        <v>-0.16028280836793579</v>
      </c>
      <c r="G446" s="2">
        <f>ATAN(_R2*(1/(テーブル143[[#This Row],[w]]*_L2)-テーブル143[[#This Row],[w]]*_C2))</f>
        <v>-1.554765299515811</v>
      </c>
    </row>
    <row r="447" spans="1:7">
      <c r="A447">
        <f t="shared" si="18"/>
        <v>3983.5</v>
      </c>
      <c r="B447">
        <f>2*PI()*テーブル143[[#This Row],[周波数]]</f>
        <v>25029.068671149882</v>
      </c>
      <c r="C447">
        <f>(テーブル143[[#This Row],[w]]*_C2-1/(テーブル143[[#This Row],[w]]*_L2))^2</f>
        <v>39.102099339051342</v>
      </c>
      <c r="D447">
        <f>1/(SQRT((1/_R2)^2+テーブル143[[#This Row],[(wc-1/wl)^2]]))</f>
        <v>0.15989851718622874</v>
      </c>
      <c r="E447">
        <f>テーブル143[[#This Row],[インピーダンス]]*COS(テーブル143[[#This Row],[偏角]])</f>
        <v>2.5567535798354671E-3</v>
      </c>
      <c r="F447">
        <f>テーブル143[[#This Row],[インピーダンス]]*SIN(テーブル143[[#This Row],[偏角]])</f>
        <v>-0.15987807482418184</v>
      </c>
      <c r="G447" s="2">
        <f>ATAN(_R2*(1/(テーブル143[[#This Row],[w]]*_L2)-テーブル143[[#This Row],[w]]*_C2))</f>
        <v>-1.5548057936293573</v>
      </c>
    </row>
    <row r="448" spans="1:7">
      <c r="A448">
        <f t="shared" si="18"/>
        <v>3993.5</v>
      </c>
      <c r="B448">
        <f>2*PI()*テーブル143[[#This Row],[周波数]]</f>
        <v>25091.900524221677</v>
      </c>
      <c r="C448">
        <f>(テーブル143[[#This Row],[w]]*_C2-1/(テーブル143[[#This Row],[w]]*_L2))^2</f>
        <v>39.299922013561186</v>
      </c>
      <c r="D448">
        <f>1/(SQRT((1/_R2)^2+テーブル143[[#This Row],[(wc-1/wl)^2]]))</f>
        <v>0.1594956742564182</v>
      </c>
      <c r="E448">
        <f>テーブル143[[#This Row],[インピーダンス]]*COS(テーブル143[[#This Row],[偏角]])</f>
        <v>2.5438870106509423E-3</v>
      </c>
      <c r="F448">
        <f>テーブル143[[#This Row],[インピーダンス]]*SIN(テーブル143[[#This Row],[偏角]])</f>
        <v>-0.15947538601736164</v>
      </c>
      <c r="G448" s="2">
        <f>ATAN(_R2*(1/(テーブル143[[#This Row],[w]]*_L2)-テーブル143[[#This Row],[w]]*_C2))</f>
        <v>-1.5548460830602082</v>
      </c>
    </row>
    <row r="449" spans="1:7">
      <c r="A449">
        <f t="shared" si="18"/>
        <v>4003.5</v>
      </c>
      <c r="B449">
        <f>2*PI()*テーブル143[[#This Row],[周波数]]</f>
        <v>25154.732377293472</v>
      </c>
      <c r="C449">
        <f>(テーブル143[[#This Row],[w]]*_C2-1/(テーブル143[[#This Row],[w]]*_L2))^2</f>
        <v>39.498240690651016</v>
      </c>
      <c r="D449">
        <f>1/(SQRT((1/_R2)^2+テーブル143[[#This Row],[(wc-1/wl)^2]]))</f>
        <v>0.15909486211147006</v>
      </c>
      <c r="E449">
        <f>テーブル143[[#This Row],[インピーダンス]]*COS(テーブル143[[#This Row],[偏角]])</f>
        <v>2.5311175150267546E-3</v>
      </c>
      <c r="F449">
        <f>テーブル143[[#This Row],[インピーダンス]]*SIN(テーブル143[[#This Row],[偏角]])</f>
        <v>-0.15907472644764409</v>
      </c>
      <c r="G449" s="2">
        <f>ATAN(_R2*(1/(テーブル143[[#This Row],[w]]*_L2)-テーブル143[[#This Row],[w]]*_C2))</f>
        <v>-1.5548861693609743</v>
      </c>
    </row>
    <row r="450" spans="1:7">
      <c r="A450">
        <f t="shared" si="18"/>
        <v>4013.5</v>
      </c>
      <c r="B450">
        <f>2*PI()*テーブル143[[#This Row],[周波数]]</f>
        <v>25217.564230365268</v>
      </c>
      <c r="C450">
        <f>(テーブル143[[#This Row],[w]]*_C2-1/(テーブル143[[#This Row],[w]]*_L2))^2</f>
        <v>39.697055370172123</v>
      </c>
      <c r="D450">
        <f>1/(SQRT((1/_R2)^2+テーブル143[[#This Row],[(wc-1/wl)^2]]))</f>
        <v>0.15869606538883832</v>
      </c>
      <c r="E450">
        <f>テーブル143[[#This Row],[インピーダンス]]*COS(テーブル143[[#This Row],[偏角]])</f>
        <v>2.518444116989847E-3</v>
      </c>
      <c r="F450">
        <f>テーブル143[[#This Row],[インピーダンス]]*SIN(テーブル143[[#This Row],[偏角]])</f>
        <v>-0.15867608077189219</v>
      </c>
      <c r="G450" s="2">
        <f>ATAN(_R2*(1/(テーブル143[[#This Row],[w]]*_L2)-テーブル143[[#This Row],[w]]*_C2))</f>
        <v>-1.5549260540685572</v>
      </c>
    </row>
    <row r="451" spans="1:7">
      <c r="A451">
        <f t="shared" si="18"/>
        <v>4023.5</v>
      </c>
      <c r="B451">
        <f>2*PI()*テーブル143[[#This Row],[周波数]]</f>
        <v>25280.396083437066</v>
      </c>
      <c r="C451">
        <f>(テーブル143[[#This Row],[w]]*_C2-1/(テーブル143[[#This Row],[w]]*_L2))^2</f>
        <v>39.896366051977679</v>
      </c>
      <c r="D451">
        <f>1/(SQRT((1/_R2)^2+テーブル143[[#This Row],[(wc-1/wl)^2]]))</f>
        <v>0.15829926888098247</v>
      </c>
      <c r="E451">
        <f>テーブル143[[#This Row],[インピーダンス]]*COS(テーブル143[[#This Row],[偏角]])</f>
        <v>2.505865852825355E-3</v>
      </c>
      <c r="F451">
        <f>テーブル143[[#This Row],[インピーダンス]]*SIN(テーブル143[[#This Row],[偏角]])</f>
        <v>-0.15827943380168261</v>
      </c>
      <c r="G451" s="2">
        <f>ATAN(_R2*(1/(テーブル143[[#This Row],[w]]*_L2)-テーブル143[[#This Row],[w]]*_C2))</f>
        <v>-1.5549657387043485</v>
      </c>
    </row>
    <row r="452" spans="1:7">
      <c r="A452">
        <f t="shared" si="18"/>
        <v>4033.5</v>
      </c>
      <c r="B452">
        <f>2*PI()*テーブル143[[#This Row],[周波数]]</f>
        <v>25343.227936508862</v>
      </c>
      <c r="C452">
        <f>(テーブル143[[#This Row],[w]]*_C2-1/(テーブル143[[#This Row],[w]]*_L2))^2</f>
        <v>40.096172735922636</v>
      </c>
      <c r="D452">
        <f>1/(SQRT((1/_R2)^2+テーブル143[[#This Row],[(wc-1/wl)^2]]))</f>
        <v>0.15790445753341223</v>
      </c>
      <c r="E452">
        <f>テーブル143[[#This Row],[インピーダンス]]*COS(テーブル143[[#This Row],[偏角]])</f>
        <v>2.4933817708921256E-3</v>
      </c>
      <c r="F452">
        <f>テーブル143[[#This Row],[インピーダンス]]*SIN(テーブル143[[#This Row],[偏角]])</f>
        <v>-0.15788477050135574</v>
      </c>
      <c r="G452" s="2">
        <f>ATAN(_R2*(1/(テーブル143[[#This Row],[w]]*_L2)-テーブル143[[#This Row],[w]]*_C2))</f>
        <v>-1.5550052247744248</v>
      </c>
    </row>
    <row r="453" spans="1:7">
      <c r="A453">
        <f t="shared" si="18"/>
        <v>4043.5</v>
      </c>
      <c r="B453">
        <f>2*PI()*テーブル143[[#This Row],[周波数]]</f>
        <v>25406.059789580657</v>
      </c>
      <c r="C453">
        <f>(テーブル143[[#This Row],[w]]*_C2-1/(テーブル143[[#This Row],[w]]*_L2))^2</f>
        <v>40.296475421863725</v>
      </c>
      <c r="D453">
        <f>1/(SQRT((1/_R2)^2+テーブル143[[#This Row],[(wc-1/wl)^2]]))</f>
        <v>0.15751161644276154</v>
      </c>
      <c r="E453">
        <f>テーブル143[[#This Row],[インピーダンス]]*COS(テーブル143[[#This Row],[偏角]])</f>
        <v>2.4809909314411761E-3</v>
      </c>
      <c r="F453">
        <f>テーブル143[[#This Row],[インピーダンス]]*SIN(テーブル143[[#This Row],[偏角]])</f>
        <v>-0.15749207598609441</v>
      </c>
      <c r="G453" s="2">
        <f>ATAN(_R2*(1/(テーブル143[[#This Row],[w]]*_L2)-テーブル143[[#This Row],[w]]*_C2))</f>
        <v>-1.5550445137697413</v>
      </c>
    </row>
    <row r="454" spans="1:7">
      <c r="A454">
        <f t="shared" si="18"/>
        <v>4053.5</v>
      </c>
      <c r="B454">
        <f>2*PI()*テーブル143[[#This Row],[周波数]]</f>
        <v>25468.891642652452</v>
      </c>
      <c r="C454">
        <f>(テーブル143[[#This Row],[w]]*_C2-1/(テーブル143[[#This Row],[w]]*_L2))^2</f>
        <v>40.497274109659486</v>
      </c>
      <c r="D454">
        <f>1/(SQRT((1/_R2)^2+テーブル143[[#This Row],[(wc-1/wl)^2]]))</f>
        <v>0.1571207308548917</v>
      </c>
      <c r="E454">
        <f>テーブル143[[#This Row],[インピーダンス]]*COS(テーブル143[[#This Row],[偏角]])</f>
        <v>2.4686924064375427E-3</v>
      </c>
      <c r="F454">
        <f>テーブル143[[#This Row],[インピーダンス]]*SIN(テーブル143[[#This Row],[偏角]])</f>
        <v>-0.15710133552003214</v>
      </c>
      <c r="G454" s="2">
        <f>ATAN(_R2*(1/(テーブル143[[#This Row],[w]]*_L2)-テーブル143[[#This Row],[w]]*_C2))</f>
        <v>-1.555083607166321</v>
      </c>
    </row>
    <row r="455" spans="1:7">
      <c r="A455">
        <f t="shared" si="18"/>
        <v>4063.5</v>
      </c>
      <c r="B455">
        <f>2*PI()*テーブル143[[#This Row],[周波数]]</f>
        <v>25531.723495724247</v>
      </c>
      <c r="C455">
        <f>(テーブル143[[#This Row],[w]]*_C2-1/(テーブル143[[#This Row],[w]]*_L2))^2</f>
        <v>40.698568799170161</v>
      </c>
      <c r="D455">
        <f>1/(SQRT((1/_R2)^2+テーブル143[[#This Row],[(wc-1/wl)^2]]))</f>
        <v>0.15673178616302347</v>
      </c>
      <c r="E455">
        <f>テーブル143[[#This Row],[インピーダンス]]*COS(テーブル143[[#This Row],[偏角]])</f>
        <v>2.4564852793851791E-3</v>
      </c>
      <c r="F455">
        <f>テーブル143[[#This Row],[インピーダンス]]*SIN(テーブル143[[#This Row],[偏角]])</f>
        <v>-0.15671253451439002</v>
      </c>
      <c r="G455" s="2">
        <f>ATAN(_R2*(1/(テーブル143[[#This Row],[w]]*_L2)-テーブル143[[#This Row],[w]]*_C2))</f>
        <v>-1.5551225064254419</v>
      </c>
    </row>
    <row r="456" spans="1:7">
      <c r="A456">
        <f t="shared" si="18"/>
        <v>4073.5</v>
      </c>
      <c r="B456">
        <f>2*PI()*テーブル143[[#This Row],[周波数]]</f>
        <v>25594.555348796046</v>
      </c>
      <c r="C456">
        <f>(テーブル143[[#This Row],[w]]*_C2-1/(テーブル143[[#This Row],[w]]*_L2))^2</f>
        <v>40.900359490257749</v>
      </c>
      <c r="D456">
        <f>1/(SQRT((1/_R2)^2+テーブル143[[#This Row],[(wc-1/wl)^2]]))</f>
        <v>0.15634476790589666</v>
      </c>
      <c r="E456">
        <f>テーブル143[[#This Row],[インピーダンス]]*COS(テーブル143[[#This Row],[偏角]])</f>
        <v>2.4443686451548772E-3</v>
      </c>
      <c r="F456">
        <f>テーブル143[[#This Row],[インピーダンス]]*SIN(テーブル143[[#This Row],[偏角]])</f>
        <v>-0.15632565852564087</v>
      </c>
      <c r="G456" s="2">
        <f>ATAN(_R2*(1/(テーブル143[[#This Row],[w]]*_L2)-テーブル143[[#This Row],[w]]*_C2))</f>
        <v>-1.5551612129938213</v>
      </c>
    </row>
    <row r="457" spans="1:7">
      <c r="A457">
        <f t="shared" si="18"/>
        <v>4083.5</v>
      </c>
      <c r="B457">
        <f>2*PI()*テーブル143[[#This Row],[周波数]]</f>
        <v>25657.387201867841</v>
      </c>
      <c r="C457">
        <f>(テーブル143[[#This Row],[w]]*_C2-1/(テーブル143[[#This Row],[w]]*_L2))^2</f>
        <v>41.102646182785875</v>
      </c>
      <c r="D457">
        <f>1/(SQRT((1/_R2)^2+テーブル143[[#This Row],[(wc-1/wl)^2]]))</f>
        <v>0.15595966176595782</v>
      </c>
      <c r="E457">
        <f>テーブル143[[#This Row],[インピーダンス]]*COS(テーブル143[[#This Row],[偏角]])</f>
        <v>2.4323416098152076E-3</v>
      </c>
      <c r="F457">
        <f>テーブル143[[#This Row],[インピーダンス]]*SIN(テーブル143[[#This Row],[偏角]])</f>
        <v>-0.15594069325370183</v>
      </c>
      <c r="G457" s="2">
        <f>ATAN(_R2*(1/(テーブル143[[#This Row],[w]]*_L2)-テーブル143[[#This Row],[w]]*_C2))</f>
        <v>-1.5551997283037968</v>
      </c>
    </row>
    <row r="458" spans="1:7">
      <c r="A458">
        <f t="shared" si="18"/>
        <v>4093.5</v>
      </c>
      <c r="B458">
        <f>2*PI()*テーブル143[[#This Row],[周波数]]</f>
        <v>25720.219054939636</v>
      </c>
      <c r="C458">
        <f>(テーブル143[[#This Row],[w]]*_C2-1/(テーブル143[[#This Row],[w]]*_L2))^2</f>
        <v>41.305428876619878</v>
      </c>
      <c r="D458">
        <f>1/(SQRT((1/_R2)^2+テーブル143[[#This Row],[(wc-1/wl)^2]]))</f>
        <v>0.1555764535675746</v>
      </c>
      <c r="E458">
        <f>テーブル143[[#This Row],[インピーダンス]]*COS(テーブル143[[#This Row],[偏角]])</f>
        <v>2.4204032904663738E-3</v>
      </c>
      <c r="F458">
        <f>テーブル143[[#This Row],[インピーダンス]]*SIN(テーブル143[[#This Row],[偏角]])</f>
        <v>-0.15555762454015296</v>
      </c>
      <c r="G458" s="2">
        <f>ATAN(_R2*(1/(テーブル143[[#This Row],[w]]*_L2)-テーブル143[[#This Row],[w]]*_C2))</f>
        <v>-1.5552380537735058</v>
      </c>
    </row>
    <row r="459" spans="1:7">
      <c r="A459">
        <f t="shared" si="18"/>
        <v>4103.5</v>
      </c>
      <c r="B459">
        <f>2*PI()*テーブル143[[#This Row],[周波数]]</f>
        <v>25783.050908011432</v>
      </c>
      <c r="C459">
        <f>(テーブル143[[#This Row],[w]]*_C2-1/(テーブル143[[#This Row],[w]]*_L2))^2</f>
        <v>41.508707571626715</v>
      </c>
      <c r="D459">
        <f>1/(SQRT((1/_R2)^2+テーブル143[[#This Row],[(wc-1/wl)^2]]))</f>
        <v>0.15519512927527698</v>
      </c>
      <c r="E459">
        <f>テーブル143[[#This Row],[インピーダンス]]*COS(テーブル143[[#This Row],[偏角]])</f>
        <v>2.4085528150769825E-3</v>
      </c>
      <c r="F459">
        <f>テーブル143[[#This Row],[インピーダンス]]*SIN(テーブル143[[#This Row],[偏角]])</f>
        <v>-0.15517643836648307</v>
      </c>
      <c r="G459" s="2">
        <f>ATAN(_R2*(1/(テーブル143[[#This Row],[w]]*_L2)-テーブル143[[#This Row],[w]]*_C2))</f>
        <v>-1.5552761908070605</v>
      </c>
    </row>
    <row r="460" spans="1:7">
      <c r="A460">
        <f t="shared" si="18"/>
        <v>4113.5</v>
      </c>
      <c r="B460">
        <f>2*PI()*テーブル143[[#This Row],[周波数]]</f>
        <v>25845.882761083227</v>
      </c>
      <c r="C460">
        <f>(テーブル143[[#This Row],[w]]*_C2-1/(テーブル143[[#This Row],[w]]*_L2))^2</f>
        <v>41.712482267674957</v>
      </c>
      <c r="D460">
        <f>1/(SQRT((1/_R2)^2+テーブル143[[#This Row],[(wc-1/wl)^2]]))</f>
        <v>0.1548156749920247</v>
      </c>
      <c r="E460">
        <f>テーブル143[[#This Row],[インピーダンス]]*COS(テーブル143[[#This Row],[偏角]])</f>
        <v>2.396789322323636E-3</v>
      </c>
      <c r="F460">
        <f>テーブル143[[#This Row],[インピーダンス]]*SIN(テーブル143[[#This Row],[偏角]])</f>
        <v>-0.15479712085236152</v>
      </c>
      <c r="G460" s="2">
        <f>ATAN(_R2*(1/(テーブル143[[#This Row],[w]]*_L2)-テーブル143[[#This Row],[w]]*_C2))</f>
        <v>-1.5553141407947217</v>
      </c>
    </row>
    <row r="461" spans="1:7">
      <c r="A461">
        <f t="shared" si="18"/>
        <v>4123.5</v>
      </c>
      <c r="B461">
        <f>2*PI()*テーブル143[[#This Row],[周波数]]</f>
        <v>25908.714614155026</v>
      </c>
      <c r="C461">
        <f>(テーブル143[[#This Row],[w]]*_C2-1/(テーブル143[[#This Row],[w]]*_L2))^2</f>
        <v>41.916752964634775</v>
      </c>
      <c r="D461">
        <f>1/(SQRT((1/_R2)^2+テーブル143[[#This Row],[(wc-1/wl)^2]]))</f>
        <v>0.15443807695750017</v>
      </c>
      <c r="E461">
        <f>テーブル143[[#This Row],[インピーダンス]]*COS(テーブル143[[#This Row],[偏角]])</f>
        <v>2.3851119614330912E-3</v>
      </c>
      <c r="F461">
        <f>テーブル143[[#This Row],[インピーダンス]]*SIN(テーブル143[[#This Row],[偏角]])</f>
        <v>-0.15441965825393533</v>
      </c>
      <c r="G461" s="2">
        <f>ATAN(_R2*(1/(テーブル143[[#This Row],[w]]*_L2)-テーブル143[[#This Row],[w]]*_C2))</f>
        <v>-1.5553519051130706</v>
      </c>
    </row>
    <row r="462" spans="1:7">
      <c r="A462">
        <f t="shared" si="18"/>
        <v>4133.5</v>
      </c>
      <c r="B462">
        <f>2*PI()*テーブル143[[#This Row],[周波数]]</f>
        <v>25971.546467226821</v>
      </c>
      <c r="C462">
        <f>(テーブル143[[#This Row],[w]]*_C2-1/(テーブル143[[#This Row],[w]]*_L2))^2</f>
        <v>42.121519662377899</v>
      </c>
      <c r="D462">
        <f>1/(SQRT((1/_R2)^2+テーブル143[[#This Row],[(wc-1/wl)^2]]))</f>
        <v>0.15406232154642679</v>
      </c>
      <c r="E462">
        <f>テーブル143[[#This Row],[インピーダンス]]*COS(テーブル143[[#This Row],[偏角]])</f>
        <v>2.3735198920274568E-3</v>
      </c>
      <c r="F462">
        <f>テーブル143[[#This Row],[インピーダンス]]*SIN(テーブル143[[#This Row],[偏角]])</f>
        <v>-0.15404403696215169</v>
      </c>
      <c r="G462" s="2">
        <f>ATAN(_R2*(1/(テーブル143[[#This Row],[w]]*_L2)-テーブル143[[#This Row],[w]]*_C2))</f>
        <v>-1.5553894851251757</v>
      </c>
    </row>
    <row r="463" spans="1:7">
      <c r="A463">
        <f t="shared" si="18"/>
        <v>4143.5</v>
      </c>
      <c r="B463">
        <f>2*PI()*テーブル143[[#This Row],[周波数]]</f>
        <v>26034.378320298616</v>
      </c>
      <c r="C463">
        <f>(テーブル143[[#This Row],[w]]*_C2-1/(テーブル143[[#This Row],[w]]*_L2))^2</f>
        <v>42.326782360777621</v>
      </c>
      <c r="D463">
        <f>1/(SQRT((1/_R2)^2+テーブル143[[#This Row],[(wc-1/wl)^2]]))</f>
        <v>0.15368839526691214</v>
      </c>
      <c r="E463">
        <f>テーブル143[[#This Row],[インピーダンス]]*COS(テーブル143[[#This Row],[偏角]])</f>
        <v>2.36201228397187E-3</v>
      </c>
      <c r="F463">
        <f>テーブル143[[#This Row],[インピーダンス]]*SIN(テーブル143[[#This Row],[偏角]])</f>
        <v>-0.15367024350110528</v>
      </c>
      <c r="G463" s="2">
        <f>ATAN(_R2*(1/(テーブル143[[#This Row],[w]]*_L2)-テーブル143[[#This Row],[w]]*_C2))</f>
        <v>-1.5554268821807589</v>
      </c>
    </row>
    <row r="464" spans="1:7">
      <c r="A464">
        <f t="shared" si="18"/>
        <v>4153.5</v>
      </c>
      <c r="B464">
        <f>2*PI()*テーブル143[[#This Row],[周波数]]</f>
        <v>26097.210173370411</v>
      </c>
      <c r="C464">
        <f>(テーブル143[[#This Row],[w]]*_C2-1/(テーブル143[[#This Row],[w]]*_L2))^2</f>
        <v>42.532541059708741</v>
      </c>
      <c r="D464">
        <f>1/(SQRT((1/_R2)^2+テーブル143[[#This Row],[(wc-1/wl)^2]]))</f>
        <v>0.15331628475881542</v>
      </c>
      <c r="E464">
        <f>テーブル143[[#This Row],[インピーダンス]]*COS(テーブル143[[#This Row],[偏角]])</f>
        <v>2.3505883172246314E-3</v>
      </c>
      <c r="F464">
        <f>テーブル143[[#This Row],[インピーダンス]]*SIN(テーブル143[[#This Row],[偏角]])</f>
        <v>-0.15329826452640979</v>
      </c>
      <c r="G464" s="2">
        <f>ATAN(_R2*(1/(テーブル143[[#This Row],[w]]*_L2)-テーブル143[[#This Row],[w]]*_C2))</f>
        <v>-1.5554640976163596</v>
      </c>
    </row>
    <row r="465" spans="1:7">
      <c r="A465">
        <f t="shared" si="18"/>
        <v>4163.5</v>
      </c>
      <c r="B465">
        <f>2*PI()*テーブル143[[#This Row],[周波数]]</f>
        <v>26160.042026442206</v>
      </c>
      <c r="C465">
        <f>(テーブル143[[#This Row],[w]]*_C2-1/(テーブル143[[#This Row],[w]]*_L2))^2</f>
        <v>42.738795759047562</v>
      </c>
      <c r="D465">
        <f>1/(SQRT((1/_R2)^2+テーブル143[[#This Row],[(wc-1/wl)^2]]))</f>
        <v>0.15294597679213906</v>
      </c>
      <c r="E465">
        <f>テーブル143[[#This Row],[インピーダンス]]*COS(テーブル143[[#This Row],[偏角]])</f>
        <v>2.3392471816901456E-3</v>
      </c>
      <c r="F465">
        <f>テーブル143[[#This Row],[インピーダンス]]*SIN(テーブル143[[#This Row],[偏角]])</f>
        <v>-0.15292808682359332</v>
      </c>
      <c r="G465" s="2">
        <f>ATAN(_R2*(1/(テーブル143[[#This Row],[w]]*_L2)-テーブル143[[#This Row],[w]]*_C2))</f>
        <v>-1.5555011327554955</v>
      </c>
    </row>
    <row r="466" spans="1:7">
      <c r="A466">
        <f t="shared" si="18"/>
        <v>4173.5</v>
      </c>
      <c r="B466">
        <f>2*PI()*テーブル143[[#This Row],[周波数]]</f>
        <v>26222.873879514002</v>
      </c>
      <c r="C466">
        <f>(テーブル143[[#This Row],[w]]*_C2-1/(テーブル143[[#This Row],[w]]*_L2))^2</f>
        <v>42.945546458671878</v>
      </c>
      <c r="D466">
        <f>1/(SQRT((1/_R2)^2+テーブル143[[#This Row],[(wc-1/wl)^2]]))</f>
        <v>0.15257745826544353</v>
      </c>
      <c r="E466">
        <f>テーブル143[[#This Row],[インピーダンス]]*COS(テーブル143[[#This Row],[偏角]])</f>
        <v>2.3279880770743309E-3</v>
      </c>
      <c r="F466">
        <f>テーブル143[[#This Row],[インピーダンス]]*SIN(テーブル143[[#This Row],[偏角]])</f>
        <v>-0.15255969730651722</v>
      </c>
      <c r="G466" s="2">
        <f>ATAN(_R2*(1/(テーブル143[[#This Row],[w]]*_L2)-テーブル143[[#This Row],[w]]*_C2))</f>
        <v>-1.5555379889088201</v>
      </c>
    </row>
    <row r="467" spans="1:7">
      <c r="A467">
        <f t="shared" si="18"/>
        <v>4183.5</v>
      </c>
      <c r="B467">
        <f>2*PI()*テーブル143[[#This Row],[周波数]]</f>
        <v>26285.7057325858</v>
      </c>
      <c r="C467">
        <f>(テーブル143[[#This Row],[w]]*_C2-1/(テーブル143[[#This Row],[w]]*_L2))^2</f>
        <v>43.152793158460938</v>
      </c>
      <c r="D467">
        <f>1/(SQRT((1/_R2)^2+テーブル143[[#This Row],[(wc-1/wl)^2]]))</f>
        <v>0.15221071620428592</v>
      </c>
      <c r="E467">
        <f>テーブル143[[#This Row],[インピーダンス]]*COS(テーブル143[[#This Row],[偏角]])</f>
        <v>2.3168102127421744E-3</v>
      </c>
      <c r="F467">
        <f>テーブル143[[#This Row],[インピーダンス]]*SIN(テーブル143[[#This Row],[偏角]])</f>
        <v>-0.15219308301581844</v>
      </c>
      <c r="G467" s="2">
        <f>ATAN(_R2*(1/(テーブル143[[#This Row],[w]]*_L2)-テーブル143[[#This Row],[w]]*_C2))</f>
        <v>-1.555574667374281</v>
      </c>
    </row>
    <row r="468" spans="1:7">
      <c r="A468">
        <f t="shared" si="18"/>
        <v>4193.5</v>
      </c>
      <c r="B468">
        <f>2*PI()*テーブル143[[#This Row],[周波数]]</f>
        <v>26348.537585657596</v>
      </c>
      <c r="C468">
        <f>(テーブル143[[#This Row],[w]]*_C2-1/(テーブル143[[#This Row],[w]]*_L2))^2</f>
        <v>43.360535858295414</v>
      </c>
      <c r="D468">
        <f>1/(SQRT((1/_R2)^2+テーブル143[[#This Row],[(wc-1/wl)^2]]))</f>
        <v>0.15184573775968063</v>
      </c>
      <c r="E468">
        <f>テーブル143[[#This Row],[インピーダンス]]*COS(テーブル143[[#This Row],[偏角]])</f>
        <v>2.3057128075781815E-3</v>
      </c>
      <c r="F468">
        <f>テーブル143[[#This Row],[インピーダンス]]*SIN(テーブル143[[#This Row],[偏角]])</f>
        <v>-0.15182823111737379</v>
      </c>
      <c r="G468" s="2">
        <f>ATAN(_R2*(1/(テーブル143[[#This Row],[w]]*_L2)-テーブル143[[#This Row],[w]]*_C2))</f>
        <v>-1.5556111694372718</v>
      </c>
    </row>
    <row r="469" spans="1:7">
      <c r="A469">
        <f t="shared" si="18"/>
        <v>4203.5</v>
      </c>
      <c r="B469">
        <f>2*PI()*テーブル143[[#This Row],[周波数]]</f>
        <v>26411.369438729391</v>
      </c>
      <c r="C469">
        <f>(テーブル143[[#This Row],[w]]*_C2-1/(テーブル143[[#This Row],[w]]*_L2))^2</f>
        <v>43.568774558057406</v>
      </c>
      <c r="D469">
        <f>1/(SQRT((1/_R2)^2+テーブル143[[#This Row],[(wc-1/wl)^2]]))</f>
        <v>0.15148251020658296</v>
      </c>
      <c r="E469">
        <f>テーブル143[[#This Row],[インピーダンス]]*COS(テーブル143[[#This Row],[偏角]])</f>
        <v>2.2946950898487454E-3</v>
      </c>
      <c r="F469">
        <f>テーブル143[[#This Row],[インピーダンス]]*SIN(テーブル143[[#This Row],[偏角]])</f>
        <v>-0.15146512890078739</v>
      </c>
      <c r="G469" s="2">
        <f>ATAN(_R2*(1/(テーブル143[[#This Row],[w]]*_L2)-テーブル143[[#This Row],[w]]*_C2))</f>
        <v>-1.5556474963707858</v>
      </c>
    </row>
    <row r="470" spans="1:7">
      <c r="A470">
        <f t="shared" si="18"/>
        <v>4213.5</v>
      </c>
      <c r="B470">
        <f>2*PI()*テーブル143[[#This Row],[周波数]]</f>
        <v>26474.201291801186</v>
      </c>
      <c r="C470">
        <f>(テーブル143[[#This Row],[w]]*_C2-1/(テーブル143[[#This Row],[w]]*_L2))^2</f>
        <v>43.77750925763042</v>
      </c>
      <c r="D470">
        <f>1/(SQRT((1/_R2)^2+テーブル143[[#This Row],[(wc-1/wl)^2]]))</f>
        <v>0.15112102094239435</v>
      </c>
      <c r="E470">
        <f>テーブル143[[#This Row],[インピーダンス]]*COS(テーブル143[[#This Row],[偏角]])</f>
        <v>2.2837562970671734E-3</v>
      </c>
      <c r="F470">
        <f>テーブル143[[#This Row],[インピーダンス]]*SIN(テーブル143[[#This Row],[偏角]])</f>
        <v>-0.1511037637778993</v>
      </c>
      <c r="G470" s="2">
        <f>ATAN(_R2*(1/(テーブル143[[#This Row],[w]]*_L2)-テーブル143[[#This Row],[w]]*_C2))</f>
        <v>-1.5556836494355637</v>
      </c>
    </row>
    <row r="471" spans="1:7">
      <c r="A471">
        <f t="shared" si="18"/>
        <v>4223.5</v>
      </c>
      <c r="B471">
        <f>2*PI()*テーブル143[[#This Row],[周波数]]</f>
        <v>26537.033144872981</v>
      </c>
      <c r="C471">
        <f>(テーブル143[[#This Row],[w]]*_C2-1/(テーブル143[[#This Row],[w]]*_L2))^2</f>
        <v>43.986739956899349</v>
      </c>
      <c r="D471">
        <f>1/(SQRT((1/_R2)^2+テーブル143[[#This Row],[(wc-1/wl)^2]]))</f>
        <v>0.15076125748548944</v>
      </c>
      <c r="E471">
        <f>テーブル143[[#This Row],[インピーダンス]]*COS(テーブル143[[#This Row],[偏角]])</f>
        <v>2.2728956758606145E-3</v>
      </c>
      <c r="F471">
        <f>テーブル143[[#This Row],[インピーダンス]]*SIN(テーブル143[[#This Row],[偏角]])</f>
        <v>-0.15074412328131634</v>
      </c>
      <c r="G471" s="2">
        <f>ATAN(_R2*(1/(テーブル143[[#This Row],[w]]*_L2)-テーブル143[[#This Row],[w]]*_C2))</f>
        <v>-1.5557196298802429</v>
      </c>
    </row>
    <row r="472" spans="1:7">
      <c r="A472">
        <f t="shared" si="18"/>
        <v>4233.5</v>
      </c>
      <c r="B472">
        <f>2*PI()*テーブル143[[#This Row],[周波数]]</f>
        <v>26599.86499794478</v>
      </c>
      <c r="C472">
        <f>(テーブル143[[#This Row],[w]]*_C2-1/(テーブル143[[#This Row],[w]]*_L2))^2</f>
        <v>44.196466655750406</v>
      </c>
      <c r="D472">
        <f>1/(SQRT((1/_R2)^2+テーブル143[[#This Row],[(wc-1/wl)^2]]))</f>
        <v>0.15040320747376437</v>
      </c>
      <c r="E472">
        <f>テーブル143[[#This Row],[インピーダンス]]*COS(テーブル143[[#This Row],[偏角]])</f>
        <v>2.2621124818396365E-3</v>
      </c>
      <c r="F472">
        <f>テーブル143[[#This Row],[インピーダンス]]*SIN(テーブル143[[#This Row],[偏角]])</f>
        <v>-0.15038619506296352</v>
      </c>
      <c r="G472" s="2">
        <f>ATAN(_R2*(1/(テーブル143[[#This Row],[w]]*_L2)-テーブル143[[#This Row],[w]]*_C2))</f>
        <v>-1.5557554389415014</v>
      </c>
    </row>
    <row r="473" spans="1:7">
      <c r="A473">
        <f t="shared" si="18"/>
        <v>4243.5</v>
      </c>
      <c r="B473">
        <f>2*PI()*テーブル143[[#This Row],[周波数]]</f>
        <v>26662.696851016575</v>
      </c>
      <c r="C473">
        <f>(テーブル143[[#This Row],[w]]*_C2-1/(テーブル143[[#This Row],[w]]*_L2))^2</f>
        <v>44.406689354071162</v>
      </c>
      <c r="D473">
        <f>1/(SQRT((1/_R2)^2+テーブル143[[#This Row],[(wc-1/wl)^2]]))</f>
        <v>0.15004685866320597</v>
      </c>
      <c r="E473">
        <f>テーブル143[[#This Row],[インピーダンス]]*COS(テーブル143[[#This Row],[偏角]])</f>
        <v>2.2514059794695963E-3</v>
      </c>
      <c r="F473">
        <f>テーブル143[[#This Row],[インピーダンス]]*SIN(テーブル143[[#This Row],[偏角]])</f>
        <v>-0.15002996689265688</v>
      </c>
      <c r="G473" s="2">
        <f>ATAN(_R2*(1/(テーブル143[[#This Row],[w]]*_L2)-テーブル143[[#This Row],[w]]*_C2))</f>
        <v>-1.5557910778442017</v>
      </c>
    </row>
    <row r="474" spans="1:7">
      <c r="A474">
        <f t="shared" si="18"/>
        <v>4253.5</v>
      </c>
      <c r="B474">
        <f>2*PI()*テーブル143[[#This Row],[周波数]]</f>
        <v>26725.52870408837</v>
      </c>
      <c r="C474">
        <f>(テーブル143[[#This Row],[w]]*_C2-1/(テーブル143[[#This Row],[w]]*_L2))^2</f>
        <v>44.617408051750516</v>
      </c>
      <c r="D474">
        <f>1/(SQRT((1/_R2)^2+テーブル143[[#This Row],[(wc-1/wl)^2]]))</f>
        <v>0.14969219892648136</v>
      </c>
      <c r="E474">
        <f>テーブル143[[#This Row],[インピーダンス]]*COS(テーブル143[[#This Row],[偏角]])</f>
        <v>2.2407754419445165E-3</v>
      </c>
      <c r="F474">
        <f>テーブル143[[#This Row],[インピーダンス]]*SIN(テーブル143[[#This Row],[偏角]])</f>
        <v>-0.1496754266566962</v>
      </c>
      <c r="G474" s="2">
        <f>ATAN(_R2*(1/(テーブル143[[#This Row],[w]]*_L2)-テーブル143[[#This Row],[w]]*_C2))</f>
        <v>-1.5558265478015312</v>
      </c>
    </row>
    <row r="475" spans="1:7">
      <c r="A475">
        <f t="shared" si="18"/>
        <v>4263.5</v>
      </c>
      <c r="B475">
        <f>2*PI()*テーブル143[[#This Row],[周波数]]</f>
        <v>26788.360557160166</v>
      </c>
      <c r="C475">
        <f>(テーブル143[[#This Row],[w]]*_C2-1/(テーブル143[[#This Row],[w]]*_L2))^2</f>
        <v>44.828622748678669</v>
      </c>
      <c r="D475">
        <f>1/(SQRT((1/_R2)^2+テーブル143[[#This Row],[(wc-1/wl)^2]]))</f>
        <v>0.14933921625154811</v>
      </c>
      <c r="E475">
        <f>テーブル143[[#This Row],[インピーダンス]]*COS(テーブル143[[#This Row],[偏角]])</f>
        <v>2.2302201510626539E-3</v>
      </c>
      <c r="F475">
        <f>テーブル143[[#This Row],[インピーダンス]]*SIN(テーブル143[[#This Row],[偏角]])</f>
        <v>-0.14932256235647862</v>
      </c>
      <c r="G475" s="2">
        <f>ATAN(_R2*(1/(テーブル143[[#This Row],[w]]*_L2)-テーブル143[[#This Row],[w]]*_C2))</f>
        <v>-1.5558618500151424</v>
      </c>
    </row>
    <row r="476" spans="1:7">
      <c r="A476">
        <f t="shared" si="18"/>
        <v>4273.5</v>
      </c>
      <c r="B476">
        <f>2*PI()*テーブル143[[#This Row],[周波数]]</f>
        <v>26851.192410231961</v>
      </c>
      <c r="C476">
        <f>(テーブル143[[#This Row],[w]]*_C2-1/(テーブル143[[#This Row],[w]]*_L2))^2</f>
        <v>45.040333444747105</v>
      </c>
      <c r="D476">
        <f>1/(SQRT((1/_R2)^2+テーブル143[[#This Row],[(wc-1/wl)^2]]))</f>
        <v>0.1489878987402839</v>
      </c>
      <c r="E476">
        <f>テーブル143[[#This Row],[インピーダンス]]*COS(テーブル143[[#This Row],[偏角]])</f>
        <v>2.2197393971045E-3</v>
      </c>
      <c r="F476">
        <f>テーブル143[[#This Row],[インピーダンス]]*SIN(テーブル143[[#This Row],[偏角]])</f>
        <v>-0.14897136210713127</v>
      </c>
      <c r="G476" s="2">
        <f>ATAN(_R2*(1/(テーブル143[[#This Row],[w]]*_L2)-テーブル143[[#This Row],[w]]*_C2))</f>
        <v>-1.5558969856752893</v>
      </c>
    </row>
    <row r="477" spans="1:7">
      <c r="A477">
        <f t="shared" si="18"/>
        <v>4283.5</v>
      </c>
      <c r="B477">
        <f>2*PI()*テーブル143[[#This Row],[周波数]]</f>
        <v>26914.024263303756</v>
      </c>
      <c r="C477">
        <f>(テーブル143[[#This Row],[w]]*_C2-1/(テーブル143[[#This Row],[w]]*_L2))^2</f>
        <v>45.252540139848534</v>
      </c>
      <c r="D477">
        <f>1/(SQRT((1/_R2)^2+テーブル143[[#This Row],[(wc-1/wl)^2]]))</f>
        <v>0.14863823460713591</v>
      </c>
      <c r="E477">
        <f>テーブル143[[#This Row],[インピーダンス]]*COS(テーブル143[[#This Row],[偏角]])</f>
        <v>2.2093324787126074E-3</v>
      </c>
      <c r="F477">
        <f>テーブル143[[#This Row],[インピーダンス]]*SIN(テーブル143[[#This Row],[偏角]])</f>
        <v>-0.14862181413616402</v>
      </c>
      <c r="G477" s="2">
        <f>ATAN(_R2*(1/(テーブル143[[#This Row],[w]]*_L2)-テーブル143[[#This Row],[w]]*_C2))</f>
        <v>-1.5559319559609626</v>
      </c>
    </row>
    <row r="478" spans="1:7">
      <c r="A478">
        <f t="shared" si="18"/>
        <v>4293.5</v>
      </c>
      <c r="B478">
        <f>2*PI()*テーブル143[[#This Row],[周波数]]</f>
        <v>26976.856116375555</v>
      </c>
      <c r="C478">
        <f>(テーブル143[[#This Row],[w]]*_C2-1/(テーブル143[[#This Row],[w]]*_L2))^2</f>
        <v>45.465242833876992</v>
      </c>
      <c r="D478">
        <f>1/(SQRT((1/_R2)^2+テーブル143[[#This Row],[(wc-1/wl)^2]]))</f>
        <v>0.14829021217778943</v>
      </c>
      <c r="E478">
        <f>テーブル143[[#This Row],[インピーダンス]]*COS(テーブル143[[#This Row],[偏角]])</f>
        <v>2.1989987027733792E-3</v>
      </c>
      <c r="F478">
        <f>テーブル143[[#This Row],[インピーダンス]]*SIN(テーブル143[[#This Row],[偏角]])</f>
        <v>-0.14827390678214089</v>
      </c>
      <c r="G478" s="2">
        <f>ATAN(_R2*(1/(テーブル143[[#This Row],[w]]*_L2)-テーブル143[[#This Row],[w]]*_C2))</f>
        <v>-1.5559667620400233</v>
      </c>
    </row>
    <row r="479" spans="1:7">
      <c r="A479">
        <f t="shared" si="18"/>
        <v>4303.5</v>
      </c>
      <c r="B479">
        <f>2*PI()*テーブル143[[#This Row],[周波数]]</f>
        <v>27039.68796944735</v>
      </c>
      <c r="C479">
        <f>(テーブル143[[#This Row],[w]]*_C2-1/(テーブル143[[#This Row],[w]]*_L2))^2</f>
        <v>45.678441526727681</v>
      </c>
      <c r="D479">
        <f>1/(SQRT((1/_R2)^2+テーブル143[[#This Row],[(wc-1/wl)^2]]))</f>
        <v>0.14794381988785538</v>
      </c>
      <c r="E479">
        <f>テーブル143[[#This Row],[インピーダンス]]*COS(テーブル143[[#This Row],[偏角]])</f>
        <v>2.1887373843010212E-3</v>
      </c>
      <c r="F479">
        <f>テーブル143[[#This Row],[インピーダンス]]*SIN(テーブル143[[#This Row],[偏角]])</f>
        <v>-0.14792762849337088</v>
      </c>
      <c r="G479" s="2">
        <f>ATAN(_R2*(1/(テーブル143[[#This Row],[w]]*_L2)-テーブル143[[#This Row],[w]]*_C2))</f>
        <v>-1.5560014050693334</v>
      </c>
    </row>
    <row r="480" spans="1:7">
      <c r="A480">
        <f t="shared" si="18"/>
        <v>4313.5</v>
      </c>
      <c r="B480">
        <f>2*PI()*テーブル143[[#This Row],[周波数]]</f>
        <v>27102.519822519145</v>
      </c>
      <c r="C480">
        <f>(テーブル143[[#This Row],[w]]*_C2-1/(テーブル143[[#This Row],[w]]*_L2))^2</f>
        <v>45.892136218297019</v>
      </c>
      <c r="D480">
        <f>1/(SQRT((1/_R2)^2+テーブル143[[#This Row],[(wc-1/wl)^2]]))</f>
        <v>0.14759904628157625</v>
      </c>
      <c r="E480">
        <f>テーブル143[[#This Row],[インピーダンス]]*COS(テーブル143[[#This Row],[偏角]])</f>
        <v>2.1785478463230874E-3</v>
      </c>
      <c r="F480">
        <f>テーブル143[[#This Row],[インピーダンス]]*SIN(テーブル143[[#This Row],[偏角]])</f>
        <v>-0.14758296782661667</v>
      </c>
      <c r="G480" s="2">
        <f>ATAN(_R2*(1/(テーブル143[[#This Row],[w]]*_L2)-テーブル143[[#This Row],[w]]*_C2))</f>
        <v>-1.5560358861948862</v>
      </c>
    </row>
    <row r="481" spans="1:7">
      <c r="A481">
        <f t="shared" si="18"/>
        <v>4323.5</v>
      </c>
      <c r="B481">
        <f>2*PI()*テーブル143[[#This Row],[周波数]]</f>
        <v>27165.35167559094</v>
      </c>
      <c r="C481">
        <f>(テーブル143[[#This Row],[w]]*_C2-1/(テーブル143[[#This Row],[w]]*_L2))^2</f>
        <v>46.10632690848265</v>
      </c>
      <c r="D481">
        <f>1/(SQRT((1/_R2)^2+テーブル143[[#This Row],[(wc-1/wl)^2]]))</f>
        <v>0.14725588001055048</v>
      </c>
      <c r="E481">
        <f>テーブル143[[#This Row],[インピーダンス]]*COS(テーブル143[[#This Row],[偏角]])</f>
        <v>2.1684294197681616E-3</v>
      </c>
      <c r="F481">
        <f>テーブル143[[#This Row],[インピーダンス]]*SIN(テーブル143[[#This Row],[偏角]])</f>
        <v>-0.14723991344582191</v>
      </c>
      <c r="G481" s="2">
        <f>ATAN(_R2*(1/(テーブル143[[#This Row],[w]]*_L2)-テーブル143[[#This Row],[w]]*_C2))</f>
        <v>-1.5560702065519334</v>
      </c>
    </row>
    <row r="482" spans="1:7">
      <c r="A482">
        <f t="shared" si="18"/>
        <v>4333.5</v>
      </c>
      <c r="B482">
        <f>2*PI()*テーブル143[[#This Row],[周波数]]</f>
        <v>27228.183528662736</v>
      </c>
      <c r="C482">
        <f>(テーブル143[[#This Row],[w]]*_C2-1/(テーブル143[[#This Row],[w]]*_L2))^2</f>
        <v>46.321013597183388</v>
      </c>
      <c r="D482">
        <f>1/(SQRT((1/_R2)^2+テーブル143[[#This Row],[(wc-1/wl)^2]]))</f>
        <v>0.14691430983247486</v>
      </c>
      <c r="E482">
        <f>テーブル143[[#This Row],[インピーダンス]]*COS(テーブル143[[#This Row],[偏角]])</f>
        <v>2.1583814433552384E-3</v>
      </c>
      <c r="F482">
        <f>テーブル143[[#This Row],[インピーダンス]]*SIN(テーブル143[[#This Row],[偏角]])</f>
        <v>-0.14689845412085656</v>
      </c>
      <c r="G482" s="2">
        <f>ATAN(_R2*(1/(テーブル143[[#This Row],[w]]*_L2)-テーブル143[[#This Row],[w]]*_C2))</f>
        <v>-1.5561043672651111</v>
      </c>
    </row>
    <row r="483" spans="1:7">
      <c r="A483">
        <f t="shared" si="18"/>
        <v>4343.5</v>
      </c>
      <c r="B483">
        <f>2*PI()*テーブル143[[#This Row],[周波数]]</f>
        <v>27291.015381734534</v>
      </c>
      <c r="C483">
        <f>(テーブル143[[#This Row],[w]]*_C2-1/(テーブル143[[#This Row],[w]]*_L2))^2</f>
        <v>46.536196284299223</v>
      </c>
      <c r="D483">
        <f>1/(SQRT((1/_R2)^2+テーブル143[[#This Row],[(wc-1/wl)^2]]))</f>
        <v>0.14657432460990433</v>
      </c>
      <c r="E483">
        <f>テーブル143[[#This Row],[インピーダンス]]*COS(テーブル143[[#This Row],[偏角]])</f>
        <v>2.1484032634849449E-3</v>
      </c>
      <c r="F483">
        <f>テーブル143[[#This Row],[インピーダンス]]*SIN(テーブル143[[#This Row],[偏角]])</f>
        <v>-0.14655857872627945</v>
      </c>
      <c r="G483" s="2">
        <f>ATAN(_R2*(1/(テーブル143[[#This Row],[w]]*_L2)-テーブル143[[#This Row],[w]]*_C2))</f>
        <v>-1.5561383694485642</v>
      </c>
    </row>
    <row r="484" spans="1:7">
      <c r="A484">
        <f t="shared" si="18"/>
        <v>4353.5</v>
      </c>
      <c r="B484">
        <f>2*PI()*テーブル143[[#This Row],[周波数]]</f>
        <v>27353.84723480633</v>
      </c>
      <c r="C484">
        <f>(テーブル143[[#This Row],[w]]*_C2-1/(テーブル143[[#This Row],[w]]*_L2))^2</f>
        <v>46.751874969731233</v>
      </c>
      <c r="D484">
        <f>1/(SQRT((1/_R2)^2+テーブル143[[#This Row],[(wc-1/wl)^2]]))</f>
        <v>0.14623591330902969</v>
      </c>
      <c r="E484">
        <f>テーブル143[[#This Row],[インピーダンス]]*COS(テーブル143[[#This Row],[偏角]])</f>
        <v>2.1384942341326047E-3</v>
      </c>
      <c r="F484">
        <f>テーブル143[[#This Row],[インピーダンス]]*SIN(テーブル143[[#This Row],[偏角]])</f>
        <v>-0.14622027624011871</v>
      </c>
      <c r="G484" s="2">
        <f>ATAN(_R2*(1/(テーブル143[[#This Row],[w]]*_L2)-テーブル143[[#This Row],[w]]*_C2))</f>
        <v>-1.5561722142060679</v>
      </c>
    </row>
    <row r="485" spans="1:7">
      <c r="A485">
        <f t="shared" si="18"/>
        <v>4363.5</v>
      </c>
      <c r="B485">
        <f>2*PI()*テーブル143[[#This Row],[周波数]]</f>
        <v>27416.679087878125</v>
      </c>
      <c r="C485">
        <f>(テーブル143[[#This Row],[w]]*_C2-1/(テーブル143[[#This Row],[w]]*_L2))^2</f>
        <v>46.968049653381698</v>
      </c>
      <c r="D485">
        <f>1/(SQRT((1/_R2)^2+テーブル143[[#This Row],[(wc-1/wl)^2]]))</f>
        <v>0.14589906499847169</v>
      </c>
      <c r="E485">
        <f>テーブル143[[#This Row],[インピーダンス]]*COS(テーブル143[[#This Row],[偏角]])</f>
        <v>2.1286537167428121E-3</v>
      </c>
      <c r="F485">
        <f>テーブル143[[#This Row],[インピーダンス]]*SIN(テーブル143[[#This Row],[偏角]])</f>
        <v>-0.1458835357426686</v>
      </c>
      <c r="G485" s="2">
        <f>ATAN(_R2*(1/(テーブル143[[#This Row],[w]]*_L2)-テーブル143[[#This Row],[w]]*_C2))</f>
        <v>-1.5562059026311497</v>
      </c>
    </row>
    <row r="486" spans="1:7">
      <c r="A486">
        <f t="shared" si="18"/>
        <v>4373.5</v>
      </c>
      <c r="B486">
        <f>2*PI()*テーブル143[[#This Row],[周波数]]</f>
        <v>27479.51094094992</v>
      </c>
      <c r="C486">
        <f>(テーブル143[[#This Row],[w]]*_C2-1/(テーブル143[[#This Row],[w]]*_L2))^2</f>
        <v>47.184720335153997</v>
      </c>
      <c r="D486">
        <f>1/(SQRT((1/_R2)^2+テーブル143[[#This Row],[(wc-1/wl)^2]]))</f>
        <v>0.14556376884809261</v>
      </c>
      <c r="E486">
        <f>テーブル143[[#This Row],[インピーダンス]]*COS(テーブル143[[#This Row],[偏角]])</f>
        <v>2.1188810801260963E-3</v>
      </c>
      <c r="F486">
        <f>テーブル143[[#This Row],[インピーダンス]]*SIN(テーブル143[[#This Row],[偏角]])</f>
        <v>-0.14554834641530359</v>
      </c>
      <c r="G486" s="2">
        <f>ATAN(_R2*(1/(テーブル143[[#This Row],[w]]*_L2)-テーブル143[[#This Row],[w]]*_C2))</f>
        <v>-1.5562394358072067</v>
      </c>
    </row>
    <row r="487" spans="1:7">
      <c r="A487">
        <f t="shared" si="18"/>
        <v>4383.5</v>
      </c>
      <c r="B487">
        <f>2*PI()*テーブル143[[#This Row],[周波数]]</f>
        <v>27542.342794021715</v>
      </c>
      <c r="C487">
        <f>(テーブル143[[#This Row],[w]]*_C2-1/(テーブル143[[#This Row],[w]]*_L2))^2</f>
        <v>47.401887014952585</v>
      </c>
      <c r="D487">
        <f>1/(SQRT((1/_R2)^2+テーブル143[[#This Row],[(wc-1/wl)^2]]))</f>
        <v>0.14523001412782408</v>
      </c>
      <c r="E487">
        <f>テーブル143[[#This Row],[インピーダンス]]*COS(テーブル143[[#This Row],[偏角]])</f>
        <v>2.1091757003568125E-3</v>
      </c>
      <c r="F487">
        <f>テーブル143[[#This Row],[インピーダンス]]*SIN(テーブル143[[#This Row],[偏角]])</f>
        <v>-0.14521469753930902</v>
      </c>
      <c r="G487" s="2">
        <f>ATAN(_R2*(1/(テーブル143[[#This Row],[w]]*_L2)-テーブル143[[#This Row],[w]]*_C2))</f>
        <v>-1.5562728148076246</v>
      </c>
    </row>
    <row r="488" spans="1:7">
      <c r="A488">
        <f t="shared" si="18"/>
        <v>4393.5</v>
      </c>
      <c r="B488">
        <f>2*PI()*テーブル143[[#This Row],[周波数]]</f>
        <v>27605.17464709351</v>
      </c>
      <c r="C488">
        <f>(テーブル143[[#This Row],[w]]*_C2-1/(テーブル143[[#This Row],[w]]*_L2))^2</f>
        <v>47.619549692683023</v>
      </c>
      <c r="D488">
        <f>1/(SQRT((1/_R2)^2+テーブル143[[#This Row],[(wc-1/wl)^2]]))</f>
        <v>0.14489779020651122</v>
      </c>
      <c r="E488">
        <f>テーブル143[[#This Row],[インピーダンス]]*COS(テーブル143[[#This Row],[偏角]])</f>
        <v>2.0995369606730267E-3</v>
      </c>
      <c r="F488">
        <f>テーブル143[[#This Row],[インピーダンス]]*SIN(テーブル143[[#This Row],[偏角]])</f>
        <v>-0.1448825784947276</v>
      </c>
      <c r="G488" s="2">
        <f>ATAN(_R2*(1/(テーブル143[[#This Row],[w]]*_L2)-テーブル143[[#This Row],[w]]*_C2))</f>
        <v>-1.5563060406958922</v>
      </c>
    </row>
    <row r="489" spans="1:7">
      <c r="A489">
        <f t="shared" si="18"/>
        <v>4403.5</v>
      </c>
      <c r="B489">
        <f>2*PI()*テーブル143[[#This Row],[周波数]]</f>
        <v>27668.006500165309</v>
      </c>
      <c r="C489">
        <f>(テーブル143[[#This Row],[w]]*_C2-1/(テーブル143[[#This Row],[w]]*_L2))^2</f>
        <v>47.837708368251931</v>
      </c>
      <c r="D489">
        <f>1/(SQRT((1/_R2)^2+テーブル143[[#This Row],[(wc-1/wl)^2]]))</f>
        <v>0.1445670865507728</v>
      </c>
      <c r="E489">
        <f>テーブル143[[#This Row],[インピーダンス]]*COS(テーブル143[[#This Row],[偏角]])</f>
        <v>2.0899642513778722E-3</v>
      </c>
      <c r="F489">
        <f>テーブル143[[#This Row],[インピーダンス]]*SIN(テーブル143[[#This Row],[偏角]])</f>
        <v>-0.1445519787592221</v>
      </c>
      <c r="G489" s="2">
        <f>ATAN(_R2*(1/(テーブル143[[#This Row],[w]]*_L2)-テーブル143[[#This Row],[w]]*_C2))</f>
        <v>-1.5563391145257157</v>
      </c>
    </row>
    <row r="490" spans="1:7">
      <c r="A490">
        <f t="shared" si="18"/>
        <v>4413.5</v>
      </c>
      <c r="B490">
        <f>2*PI()*テーブル143[[#This Row],[周波数]]</f>
        <v>27730.838353237104</v>
      </c>
      <c r="C490">
        <f>(テーブル143[[#This Row],[w]]*_C2-1/(テーブル143[[#This Row],[w]]*_L2))^2</f>
        <v>48.05636304156701</v>
      </c>
      <c r="D490">
        <f>1/(SQRT((1/_R2)^2+テーブル143[[#This Row],[(wc-1/wl)^2]]))</f>
        <v>0.14423789272387721</v>
      </c>
      <c r="E490">
        <f>テーブル143[[#This Row],[インピーダンス]]*COS(テーブル143[[#This Row],[偏角]])</f>
        <v>2.0804569697424587E-3</v>
      </c>
      <c r="F490">
        <f>テーブル143[[#This Row],[インピーダンス]]*SIN(テーブル143[[#This Row],[偏角]])</f>
        <v>-0.14422288790695381</v>
      </c>
      <c r="G490" s="2">
        <f>ATAN(_R2*(1/(テーブル143[[#This Row],[w]]*_L2)-テーブル143[[#This Row],[w]]*_C2))</f>
        <v>-1.5563720373411316</v>
      </c>
    </row>
    <row r="491" spans="1:7">
      <c r="A491">
        <f t="shared" si="18"/>
        <v>4423.5</v>
      </c>
      <c r="B491">
        <f>2*PI()*テーブル143[[#This Row],[周波数]]</f>
        <v>27793.6702063089</v>
      </c>
      <c r="C491">
        <f>(テーブル143[[#This Row],[w]]*_C2-1/(テーブル143[[#This Row],[w]]*_L2))^2</f>
        <v>48.27551371253697</v>
      </c>
      <c r="D491">
        <f>1/(SQRT((1/_R2)^2+テーブル143[[#This Row],[(wc-1/wl)^2]]))</f>
        <v>0.14391019838463384</v>
      </c>
      <c r="E491">
        <f>テーブル143[[#This Row],[インピーダンス]]*COS(テーブル143[[#This Row],[偏角]])</f>
        <v>2.0710145199104605E-3</v>
      </c>
      <c r="F491">
        <f>テーブル143[[#This Row],[インピーダンス]]*SIN(テーブル143[[#This Row],[偏角]])</f>
        <v>-0.1438952956074763</v>
      </c>
      <c r="G491" s="2">
        <f>ATAN(_R2*(1/(テーブル143[[#This Row],[w]]*_L2)-テーブル143[[#This Row],[w]]*_C2))</f>
        <v>-1.5564048101766168</v>
      </c>
    </row>
    <row r="492" spans="1:7">
      <c r="A492">
        <f t="shared" si="18"/>
        <v>4433.5</v>
      </c>
      <c r="B492">
        <f>2*PI()*テーブル143[[#This Row],[周波数]]</f>
        <v>27856.502059380695</v>
      </c>
      <c r="C492">
        <f>(テーブル143[[#This Row],[w]]*_C2-1/(テーブル143[[#This Row],[w]]*_L2))^2</f>
        <v>48.495160381071557</v>
      </c>
      <c r="D492">
        <f>1/(SQRT((1/_R2)^2+テーブル143[[#This Row],[(wc-1/wl)^2]]))</f>
        <v>0.14358399328629987</v>
      </c>
      <c r="E492">
        <f>テーブル143[[#This Row],[インピーダンス]]*COS(テーブル143[[#This Row],[偏角]])</f>
        <v>2.0616363128040118E-3</v>
      </c>
      <c r="F492">
        <f>テーブル143[[#This Row],[インピーダンス]]*SIN(テーブル143[[#This Row],[偏角]])</f>
        <v>-0.14356919162464463</v>
      </c>
      <c r="G492" s="2">
        <f>ATAN(_R2*(1/(テーブル143[[#This Row],[w]]*_L2)-テーブル143[[#This Row],[w]]*_C2))</f>
        <v>-1.5564374340571991</v>
      </c>
    </row>
    <row r="493" spans="1:7">
      <c r="A493">
        <f t="shared" si="18"/>
        <v>4443.5</v>
      </c>
      <c r="B493">
        <f>2*PI()*テーブル143[[#This Row],[周波数]]</f>
        <v>27919.33391245249</v>
      </c>
      <c r="C493">
        <f>(テーブル143[[#This Row],[w]]*_C2-1/(テーブル143[[#This Row],[w]]*_L2))^2</f>
        <v>48.715303047081562</v>
      </c>
      <c r="D493">
        <f>1/(SQRT((1/_R2)^2+テーブル143[[#This Row],[(wc-1/wl)^2]]))</f>
        <v>0.14325926727550184</v>
      </c>
      <c r="E493">
        <f>テーブル143[[#This Row],[インピーダンス]]*COS(テーブル143[[#This Row],[偏角]])</f>
        <v>2.0523217660313622E-3</v>
      </c>
      <c r="F493">
        <f>テーブル143[[#This Row],[インピーダンス]]*SIN(テーブル143[[#This Row],[偏角]])</f>
        <v>-0.14324456581553921</v>
      </c>
      <c r="G493" s="2">
        <f>ATAN(_R2*(1/(テーブル143[[#This Row],[w]]*_L2)-テーブル143[[#This Row],[w]]*_C2))</f>
        <v>-1.5564699099985644</v>
      </c>
    </row>
    <row r="494" spans="1:7">
      <c r="A494">
        <f t="shared" si="18"/>
        <v>4453.5</v>
      </c>
      <c r="B494">
        <f>2*PI()*テーブル143[[#This Row],[周波数]]</f>
        <v>27982.165765524289</v>
      </c>
      <c r="C494">
        <f>(テーブル143[[#This Row],[w]]*_C2-1/(テーブル143[[#This Row],[w]]*_L2))^2</f>
        <v>48.935941710478772</v>
      </c>
      <c r="D494">
        <f>1/(SQRT((1/_R2)^2+テーブル143[[#This Row],[(wc-1/wl)^2]]))</f>
        <v>0.14293601029117234</v>
      </c>
      <c r="E494">
        <f>テーブル143[[#This Row],[インピーダンス]]*COS(テーブル143[[#This Row],[偏角]])</f>
        <v>2.0430703037958241E-3</v>
      </c>
      <c r="F494">
        <f>テーブル143[[#This Row],[インピーダンス]]*SIN(テーブル143[[#This Row],[偏角]])</f>
        <v>-0.14292140812940474</v>
      </c>
      <c r="G494" s="2">
        <f>ATAN(_R2*(1/(テーブル143[[#This Row],[w]]*_L2)-テーブル143[[#This Row],[w]]*_C2))</f>
        <v>-1.556502239007163</v>
      </c>
    </row>
    <row r="495" spans="1:7">
      <c r="A495">
        <f t="shared" si="18"/>
        <v>4463.5</v>
      </c>
      <c r="B495">
        <f>2*PI()*テーブル143[[#This Row],[周波数]]</f>
        <v>28044.997618596084</v>
      </c>
      <c r="C495">
        <f>(テーブル143[[#This Row],[w]]*_C2-1/(テーブル143[[#This Row],[w]]*_L2))^2</f>
        <v>49.15707637117589</v>
      </c>
      <c r="D495">
        <f>1/(SQRT((1/_R2)^2+テーブル143[[#This Row],[(wc-1/wl)^2]]))</f>
        <v>0.14261421236350091</v>
      </c>
      <c r="E495">
        <f>テーブル143[[#This Row],[インピーダンス]]*COS(テーブル143[[#This Row],[偏角]])</f>
        <v>2.0338813568061766E-3</v>
      </c>
      <c r="F495">
        <f>テーブル143[[#This Row],[インピーダンス]]*SIN(テーブル143[[#This Row],[偏角]])</f>
        <v>-0.14259970860660331</v>
      </c>
      <c r="G495" s="2">
        <f>ATAN(_R2*(1/(テーブル143[[#This Row],[w]]*_L2)-テーブル143[[#This Row],[w]]*_C2))</f>
        <v>-1.5565344220803154</v>
      </c>
    </row>
    <row r="496" spans="1:7">
      <c r="A496">
        <f t="shared" si="18"/>
        <v>4473.5</v>
      </c>
      <c r="B496">
        <f>2*PI()*テーブル143[[#This Row],[周波数]]</f>
        <v>28107.829471667879</v>
      </c>
      <c r="C496">
        <f>(テーブル143[[#This Row],[w]]*_C2-1/(テーブル143[[#This Row],[w]]*_L2))^2</f>
        <v>49.378707029086669</v>
      </c>
      <c r="D496">
        <f>1/(SQRT((1/_R2)^2+テーブル143[[#This Row],[(wc-1/wl)^2]]))</f>
        <v>0.14229386361289936</v>
      </c>
      <c r="E496">
        <f>テーブル143[[#This Row],[インピーダンス]]*COS(テーブル143[[#This Row],[偏角]])</f>
        <v>2.0247543621886317E-3</v>
      </c>
      <c r="F496">
        <f>テーブル143[[#This Row],[インピーダンス]]*SIN(テーブル143[[#This Row],[偏角]])</f>
        <v>-0.1422794573775821</v>
      </c>
      <c r="G496" s="2">
        <f>ATAN(_R2*(1/(テーブル143[[#This Row],[w]]*_L2)-テーブル143[[#This Row],[w]]*_C2))</f>
        <v>-1.556566460206315</v>
      </c>
    </row>
    <row r="497" spans="1:7">
      <c r="A497">
        <f t="shared" si="18"/>
        <v>4483.5</v>
      </c>
      <c r="B497">
        <f>2*PI()*テーブル143[[#This Row],[周波数]]</f>
        <v>28170.661324739674</v>
      </c>
      <c r="C497">
        <f>(テーブル143[[#This Row],[w]]*_C2-1/(テーブル143[[#This Row],[w]]*_L2))^2</f>
        <v>49.60083368412581</v>
      </c>
      <c r="D497">
        <f>1/(SQRT((1/_R2)^2+テーブル143[[#This Row],[(wc-1/wl)^2]]))</f>
        <v>0.14197495424898113</v>
      </c>
      <c r="E497">
        <f>テーブル143[[#This Row],[インピーダンス]]*COS(テーブル143[[#This Row],[偏角]])</f>
        <v>2.0156887634000219E-3</v>
      </c>
      <c r="F497">
        <f>テーブル143[[#This Row],[インピーダンス]]*SIN(テーブル143[[#This Row],[偏角]])</f>
        <v>-0.14196064466185473</v>
      </c>
      <c r="G497" s="2">
        <f>ATAN(_R2*(1/(テーブル143[[#This Row],[w]]*_L2)-テーブル143[[#This Row],[w]]*_C2))</f>
        <v>-1.5565983543645301</v>
      </c>
    </row>
    <row r="498" spans="1:7">
      <c r="A498">
        <f t="shared" ref="A498:A561" si="19">A497+_dt2</f>
        <v>4493.5</v>
      </c>
      <c r="B498">
        <f>2*PI()*テーブル143[[#This Row],[周波数]]</f>
        <v>28233.49317781147</v>
      </c>
      <c r="C498">
        <f>(テーブル143[[#This Row],[w]]*_C2-1/(テーブル143[[#This Row],[w]]*_L2))^2</f>
        <v>49.82345633620897</v>
      </c>
      <c r="D498">
        <f>1/(SQRT((1/_R2)^2+テーブル143[[#This Row],[(wc-1/wl)^2]]))</f>
        <v>0.14165747456955458</v>
      </c>
      <c r="E498">
        <f>テーブル143[[#This Row],[インピーダンス]]*COS(テーブル143[[#This Row],[偏角]])</f>
        <v>2.0066840101424137E-3</v>
      </c>
      <c r="F498">
        <f>テーブル143[[#This Row],[インピーダンス]]*SIN(テーブル143[[#This Row],[偏角]])</f>
        <v>-0.14164326076699674</v>
      </c>
      <c r="G498" s="2">
        <f>ATAN(_R2*(1/(テーブル143[[#This Row],[w]]*_L2)-テーブル143[[#This Row],[w]]*_C2))</f>
        <v>-1.5566301055255056</v>
      </c>
    </row>
    <row r="499" spans="1:7">
      <c r="A499">
        <f t="shared" si="19"/>
        <v>4503.5</v>
      </c>
      <c r="B499">
        <f>2*PI()*テーブル143[[#This Row],[周波数]]</f>
        <v>28296.325030883265</v>
      </c>
      <c r="C499">
        <f>(テーブル143[[#This Row],[w]]*_C2-1/(テーブル143[[#This Row],[w]]*_L2))^2</f>
        <v>50.04657498525269</v>
      </c>
      <c r="D499">
        <f>1/(SQRT((1/_R2)^2+テーブル143[[#This Row],[(wc-1/wl)^2]]))</f>
        <v>0.14134141495963004</v>
      </c>
      <c r="E499">
        <f>テーブル143[[#This Row],[インピーダンス]]*COS(テーブル143[[#This Row],[偏角]])</f>
        <v>1.9977395582790277E-3</v>
      </c>
      <c r="F499">
        <f>テーブル143[[#This Row],[インピーダンス]]*SIN(テーブル143[[#This Row],[偏角]])</f>
        <v>-0.14132729608765471</v>
      </c>
      <c r="G499" s="2">
        <f>ATAN(_R2*(1/(テーブル143[[#This Row],[w]]*_L2)-テーブル143[[#This Row],[w]]*_C2))</f>
        <v>-1.5566617146510622</v>
      </c>
    </row>
    <row r="500" spans="1:7">
      <c r="A500">
        <f t="shared" si="19"/>
        <v>4513.5</v>
      </c>
      <c r="B500">
        <f>2*PI()*テーブル143[[#This Row],[周波数]]</f>
        <v>28359.156883955064</v>
      </c>
      <c r="C500">
        <f>(テーブル143[[#This Row],[w]]*_C2-1/(テーブル143[[#This Row],[w]]*_L2))^2</f>
        <v>50.270189631174482</v>
      </c>
      <c r="D500">
        <f>1/(SQRT((1/_R2)^2+テーブル143[[#This Row],[(wc-1/wl)^2]]))</f>
        <v>0.14102676589043989</v>
      </c>
      <c r="E500">
        <f>テーブル143[[#This Row],[インピーダンス]]*COS(テーブル143[[#This Row],[偏角]])</f>
        <v>1.988854869751689E-3</v>
      </c>
      <c r="F500">
        <f>テーブル143[[#This Row],[インピーダンス]]*SIN(テーブル143[[#This Row],[偏角]])</f>
        <v>-0.1410127411045683</v>
      </c>
      <c r="G500" s="2">
        <f>ATAN(_R2*(1/(テーブル143[[#This Row],[w]]*_L2)-テーブル143[[#This Row],[w]]*_C2))</f>
        <v>-1.5566931826943931</v>
      </c>
    </row>
    <row r="501" spans="1:7">
      <c r="A501">
        <f t="shared" si="19"/>
        <v>4523.5</v>
      </c>
      <c r="B501">
        <f>2*PI()*テーブル143[[#This Row],[周波数]]</f>
        <v>28421.988737026859</v>
      </c>
      <c r="C501">
        <f>(テーブル143[[#This Row],[w]]*_C2-1/(テーブル143[[#This Row],[w]]*_L2))^2</f>
        <v>50.494300273892755</v>
      </c>
      <c r="D501">
        <f>1/(SQRT((1/_R2)^2+テーブル143[[#This Row],[(wc-1/wl)^2]]))</f>
        <v>0.14071351791847217</v>
      </c>
      <c r="E501">
        <f>テーブル143[[#This Row],[インピーダンス]]*COS(テーブル143[[#This Row],[偏角]])</f>
        <v>1.9800294124992053E-3</v>
      </c>
      <c r="F501">
        <f>テーブル143[[#This Row],[インピーダンス]]*SIN(テーブル143[[#This Row],[偏角]])</f>
        <v>-0.14069958638360608</v>
      </c>
      <c r="G501" s="2">
        <f>ATAN(_R2*(1/(テーブル143[[#This Row],[w]]*_L2)-テーブル143[[#This Row],[w]]*_C2))</f>
        <v>-1.5567245106001624</v>
      </c>
    </row>
    <row r="502" spans="1:7">
      <c r="A502">
        <f t="shared" si="19"/>
        <v>4533.5</v>
      </c>
      <c r="B502">
        <f>2*PI()*テーブル143[[#This Row],[周波数]]</f>
        <v>28484.820590098654</v>
      </c>
      <c r="C502">
        <f>(テーブル143[[#This Row],[w]]*_C2-1/(テーブル143[[#This Row],[w]]*_L2))^2</f>
        <v>50.718906913326833</v>
      </c>
      <c r="D502">
        <f>1/(SQRT((1/_R2)^2+テーブル143[[#This Row],[(wc-1/wl)^2]]))</f>
        <v>0.14040166168451704</v>
      </c>
      <c r="E502">
        <f>テーブル143[[#This Row],[インピーダンス]]*COS(テーブル143[[#This Row],[偏角]])</f>
        <v>1.9712626603773592E-3</v>
      </c>
      <c r="F502">
        <f>テーブル143[[#This Row],[インピーダンス]]*SIN(テーブル143[[#This Row],[偏角]])</f>
        <v>-0.14038782257481375</v>
      </c>
      <c r="G502" s="2">
        <f>ATAN(_R2*(1/(テーブル143[[#This Row],[w]]*_L2)-テーブル143[[#This Row],[w]]*_C2))</f>
        <v>-1.5567556993045994</v>
      </c>
    </row>
    <row r="503" spans="1:7">
      <c r="A503">
        <f t="shared" si="19"/>
        <v>4543.5</v>
      </c>
      <c r="B503">
        <f>2*PI()*テーブル143[[#This Row],[周波数]]</f>
        <v>28547.652443170449</v>
      </c>
      <c r="C503">
        <f>(テーブル143[[#This Row],[w]]*_C2-1/(テーブル143[[#This Row],[w]]*_L2))^2</f>
        <v>50.944009549396874</v>
      </c>
      <c r="D503">
        <f>1/(SQRT((1/_R2)^2+テーブル143[[#This Row],[(wc-1/wl)^2]]))</f>
        <v>0.14009118791272626</v>
      </c>
      <c r="E503">
        <f>テーブル143[[#This Row],[インピーダンス]]*COS(テーブル143[[#This Row],[偏角]])</f>
        <v>1.9625540930798815E-3</v>
      </c>
      <c r="F503">
        <f>テーブル143[[#This Row],[インピーダンス]]*SIN(テーブル143[[#This Row],[偏角]])</f>
        <v>-0.14007744041147566</v>
      </c>
      <c r="G503" s="2">
        <f>ATAN(_R2*(1/(テーブル143[[#This Row],[w]]*_L2)-テーブル143[[#This Row],[w]]*_C2))</f>
        <v>-1.5567867497355938</v>
      </c>
    </row>
    <row r="504" spans="1:7">
      <c r="A504">
        <f t="shared" si="19"/>
        <v>4553.5</v>
      </c>
      <c r="B504">
        <f>2*PI()*テーブル143[[#This Row],[周波数]]</f>
        <v>28610.484296242244</v>
      </c>
      <c r="C504">
        <f>(テーブル143[[#This Row],[w]]*_C2-1/(テーブル143[[#This Row],[w]]*_L2))^2</f>
        <v>51.169608182023985</v>
      </c>
      <c r="D504">
        <f>1/(SQRT((1/_R2)^2+テーブル143[[#This Row],[(wc-1/wl)^2]]))</f>
        <v>0.13978208740968479</v>
      </c>
      <c r="E504">
        <f>テーブル143[[#This Row],[インピーダンス]]*COS(テーブル143[[#This Row],[偏角]])</f>
        <v>1.9539031960608701E-3</v>
      </c>
      <c r="F504">
        <f>テーブル143[[#This Row],[インピーダンス]]*SIN(テーブル143[[#This Row],[偏角]])</f>
        <v>-0.13976843070918835</v>
      </c>
      <c r="G504" s="2">
        <f>ATAN(_R2*(1/(テーブル143[[#This Row],[w]]*_L2)-テーブル143[[#This Row],[w]]*_C2))</f>
        <v>-1.5568176628127874</v>
      </c>
    </row>
    <row r="505" spans="1:7">
      <c r="A505">
        <f t="shared" si="19"/>
        <v>4563.5</v>
      </c>
      <c r="B505">
        <f>2*PI()*テーブル143[[#This Row],[周波数]]</f>
        <v>28673.316149314043</v>
      </c>
      <c r="C505">
        <f>(テーブル143[[#This Row],[w]]*_C2-1/(テーブル143[[#This Row],[w]]*_L2))^2</f>
        <v>51.3957028111301</v>
      </c>
      <c r="D505">
        <f>1/(SQRT((1/_R2)^2+テーブル143[[#This Row],[(wc-1/wl)^2]]))</f>
        <v>0.1394743510634954</v>
      </c>
      <c r="E505">
        <f>テーブル143[[#This Row],[インピーダンス]]*COS(テーブル143[[#This Row],[偏角]])</f>
        <v>1.9453094604583146E-3</v>
      </c>
      <c r="F505">
        <f>テーブル143[[#This Row],[インピーダンス]]*SIN(テーブル143[[#This Row],[偏角]])</f>
        <v>-0.13946078436494688</v>
      </c>
      <c r="G505" s="2">
        <f>ATAN(_R2*(1/(テーブル143[[#This Row],[w]]*_L2)-テーブル143[[#This Row],[w]]*_C2))</f>
        <v>-1.5568484394476663</v>
      </c>
    </row>
    <row r="506" spans="1:7">
      <c r="A506">
        <f t="shared" si="19"/>
        <v>4573.5</v>
      </c>
      <c r="B506">
        <f>2*PI()*テーブル143[[#This Row],[周波数]]</f>
        <v>28736.148002385838</v>
      </c>
      <c r="C506">
        <f>(テーブル143[[#This Row],[w]]*_C2-1/(テーブル143[[#This Row],[w]]*_L2))^2</f>
        <v>51.622293436637989</v>
      </c>
      <c r="D506">
        <f>1/(SQRT((1/_R2)^2+テーブル143[[#This Row],[(wc-1/wl)^2]]))</f>
        <v>0.13916796984287499</v>
      </c>
      <c r="E506">
        <f>テーブル143[[#This Row],[インピーダンス]]*COS(テーブル143[[#This Row],[偏角]])</f>
        <v>1.9367723830187465E-3</v>
      </c>
      <c r="F506">
        <f>テーブル143[[#This Row],[インピーダンス]]*SIN(テーブル143[[#This Row],[偏角]])</f>
        <v>-0.13915449235624316</v>
      </c>
      <c r="G506" s="2">
        <f>ATAN(_R2*(1/(テーブル143[[#This Row],[w]]*_L2)-テーブル143[[#This Row],[w]]*_C2))</f>
        <v>-1.5568790805436512</v>
      </c>
    </row>
    <row r="507" spans="1:7">
      <c r="A507">
        <f t="shared" si="19"/>
        <v>4583.5</v>
      </c>
      <c r="B507">
        <f>2*PI()*テーブル143[[#This Row],[周波数]]</f>
        <v>28798.979855457634</v>
      </c>
      <c r="C507">
        <f>(テーブル143[[#This Row],[w]]*_C2-1/(テーブル143[[#This Row],[w]]*_L2))^2</f>
        <v>51.849380058471269</v>
      </c>
      <c r="D507">
        <f>1/(SQRT((1/_R2)^2+テーブル143[[#This Row],[(wc-1/wl)^2]]))</f>
        <v>0.13886293479626324</v>
      </c>
      <c r="E507">
        <f>テーブル143[[#This Row],[インピーダンス]]*COS(テーブル143[[#This Row],[偏角]])</f>
        <v>1.9282914660231393E-3</v>
      </c>
      <c r="F507">
        <f>テーブル143[[#This Row],[インピーダンス]]*SIN(テーブル143[[#This Row],[偏角]])</f>
        <v>-0.13884954574017633</v>
      </c>
      <c r="G507" s="2">
        <f>ATAN(_R2*(1/(テーブル143[[#This Row],[w]]*_L2)-テーブル143[[#This Row],[w]]*_C2))</f>
        <v>-1.5569095869961871</v>
      </c>
    </row>
    <row r="508" spans="1:7">
      <c r="A508">
        <f t="shared" si="19"/>
        <v>4593.5</v>
      </c>
      <c r="B508">
        <f>2*PI()*テーブル143[[#This Row],[周波数]]</f>
        <v>28861.811708529429</v>
      </c>
      <c r="C508">
        <f>(テーブル143[[#This Row],[w]]*_C2-1/(テーブル143[[#This Row],[w]]*_L2))^2</f>
        <v>52.076962676554416</v>
      </c>
      <c r="D508">
        <f>1/(SQRT((1/_R2)^2+テーブル143[[#This Row],[(wc-1/wl)^2]]))</f>
        <v>0.13855923705094281</v>
      </c>
      <c r="E508">
        <f>テーブル143[[#This Row],[インピーダンス]]*COS(テーブル143[[#This Row],[偏角]])</f>
        <v>1.9198662172139364E-3</v>
      </c>
      <c r="F508">
        <f>テーブル143[[#This Row],[インピーダンス]]*SIN(テーブル143[[#This Row],[偏角]])</f>
        <v>-0.13854593565257467</v>
      </c>
      <c r="G508" s="2">
        <f>ATAN(_R2*(1/(テーブル143[[#This Row],[w]]*_L2)-テーブル143[[#This Row],[w]]*_C2))</f>
        <v>-1.5569399596928306</v>
      </c>
    </row>
    <row r="509" spans="1:7">
      <c r="A509">
        <f t="shared" si="19"/>
        <v>4603.5</v>
      </c>
      <c r="B509">
        <f>2*PI()*テーブル143[[#This Row],[周波数]]</f>
        <v>28924.643561601224</v>
      </c>
      <c r="C509">
        <f>(テーブル143[[#This Row],[w]]*_C2-1/(テーブル143[[#This Row],[w]]*_L2))^2</f>
        <v>52.30504129081271</v>
      </c>
      <c r="D509">
        <f>1/(SQRT((1/_R2)^2+テーブル143[[#This Row],[(wc-1/wl)^2]]))</f>
        <v>0.13825686781217145</v>
      </c>
      <c r="E509">
        <f>テーブル143[[#This Row],[インピーダンス]]*COS(テーブル143[[#This Row],[偏角]])</f>
        <v>1.9114961497232259E-3</v>
      </c>
      <c r="F509">
        <f>テーブル143[[#This Row],[インピーダンス]]*SIN(テーブル143[[#This Row],[偏角]])</f>
        <v>-0.13824365330712959</v>
      </c>
      <c r="G509" s="2">
        <f>ATAN(_R2*(1/(テーブル143[[#This Row],[w]]*_L2)-テーブル143[[#This Row],[w]]*_C2))</f>
        <v>-1.5569701995133369</v>
      </c>
    </row>
    <row r="510" spans="1:7">
      <c r="A510">
        <f t="shared" si="19"/>
        <v>4613.5</v>
      </c>
      <c r="B510">
        <f>2*PI()*テーブル143[[#This Row],[周波数]]</f>
        <v>28987.475414673023</v>
      </c>
      <c r="C510">
        <f>(テーブル143[[#This Row],[w]]*_C2-1/(テーブル143[[#This Row],[w]]*_L2))^2</f>
        <v>52.533615901172261</v>
      </c>
      <c r="D510">
        <f>1/(SQRT((1/_R2)^2+テーブル143[[#This Row],[(wc-1/wl)^2]]))</f>
        <v>0.13795581836232537</v>
      </c>
      <c r="E510">
        <f>テーブル143[[#This Row],[インピーダンス]]*COS(テーブル143[[#This Row],[偏角]])</f>
        <v>1.9031807820018877E-3</v>
      </c>
      <c r="F510">
        <f>テーブル143[[#This Row],[インピーダンス]]*SIN(テーブル143[[#This Row],[偏角]])</f>
        <v>-0.1379426899945406</v>
      </c>
      <c r="G510" s="2">
        <f>ATAN(_R2*(1/(テーブル143[[#This Row],[w]]*_L2)-テーブル143[[#This Row],[w]]*_C2))</f>
        <v>-1.557000307329746</v>
      </c>
    </row>
    <row r="511" spans="1:7">
      <c r="A511">
        <f t="shared" si="19"/>
        <v>4623.5</v>
      </c>
      <c r="B511">
        <f>2*PI()*テーブル143[[#This Row],[周波数]]</f>
        <v>29050.307267744818</v>
      </c>
      <c r="C511">
        <f>(テーブル143[[#This Row],[w]]*_C2-1/(テーブル143[[#This Row],[w]]*_L2))^2</f>
        <v>52.762686507559913</v>
      </c>
      <c r="D511">
        <f>1/(SQRT((1/_R2)^2+テーブル143[[#This Row],[(wc-1/wl)^2]]))</f>
        <v>0.1376560800600542</v>
      </c>
      <c r="E511">
        <f>テーブル143[[#This Row],[インピーダンス]]*COS(テーブル143[[#This Row],[偏角]])</f>
        <v>1.8949196377500109E-3</v>
      </c>
      <c r="F511">
        <f>テーブル143[[#This Row],[インピーダンス]]*SIN(テーブル143[[#This Row],[偏角]])</f>
        <v>-0.13764303708167194</v>
      </c>
      <c r="G511" s="2">
        <f>ATAN(_R2*(1/(テーブル143[[#This Row],[w]]*_L2)-テーブル143[[#This Row],[w]]*_C2))</f>
        <v>-1.5570302840064667</v>
      </c>
    </row>
    <row r="512" spans="1:7">
      <c r="A512">
        <f t="shared" si="19"/>
        <v>4633.5</v>
      </c>
      <c r="B512">
        <f>2*PI()*テーブル143[[#This Row],[周波数]]</f>
        <v>29113.139120816613</v>
      </c>
      <c r="C512">
        <f>(テーブル143[[#This Row],[w]]*_C2-1/(テーブル143[[#This Row],[w]]*_L2))^2</f>
        <v>52.992253109903352</v>
      </c>
      <c r="D512">
        <f>1/(SQRT((1/_R2)^2+テーブル143[[#This Row],[(wc-1/wl)^2]]))</f>
        <v>0.13735764433944661</v>
      </c>
      <c r="E512">
        <f>テーブル143[[#This Row],[インピーダンス]]*COS(テーブル143[[#This Row],[偏角]])</f>
        <v>1.8867122458481817E-3</v>
      </c>
      <c r="F512">
        <f>テーブル143[[#This Row],[インピーダンス]]*SIN(テーブル143[[#This Row],[偏角]])</f>
        <v>-0.13734468601072003</v>
      </c>
      <c r="G512" s="2">
        <f>ATAN(_R2*(1/(テーブル143[[#This Row],[w]]*_L2)-テーブル143[[#This Row],[w]]*_C2))</f>
        <v>-1.5570601304003606</v>
      </c>
    </row>
    <row r="513" spans="1:7">
      <c r="A513">
        <f t="shared" si="19"/>
        <v>4643.5</v>
      </c>
      <c r="B513">
        <f>2*PI()*テーブル143[[#This Row],[周波数]]</f>
        <v>29175.970973888408</v>
      </c>
      <c r="C513">
        <f>(テーブル143[[#This Row],[w]]*_C2-1/(テーブル143[[#This Row],[w]]*_L2))^2</f>
        <v>53.222315708131028</v>
      </c>
      <c r="D513">
        <f>1/(SQRT((1/_R2)^2+テーブル143[[#This Row],[(wc-1/wl)^2]]))</f>
        <v>0.13706050270920725</v>
      </c>
      <c r="E513">
        <f>テーブル143[[#This Row],[インピーダンス]]*COS(テーブル143[[#This Row],[偏角]])</f>
        <v>1.8785581402900715E-3</v>
      </c>
      <c r="F513">
        <f>テーブル143[[#This Row],[インピーダンス]]*SIN(テーブル143[[#This Row],[偏角]])</f>
        <v>-0.13704762829839179</v>
      </c>
      <c r="G513" s="2">
        <f>ATAN(_R2*(1/(テーブル143[[#This Row],[w]]*_L2)-テーブル143[[#This Row],[w]]*_C2))</f>
        <v>-1.5570898473608237</v>
      </c>
    </row>
    <row r="514" spans="1:7">
      <c r="A514">
        <f t="shared" si="19"/>
        <v>4653.5</v>
      </c>
      <c r="B514">
        <f>2*PI()*テーブル143[[#This Row],[周波数]]</f>
        <v>29238.802826960204</v>
      </c>
      <c r="C514">
        <f>(テーブル143[[#This Row],[w]]*_C2-1/(テーブル143[[#This Row],[w]]*_L2))^2</f>
        <v>53.452874302172191</v>
      </c>
      <c r="D514">
        <f>1/(SQRT((1/_R2)^2+テーブル143[[#This Row],[(wc-1/wl)^2]]))</f>
        <v>0.13676464675184427</v>
      </c>
      <c r="E514">
        <f>テーブル143[[#This Row],[インピーダンス]]*COS(テーブル143[[#This Row],[偏角]])</f>
        <v>1.8704568601156852E-3</v>
      </c>
      <c r="F514">
        <f>テーブル143[[#This Row],[インピーダンス]]*SIN(テーブル143[[#This Row],[偏角]])</f>
        <v>-0.13675185553509392</v>
      </c>
      <c r="G514" s="2">
        <f>ATAN(_R2*(1/(テーブル143[[#This Row],[w]]*_L2)-テーブル143[[#This Row],[w]]*_C2))</f>
        <v>-1.5571194357298688</v>
      </c>
    </row>
    <row r="515" spans="1:7">
      <c r="A515">
        <f t="shared" si="19"/>
        <v>4663.5</v>
      </c>
      <c r="B515">
        <f>2*PI()*テーブル143[[#This Row],[周波数]]</f>
        <v>29301.634680031999</v>
      </c>
      <c r="C515">
        <f>(テーブル143[[#This Row],[w]]*_C2-1/(テーブル143[[#This Row],[w]]*_L2))^2</f>
        <v>53.683928891956775</v>
      </c>
      <c r="D515">
        <f>1/(SQRT((1/_R2)^2+テーブル143[[#This Row],[(wc-1/wl)^2]]))</f>
        <v>0.13647006812286772</v>
      </c>
      <c r="E515">
        <f>テーブル143[[#This Row],[インピーダンス]]*COS(テーブル143[[#This Row],[偏角]])</f>
        <v>1.8624079493460277E-3</v>
      </c>
      <c r="F515">
        <f>テーブル143[[#This Row],[インピーダンス]]*SIN(テーブル143[[#This Row],[偏角]])</f>
        <v>-0.13645735938413278</v>
      </c>
      <c r="G515" s="2">
        <f>ATAN(_R2*(1/(テーブル143[[#This Row],[w]]*_L2)-テーブル143[[#This Row],[w]]*_C2))</f>
        <v>-1.5571488963422047</v>
      </c>
    </row>
    <row r="516" spans="1:7">
      <c r="A516">
        <f t="shared" si="19"/>
        <v>4673.5</v>
      </c>
      <c r="B516">
        <f>2*PI()*テーブル143[[#This Row],[周波数]]</f>
        <v>29364.466533103798</v>
      </c>
      <c r="C516">
        <f>(テーブル143[[#This Row],[w]]*_C2-1/(テーブル143[[#This Row],[w]]*_L2))^2</f>
        <v>53.915479477415538</v>
      </c>
      <c r="D516">
        <f>1/(SQRT((1/_R2)^2+テーブル143[[#This Row],[(wc-1/wl)^2]]))</f>
        <v>0.13617675854999792</v>
      </c>
      <c r="E516">
        <f>テーブル143[[#This Row],[インピーダンス]]*COS(テーブル143[[#This Row],[偏角]])</f>
        <v>1.8544109569184285E-3</v>
      </c>
      <c r="F516">
        <f>テーブル143[[#This Row],[インピーダンス]]*SIN(テーブル143[[#This Row],[偏角]])</f>
        <v>-0.13616413158092439</v>
      </c>
      <c r="G516" s="2">
        <f>ATAN(_R2*(1/(テーブル143[[#This Row],[w]]*_L2)-テーブル143[[#This Row],[w]]*_C2))</f>
        <v>-1.5571782300253161</v>
      </c>
    </row>
    <row r="517" spans="1:7">
      <c r="A517">
        <f t="shared" si="19"/>
        <v>4683.5</v>
      </c>
      <c r="B517">
        <f>2*PI()*テーブル143[[#This Row],[周波数]]</f>
        <v>29427.298386175593</v>
      </c>
      <c r="C517">
        <f>(テーブル143[[#This Row],[w]]*_C2-1/(テーブル143[[#This Row],[w]]*_L2))^2</f>
        <v>54.147526058479947</v>
      </c>
      <c r="D517">
        <f>1/(SQRT((1/_R2)^2+テーブル143[[#This Row],[(wc-1/wl)^2]]))</f>
        <v>0.13588470983238457</v>
      </c>
      <c r="E517">
        <f>テーブル143[[#This Row],[インピーダンス]]*COS(テーブル143[[#This Row],[偏角]])</f>
        <v>1.8464654366231314E-3</v>
      </c>
      <c r="F517">
        <f>テーブル143[[#This Row],[インピーダンス]]*SIN(テーブル143[[#This Row],[偏角]])</f>
        <v>-0.13587216393221502</v>
      </c>
      <c r="G517" s="2">
        <f>ATAN(_R2*(1/(テーブル143[[#This Row],[w]]*_L2)-テーブル143[[#This Row],[w]]*_C2))</f>
        <v>-1.5572074375995408</v>
      </c>
    </row>
    <row r="518" spans="1:7">
      <c r="A518">
        <f t="shared" si="19"/>
        <v>4693.5</v>
      </c>
      <c r="B518">
        <f>2*PI()*テーブル143[[#This Row],[周波数]]</f>
        <v>29490.130239247388</v>
      </c>
      <c r="C518">
        <f>(テーブル143[[#This Row],[w]]*_C2-1/(テーブル143[[#This Row],[w]]*_L2))^2</f>
        <v>54.380068635082161</v>
      </c>
      <c r="D518">
        <f>1/(SQRT((1/_R2)^2+テーブル143[[#This Row],[(wc-1/wl)^2]]))</f>
        <v>0.13559391383983596</v>
      </c>
      <c r="E518">
        <f>テーブル143[[#This Row],[インピーダンス]]*COS(テーブル143[[#This Row],[偏角]])</f>
        <v>1.838570947040491E-3</v>
      </c>
      <c r="F518">
        <f>テーブル143[[#This Row],[インピーダンス]]*SIN(テーブル143[[#This Row],[偏角]])</f>
        <v>-0.13558144831531177</v>
      </c>
      <c r="G518" s="2">
        <f>ATAN(_R2*(1/(テーブル143[[#This Row],[w]]*_L2)-テーブル143[[#This Row],[w]]*_C2))</f>
        <v>-1.5572365198781484</v>
      </c>
    </row>
    <row r="519" spans="1:7">
      <c r="A519">
        <f t="shared" si="19"/>
        <v>4703.5</v>
      </c>
      <c r="B519">
        <f>2*PI()*テーブル143[[#This Row],[周波数]]</f>
        <v>29552.962092319183</v>
      </c>
      <c r="C519">
        <f>(テーブル143[[#This Row],[w]]*_C2-1/(テーブル143[[#This Row],[w]]*_L2))^2</f>
        <v>54.613107207155117</v>
      </c>
      <c r="D519">
        <f>1/(SQRT((1/_R2)^2+テーブル143[[#This Row],[(wc-1/wl)^2]]))</f>
        <v>0.13530436251205769</v>
      </c>
      <c r="E519">
        <f>テーブル143[[#This Row],[インピーダンス]]*COS(テーブル143[[#This Row],[偏角]])</f>
        <v>1.8307270514794245E-3</v>
      </c>
      <c r="F519">
        <f>テーブル143[[#This Row],[インピーダンス]]*SIN(テーブル143[[#This Row],[偏角]])</f>
        <v>-0.13529197667732296</v>
      </c>
      <c r="G519" s="2">
        <f>ATAN(_R2*(1/(テーブル143[[#This Row],[w]]*_L2)-テーブル143[[#This Row],[w]]*_C2))</f>
        <v>-1.5572654776674151</v>
      </c>
    </row>
    <row r="520" spans="1:7">
      <c r="A520">
        <f t="shared" si="19"/>
        <v>4713.5</v>
      </c>
      <c r="B520">
        <f>2*PI()*テーブル143[[#This Row],[周波数]]</f>
        <v>29615.793945390978</v>
      </c>
      <c r="C520">
        <f>(テーブル143[[#This Row],[w]]*_C2-1/(テーブル143[[#This Row],[w]]*_L2))^2</f>
        <v>54.846641774632445</v>
      </c>
      <c r="D520">
        <f>1/(SQRT((1/_R2)^2+テーブル143[[#This Row],[(wc-1/wl)^2]]))</f>
        <v>0.13501604785790192</v>
      </c>
      <c r="E520">
        <f>テーブル143[[#This Row],[インピーダンス]]*COS(テーブル143[[#This Row],[偏角]])</f>
        <v>1.822933317916721E-3</v>
      </c>
      <c r="F520">
        <f>テーブル143[[#This Row],[インピーダンス]]*SIN(テーブル143[[#This Row],[偏角]])</f>
        <v>-0.13500374103440871</v>
      </c>
      <c r="G520" s="2">
        <f>ATAN(_R2*(1/(テーブル143[[#This Row],[w]]*_L2)-テーブル143[[#This Row],[w]]*_C2))</f>
        <v>-1.5572943117666991</v>
      </c>
    </row>
    <row r="521" spans="1:7">
      <c r="A521">
        <f t="shared" si="19"/>
        <v>4723.5</v>
      </c>
      <c r="B521">
        <f>2*PI()*テーブル143[[#This Row],[周波数]]</f>
        <v>29678.625798462777</v>
      </c>
      <c r="C521">
        <f>(テーブル143[[#This Row],[w]]*_C2-1/(テーブル143[[#This Row],[w]]*_L2))^2</f>
        <v>55.08067233744849</v>
      </c>
      <c r="D521">
        <f>1/(SQRT((1/_R2)^2+テーブル143[[#This Row],[(wc-1/wl)^2]]))</f>
        <v>0.13472896195462575</v>
      </c>
      <c r="E521">
        <f>テーブル143[[#This Row],[インピーダンス]]*COS(テーブル143[[#This Row],[偏角]])</f>
        <v>1.815189318937094E-3</v>
      </c>
      <c r="F521">
        <f>テーブル143[[#This Row],[インピーダンス]]*SIN(テーブル143[[#This Row],[偏角]])</f>
        <v>-0.13471673347104066</v>
      </c>
      <c r="G521" s="2">
        <f>ATAN(_R2*(1/(テーブル143[[#This Row],[w]]*_L2)-テーブル143[[#This Row],[w]]*_C2))</f>
        <v>-1.5573230229685153</v>
      </c>
    </row>
    <row r="522" spans="1:7">
      <c r="A522">
        <f t="shared" si="19"/>
        <v>4733.5</v>
      </c>
      <c r="B522">
        <f>2*PI()*テーブル143[[#This Row],[周波数]]</f>
        <v>29741.457651534573</v>
      </c>
      <c r="C522">
        <f>(テーブル143[[#This Row],[w]]*_C2-1/(テーブル143[[#This Row],[w]]*_L2))^2</f>
        <v>55.315198895538217</v>
      </c>
      <c r="D522">
        <f>1/(SQRT((1/_R2)^2+テーブル143[[#This Row],[(wc-1/wl)^2]]))</f>
        <v>0.13444309694715945</v>
      </c>
      <c r="E522">
        <f>テーブル143[[#This Row],[インピーダンス]]*COS(テーブル143[[#This Row],[偏角]])</f>
        <v>1.8074946316743322E-3</v>
      </c>
      <c r="F522">
        <f>テーブル143[[#This Row],[インピーダンス]]*SIN(テーブル143[[#This Row],[偏角]])</f>
        <v>-0.13443094613927176</v>
      </c>
      <c r="G522" s="2">
        <f>ATAN(_R2*(1/(テーブル143[[#This Row],[w]]*_L2)-テーブル143[[#This Row],[w]]*_C2))</f>
        <v>-1.5573516120586082</v>
      </c>
    </row>
    <row r="523" spans="1:7">
      <c r="A523">
        <f t="shared" si="19"/>
        <v>4743.5</v>
      </c>
      <c r="B523">
        <f>2*PI()*テーブル143[[#This Row],[周波数]]</f>
        <v>29804.289504606368</v>
      </c>
      <c r="C523">
        <f>(テーブル143[[#This Row],[w]]*_C2-1/(テーブル143[[#This Row],[w]]*_L2))^2</f>
        <v>55.55022144883737</v>
      </c>
      <c r="D523">
        <f>1/(SQRT((1/_R2)^2+テーブル143[[#This Row],[(wc-1/wl)^2]]))</f>
        <v>0.13415844504738395</v>
      </c>
      <c r="E523">
        <f>テーブル143[[#This Row],[インピーダンス]]*COS(テーブル143[[#This Row],[偏角]])</f>
        <v>1.7998488377532005E-3</v>
      </c>
      <c r="F523">
        <f>テーブル143[[#This Row],[インピーダンス]]*SIN(テーブル143[[#This Row],[偏角]])</f>
        <v>-0.13414637125801493</v>
      </c>
      <c r="G523" s="2">
        <f>ATAN(_R2*(1/(テーブル143[[#This Row],[w]]*_L2)-テーブル143[[#This Row],[w]]*_C2))</f>
        <v>-1.557380079816024</v>
      </c>
    </row>
    <row r="524" spans="1:7">
      <c r="A524">
        <f t="shared" si="19"/>
        <v>4753.5</v>
      </c>
      <c r="B524">
        <f>2*PI()*テーブル143[[#This Row],[周波数]]</f>
        <v>29867.121357678163</v>
      </c>
      <c r="C524">
        <f>(テーブル143[[#This Row],[w]]*_C2-1/(テーブル143[[#This Row],[w]]*_L2))^2</f>
        <v>55.78573999728232</v>
      </c>
      <c r="D524">
        <f>1/(SQRT((1/_R2)^2+テーブル143[[#This Row],[(wc-1/wl)^2]]))</f>
        <v>0.1338749985334175</v>
      </c>
      <c r="E524">
        <f>テーブル143[[#This Row],[インピーダンス]]*COS(テーブル143[[#This Row],[偏角]])</f>
        <v>1.7922515232322595E-3</v>
      </c>
      <c r="F524">
        <f>テーブル143[[#This Row],[インピーダンス]]*SIN(テーブル143[[#This Row],[偏角]])</f>
        <v>-0.13386300111233129</v>
      </c>
      <c r="G524" s="2">
        <f>ATAN(_R2*(1/(テーブル143[[#This Row],[w]]*_L2)-テーブル143[[#This Row],[w]]*_C2))</f>
        <v>-1.5574084270131825</v>
      </c>
    </row>
    <row r="525" spans="1:7">
      <c r="A525">
        <f t="shared" si="19"/>
        <v>4763.5</v>
      </c>
      <c r="B525">
        <f>2*PI()*テーブル143[[#This Row],[周波数]]</f>
        <v>29929.953210749958</v>
      </c>
      <c r="C525">
        <f>(テーブル143[[#This Row],[w]]*_C2-1/(テーブル143[[#This Row],[w]]*_L2))^2</f>
        <v>56.021754540810136</v>
      </c>
      <c r="D525">
        <f>1/(SQRT((1/_R2)^2+テーブル143[[#This Row],[(wc-1/wl)^2]]))</f>
        <v>0.13359274974891167</v>
      </c>
      <c r="E525">
        <f>テーブル143[[#This Row],[インピーダンス]]*COS(テーブル143[[#This Row],[偏角]])</f>
        <v>1.7847022785475314E-3</v>
      </c>
      <c r="F525">
        <f>テーブル143[[#This Row],[インピーダンス]]*SIN(テーブル143[[#This Row],[偏角]])</f>
        <v>-0.13358082805272725</v>
      </c>
      <c r="G525" s="2">
        <f>ATAN(_R2*(1/(テーブル143[[#This Row],[w]]*_L2)-テーブル143[[#This Row],[w]]*_C2))</f>
        <v>-1.557436654415947</v>
      </c>
    </row>
    <row r="526" spans="1:7">
      <c r="A526">
        <f t="shared" si="19"/>
        <v>4773.5</v>
      </c>
      <c r="B526">
        <f>2*PI()*テーブル143[[#This Row],[周波数]]</f>
        <v>29992.785063821753</v>
      </c>
      <c r="C526">
        <f>(テーブル143[[#This Row],[w]]*_C2-1/(テーブル143[[#This Row],[w]]*_L2))^2</f>
        <v>56.258265079358488</v>
      </c>
      <c r="D526">
        <f>1/(SQRT((1/_R2)^2+テーブル143[[#This Row],[(wc-1/wl)^2]]))</f>
        <v>0.13331169110235638</v>
      </c>
      <c r="E526">
        <f>テーブル143[[#This Row],[インピーダンス]]*COS(テーブル143[[#This Row],[偏角]])</f>
        <v>1.7772006984570011E-3</v>
      </c>
      <c r="F526">
        <f>テーブル143[[#This Row],[インピーダンス]]*SIN(テーブル143[[#This Row],[偏角]])</f>
        <v>-0.13329984449446103</v>
      </c>
      <c r="G526" s="2">
        <f>ATAN(_R2*(1/(テーブル143[[#This Row],[w]]*_L2)-テーブル143[[#This Row],[w]]*_C2))</f>
        <v>-1.5574647627836942</v>
      </c>
    </row>
    <row r="527" spans="1:7">
      <c r="A527">
        <f t="shared" si="19"/>
        <v>4783.5</v>
      </c>
      <c r="B527">
        <f>2*PI()*テーブル143[[#This Row],[周波数]]</f>
        <v>30055.616916893552</v>
      </c>
      <c r="C527">
        <f>(テーブル143[[#This Row],[w]]*_C2-1/(テーブル143[[#This Row],[w]]*_L2))^2</f>
        <v>56.495271612865757</v>
      </c>
      <c r="D527">
        <f>1/(SQRT((1/_R2)^2+テーブル143[[#This Row],[(wc-1/wl)^2]]))</f>
        <v>0.13303181506639322</v>
      </c>
      <c r="E527">
        <f>テーブル143[[#This Row],[インピーダンス]]*COS(テーブル143[[#This Row],[偏角]])</f>
        <v>1.7697463819859021E-3</v>
      </c>
      <c r="F527">
        <f>テーブル143[[#This Row],[インピーダンス]]*SIN(テーブル143[[#This Row],[偏角]])</f>
        <v>-0.13302004291685707</v>
      </c>
      <c r="G527" s="2">
        <f>ATAN(_R2*(1/(テーブル143[[#This Row],[w]]*_L2)-テーブル143[[#This Row],[w]]*_C2))</f>
        <v>-1.5574927528693825</v>
      </c>
    </row>
    <row r="528" spans="1:7">
      <c r="A528">
        <f t="shared" si="19"/>
        <v>4793.5</v>
      </c>
      <c r="B528">
        <f>2*PI()*テーブル143[[#This Row],[周波数]]</f>
        <v>30118.448769965347</v>
      </c>
      <c r="C528">
        <f>(テーブル143[[#This Row],[w]]*_C2-1/(テーブル143[[#This Row],[w]]*_L2))^2</f>
        <v>56.732774141270916</v>
      </c>
      <c r="D528">
        <f>1/(SQRT((1/_R2)^2+テーブル143[[#This Row],[(wc-1/wl)^2]]))</f>
        <v>0.13275311417713823</v>
      </c>
      <c r="E528">
        <f>テーブル143[[#This Row],[インピーダンス]]*COS(テーブル143[[#This Row],[偏角]])</f>
        <v>1.7623389323728196E-3</v>
      </c>
      <c r="F528">
        <f>テーブル143[[#This Row],[インピーダンス]]*SIN(テーブル143[[#This Row],[偏角]])</f>
        <v>-0.13274141586263025</v>
      </c>
      <c r="G528" s="2">
        <f>ATAN(_R2*(1/(テーブル143[[#This Row],[w]]*_L2)-テーブル143[[#This Row],[w]]*_C2))</f>
        <v>-1.5575206254196206</v>
      </c>
    </row>
    <row r="529" spans="1:7">
      <c r="A529">
        <f t="shared" si="19"/>
        <v>4803.5</v>
      </c>
      <c r="B529">
        <f>2*PI()*テーブル143[[#This Row],[周波数]]</f>
        <v>30181.280623037143</v>
      </c>
      <c r="C529">
        <f>(テーブル143[[#This Row],[w]]*_C2-1/(テーブル143[[#This Row],[w]]*_L2))^2</f>
        <v>56.970772664513625</v>
      </c>
      <c r="D529">
        <f>1/(SQRT((1/_R2)^2+テーブル143[[#This Row],[(wc-1/wl)^2]]))</f>
        <v>0.13247558103351273</v>
      </c>
      <c r="E529">
        <f>テーブル143[[#This Row],[インピーダンス]]*COS(テーブル143[[#This Row],[偏角]])</f>
        <v>1.7549779570166732E-3</v>
      </c>
      <c r="F529">
        <f>テーブル143[[#This Row],[インピーダンス]]*SIN(テーブル143[[#This Row],[偏角]])</f>
        <v>-0.13246395593721783</v>
      </c>
      <c r="G529" s="2">
        <f>ATAN(_R2*(1/(テーブル143[[#This Row],[w]]*_L2)-テーブル143[[#This Row],[w]]*_C2))</f>
        <v>-1.5575483811747333</v>
      </c>
    </row>
    <row r="530" spans="1:7">
      <c r="A530">
        <f t="shared" si="19"/>
        <v>4813.5</v>
      </c>
      <c r="B530">
        <f>2*PI()*テーブル143[[#This Row],[周波数]]</f>
        <v>30244.112476108938</v>
      </c>
      <c r="C530">
        <f>(テーブル143[[#This Row],[w]]*_C2-1/(テーブル143[[#This Row],[w]]*_L2))^2</f>
        <v>57.20926718253412</v>
      </c>
      <c r="D530">
        <f>1/(SQRT((1/_R2)^2+テーブル143[[#This Row],[(wc-1/wl)^2]]))</f>
        <v>0.13219920829658294</v>
      </c>
      <c r="E530">
        <f>テーブル143[[#This Row],[インピーダンス]]*COS(テーブル143[[#This Row],[偏角]])</f>
        <v>1.7476630674243402E-3</v>
      </c>
      <c r="F530">
        <f>テーブル143[[#This Row],[インピーダンス]]*SIN(テーブル143[[#This Row],[偏角]])</f>
        <v>-0.13218765580812031</v>
      </c>
      <c r="G530" s="2">
        <f>ATAN(_R2*(1/(テーブル143[[#This Row],[w]]*_L2)-テーブル143[[#This Row],[w]]*_C2))</f>
        <v>-1.5575760208688285</v>
      </c>
    </row>
    <row r="531" spans="1:7">
      <c r="A531">
        <f t="shared" si="19"/>
        <v>4823.5</v>
      </c>
      <c r="B531">
        <f>2*PI()*テーブル143[[#This Row],[周波数]]</f>
        <v>30306.944329180733</v>
      </c>
      <c r="C531">
        <f>(テーブル143[[#This Row],[w]]*_C2-1/(テーブル143[[#This Row],[w]]*_L2))^2</f>
        <v>57.448257695273306</v>
      </c>
      <c r="D531">
        <f>1/(SQRT((1/_R2)^2+テーブル143[[#This Row],[(wc-1/wl)^2]]))</f>
        <v>0.13192398868890759</v>
      </c>
      <c r="E531">
        <f>テーブル143[[#This Row],[インピーダンス]]*COS(テーブル143[[#This Row],[偏角]])</f>
        <v>1.7403938791591092E-3</v>
      </c>
      <c r="F531">
        <f>テーブル143[[#This Row],[インピーダンス]]*SIN(テーブル143[[#This Row],[偏角]])</f>
        <v>-0.13191250820425029</v>
      </c>
      <c r="G531" s="2">
        <f>ATAN(_R2*(1/(テーブル143[[#This Row],[w]]*_L2)-テーブル143[[#This Row],[w]]*_C2))</f>
        <v>-1.5576035452298624</v>
      </c>
    </row>
    <row r="532" spans="1:7">
      <c r="A532">
        <f t="shared" si="19"/>
        <v>4833.5</v>
      </c>
      <c r="B532">
        <f>2*PI()*テーブル143[[#This Row],[周波数]]</f>
        <v>30369.776182252532</v>
      </c>
      <c r="C532">
        <f>(テーブル143[[#This Row],[w]]*_C2-1/(テーブル143[[#This Row],[w]]*_L2))^2</f>
        <v>57.687744202672661</v>
      </c>
      <c r="D532">
        <f>1/(SQRT((1/_R2)^2+テーブル143[[#This Row],[(wc-1/wl)^2]]))</f>
        <v>0.13164991499389414</v>
      </c>
      <c r="E532">
        <f>テーブル143[[#This Row],[インピーダンス]]*COS(テーブル143[[#This Row],[偏角]])</f>
        <v>1.7331700117899594E-3</v>
      </c>
      <c r="F532">
        <f>テーブル143[[#This Row],[インピーダンス]]*SIN(テーブル143[[#This Row],[偏角]])</f>
        <v>-0.13163850591528978</v>
      </c>
      <c r="G532" s="2">
        <f>ATAN(_R2*(1/(テーブル143[[#This Row],[w]]*_L2)-テーブル143[[#This Row],[w]]*_C2))</f>
        <v>-1.5576309549797034</v>
      </c>
    </row>
    <row r="533" spans="1:7">
      <c r="A533">
        <f t="shared" si="19"/>
        <v>4843.5</v>
      </c>
      <c r="B533">
        <f>2*PI()*テーブル143[[#This Row],[周波数]]</f>
        <v>30432.608035324327</v>
      </c>
      <c r="C533">
        <f>(テーブル143[[#This Row],[w]]*_C2-1/(テーブル143[[#This Row],[w]]*_L2))^2</f>
        <v>57.927726704674264</v>
      </c>
      <c r="D533">
        <f>1/(SQRT((1/_R2)^2+テーブル143[[#This Row],[(wc-1/wl)^2]]))</f>
        <v>0.13137698005516285</v>
      </c>
      <c r="E533">
        <f>テーブル143[[#This Row],[インピーダンス]]*COS(テーブル143[[#This Row],[偏角]])</f>
        <v>1.7259910888414703E-3</v>
      </c>
      <c r="F533">
        <f>テーブル143[[#This Row],[インピーダンス]]*SIN(テーブル143[[#This Row],[偏角]])</f>
        <v>-0.13136564179105545</v>
      </c>
      <c r="G533" s="2">
        <f>ATAN(_R2*(1/(テーブル143[[#This Row],[w]]*_L2)-テーブル143[[#This Row],[w]]*_C2))</f>
        <v>-1.5576582508341958</v>
      </c>
    </row>
    <row r="534" spans="1:7">
      <c r="A534">
        <f t="shared" si="19"/>
        <v>4853.5</v>
      </c>
      <c r="B534">
        <f>2*PI()*テーブル143[[#This Row],[周波数]]</f>
        <v>30495.439888396122</v>
      </c>
      <c r="C534">
        <f>(テーブル143[[#This Row],[w]]*_C2-1/(テーブル143[[#This Row],[w]]*_L2))^2</f>
        <v>58.1682052012208</v>
      </c>
      <c r="D534">
        <f>1/(SQRT((1/_R2)^2+テーブル143[[#This Row],[(wc-1/wl)^2]]))</f>
        <v>0.13110517677591879</v>
      </c>
      <c r="E534">
        <f>テーブル143[[#This Row],[インピーダンス]]*COS(テーブル143[[#This Row],[偏角]])</f>
        <v>1.7188567377445022E-3</v>
      </c>
      <c r="F534">
        <f>テーブル143[[#This Row],[インピーダンス]]*SIN(テーブル143[[#This Row],[偏角]])</f>
        <v>-0.13109390874087182</v>
      </c>
      <c r="G534" s="2">
        <f>ATAN(_R2*(1/(テーブル143[[#This Row],[w]]*_L2)-テーブル143[[#This Row],[w]]*_C2))</f>
        <v>-1.5576854335032233</v>
      </c>
    </row>
    <row r="535" spans="1:7">
      <c r="A535">
        <f t="shared" si="19"/>
        <v>4863.5</v>
      </c>
      <c r="B535">
        <f>2*PI()*テーブル143[[#This Row],[周波数]]</f>
        <v>30558.271741467917</v>
      </c>
      <c r="C535">
        <f>(テーブル143[[#This Row],[w]]*_C2-1/(テーブル143[[#This Row],[w]]*_L2))^2</f>
        <v>58.40917969225557</v>
      </c>
      <c r="D535">
        <f>1/(SQRT((1/_R2)^2+テーブル143[[#This Row],[(wc-1/wl)^2]]))</f>
        <v>0.13083449811833184</v>
      </c>
      <c r="E535">
        <f>テーブル143[[#This Row],[インピーダンス]]*COS(テーブル143[[#This Row],[偏角]])</f>
        <v>1.7117665897875788E-3</v>
      </c>
      <c r="F535">
        <f>テーブル143[[#This Row],[インピーダンス]]*SIN(テーブル143[[#This Row],[偏角]])</f>
        <v>-0.13082329973295226</v>
      </c>
      <c r="G535" s="2">
        <f>ATAN(_R2*(1/(テーブル143[[#This Row],[w]]*_L2)-テーブル143[[#This Row],[w]]*_C2))</f>
        <v>-1.5577125036907704</v>
      </c>
    </row>
    <row r="536" spans="1:7">
      <c r="A536">
        <f t="shared" si="19"/>
        <v>4873.5</v>
      </c>
      <c r="B536">
        <f>2*PI()*テーブル143[[#This Row],[周波数]]</f>
        <v>30621.103594539713</v>
      </c>
      <c r="C536">
        <f>(テーブル143[[#This Row],[w]]*_C2-1/(テーブル143[[#This Row],[w]]*_L2))^2</f>
        <v>58.650650177722412</v>
      </c>
      <c r="D536">
        <f>1/(SQRT((1/_R2)^2+テーブル143[[#This Row],[(wc-1/wl)^2]]))</f>
        <v>0.13056493710292433</v>
      </c>
      <c r="E536">
        <f>テーブル143[[#This Row],[インピーダンス]]*COS(テーブル143[[#This Row],[偏角]])</f>
        <v>1.7047202800690472E-3</v>
      </c>
      <c r="F536">
        <f>テーブル143[[#This Row],[インピーダンス]]*SIN(テーブル143[[#This Row],[偏角]])</f>
        <v>-0.13055380779378789</v>
      </c>
      <c r="G536" s="2">
        <f>ATAN(_R2*(1/(テーブル143[[#This Row],[w]]*_L2)-テーブル143[[#This Row],[w]]*_C2))</f>
        <v>-1.5577394620949838</v>
      </c>
    </row>
    <row r="537" spans="1:7">
      <c r="A537">
        <f t="shared" si="19"/>
        <v>4883.5</v>
      </c>
      <c r="B537">
        <f>2*PI()*テーブル143[[#This Row],[周波数]]</f>
        <v>30683.935447611508</v>
      </c>
      <c r="C537">
        <f>(テーブル143[[#This Row],[w]]*_C2-1/(テーブル143[[#This Row],[w]]*_L2))^2</f>
        <v>58.892616657565775</v>
      </c>
      <c r="D537">
        <f>1/(SQRT((1/_R2)^2+テーブル143[[#This Row],[(wc-1/wl)^2]]))</f>
        <v>0.13029648680796643</v>
      </c>
      <c r="E537">
        <f>テーブル143[[#This Row],[インピーダンス]]*COS(テーブル143[[#This Row],[偏角]])</f>
        <v>1.6977174474498613E-3</v>
      </c>
      <c r="F537">
        <f>テーブル143[[#This Row],[インピーダンス]]*SIN(テーブル143[[#This Row],[偏角]])</f>
        <v>-0.13028542600754389</v>
      </c>
      <c r="G537" s="2">
        <f>ATAN(_R2*(1/(テーブル143[[#This Row],[w]]*_L2)-テーブル143[[#This Row],[w]]*_C2))</f>
        <v>-1.5577663094082328</v>
      </c>
    </row>
    <row r="538" spans="1:7">
      <c r="A538">
        <f>A537+_dt2</f>
        <v>4893.5</v>
      </c>
      <c r="B538">
        <f>2*PI()*テーブル143[[#This Row],[周波数]]</f>
        <v>30746.767300683307</v>
      </c>
      <c r="C538">
        <f>(テーブル143[[#This Row],[w]]*_C2-1/(テーブル143[[#This Row],[w]]*_L2))^2</f>
        <v>59.135079131730656</v>
      </c>
      <c r="D538">
        <f>1/(SQRT((1/_R2)^2+テーブル143[[#This Row],[(wc-1/wl)^2]]))</f>
        <v>0.13002914036887897</v>
      </c>
      <c r="E538">
        <f>テーブル143[[#This Row],[インピーダンス]]*COS(テーブル143[[#This Row],[偏角]])</f>
        <v>1.6907577345069754E-3</v>
      </c>
      <c r="F538">
        <f>テーブル143[[#This Row],[インピーダンス]]*SIN(テーブル143[[#This Row],[偏角]])</f>
        <v>-0.13001814751546353</v>
      </c>
      <c r="G538" s="2">
        <f>ATAN(_R2*(1/(テーブル143[[#This Row],[w]]*_L2)-テーブル143[[#This Row],[w]]*_C2))</f>
        <v>-1.5577930463171696</v>
      </c>
    </row>
    <row r="539" spans="1:7">
      <c r="A539">
        <f t="shared" si="19"/>
        <v>4903.5</v>
      </c>
      <c r="B539">
        <f>2*PI()*テーブル143[[#This Row],[周波数]]</f>
        <v>30809.599153755102</v>
      </c>
      <c r="C539">
        <f>(テーブル143[[#This Row],[w]]*_C2-1/(テーブル143[[#This Row],[w]]*_L2))^2</f>
        <v>59.378037600162592</v>
      </c>
      <c r="D539">
        <f>1/(SQRT((1/_R2)^2+テーブル143[[#This Row],[(wc-1/wl)^2]]))</f>
        <v>0.12976289097764365</v>
      </c>
      <c r="E539">
        <f>テーブル143[[#This Row],[インピーダンス]]*COS(テーブル143[[#This Row],[偏角]])</f>
        <v>1.6838407874875754E-3</v>
      </c>
      <c r="F539">
        <f>テーブル143[[#This Row],[インピーダンス]]*SIN(テーブル143[[#This Row],[偏角]])</f>
        <v>-0.12975196551527929</v>
      </c>
      <c r="G539" s="2">
        <f>ATAN(_R2*(1/(テーブル143[[#This Row],[w]]*_L2)-テーブル143[[#This Row],[w]]*_C2))</f>
        <v>-1.557819673502788</v>
      </c>
    </row>
    <row r="540" spans="1:7">
      <c r="A540">
        <f t="shared" si="19"/>
        <v>4913.5</v>
      </c>
      <c r="B540">
        <f>2*PI()*テーブル143[[#This Row],[周波数]]</f>
        <v>30872.431006826897</v>
      </c>
      <c r="C540">
        <f>(テーブル143[[#This Row],[w]]*_C2-1/(テーブル143[[#This Row],[w]]*_L2))^2</f>
        <v>59.621492062807718</v>
      </c>
      <c r="D540">
        <f>1/(SQRT((1/_R2)^2+テーブル143[[#This Row],[(wc-1/wl)^2]]))</f>
        <v>0.12949773188222055</v>
      </c>
      <c r="E540">
        <f>テーブル143[[#This Row],[インピーダンス]]*COS(テーブル143[[#This Row],[偏角]])</f>
        <v>1.6769662562639575E-3</v>
      </c>
      <c r="F540">
        <f>テーブル143[[#This Row],[インピーダンス]]*SIN(テーブル143[[#This Row],[偏角]])</f>
        <v>-0.12948687326063146</v>
      </c>
      <c r="G540" s="2">
        <f>ATAN(_R2*(1/(テーブル143[[#This Row],[w]]*_L2)-テーブル143[[#This Row],[w]]*_C2))</f>
        <v>-1.5578461916404809</v>
      </c>
    </row>
    <row r="541" spans="1:7">
      <c r="A541">
        <f t="shared" si="19"/>
        <v>4923.5</v>
      </c>
      <c r="B541">
        <f>2*PI()*テーブル143[[#This Row],[周波数]]</f>
        <v>30935.262859898692</v>
      </c>
      <c r="C541">
        <f>(テーブル143[[#This Row],[w]]*_C2-1/(テーブル143[[#This Row],[w]]*_L2))^2</f>
        <v>59.865442519612685</v>
      </c>
      <c r="D541">
        <f>1/(SQRT((1/_R2)^2+テーブル143[[#This Row],[(wc-1/wl)^2]]))</f>
        <v>0.12923365638597292</v>
      </c>
      <c r="E541">
        <f>テーブル143[[#This Row],[インピーダンス]]*COS(テーブル143[[#This Row],[偏角]])</f>
        <v>1.670133794288762E-3</v>
      </c>
      <c r="F541">
        <f>テーブル143[[#This Row],[インピーダンス]]*SIN(テーブル143[[#This Row],[偏角]])</f>
        <v>-0.12922286406049394</v>
      </c>
      <c r="G541" s="2">
        <f>ATAN(_R2*(1/(テーブル143[[#This Row],[w]]*_L2)-テーブル143[[#This Row],[w]]*_C2))</f>
        <v>-1.5578726014000994</v>
      </c>
    </row>
    <row r="542" spans="1:7">
      <c r="A542">
        <f t="shared" si="19"/>
        <v>4933.5</v>
      </c>
      <c r="B542">
        <f>2*PI()*テーブル143[[#This Row],[周波数]]</f>
        <v>30998.094712970487</v>
      </c>
      <c r="C542">
        <f>(テーブル143[[#This Row],[w]]*_C2-1/(テーブル143[[#This Row],[w]]*_L2))^2</f>
        <v>60.1098889705247</v>
      </c>
      <c r="D542">
        <f>1/(SQRT((1/_R2)^2+テーブル143[[#This Row],[(wc-1/wl)^2]]))</f>
        <v>0.12897065784709899</v>
      </c>
      <c r="E542">
        <f>テーブル143[[#This Row],[インピーダンス]]*COS(テーブル143[[#This Row],[偏角]])</f>
        <v>1.6633430585513585E-3</v>
      </c>
      <c r="F542">
        <f>テーブル143[[#This Row],[インピーダンス]]*SIN(テーブル143[[#This Row],[偏角]])</f>
        <v>-0.12895993127860703</v>
      </c>
      <c r="G542" s="2">
        <f>ATAN(_R2*(1/(テーブル143[[#This Row],[w]]*_L2)-テーブル143[[#This Row],[w]]*_C2))</f>
        <v>-1.557898903446008</v>
      </c>
    </row>
    <row r="543" spans="1:7">
      <c r="A543">
        <f t="shared" si="19"/>
        <v>4943.5</v>
      </c>
      <c r="B543">
        <f>2*PI()*テーブル143[[#This Row],[周波数]]</f>
        <v>31060.926566042286</v>
      </c>
      <c r="C543">
        <f>(テーブル143[[#This Row],[w]]*_C2-1/(テーブル143[[#This Row],[w]]*_L2))^2</f>
        <v>60.354831415491496</v>
      </c>
      <c r="D543">
        <f>1/(SQRT((1/_R2)^2+テーブル143[[#This Row],[(wc-1/wl)^2]]))</f>
        <v>0.12870872967807087</v>
      </c>
      <c r="E543">
        <f>テーブル143[[#This Row],[インピーダンス]]*COS(テーブル143[[#This Row],[偏角]])</f>
        <v>1.6565937095342792E-3</v>
      </c>
      <c r="F543">
        <f>テーブル143[[#This Row],[インピーダンス]]*SIN(テーブル143[[#This Row],[偏角]])</f>
        <v>-0.1286980683329173</v>
      </c>
      <c r="G543" s="2">
        <f>ATAN(_R2*(1/(テーブル143[[#This Row],[w]]*_L2)-テーブル143[[#This Row],[w]]*_C2))</f>
        <v>-1.5579250984371424</v>
      </c>
    </row>
    <row r="544" spans="1:7">
      <c r="A544">
        <f t="shared" si="19"/>
        <v>4953.5</v>
      </c>
      <c r="B544">
        <f>2*PI()*テーブル143[[#This Row],[周波数]]</f>
        <v>31123.758419114081</v>
      </c>
      <c r="C544">
        <f>(テーブル143[[#This Row],[w]]*_C2-1/(テーブル143[[#This Row],[w]]*_L2))^2</f>
        <v>60.600269854461331</v>
      </c>
      <c r="D544">
        <f>1/(SQRT((1/_R2)^2+テーブル143[[#This Row],[(wc-1/wl)^2]]))</f>
        <v>0.12844786534508007</v>
      </c>
      <c r="E544">
        <f>テーブル143[[#This Row],[インピーダンス]]*COS(テーブル143[[#This Row],[偏角]])</f>
        <v>1.64988541117078E-3</v>
      </c>
      <c r="F544">
        <f>テーブル143[[#This Row],[インピーダンス]]*SIN(テーブル143[[#This Row],[偏角]])</f>
        <v>-0.12843726869502414</v>
      </c>
      <c r="G544" s="2">
        <f>ATAN(_R2*(1/(テーブル143[[#This Row],[w]]*_L2)-テーブル143[[#This Row],[w]]*_C2))</f>
        <v>-1.5579511870270637</v>
      </c>
    </row>
    <row r="545" spans="1:7">
      <c r="A545">
        <f t="shared" si="19"/>
        <v>4963.5</v>
      </c>
      <c r="B545">
        <f>2*PI()*テーブル143[[#This Row],[周波数]]</f>
        <v>31186.590272185877</v>
      </c>
      <c r="C545">
        <f>(テーブル143[[#This Row],[w]]*_C2-1/(テーブル143[[#This Row],[w]]*_L2))^2</f>
        <v>60.846204287382974</v>
      </c>
      <c r="D545">
        <f>1/(SQRT((1/_R2)^2+テーブル143[[#This Row],[(wc-1/wl)^2]]))</f>
        <v>0.12818805836749028</v>
      </c>
      <c r="E545">
        <f>テーブル143[[#This Row],[インピーダンス]]*COS(テーブル143[[#This Row],[偏角]])</f>
        <v>1.6432178308026979E-3</v>
      </c>
      <c r="F545">
        <f>テーブル143[[#This Row],[インピーダンス]]*SIN(テーブル143[[#This Row],[偏角]])</f>
        <v>-0.12817752588963335</v>
      </c>
      <c r="G545" s="2">
        <f>ATAN(_R2*(1/(テーブル143[[#This Row],[w]]*_L2)-テーブル143[[#This Row],[w]]*_C2))</f>
        <v>-1.5579771698640135</v>
      </c>
    </row>
    <row r="546" spans="1:7">
      <c r="A546">
        <f t="shared" si="19"/>
        <v>4973.5</v>
      </c>
      <c r="B546">
        <f>2*PI()*テーブル143[[#This Row],[周波数]]</f>
        <v>31249.422125257672</v>
      </c>
      <c r="C546">
        <f>(テーブル143[[#This Row],[w]]*_C2-1/(テーブル143[[#This Row],[w]]*_L2))^2</f>
        <v>61.092634714205737</v>
      </c>
      <c r="D546">
        <f>1/(SQRT((1/_R2)^2+テーブル143[[#This Row],[(wc-1/wl)^2]]))</f>
        <v>0.12792930231729632</v>
      </c>
      <c r="E546">
        <f>テーブル143[[#This Row],[インピーダンス]]*COS(テーブル143[[#This Row],[偏角]])</f>
        <v>1.6365906391390128E-3</v>
      </c>
      <c r="F546">
        <f>テーブル143[[#This Row],[インピーダンス]]*SIN(テーブル143[[#This Row],[偏角]])</f>
        <v>-0.12791883349401714</v>
      </c>
      <c r="G546" s="2">
        <f>ATAN(_R2*(1/(テーブル143[[#This Row],[w]]*_L2)-テーブル143[[#This Row],[w]]*_C2))</f>
        <v>-1.5580030475909681</v>
      </c>
    </row>
    <row r="547" spans="1:7">
      <c r="A547">
        <f t="shared" si="19"/>
        <v>4983.5</v>
      </c>
      <c r="B547">
        <f>2*PI()*テーブル143[[#This Row],[周波数]]</f>
        <v>31312.253978329467</v>
      </c>
      <c r="C547">
        <f>(テーブル143[[#This Row],[w]]*_C2-1/(テーブル143[[#This Row],[w]]*_L2))^2</f>
        <v>61.339561134879403</v>
      </c>
      <c r="D547">
        <f>1/(SQRT((1/_R2)^2+テーブル143[[#This Row],[(wc-1/wl)^2]]))</f>
        <v>0.12767159081859003</v>
      </c>
      <c r="E547">
        <f>テーブル143[[#This Row],[インピーダンス]]*COS(テーブル143[[#This Row],[偏角]])</f>
        <v>1.6300035102149459E-3</v>
      </c>
      <c r="F547">
        <f>テーブル143[[#This Row],[インピーダンス]]*SIN(テーブル143[[#This Row],[偏角]])</f>
        <v>-0.1276611851374809</v>
      </c>
      <c r="G547" s="2">
        <f>ATAN(_R2*(1/(テーブル143[[#This Row],[w]]*_L2)-テーブル143[[#This Row],[w]]*_C2))</f>
        <v>-1.5580288208456923</v>
      </c>
    </row>
    <row r="548" spans="1:7">
      <c r="A548">
        <f t="shared" si="19"/>
        <v>4993.5</v>
      </c>
      <c r="B548">
        <f>2*PI()*テーブル143[[#This Row],[周波数]]</f>
        <v>31375.085831401262</v>
      </c>
      <c r="C548">
        <f>(テーブル143[[#This Row],[w]]*_C2-1/(テーブル143[[#This Row],[w]]*_L2))^2</f>
        <v>61.586983549354329</v>
      </c>
      <c r="D548">
        <f>1/(SQRT((1/_R2)^2+テーブル143[[#This Row],[(wc-1/wl)^2]]))</f>
        <v>0.12741491754703263</v>
      </c>
      <c r="E548">
        <f>テーブル143[[#This Row],[インピーダンス]]*COS(テーブル143[[#This Row],[偏角]])</f>
        <v>1.6234561213517226E-3</v>
      </c>
      <c r="F548">
        <f>テーブル143[[#This Row],[インピーダンス]]*SIN(テーブル143[[#This Row],[偏角]])</f>
        <v>-0.12740457450083639</v>
      </c>
      <c r="G548" s="2">
        <f>ATAN(_R2*(1/(テーブル143[[#This Row],[w]]*_L2)-テーブル143[[#This Row],[w]]*_C2))</f>
        <v>-1.5580544902607916</v>
      </c>
    </row>
    <row r="549" spans="1:7">
      <c r="A549">
        <f t="shared" si="19"/>
        <v>5003.5</v>
      </c>
      <c r="B549">
        <f>2*PI()*テーブル143[[#This Row],[周波数]]</f>
        <v>31437.917684473061</v>
      </c>
      <c r="C549">
        <f>(テーブル143[[#This Row],[w]]*_C2-1/(テーブル143[[#This Row],[w]]*_L2))^2</f>
        <v>61.834901957581266</v>
      </c>
      <c r="D549">
        <f>1/(SQRT((1/_R2)^2+テーブル143[[#This Row],[(wc-1/wl)^2]]))</f>
        <v>0.12715927622933335</v>
      </c>
      <c r="E549">
        <f>テーブル143[[#This Row],[インピーダンス]]*COS(テーブル143[[#This Row],[偏角]])</f>
        <v>1.6169481531167916E-3</v>
      </c>
      <c r="F549">
        <f>テーブル143[[#This Row],[インピーダンス]]*SIN(テーブル143[[#This Row],[偏角]])</f>
        <v>-0.12714899531588142</v>
      </c>
      <c r="G549" s="2">
        <f>ATAN(_R2*(1/(テーブル143[[#This Row],[w]]*_L2)-テーブル143[[#This Row],[w]]*_C2))</f>
        <v>-1.5580800564637649</v>
      </c>
    </row>
    <row r="550" spans="1:7">
      <c r="A550">
        <f t="shared" si="19"/>
        <v>5013.5</v>
      </c>
      <c r="B550">
        <f>2*PI()*テーブル143[[#This Row],[周波数]]</f>
        <v>31500.749537544856</v>
      </c>
      <c r="C550">
        <f>(テーブル143[[#This Row],[w]]*_C2-1/(テーブル143[[#This Row],[w]]*_L2))^2</f>
        <v>62.083316359511507</v>
      </c>
      <c r="D550">
        <f>1/(SQRT((1/_R2)^2+テーブル143[[#This Row],[(wc-1/wl)^2]]))</f>
        <v>0.12690466064273456</v>
      </c>
      <c r="E550">
        <f>テーブル143[[#This Row],[インピーダンス]]*COS(テーブル143[[#This Row],[偏角]])</f>
        <v>1.6104792892847532E-3</v>
      </c>
      <c r="F550">
        <f>テーブル143[[#This Row],[インピーダンス]]*SIN(テーブル143[[#This Row],[偏角]])</f>
        <v>-0.12689444136488567</v>
      </c>
      <c r="G550" s="2">
        <f>ATAN(_R2*(1/(テーブル143[[#This Row],[w]]*_L2)-テーブル143[[#This Row],[w]]*_C2))</f>
        <v>-1.5581055200770555</v>
      </c>
    </row>
    <row r="551" spans="1:7">
      <c r="A551">
        <f t="shared" si="19"/>
        <v>5023.5</v>
      </c>
      <c r="B551">
        <f>2*PI()*テーブル143[[#This Row],[周波数]]</f>
        <v>31563.581390616651</v>
      </c>
      <c r="C551">
        <f>(テーブル143[[#This Row],[w]]*_C2-1/(テーブル143[[#This Row],[w]]*_L2))^2</f>
        <v>62.332226755096841</v>
      </c>
      <c r="D551">
        <f>1/(SQRT((1/_R2)^2+テーブル143[[#This Row],[(wc-1/wl)^2]]))</f>
        <v>0.1266510646145029</v>
      </c>
      <c r="E551">
        <f>テーブル143[[#This Row],[インピーダンス]]*COS(テーブル143[[#This Row],[偏角]])</f>
        <v>1.6040492167986968E-3</v>
      </c>
      <c r="F551">
        <f>テーブル143[[#This Row],[インピーダンス]]*SIN(テーブル143[[#This Row],[偏角]])</f>
        <v>-0.1266409064800828</v>
      </c>
      <c r="G551" s="2">
        <f>ATAN(_R2*(1/(テーブル143[[#This Row],[w]]*_L2)-テーブル143[[#This Row],[w]]*_C2))</f>
        <v>-1.5581308817181021</v>
      </c>
    </row>
    <row r="552" spans="1:7">
      <c r="A552">
        <f t="shared" si="19"/>
        <v>5033.5</v>
      </c>
      <c r="B552">
        <f>2*PI()*テーブル143[[#This Row],[周波数]]</f>
        <v>31626.413243688447</v>
      </c>
      <c r="C552">
        <f>(テーブル143[[#This Row],[w]]*_C2-1/(テーブル143[[#This Row],[w]]*_L2))^2</f>
        <v>62.581633144289547</v>
      </c>
      <c r="D552">
        <f>1/(SQRT((1/_R2)^2+テーブル143[[#This Row],[(wc-1/wl)^2]]))</f>
        <v>0.12639848202142681</v>
      </c>
      <c r="E552">
        <f>テーブル143[[#This Row],[インピーダンス]]*COS(テーブル143[[#This Row],[偏角]])</f>
        <v>1.5976576257320939E-3</v>
      </c>
      <c r="F552">
        <f>テーブル143[[#This Row],[インピーダンス]]*SIN(テーブル143[[#This Row],[偏角]])</f>
        <v>-0.12638838454316875</v>
      </c>
      <c r="G552" s="2">
        <f>ATAN(_R2*(1/(テーブル143[[#This Row],[w]]*_L2)-テーブル143[[#This Row],[w]]*_C2))</f>
        <v>-1.5581561419993897</v>
      </c>
    </row>
    <row r="553" spans="1:7">
      <c r="A553">
        <f t="shared" si="19"/>
        <v>5043.5</v>
      </c>
      <c r="B553">
        <f>2*PI()*テーブル143[[#This Row],[周波数]]</f>
        <v>31689.245096760242</v>
      </c>
      <c r="C553">
        <f>(テーブル143[[#This Row],[w]]*_C2-1/(テーブル143[[#This Row],[w]]*_L2))^2</f>
        <v>62.831535527042313</v>
      </c>
      <c r="D553">
        <f>1/(SQRT((1/_R2)^2+テーブル143[[#This Row],[(wc-1/wl)^2]]))</f>
        <v>0.12614690678932003</v>
      </c>
      <c r="E553">
        <f>テーブル143[[#This Row],[インピーダンス]]*COS(テーブル143[[#This Row],[偏角]])</f>
        <v>1.5913042092513395E-3</v>
      </c>
      <c r="F553">
        <f>テーブル143[[#This Row],[インピーダンス]]*SIN(テーブル143[[#This Row],[偏角]])</f>
        <v>-0.12613686948480612</v>
      </c>
      <c r="G553" s="2">
        <f>ATAN(_R2*(1/(テーブル143[[#This Row],[w]]*_L2)-テーブル143[[#This Row],[w]]*_C2))</f>
        <v>-1.5581813015284984</v>
      </c>
    </row>
    <row r="554" spans="1:7">
      <c r="A554">
        <f t="shared" si="19"/>
        <v>5053.5</v>
      </c>
      <c r="B554">
        <f>2*PI()*テーブル143[[#This Row],[周波数]]</f>
        <v>31752.076949832041</v>
      </c>
      <c r="C554">
        <f>(テーブル143[[#This Row],[w]]*_C2-1/(テーブル143[[#This Row],[w]]*_L2))^2</f>
        <v>63.081933903308361</v>
      </c>
      <c r="D554">
        <f>1/(SQRT((1/_R2)^2+テーブル143[[#This Row],[(wc-1/wl)^2]]))</f>
        <v>0.12589633289253083</v>
      </c>
      <c r="E554">
        <f>テーブル143[[#This Row],[インピーダンス]]*COS(テーブル143[[#This Row],[偏角]])</f>
        <v>1.5849886635786856E-3</v>
      </c>
      <c r="F554">
        <f>テーブル143[[#This Row],[インピーダンス]]*SIN(テーブル143[[#This Row],[偏角]])</f>
        <v>-0.12588635528413422</v>
      </c>
      <c r="G554" s="2">
        <f>ATAN(_R2*(1/(テーブル143[[#This Row],[w]]*_L2)-テーブル143[[#This Row],[w]]*_C2))</f>
        <v>-1.5582063609081533</v>
      </c>
    </row>
    <row r="555" spans="1:7">
      <c r="A555">
        <f t="shared" si="19"/>
        <v>5063.5</v>
      </c>
      <c r="B555">
        <f>2*PI()*テーブル143[[#This Row],[周波数]]</f>
        <v>31814.908802903836</v>
      </c>
      <c r="C555">
        <f>(テーブル143[[#This Row],[w]]*_C2-1/(テーブル143[[#This Row],[w]]*_L2))^2</f>
        <v>63.332828273041322</v>
      </c>
      <c r="D555">
        <f>1/(SQRT((1/_R2)^2+テーブル143[[#This Row],[(wc-1/wl)^2]]))</f>
        <v>0.12564675435345768</v>
      </c>
      <c r="E555">
        <f>テーブル143[[#This Row],[インピーダンス]]*COS(テーブル143[[#This Row],[偏角]])</f>
        <v>1.5787106879558189E-3</v>
      </c>
      <c r="F555">
        <f>テーブル143[[#This Row],[インピーダンス]]*SIN(テーブル143[[#This Row],[偏角]])</f>
        <v>-0.12563683596828548</v>
      </c>
      <c r="G555" s="2">
        <f>ATAN(_R2*(1/(テーブル143[[#This Row],[w]]*_L2)-テーブル143[[#This Row],[w]]*_C2))</f>
        <v>-1.5582313207362721</v>
      </c>
    </row>
    <row r="556" spans="1:7">
      <c r="A556">
        <f t="shared" si="19"/>
        <v>5073.5</v>
      </c>
      <c r="B556">
        <f>2*PI()*テーブル143[[#This Row],[周波数]]</f>
        <v>31877.740655975631</v>
      </c>
      <c r="C556">
        <f>(テーブル143[[#This Row],[w]]*_C2-1/(テーブル143[[#This Row],[w]]*_L2))^2</f>
        <v>63.584218636195345</v>
      </c>
      <c r="D556">
        <f>1/(SQRT((1/_R2)^2+テーブル143[[#This Row],[(wc-1/wl)^2]]))</f>
        <v>0.12539816524207004</v>
      </c>
      <c r="E556">
        <f>テーブル143[[#This Row],[インピーダンス]]*COS(テーブル143[[#This Row],[偏角]])</f>
        <v>1.5724699846077531E-3</v>
      </c>
      <c r="F556">
        <f>テーブル143[[#This Row],[インピーダンス]]*SIN(テーブル143[[#This Row],[偏角]])</f>
        <v>-0.12538830561190709</v>
      </c>
      <c r="G556" s="2">
        <f>ATAN(_R2*(1/(テーブル143[[#This Row],[w]]*_L2)-テーブル143[[#This Row],[w]]*_C2))</f>
        <v>-1.5582561816060141</v>
      </c>
    </row>
    <row r="557" spans="1:7">
      <c r="A557">
        <f t="shared" si="19"/>
        <v>5083.5</v>
      </c>
      <c r="B557">
        <f>2*PI()*テーブル143[[#This Row],[周波数]]</f>
        <v>31940.572509047426</v>
      </c>
      <c r="C557">
        <f>(テーブル143[[#This Row],[w]]*_C2-1/(テーブル143[[#This Row],[w]]*_L2))^2</f>
        <v>63.836104992724955</v>
      </c>
      <c r="D557">
        <f>1/(SQRT((1/_R2)^2+テーブル143[[#This Row],[(wc-1/wl)^2]]))</f>
        <v>0.12515055967543556</v>
      </c>
      <c r="E557">
        <f>テーブル143[[#This Row],[インピーダンス]]*COS(テーブル143[[#This Row],[偏角]])</f>
        <v>1.5662662587074649E-3</v>
      </c>
      <c r="F557">
        <f>テーブル143[[#This Row],[インピーダンス]]*SIN(テーブル143[[#This Row],[偏角]])</f>
        <v>-0.12514075833668897</v>
      </c>
      <c r="G557" s="2">
        <f>ATAN(_R2*(1/(テーブル143[[#This Row],[w]]*_L2)-テーブル143[[#This Row],[w]]*_C2))</f>
        <v>-1.5582809441058265</v>
      </c>
    </row>
    <row r="558" spans="1:7">
      <c r="A558">
        <f t="shared" si="19"/>
        <v>5093.5</v>
      </c>
      <c r="B558">
        <f>2*PI()*テーブル143[[#This Row],[周波数]]</f>
        <v>32003.404362119221</v>
      </c>
      <c r="C558">
        <f>(テーブル143[[#This Row],[w]]*_C2-1/(テーブル143[[#This Row],[w]]*_L2))^2</f>
        <v>64.088487342585196</v>
      </c>
      <c r="D558">
        <f>1/(SQRT((1/_R2)^2+テーブル143[[#This Row],[(wc-1/wl)^2]]))</f>
        <v>0.12490393181725228</v>
      </c>
      <c r="E558">
        <f>テーブル143[[#This Row],[インピーダンス]]*COS(テーブル143[[#This Row],[偏角]])</f>
        <v>1.5600992183408859E-3</v>
      </c>
      <c r="F558">
        <f>テーブル143[[#This Row],[インピーダンス]]*SIN(テーブル143[[#This Row],[偏角]])</f>
        <v>-0.12489418831089674</v>
      </c>
      <c r="G558" s="2">
        <f>ATAN(_R2*(1/(テーブル143[[#This Row],[w]]*_L2)-テーブル143[[#This Row],[w]]*_C2))</f>
        <v>-1.5583056088194915</v>
      </c>
    </row>
    <row r="559" spans="1:7">
      <c r="A559">
        <f t="shared" si="19"/>
        <v>5103.5</v>
      </c>
      <c r="B559">
        <f>2*PI()*テーブル143[[#This Row],[周波数]]</f>
        <v>32066.236215191017</v>
      </c>
      <c r="C559">
        <f>(テーブル143[[#This Row],[w]]*_C2-1/(テーブル143[[#This Row],[w]]*_L2))^2</f>
        <v>64.341365685731475</v>
      </c>
      <c r="D559">
        <f>1/(SQRT((1/_R2)^2+テーブル143[[#This Row],[(wc-1/wl)^2]]))</f>
        <v>0.12465827587738695</v>
      </c>
      <c r="E559">
        <f>テーブル143[[#This Row],[インピーダンス]]*COS(テーブル143[[#This Row],[偏角]])</f>
        <v>1.5539685744722634E-3</v>
      </c>
      <c r="F559">
        <f>テーブル143[[#This Row],[インピーダンス]]*SIN(テーブル143[[#This Row],[偏角]])</f>
        <v>-0.12464858974891078</v>
      </c>
      <c r="G559" s="2">
        <f>ATAN(_R2*(1/(テーブル143[[#This Row],[w]]*_L2)-テーブル143[[#This Row],[w]]*_C2))</f>
        <v>-1.5583301763261734</v>
      </c>
    </row>
    <row r="560" spans="1:7">
      <c r="A560">
        <f t="shared" si="19"/>
        <v>5113.5</v>
      </c>
      <c r="B560">
        <f>2*PI()*テーブル143[[#This Row],[周波数]]</f>
        <v>32129.068068262815</v>
      </c>
      <c r="C560">
        <f>(テーブル143[[#This Row],[w]]*_C2-1/(テーブル143[[#This Row],[w]]*_L2))^2</f>
        <v>64.594740022119765</v>
      </c>
      <c r="D560">
        <f>1/(SQRT((1/_R2)^2+テーブル143[[#This Row],[(wc-1/wl)^2]]))</f>
        <v>0.12441358611141841</v>
      </c>
      <c r="E560">
        <f>テーブル143[[#This Row],[インピーダンス]]*COS(テーブル143[[#This Row],[偏角]])</f>
        <v>1.547874040910336E-3</v>
      </c>
      <c r="F560">
        <f>テーブル143[[#This Row],[インピーダンス]]*SIN(テーブル143[[#This Row],[偏角]])</f>
        <v>-0.12440395691077033</v>
      </c>
      <c r="G560" s="2">
        <f>ATAN(_R2*(1/(テーブル143[[#This Row],[w]]*_L2)-テーブル143[[#This Row],[w]]*_C2))</f>
        <v>-1.5583546472004626</v>
      </c>
    </row>
    <row r="561" spans="1:7">
      <c r="A561">
        <f t="shared" si="19"/>
        <v>5123.5</v>
      </c>
      <c r="B561">
        <f>2*PI()*テーブル143[[#This Row],[周波数]]</f>
        <v>32191.899921334611</v>
      </c>
      <c r="C561">
        <f>(テーブル143[[#This Row],[w]]*_C2-1/(テーブル143[[#This Row],[w]]*_L2))^2</f>
        <v>64.84861035170627</v>
      </c>
      <c r="D561">
        <f>1/(SQRT((1/_R2)^2+テーブル143[[#This Row],[(wc-1/wl)^2]]))</f>
        <v>0.12416985682018679</v>
      </c>
      <c r="E561">
        <f>テーブル143[[#This Row],[インピーダンス]]*COS(テーブル143[[#This Row],[偏角]])</f>
        <v>1.5418153342745598E-3</v>
      </c>
      <c r="F561">
        <f>テーブル143[[#This Row],[インピーダンス]]*SIN(テーブル143[[#This Row],[偏角]])</f>
        <v>-0.12416028410172346</v>
      </c>
      <c r="G561" s="2">
        <f>ATAN(_R2*(1/(テーブル143[[#This Row],[w]]*_L2)-テーブル143[[#This Row],[w]]*_C2))</f>
        <v>-1.5583790220124223</v>
      </c>
    </row>
    <row r="562" spans="1:7">
      <c r="A562">
        <f t="shared" ref="A562:A625" si="20">A561+_dt2</f>
        <v>5133.5</v>
      </c>
      <c r="B562">
        <f>2*PI()*テーブル143[[#This Row],[周波数]]</f>
        <v>32254.731774406406</v>
      </c>
      <c r="C562">
        <f>(テーブル143[[#This Row],[w]]*_C2-1/(テーブル143[[#This Row],[w]]*_L2))^2</f>
        <v>65.102976674447788</v>
      </c>
      <c r="D562">
        <f>1/(SQRT((1/_R2)^2+テーブル143[[#This Row],[(wc-1/wl)^2]]))</f>
        <v>0.12392708234934757</v>
      </c>
      <c r="E562">
        <f>テーブル143[[#This Row],[インピーダンス]]*COS(テーブル143[[#This Row],[偏角]])</f>
        <v>1.5357921739621904E-3</v>
      </c>
      <c r="F562">
        <f>テーブル143[[#This Row],[インピーダンス]]*SIN(テーブル143[[#This Row],[偏角]])</f>
        <v>-0.12391756567178186</v>
      </c>
      <c r="G562" s="2">
        <f>ATAN(_R2*(1/(テーブル143[[#This Row],[w]]*_L2)-テーブル143[[#This Row],[w]]*_C2))</f>
        <v>-1.5584033013276319</v>
      </c>
    </row>
    <row r="563" spans="1:7">
      <c r="A563">
        <f t="shared" si="20"/>
        <v>5143.5</v>
      </c>
      <c r="B563">
        <f>2*PI()*テーブル143[[#This Row],[周波数]]</f>
        <v>32317.563627478201</v>
      </c>
      <c r="C563">
        <f>(テーブル143[[#This Row],[w]]*_C2-1/(テーブル143[[#This Row],[w]]*_L2))^2</f>
        <v>65.35783899030146</v>
      </c>
      <c r="D563">
        <f>1/(SQRT((1/_R2)^2+テーブル143[[#This Row],[(wc-1/wl)^2]]))</f>
        <v>0.12368525708893134</v>
      </c>
      <c r="E563">
        <f>テーブル143[[#This Row],[インピーダンス]]*COS(テーブル143[[#This Row],[偏角]])</f>
        <v>1.5298042821155133E-3</v>
      </c>
      <c r="F563">
        <f>テーブル143[[#This Row],[インピーダンス]]*SIN(テーブル143[[#This Row],[偏角]])</f>
        <v>-0.12367579601528127</v>
      </c>
      <c r="G563" s="2">
        <f>ATAN(_R2*(1/(テーブル143[[#This Row],[w]]*_L2)-テーブル143[[#This Row],[w]]*_C2))</f>
        <v>-1.558427485707232</v>
      </c>
    </row>
    <row r="564" spans="1:7">
      <c r="A564">
        <f t="shared" si="20"/>
        <v>5153.5</v>
      </c>
      <c r="B564">
        <f>2*PI()*テーブル143[[#This Row],[周波数]]</f>
        <v>32380.395480549996</v>
      </c>
      <c r="C564">
        <f>(テーブル143[[#This Row],[w]]*_C2-1/(テーブル143[[#This Row],[w]]*_L2))^2</f>
        <v>65.613197299224879</v>
      </c>
      <c r="D564">
        <f>1/(SQRT((1/_R2)^2+テーブル143[[#This Row],[(wc-1/wl)^2]]))</f>
        <v>0.1234443754729086</v>
      </c>
      <c r="E564">
        <f>テーブル143[[#This Row],[インピーダンス]]*COS(テーブル143[[#This Row],[偏角]])</f>
        <v>1.5238513835896452E-3</v>
      </c>
      <c r="F564">
        <f>テーブル143[[#This Row],[インピーダンス]]*SIN(テーブル143[[#This Row],[偏角]])</f>
        <v>-0.12343496957044696</v>
      </c>
      <c r="G564" s="2">
        <f>ATAN(_R2*(1/(テーブル143[[#This Row],[w]]*_L2)-テーブル143[[#This Row],[w]]*_C2))</f>
        <v>-1.5584515757079676</v>
      </c>
    </row>
    <row r="565" spans="1:7">
      <c r="A565">
        <f t="shared" si="20"/>
        <v>5163.5</v>
      </c>
      <c r="B565">
        <f>2*PI()*テーブル143[[#This Row],[周波数]]</f>
        <v>32443.227333621795</v>
      </c>
      <c r="C565">
        <f>(テーブル143[[#This Row],[w]]*_C2-1/(テーブル143[[#This Row],[w]]*_L2))^2</f>
        <v>65.869051601176054</v>
      </c>
      <c r="D565">
        <f>1/(SQRT((1/_R2)^2+テーブル143[[#This Row],[(wc-1/wl)^2]]))</f>
        <v>0.12320443197875944</v>
      </c>
      <c r="E565">
        <f>テーブル143[[#This Row],[インピーダンス]]*COS(テーブル143[[#This Row],[偏角]])</f>
        <v>1.5179332059208797E-3</v>
      </c>
      <c r="F565">
        <f>テーブル143[[#This Row],[インピーダンス]]*SIN(テーブル143[[#This Row],[偏角]])</f>
        <v>-0.1231950808189642</v>
      </c>
      <c r="G565" s="2">
        <f>ATAN(_R2*(1/(テーブル143[[#This Row],[w]]*_L2)-テーブル143[[#This Row],[w]]*_C2))</f>
        <v>-1.5584755718822305</v>
      </c>
    </row>
    <row r="566" spans="1:7">
      <c r="A566">
        <f t="shared" si="20"/>
        <v>5173.5</v>
      </c>
      <c r="B566">
        <f>2*PI()*テーブル143[[#This Row],[周波数]]</f>
        <v>32506.05918669359</v>
      </c>
      <c r="C566">
        <f>(テーブル143[[#This Row],[w]]*_C2-1/(テーブル143[[#This Row],[w]]*_L2))^2</f>
        <v>66.125401896113317</v>
      </c>
      <c r="D566">
        <f>1/(SQRT((1/_R2)^2+テーブル143[[#This Row],[(wc-1/wl)^2]]))</f>
        <v>0.12296542112704881</v>
      </c>
      <c r="E566">
        <f>テーブル143[[#This Row],[インピーダンス]]*COS(テーブル143[[#This Row],[偏角]])</f>
        <v>1.5120494792952379E-3</v>
      </c>
      <c r="F566">
        <f>テーブル143[[#This Row],[インピーダンス]]*SIN(テーブル143[[#This Row],[偏角]])</f>
        <v>-0.12295612428555409</v>
      </c>
      <c r="G566" s="2">
        <f>ATAN(_R2*(1/(テーブル143[[#This Row],[w]]*_L2)-テーブル143[[#This Row],[w]]*_C2))</f>
        <v>-1.5584994747781031</v>
      </c>
    </row>
    <row r="567" spans="1:7">
      <c r="A567">
        <f t="shared" si="20"/>
        <v>5183.5</v>
      </c>
      <c r="B567">
        <f>2*PI()*テーブル143[[#This Row],[周波数]]</f>
        <v>32568.891039765385</v>
      </c>
      <c r="C567">
        <f>(テーブル143[[#This Row],[w]]*_C2-1/(テーブル143[[#This Row],[w]]*_L2))^2</f>
        <v>66.382248183995515</v>
      </c>
      <c r="D567">
        <f>1/(SQRT((1/_R2)^2+テーブル143[[#This Row],[(wc-1/wl)^2]]))</f>
        <v>0.12272733748100617</v>
      </c>
      <c r="E567">
        <f>テーブル143[[#This Row],[インピーダンス]]*COS(テーブル143[[#This Row],[偏角]])</f>
        <v>1.5061999365176858E-3</v>
      </c>
      <c r="F567">
        <f>テーブル143[[#This Row],[インピーダンス]]*SIN(テーブル143[[#This Row],[偏角]])</f>
        <v>-0.1227180945375539</v>
      </c>
      <c r="G567" s="2">
        <f>ATAN(_R2*(1/(テーブル143[[#This Row],[w]]*_L2)-テーブル143[[#This Row],[w]]*_C2))</f>
        <v>-1.5585232849393991</v>
      </c>
    </row>
    <row r="568" spans="1:7">
      <c r="A568">
        <f t="shared" si="20"/>
        <v>5193.5</v>
      </c>
      <c r="B568">
        <f>2*PI()*テーブル143[[#This Row],[周波数]]</f>
        <v>32631.722892837181</v>
      </c>
      <c r="C568">
        <f>(テーブル143[[#This Row],[w]]*_C2-1/(テーブル143[[#This Row],[w]]*_L2))^2</f>
        <v>66.63959046478179</v>
      </c>
      <c r="D568">
        <f>1/(SQRT((1/_R2)^2+テーブル143[[#This Row],[(wc-1/wl)^2]]))</f>
        <v>0.12249017564611051</v>
      </c>
      <c r="E568">
        <f>テーブル143[[#This Row],[インピーダンス]]*COS(テーブル143[[#This Row],[偏角]])</f>
        <v>1.5003843129814932E-3</v>
      </c>
      <c r="F568">
        <f>テーブル143[[#This Row],[インピーダンス]]*SIN(テーブル143[[#This Row],[偏角]])</f>
        <v>-0.12248098618450279</v>
      </c>
      <c r="G568" s="2">
        <f>ATAN(_R2*(1/(テーブル143[[#This Row],[w]]*_L2)-テーブル143[[#This Row],[w]]*_C2))</f>
        <v>-1.5585470029057062</v>
      </c>
    </row>
    <row r="569" spans="1:7">
      <c r="A569">
        <f t="shared" si="20"/>
        <v>5203.5</v>
      </c>
      <c r="B569">
        <f>2*PI()*テーブル143[[#This Row],[周波数]]</f>
        <v>32694.554745908976</v>
      </c>
      <c r="C569">
        <f>(テーブル143[[#This Row],[w]]*_C2-1/(テーブル143[[#This Row],[w]]*_L2))^2</f>
        <v>66.897428738431756</v>
      </c>
      <c r="D569">
        <f>1/(SQRT((1/_R2)^2+テーブル143[[#This Row],[(wc-1/wl)^2]]))</f>
        <v>0.1222539302696799</v>
      </c>
      <c r="E569">
        <f>テーブル143[[#This Row],[インピーダンス]]*COS(テーブル143[[#This Row],[偏角]])</f>
        <v>1.494602346638381E-3</v>
      </c>
      <c r="F569">
        <f>テーブル143[[#This Row],[インピーダンス]]*SIN(テーブル143[[#This Row],[偏角]])</f>
        <v>-0.12224479387773197</v>
      </c>
      <c r="G569" s="2">
        <f>ATAN(_R2*(1/(テーブル143[[#This Row],[w]]*_L2)-テーブル143[[#This Row],[w]]*_C2))</f>
        <v>-1.5585706292124262</v>
      </c>
    </row>
    <row r="570" spans="1:7">
      <c r="A570">
        <f t="shared" si="20"/>
        <v>5213.5</v>
      </c>
      <c r="B570">
        <f>2*PI()*テーブル143[[#This Row],[周波数]]</f>
        <v>32757.386598980775</v>
      </c>
      <c r="C570">
        <f>(テーブル143[[#This Row],[w]]*_C2-1/(テーブル143[[#This Row],[w]]*_L2))^2</f>
        <v>67.15576300490541</v>
      </c>
      <c r="D570">
        <f>1/(SQRT((1/_R2)^2+テーブル143[[#This Row],[(wc-1/wl)^2]]))</f>
        <v>0.12201859604046605</v>
      </c>
      <c r="E570">
        <f>テーブル143[[#This Row],[インピーダンス]]*COS(テーブル143[[#This Row],[偏角]])</f>
        <v>1.4888537779686392E-3</v>
      </c>
      <c r="F570">
        <f>テーブル143[[#This Row],[インピーダンス]]*SIN(テーブル143[[#This Row],[偏角]])</f>
        <v>-0.12200951230995993</v>
      </c>
      <c r="G570" s="2">
        <f>ATAN(_R2*(1/(テーブル143[[#This Row],[w]]*_L2)-テーブル143[[#This Row],[w]]*_C2))</f>
        <v>-1.5585941643908163</v>
      </c>
    </row>
    <row r="571" spans="1:7">
      <c r="A571">
        <f t="shared" si="20"/>
        <v>5223.5</v>
      </c>
      <c r="B571">
        <f>2*PI()*テーブル143[[#This Row],[周波数]]</f>
        <v>32820.21845205257</v>
      </c>
      <c r="C571">
        <f>(テーブル143[[#This Row],[w]]*_C2-1/(テーブル143[[#This Row],[w]]*_L2))^2</f>
        <v>67.414593264163017</v>
      </c>
      <c r="D571">
        <f>1/(SQRT((1/_R2)^2+テーブル143[[#This Row],[(wc-1/wl)^2]]))</f>
        <v>0.12178416768825361</v>
      </c>
      <c r="E571">
        <f>テーブル143[[#This Row],[インピーダンス]]*COS(テーブル143[[#This Row],[偏角]])</f>
        <v>1.4831383499520746E-3</v>
      </c>
      <c r="F571">
        <f>テーブル143[[#This Row],[インピーダンス]]*SIN(テーブル143[[#This Row],[偏角]])</f>
        <v>-0.1217751362148923</v>
      </c>
      <c r="G571" s="2">
        <f>ATAN(_R2*(1/(テーブル143[[#This Row],[w]]*_L2)-テーブル143[[#This Row],[w]]*_C2))</f>
        <v>-1.5586176089680286</v>
      </c>
    </row>
    <row r="572" spans="1:7">
      <c r="A572">
        <f t="shared" si="20"/>
        <v>5233.5</v>
      </c>
      <c r="B572">
        <f>2*PI()*テーブル143[[#This Row],[周波数]]</f>
        <v>32883.050305124365</v>
      </c>
      <c r="C572">
        <f>(テーブル143[[#This Row],[w]]*_C2-1/(テーブル143[[#This Row],[w]]*_L2))^2</f>
        <v>67.67391951616537</v>
      </c>
      <c r="D572">
        <f>1/(SQRT((1/_R2)^2+テーブル143[[#This Row],[(wc-1/wl)^2]]))</f>
        <v>0.12155063998346366</v>
      </c>
      <c r="E572">
        <f>テーブル143[[#This Row],[インピーダンス]]*COS(テーブル143[[#This Row],[偏角]])</f>
        <v>1.4774558080389707E-3</v>
      </c>
      <c r="F572">
        <f>テーブル143[[#This Row],[インピーダンス]]*SIN(テーブル143[[#This Row],[偏角]])</f>
        <v>-0.12154166036682601</v>
      </c>
      <c r="G572" s="2">
        <f>ATAN(_R2*(1/(テーブル143[[#This Row],[w]]*_L2)-テーブル143[[#This Row],[w]]*_C2))</f>
        <v>-1.5586409634671503</v>
      </c>
    </row>
    <row r="573" spans="1:7">
      <c r="A573">
        <f t="shared" si="20"/>
        <v>5243.5</v>
      </c>
      <c r="B573">
        <f>2*PI()*テーブル143[[#This Row],[周波数]]</f>
        <v>32945.88215819616</v>
      </c>
      <c r="C573">
        <f>(テーブル143[[#This Row],[w]]*_C2-1/(テーブル143[[#This Row],[w]]*_L2))^2</f>
        <v>67.933741760873573</v>
      </c>
      <c r="D573">
        <f>1/(SQRT((1/_R2)^2+テーブル143[[#This Row],[(wc-1/wl)^2]]))</f>
        <v>0.12131800773676249</v>
      </c>
      <c r="E573">
        <f>テーブル143[[#This Row],[インピーダンス]]*COS(テーブル143[[#This Row],[偏角]])</f>
        <v>1.4718059001217055E-3</v>
      </c>
      <c r="F573">
        <f>テーブル143[[#This Row],[インピーダンス]]*SIN(テーブル143[[#This Row],[偏角]])</f>
        <v>-0.12130907958025866</v>
      </c>
      <c r="G573" s="2">
        <f>ATAN(_R2*(1/(テーブル143[[#This Row],[w]]*_L2)-テーブル143[[#This Row],[w]]*_C2))</f>
        <v>-1.5586642284072427</v>
      </c>
    </row>
    <row r="574" spans="1:7">
      <c r="A574">
        <f t="shared" si="20"/>
        <v>5253.5</v>
      </c>
      <c r="B574">
        <f>2*PI()*テーブル143[[#This Row],[周波数]]</f>
        <v>33008.714011267955</v>
      </c>
      <c r="C574">
        <f>(テーブル143[[#This Row],[w]]*_C2-1/(テーブル143[[#This Row],[w]]*_L2))^2</f>
        <v>68.19405999824906</v>
      </c>
      <c r="D574">
        <f>1/(SQRT((1/_R2)^2+テーブル143[[#This Row],[(wc-1/wl)^2]]))</f>
        <v>0.12108626579867446</v>
      </c>
      <c r="E574">
        <f>テーブル143[[#This Row],[インピーダンス]]*COS(テーブル143[[#This Row],[偏角]])</f>
        <v>1.4661883765067268E-3</v>
      </c>
      <c r="F574">
        <f>テーブル143[[#This Row],[インピーダンス]]*SIN(テーブル143[[#This Row],[偏角]])</f>
        <v>-0.12107738870950198</v>
      </c>
      <c r="G574" s="2">
        <f>ATAN(_R2*(1/(テーブル143[[#This Row],[w]]*_L2)-テーブル143[[#This Row],[w]]*_C2))</f>
        <v>-1.5586874043033792</v>
      </c>
    </row>
    <row r="575" spans="1:7">
      <c r="A575">
        <f t="shared" si="20"/>
        <v>5263.5</v>
      </c>
      <c r="B575">
        <f>2*PI()*テーブル143[[#This Row],[周波数]]</f>
        <v>33071.545864339751</v>
      </c>
      <c r="C575">
        <f>(テーブル143[[#This Row],[w]]*_C2-1/(テーブル143[[#This Row],[w]]*_L2))^2</f>
        <v>68.454874228253701</v>
      </c>
      <c r="D575">
        <f>1/(SQRT((1/_R2)^2+テーブル143[[#This Row],[(wc-1/wl)^2]]))</f>
        <v>0.12085540905919925</v>
      </c>
      <c r="E575">
        <f>テーブル143[[#This Row],[インピーダンス]]*COS(テーブル143[[#This Row],[偏角]])</f>
        <v>1.4606029898866272E-3</v>
      </c>
      <c r="F575">
        <f>テーブル143[[#This Row],[インピーダンス]]*SIN(テーブル143[[#This Row],[偏角]])</f>
        <v>-0.12084658264829963</v>
      </c>
      <c r="G575" s="2">
        <f>ATAN(_R2*(1/(テーブル143[[#This Row],[w]]*_L2)-テーブル143[[#This Row],[w]]*_C2))</f>
        <v>-1.558710491666685</v>
      </c>
    </row>
    <row r="576" spans="1:7">
      <c r="A576">
        <f t="shared" si="20"/>
        <v>5273.5</v>
      </c>
      <c r="B576">
        <f>2*PI()*テーブル143[[#This Row],[周波数]]</f>
        <v>33134.377717411546</v>
      </c>
      <c r="C576">
        <f>(テーブル143[[#This Row],[w]]*_C2-1/(テーブル143[[#This Row],[w]]*_L2))^2</f>
        <v>68.716184450849667</v>
      </c>
      <c r="D576">
        <f>1/(SQRT((1/_R2)^2+テーブル143[[#This Row],[(wc-1/wl)^2]]))</f>
        <v>0.12062543244743391</v>
      </c>
      <c r="E576">
        <f>テーブル143[[#This Row],[インピーダンス]]*COS(テーブル143[[#This Row],[偏角]])</f>
        <v>1.455049495313055E-3</v>
      </c>
      <c r="F576">
        <f>テーブル143[[#This Row],[インピーダンス]]*SIN(テーブル143[[#This Row],[偏角]])</f>
        <v>-0.12061665632944993</v>
      </c>
      <c r="G576" s="2">
        <f>ATAN(_R2*(1/(テーブル143[[#This Row],[w]]*_L2)-テーブル143[[#This Row],[w]]*_C2))</f>
        <v>-1.5587334910043733</v>
      </c>
    </row>
    <row r="577" spans="1:7">
      <c r="A577">
        <f t="shared" si="20"/>
        <v>5283.5</v>
      </c>
      <c r="B577">
        <f>2*PI()*テーブル143[[#This Row],[周波数]]</f>
        <v>33197.209570483341</v>
      </c>
      <c r="C577">
        <f>(テーブル143[[#This Row],[w]]*_C2-1/(テーブル143[[#This Row],[w]]*_L2))^2</f>
        <v>68.977990665999556</v>
      </c>
      <c r="D577">
        <f>1/(SQRT((1/_R2)^2+テーブル143[[#This Row],[(wc-1/wl)^2]]))</f>
        <v>0.12039633093119884</v>
      </c>
      <c r="E577">
        <f>テーブル143[[#This Row],[インピーダンス]]*COS(テーブル143[[#This Row],[偏角]])</f>
        <v>1.4495276501694779E-3</v>
      </c>
      <c r="F577">
        <f>テーブル143[[#This Row],[インピーダンス]]*SIN(テーブル143[[#This Row],[偏角]])</f>
        <v>-0.12038760472443223</v>
      </c>
      <c r="G577" s="2">
        <f>ATAN(_R2*(1/(テーブル143[[#This Row],[w]]*_L2)-テーブル143[[#This Row],[w]]*_C2))</f>
        <v>-1.5587564028197847</v>
      </c>
    </row>
    <row r="578" spans="1:7">
      <c r="A578">
        <f t="shared" si="20"/>
        <v>5293.5</v>
      </c>
      <c r="B578">
        <f>2*PI()*テーブル143[[#This Row],[周波数]]</f>
        <v>33260.041423555136</v>
      </c>
      <c r="C578">
        <f>(テーブル143[[#This Row],[w]]*_C2-1/(テーブル143[[#This Row],[w]]*_L2))^2</f>
        <v>69.240292873666235</v>
      </c>
      <c r="D578">
        <f>1/(SQRT((1/_R2)^2+テーブル143[[#This Row],[(wc-1/wl)^2]]))</f>
        <v>0.12016809951666843</v>
      </c>
      <c r="E578">
        <f>テーブル143[[#This Row],[インピーダンス]]*COS(テーブル143[[#This Row],[偏角]])</f>
        <v>1.4440372141447911E-3</v>
      </c>
      <c r="F578">
        <f>テーブル143[[#This Row],[インピーダンス]]*SIN(テーブル143[[#This Row],[偏角]])</f>
        <v>-0.12015942284303838</v>
      </c>
      <c r="G578" s="2">
        <f>ATAN(_R2*(1/(テーブル143[[#This Row],[w]]*_L2)-テーブル143[[#This Row],[w]]*_C2))</f>
        <v>-1.5587792276124219</v>
      </c>
    </row>
    <row r="579" spans="1:7">
      <c r="A579">
        <f t="shared" si="20"/>
        <v>5303.5</v>
      </c>
      <c r="B579">
        <f>2*PI()*テーブル143[[#This Row],[周波数]]</f>
        <v>33322.873276626939</v>
      </c>
      <c r="C579">
        <f>(テーブル143[[#This Row],[w]]*_C2-1/(テーブル143[[#This Row],[w]]*_L2))^2</f>
        <v>69.503091073813025</v>
      </c>
      <c r="D579">
        <f>1/(SQRT((1/_R2)^2+テーブル143[[#This Row],[(wc-1/wl)^2]]))</f>
        <v>0.11994073324800557</v>
      </c>
      <c r="E579">
        <f>テーブル143[[#This Row],[インピーダンス]]*COS(テーブル143[[#This Row],[偏角]])</f>
        <v>1.4385779492069335E-3</v>
      </c>
      <c r="F579">
        <f>テーブル143[[#This Row],[インピーダンス]]*SIN(テーブル143[[#This Row],[偏角]])</f>
        <v>-0.11993210573300747</v>
      </c>
      <c r="G579" s="2">
        <f>ATAN(_R2*(1/(テーブル143[[#This Row],[w]]*_L2)-テーブル143[[#This Row],[w]]*_C2))</f>
        <v>-1.5588019658779879</v>
      </c>
    </row>
    <row r="580" spans="1:7">
      <c r="A580">
        <f t="shared" si="20"/>
        <v>5313.5</v>
      </c>
      <c r="B580">
        <f>2*PI()*テーブル143[[#This Row],[周波数]]</f>
        <v>33385.705129698734</v>
      </c>
      <c r="C580">
        <f>(テーブル143[[#This Row],[w]]*_C2-1/(テーブル143[[#This Row],[w]]*_L2))^2</f>
        <v>69.766385266403489</v>
      </c>
      <c r="D580">
        <f>1/(SQRT((1/_R2)^2+テーブル143[[#This Row],[(wc-1/wl)^2]]))</f>
        <v>0.11971422720700066</v>
      </c>
      <c r="E580">
        <f>テーブル143[[#This Row],[インピーダンス]]*COS(テーブル143[[#This Row],[偏角]])</f>
        <v>1.4331496195769387E-3</v>
      </c>
      <c r="F580">
        <f>テーブル143[[#This Row],[インピーダンス]]*SIN(テーブル143[[#This Row],[偏角]])</f>
        <v>-0.11970564847966568</v>
      </c>
      <c r="G580" s="2">
        <f>ATAN(_R2*(1/(テーブル143[[#This Row],[w]]*_L2)-テーブル143[[#This Row],[w]]*_C2))</f>
        <v>-1.5588246181084218</v>
      </c>
    </row>
    <row r="581" spans="1:7">
      <c r="A581">
        <f t="shared" si="20"/>
        <v>5323.5</v>
      </c>
      <c r="B581">
        <f>2*PI()*テーブル143[[#This Row],[周波数]]</f>
        <v>33448.536982770529</v>
      </c>
      <c r="C581">
        <f>(テーブル143[[#This Row],[w]]*_C2-1/(テーブル143[[#This Row],[w]]*_L2))^2</f>
        <v>70.030175451401576</v>
      </c>
      <c r="D581">
        <f>1/(SQRT((1/_R2)^2+テーブル143[[#This Row],[(wc-1/wl)^2]]))</f>
        <v>0.11948857651271449</v>
      </c>
      <c r="E581">
        <f>テーブル143[[#This Row],[インピーダンス]]*COS(テーブル143[[#This Row],[偏角]])</f>
        <v>1.4277519917034901E-3</v>
      </c>
      <c r="F581">
        <f>テーブル143[[#This Row],[インピーダンス]]*SIN(テーブル143[[#This Row],[偏角]])</f>
        <v>-0.11948004620556947</v>
      </c>
      <c r="G581" s="2">
        <f>ATAN(_R2*(1/(テーブル143[[#This Row],[w]]*_L2)-テーブル143[[#This Row],[w]]*_C2))</f>
        <v>-1.5588471847919336</v>
      </c>
    </row>
    <row r="582" spans="1:7">
      <c r="A582">
        <f t="shared" si="20"/>
        <v>5333.5</v>
      </c>
      <c r="B582">
        <f>2*PI()*テーブル143[[#This Row],[周波数]]</f>
        <v>33511.368835842324</v>
      </c>
      <c r="C582">
        <f>(テーブル143[[#This Row],[w]]*_C2-1/(テーブル143[[#This Row],[w]]*_L2))^2</f>
        <v>70.294461628771572</v>
      </c>
      <c r="D582">
        <f>1/(SQRT((1/_R2)^2+テーブル143[[#This Row],[(wc-1/wl)^2]]))</f>
        <v>0.11926377632112541</v>
      </c>
      <c r="E582">
        <f>テーブル143[[#This Row],[インピーダンス]]*COS(テーブル143[[#This Row],[偏角]])</f>
        <v>1.422384834237555E-3</v>
      </c>
      <c r="F582">
        <f>テーブル143[[#This Row],[インピーダンス]]*SIN(テーブル143[[#This Row],[偏角]])</f>
        <v>-0.11925529407015339</v>
      </c>
      <c r="G582" s="2">
        <f>ATAN(_R2*(1/(テーブル143[[#This Row],[w]]*_L2)-テーブル143[[#This Row],[w]]*_C2))</f>
        <v>-1.558869666413041</v>
      </c>
    </row>
    <row r="583" spans="1:7">
      <c r="A583">
        <f t="shared" si="20"/>
        <v>5343.5</v>
      </c>
      <c r="B583">
        <f>2*PI()*テーブル143[[#This Row],[周波数]]</f>
        <v>33574.200688914119</v>
      </c>
      <c r="C583">
        <f>(テーブル143[[#This Row],[w]]*_C2-1/(テーブル143[[#This Row],[w]]*_L2))^2</f>
        <v>70.559243798478093</v>
      </c>
      <c r="D583">
        <f>1/(SQRT((1/_R2)^2+テーブル143[[#This Row],[(wc-1/wl)^2]]))</f>
        <v>0.11903982182478019</v>
      </c>
      <c r="E583">
        <f>テーブル143[[#This Row],[インピーダンス]]*COS(テーブル143[[#This Row],[偏角]])</f>
        <v>1.4170479180075418E-3</v>
      </c>
      <c r="F583">
        <f>テーブル143[[#This Row],[インピーダンス]]*SIN(テーブル143[[#This Row],[偏角]])</f>
        <v>-0.11903138726938153</v>
      </c>
      <c r="G583" s="2">
        <f>ATAN(_R2*(1/(テーブル143[[#This Row],[w]]*_L2)-テーブル143[[#This Row],[w]]*_C2))</f>
        <v>-1.5588920634526033</v>
      </c>
    </row>
    <row r="584" spans="1:7">
      <c r="A584">
        <f t="shared" si="20"/>
        <v>5353.5</v>
      </c>
      <c r="B584">
        <f>2*PI()*テーブル143[[#This Row],[周波数]]</f>
        <v>33637.032541985915</v>
      </c>
      <c r="C584">
        <f>(テーブル143[[#This Row],[w]]*_C2-1/(テーブル143[[#This Row],[w]]*_L2))^2</f>
        <v>70.824521960486109</v>
      </c>
      <c r="D584">
        <f>1/(SQRT((1/_R2)^2+テーブル143[[#This Row],[(wc-1/wl)^2]]))</f>
        <v>0.11881670825244918</v>
      </c>
      <c r="E584">
        <f>テーブル143[[#This Row],[インピーダンス]]*COS(テーブル143[[#This Row],[偏角]])</f>
        <v>1.411741015994765E-3</v>
      </c>
      <c r="F584">
        <f>テーブル143[[#This Row],[インピーダンス]]*SIN(テーブル143[[#This Row],[偏角]])</f>
        <v>-0.11880832103540299</v>
      </c>
      <c r="G584" s="2">
        <f>ATAN(_R2*(1/(テーブル143[[#This Row],[w]]*_L2)-テーブル143[[#This Row],[w]]*_C2))</f>
        <v>-1.5589143763878559</v>
      </c>
    </row>
    <row r="585" spans="1:7">
      <c r="A585">
        <f t="shared" si="20"/>
        <v>5363.5</v>
      </c>
      <c r="B585">
        <f>2*PI()*テーブル143[[#This Row],[周波数]]</f>
        <v>33699.86439505771</v>
      </c>
      <c r="C585">
        <f>(テーブル143[[#This Row],[w]]*_C2-1/(テーブル143[[#This Row],[w]]*_L2))^2</f>
        <v>71.090296114760847</v>
      </c>
      <c r="D585">
        <f>1/(SQRT((1/_R2)^2+テーブル143[[#This Row],[(wc-1/wl)^2]]))</f>
        <v>0.11859443086878525</v>
      </c>
      <c r="E585">
        <f>テーブル143[[#This Row],[インピーダンス]]*COS(テーブル143[[#This Row],[偏角]])</f>
        <v>1.4064639033091087E-3</v>
      </c>
      <c r="F585">
        <f>テーブル143[[#This Row],[インピーダンス]]*SIN(テーブル143[[#This Row],[偏角]])</f>
        <v>-0.11858609063621152</v>
      </c>
      <c r="G585" s="2">
        <f>ATAN(_R2*(1/(テーブル143[[#This Row],[w]]*_L2)-テーブル143[[#This Row],[w]]*_C2))</f>
        <v>-1.558936605692445</v>
      </c>
    </row>
    <row r="586" spans="1:7">
      <c r="A586">
        <f t="shared" si="20"/>
        <v>5373.5</v>
      </c>
      <c r="B586">
        <f>2*PI()*テーブル143[[#This Row],[周波数]]</f>
        <v>33762.696248129505</v>
      </c>
      <c r="C586">
        <f>(テーブル143[[#This Row],[w]]*_C2-1/(テーブル143[[#This Row],[w]]*_L2))^2</f>
        <v>71.356566261267957</v>
      </c>
      <c r="D586">
        <f>1/(SQRT((1/_R2)^2+テーブル143[[#This Row],[(wc-1/wl)^2]]))</f>
        <v>0.11837298497398641</v>
      </c>
      <c r="E586">
        <f>テーブル143[[#This Row],[インピーダンス]]*COS(テーブル143[[#This Row],[偏角]])</f>
        <v>1.401216357165171E-3</v>
      </c>
      <c r="F586">
        <f>テーブル143[[#This Row],[インピーダンス]]*SIN(テーブル143[[#This Row],[偏角]])</f>
        <v>-0.11836469137530847</v>
      </c>
      <c r="G586" s="2">
        <f>ATAN(_R2*(1/(テーブル143[[#This Row],[w]]*_L2)-テーブル143[[#This Row],[w]]*_C2))</f>
        <v>-1.5589587518364607</v>
      </c>
    </row>
    <row r="587" spans="1:7">
      <c r="A587">
        <f t="shared" si="20"/>
        <v>5383.5</v>
      </c>
      <c r="B587">
        <f>2*PI()*テーブル143[[#This Row],[周波数]]</f>
        <v>33825.5281012013</v>
      </c>
      <c r="C587">
        <f>(テーブル143[[#This Row],[w]]*_C2-1/(テーブル143[[#This Row],[w]]*_L2))^2</f>
        <v>71.62333239997335</v>
      </c>
      <c r="D587">
        <f>1/(SQRT((1/_R2)^2+テーブル143[[#This Row],[(wc-1/wl)^2]]))</f>
        <v>0.11815236590346251</v>
      </c>
      <c r="E587">
        <f>テーブル143[[#This Row],[インピーダンス]]*COS(テーブル143[[#This Row],[偏角]])</f>
        <v>1.3959981568585748E-3</v>
      </c>
      <c r="F587">
        <f>テーブル143[[#This Row],[インピーダンス]]*SIN(テーブル143[[#This Row],[偏角]])</f>
        <v>-0.11814411859137017</v>
      </c>
      <c r="G587" s="2">
        <f>ATAN(_R2*(1/(テーブル143[[#This Row],[w]]*_L2)-テーブル143[[#This Row],[w]]*_C2))</f>
        <v>-1.5589808152864713</v>
      </c>
    </row>
    <row r="588" spans="1:7">
      <c r="A588">
        <f t="shared" si="20"/>
        <v>5393.5</v>
      </c>
      <c r="B588">
        <f>2*PI()*テーブル143[[#This Row],[周波数]]</f>
        <v>33888.359954273095</v>
      </c>
      <c r="C588">
        <f>(テーブル143[[#This Row],[w]]*_C2-1/(テーブル143[[#This Row],[w]]*_L2))^2</f>
        <v>71.890594530843217</v>
      </c>
      <c r="D588">
        <f>1/(SQRT((1/_R2)^2+テーブル143[[#This Row],[(wc-1/wl)^2]]))</f>
        <v>0.11793256902750553</v>
      </c>
      <c r="E588">
        <f>テーブル143[[#This Row],[インピーダンス]]*COS(テーブル143[[#This Row],[偏角]])</f>
        <v>1.3908090837427257E-3</v>
      </c>
      <c r="F588">
        <f>テーブル143[[#This Row],[インピーダンス]]*SIN(テーブル143[[#This Row],[偏角]])</f>
        <v>-0.1179243676579185</v>
      </c>
      <c r="G588" s="2">
        <f>ATAN(_R2*(1/(テーブル143[[#This Row],[w]]*_L2)-テーブル143[[#This Row],[w]]*_C2))</f>
        <v>-1.5590027965055551</v>
      </c>
    </row>
    <row r="589" spans="1:7">
      <c r="A589">
        <f t="shared" si="20"/>
        <v>5403.5</v>
      </c>
      <c r="B589">
        <f>2*PI()*テーブル143[[#This Row],[周波数]]</f>
        <v>33951.191807344898</v>
      </c>
      <c r="C589">
        <f>(テーブル143[[#This Row],[w]]*_C2-1/(テーブル143[[#This Row],[w]]*_L2))^2</f>
        <v>72.158352653844219</v>
      </c>
      <c r="D589">
        <f>1/(SQRT((1/_R2)^2+テーブル143[[#This Row],[(wc-1/wl)^2]]))</f>
        <v>0.11771358975096349</v>
      </c>
      <c r="E589">
        <f>テーブル143[[#This Row],[インピーダンス]]*COS(テーブル143[[#This Row],[偏角]])</f>
        <v>1.3856489212058021E-3</v>
      </c>
      <c r="F589">
        <f>テーブル143[[#This Row],[インピーダンス]]*SIN(テーブル143[[#This Row],[偏角]])</f>
        <v>-0.11770543398299545</v>
      </c>
      <c r="G589" s="2">
        <f>ATAN(_R2*(1/(テーブル143[[#This Row],[w]]*_L2)-テーブル143[[#This Row],[w]]*_C2))</f>
        <v>-1.5590246959533336</v>
      </c>
    </row>
    <row r="590" spans="1:7">
      <c r="A590">
        <f t="shared" si="20"/>
        <v>5413.5</v>
      </c>
      <c r="B590">
        <f>2*PI()*テーブル143[[#This Row],[周波数]]</f>
        <v>34014.023660416693</v>
      </c>
      <c r="C590">
        <f>(テーブル143[[#This Row],[w]]*_C2-1/(テーブル143[[#This Row],[w]]*_L2))^2</f>
        <v>72.426606768943074</v>
      </c>
      <c r="D590">
        <f>1/(SQRT((1/_R2)^2+テーブル143[[#This Row],[(wc-1/wl)^2]]))</f>
        <v>0.11749542351291851</v>
      </c>
      <c r="E590">
        <f>テーブル143[[#This Row],[インピーダンス]]*COS(テーブル143[[#This Row],[偏角]])</f>
        <v>1.3805174546480093E-3</v>
      </c>
      <c r="F590">
        <f>テーブル143[[#This Row],[インピーダンス]]*SIN(テーブル143[[#This Row],[偏角]])</f>
        <v>-0.11748731300884151</v>
      </c>
      <c r="G590" s="2">
        <f>ATAN(_R2*(1/(テーブル143[[#This Row],[w]]*_L2)-テーブル143[[#This Row],[w]]*_C2))</f>
        <v>-1.5590465140860039</v>
      </c>
    </row>
    <row r="591" spans="1:7">
      <c r="A591">
        <f t="shared" si="20"/>
        <v>5423.5</v>
      </c>
      <c r="B591">
        <f>2*PI()*テーブル143[[#This Row],[周波数]]</f>
        <v>34076.855513488488</v>
      </c>
      <c r="C591">
        <f>(テーブル143[[#This Row],[w]]*_C2-1/(テーブル143[[#This Row],[w]]*_L2))^2</f>
        <v>72.69535687610697</v>
      </c>
      <c r="D591">
        <f>1/(SQRT((1/_R2)^2+テーブル143[[#This Row],[(wc-1/wl)^2]]))</f>
        <v>0.11727806578636757</v>
      </c>
      <c r="E591">
        <f>テーブル143[[#This Row],[インピーダンス]]*COS(テーブル143[[#This Row],[偏角]])</f>
        <v>1.3754144714591525E-3</v>
      </c>
      <c r="F591">
        <f>テーブル143[[#This Row],[インピーダンス]]*SIN(テーブル143[[#This Row],[偏角]])</f>
        <v>-0.11727000021157696</v>
      </c>
      <c r="G591" s="2">
        <f>ATAN(_R2*(1/(テーブル143[[#This Row],[w]]*_L2)-テーブル143[[#This Row],[w]]*_C2))</f>
        <v>-1.5590682513563707</v>
      </c>
    </row>
    <row r="592" spans="1:7">
      <c r="A592">
        <f t="shared" si="20"/>
        <v>5433.5</v>
      </c>
      <c r="B592">
        <f>2*PI()*テーブル143[[#This Row],[周波数]]</f>
        <v>34139.687366560283</v>
      </c>
      <c r="C592">
        <f>(テーブル143[[#This Row],[w]]*_C2-1/(テーブル143[[#This Row],[w]]*_L2))^2</f>
        <v>72.964602975303379</v>
      </c>
      <c r="D592">
        <f>1/(SQRT((1/_R2)^2+テーブル143[[#This Row],[(wc-1/wl)^2]]))</f>
        <v>0.11706151207790771</v>
      </c>
      <c r="E592">
        <f>テーブル143[[#This Row],[インピーダンス]]*COS(テーブル143[[#This Row],[偏角]])</f>
        <v>1.3703397609966023E-3</v>
      </c>
      <c r="F592">
        <f>テーブル143[[#This Row],[インピーダンス]]*SIN(テーブル143[[#This Row],[偏角]])</f>
        <v>-0.11705349110088757</v>
      </c>
      <c r="G592" s="2">
        <f>ATAN(_R2*(1/(テーブル143[[#This Row],[w]]*_L2)-テーブル143[[#This Row],[w]]*_C2))</f>
        <v>-1.5590899082138772</v>
      </c>
    </row>
    <row r="593" spans="1:7">
      <c r="A593">
        <f t="shared" si="20"/>
        <v>5443.5</v>
      </c>
      <c r="B593">
        <f>2*PI()*テーブル143[[#This Row],[周波数]]</f>
        <v>34202.519219632079</v>
      </c>
      <c r="C593">
        <f>(テーブル143[[#This Row],[w]]*_C2-1/(テーブル143[[#This Row],[w]]*_L2))^2</f>
        <v>73.234345066500111</v>
      </c>
      <c r="D593">
        <f>1/(SQRT((1/_R2)^2+テーブル143[[#This Row],[(wc-1/wl)^2]]))</f>
        <v>0.11684575792742424</v>
      </c>
      <c r="E593">
        <f>テーブル143[[#This Row],[インピーダンス]]*COS(テーブル143[[#This Row],[偏角]])</f>
        <v>1.3652931145634178E-3</v>
      </c>
      <c r="F593">
        <f>テーブル143[[#This Row],[インピーダンス]]*SIN(テーブル143[[#This Row],[偏角]])</f>
        <v>-0.11683778121971312</v>
      </c>
      <c r="G593" s="2">
        <f>ATAN(_R2*(1/(テーブル143[[#This Row],[w]]*_L2)-テーブル143[[#This Row],[w]]*_C2))</f>
        <v>-1.5591114851046364</v>
      </c>
    </row>
    <row r="594" spans="1:7">
      <c r="A594">
        <f t="shared" si="20"/>
        <v>5453.5</v>
      </c>
      <c r="B594">
        <f>2*PI()*テーブル143[[#This Row],[周波数]]</f>
        <v>34265.351072703874</v>
      </c>
      <c r="C594">
        <f>(テーブル143[[#This Row],[w]]*_C2-1/(テーブル143[[#This Row],[w]]*_L2))^2</f>
        <v>73.504583149665166</v>
      </c>
      <c r="D594">
        <f>1/(SQRT((1/_R2)^2+テーブル143[[#This Row],[(wc-1/wl)^2]]))</f>
        <v>0.11663079890778269</v>
      </c>
      <c r="E594">
        <f>テーブル143[[#This Row],[インピーダンス]]*COS(テーブル143[[#This Row],[偏角]])</f>
        <v>1.360274325386771E-3</v>
      </c>
      <c r="F594">
        <f>テーブル143[[#This Row],[インピーダンス]]*SIN(テーブル143[[#This Row],[偏角]])</f>
        <v>-0.11662286614393996</v>
      </c>
      <c r="G594" s="2">
        <f>ATAN(_R2*(1/(テーブル143[[#This Row],[w]]*_L2)-テーブル143[[#This Row],[w]]*_C2))</f>
        <v>-1.5591329824714626</v>
      </c>
    </row>
    <row r="595" spans="1:7">
      <c r="A595">
        <f t="shared" si="20"/>
        <v>5463.5</v>
      </c>
      <c r="B595">
        <f>2*PI()*テーブル143[[#This Row],[周波数]]</f>
        <v>34328.182925775669</v>
      </c>
      <c r="C595">
        <f>(テーブル143[[#This Row],[w]]*_C2-1/(テーブル143[[#This Row],[w]]*_L2))^2</f>
        <v>73.77531722476688</v>
      </c>
      <c r="D595">
        <f>1/(SQRT((1/_R2)^2+テーブル143[[#This Row],[(wc-1/wl)^2]]))</f>
        <v>0.11641663062452397</v>
      </c>
      <c r="E595">
        <f>テーブル143[[#This Row],[インピーダンス]]*COS(テーブル143[[#This Row],[偏角]])</f>
        <v>1.3552831885966805E-3</v>
      </c>
      <c r="F595">
        <f>テーブル143[[#This Row],[インピーダンス]]*SIN(テーブル143[[#This Row],[偏角]])</f>
        <v>-0.11640874148209644</v>
      </c>
      <c r="G595" s="2">
        <f>ATAN(_R2*(1/(テーブル143[[#This Row],[w]]*_L2)-テーブル143[[#This Row],[w]]*_C2))</f>
        <v>-1.5591544007539015</v>
      </c>
    </row>
    <row r="596" spans="1:7">
      <c r="A596">
        <f t="shared" si="20"/>
        <v>5473.5</v>
      </c>
      <c r="B596">
        <f>2*PI()*テーブル143[[#This Row],[周波数]]</f>
        <v>34391.014778847464</v>
      </c>
      <c r="C596">
        <f>(テーブル143[[#This Row],[w]]*_C2-1/(テーブル143[[#This Row],[w]]*_L2))^2</f>
        <v>74.046547291773948</v>
      </c>
      <c r="D596">
        <f>1/(SQRT((1/_R2)^2+テーブル143[[#This Row],[(wc-1/wl)^2]]))</f>
        <v>0.11620324871556297</v>
      </c>
      <c r="E596">
        <f>テーブル143[[#This Row],[インピーダンス]]*COS(テーブル143[[#This Row],[偏角]])</f>
        <v>1.3503195012050881E-3</v>
      </c>
      <c r="F596">
        <f>テーブル143[[#This Row],[インピーダンス]]*SIN(テーブル143[[#This Row],[偏角]])</f>
        <v>-0.11619540287505203</v>
      </c>
      <c r="G596" s="2">
        <f>ATAN(_R2*(1/(テーブル143[[#This Row],[w]]*_L2)-テーブル143[[#This Row],[w]]*_C2))</f>
        <v>-1.55917574038826</v>
      </c>
    </row>
    <row r="597" spans="1:7">
      <c r="A597">
        <f t="shared" si="20"/>
        <v>5483.5</v>
      </c>
      <c r="B597">
        <f>2*PI()*テーブル143[[#This Row],[周波数]]</f>
        <v>34453.846631919259</v>
      </c>
      <c r="C597">
        <f>(テーブル143[[#This Row],[w]]*_C2-1/(テーブル143[[#This Row],[w]]*_L2))^2</f>
        <v>74.318273350655275</v>
      </c>
      <c r="D597">
        <f>1/(SQRT((1/_R2)^2+テーブル143[[#This Row],[(wc-1/wl)^2]]))</f>
        <v>0.11599064885089057</v>
      </c>
      <c r="E597">
        <f>テーブル143[[#This Row],[インピーダンス]]*COS(テーブル143[[#This Row],[偏角]])</f>
        <v>1.345383062085061E-3</v>
      </c>
      <c r="F597">
        <f>テーブル143[[#This Row],[インピーダンス]]*SIN(テーブル143[[#This Row],[偏角]])</f>
        <v>-0.1159828459957198</v>
      </c>
      <c r="G597" s="2">
        <f>ATAN(_R2*(1/(テーブル143[[#This Row],[w]]*_L2)-テーブル143[[#This Row],[w]]*_C2))</f>
        <v>-1.5591970018076362</v>
      </c>
    </row>
    <row r="598" spans="1:7">
      <c r="A598">
        <f t="shared" si="20"/>
        <v>5493.5</v>
      </c>
      <c r="B598">
        <f>2*PI()*テーブル143[[#This Row],[周波数]]</f>
        <v>34516.678484991055</v>
      </c>
      <c r="C598">
        <f>(テーブル143[[#This Row],[w]]*_C2-1/(テーブル143[[#This Row],[w]]*_L2))^2</f>
        <v>74.590495401380053</v>
      </c>
      <c r="D598">
        <f>1/(SQRT((1/_R2)^2+テーブル143[[#This Row],[(wc-1/wl)^2]]))</f>
        <v>0.115778826732279</v>
      </c>
      <c r="E598">
        <f>テーブル143[[#This Row],[インピーダンス]]*COS(テーブル143[[#This Row],[偏角]])</f>
        <v>1.3404736719503014E-3</v>
      </c>
      <c r="F598">
        <f>テーブル143[[#This Row],[インピーダンス]]*SIN(テーブル143[[#This Row],[偏角]])</f>
        <v>-0.11577106654876206</v>
      </c>
      <c r="G598" s="2">
        <f>ATAN(_R2*(1/(テーブル143[[#This Row],[w]]*_L2)-テーブル143[[#This Row],[w]]*_C2))</f>
        <v>-1.5592181854419496</v>
      </c>
    </row>
    <row r="599" spans="1:7">
      <c r="A599">
        <f t="shared" si="20"/>
        <v>5503.5</v>
      </c>
      <c r="B599">
        <f>2*PI()*テーブル143[[#This Row],[周波数]]</f>
        <v>34579.51033806285</v>
      </c>
      <c r="C599">
        <f>(テーブル143[[#This Row],[w]]*_C2-1/(テーブル143[[#This Row],[w]]*_L2))^2</f>
        <v>74.863213443917729</v>
      </c>
      <c r="D599">
        <f>1/(SQRT((1/_R2)^2+テーブル143[[#This Row],[(wc-1/wl)^2]]))</f>
        <v>0.11556777809299013</v>
      </c>
      <c r="E599">
        <f>テーブル143[[#This Row],[インピーダンス]]*COS(テーブル143[[#This Row],[偏角]])</f>
        <v>1.335591133335058E-3</v>
      </c>
      <c r="F599">
        <f>テーブル143[[#This Row],[インピーダンス]]*SIN(テーブル143[[#This Row],[偏角]])</f>
        <v>-0.11556006027029912</v>
      </c>
      <c r="G599" s="2">
        <f>ATAN(_R2*(1/(テーブル143[[#This Row],[w]]*_L2)-テーブル143[[#This Row],[w]]*_C2))</f>
        <v>-1.5592392917179689</v>
      </c>
    </row>
    <row r="600" spans="1:7">
      <c r="A600">
        <f t="shared" si="20"/>
        <v>5513.5</v>
      </c>
      <c r="B600">
        <f>2*PI()*テーブル143[[#This Row],[周波数]]</f>
        <v>34642.342191134652</v>
      </c>
      <c r="C600">
        <f>(テーブル143[[#This Row],[w]]*_C2-1/(テーブル143[[#This Row],[w]]*_L2))^2</f>
        <v>75.136427478238133</v>
      </c>
      <c r="D600">
        <f>1/(SQRT((1/_R2)^2+テーブル143[[#This Row],[(wc-1/wl)^2]]))</f>
        <v>0.11535749869748728</v>
      </c>
      <c r="E600">
        <f>テーブル143[[#This Row],[インピーダンス]]*COS(テーブル143[[#This Row],[偏角]])</f>
        <v>1.3307352505740806E-3</v>
      </c>
      <c r="F600">
        <f>テーブル143[[#This Row],[インピーダンス]]*SIN(テーブル143[[#This Row],[偏角]])</f>
        <v>-0.1153498229276216</v>
      </c>
      <c r="G600" s="2">
        <f>ATAN(_R2*(1/(テーブル143[[#This Row],[w]]*_L2)-テーブル143[[#This Row],[w]]*_C2))</f>
        <v>-1.5592603210593423</v>
      </c>
    </row>
    <row r="601" spans="1:7">
      <c r="A601">
        <f t="shared" si="20"/>
        <v>5523.5</v>
      </c>
      <c r="B601">
        <f>2*PI()*テーブル143[[#This Row],[周波数]]</f>
        <v>34705.174044206447</v>
      </c>
      <c r="C601">
        <f>(テーブル143[[#This Row],[w]]*_C2-1/(テーブル143[[#This Row],[w]]*_L2))^2</f>
        <v>75.410137504311237</v>
      </c>
      <c r="D601">
        <f>1/(SQRT((1/_R2)^2+テーブル143[[#This Row],[(wc-1/wl)^2]]))</f>
        <v>0.11514798434115017</v>
      </c>
      <c r="E601">
        <f>テーブル143[[#This Row],[インピーダンス]]*COS(テーブル143[[#This Row],[偏角]])</f>
        <v>1.3259058297829724E-3</v>
      </c>
      <c r="F601">
        <f>テーブル143[[#This Row],[インピーダンス]]*SIN(テーブル143[[#This Row],[偏角]])</f>
        <v>-0.11514035031890564</v>
      </c>
      <c r="G601" s="2">
        <f>ATAN(_R2*(1/(テーブル143[[#This Row],[w]]*_L2)-テーブル143[[#This Row],[w]]*_C2))</f>
        <v>-1.5592812738866251</v>
      </c>
    </row>
    <row r="602" spans="1:7">
      <c r="A602">
        <f t="shared" si="20"/>
        <v>5533.5</v>
      </c>
      <c r="B602">
        <f>2*PI()*テーブル143[[#This Row],[周波数]]</f>
        <v>34768.005897278243</v>
      </c>
      <c r="C602">
        <f>(テーブル143[[#This Row],[w]]*_C2-1/(テーブル143[[#This Row],[w]]*_L2))^2</f>
        <v>75.684343522107383</v>
      </c>
      <c r="D602">
        <f>1/(SQRT((1/_R2)^2+テーブル143[[#This Row],[(wc-1/wl)^2]]))</f>
        <v>0.11493923084999283</v>
      </c>
      <c r="E602">
        <f>テーブル143[[#This Row],[インピーダンス]]*COS(テーブル143[[#This Row],[偏角]])</f>
        <v>1.3211026788387827E-3</v>
      </c>
      <c r="F602">
        <f>テーブル143[[#This Row],[インピーダンス]]*SIN(テーブル143[[#This Row],[偏角]])</f>
        <v>-0.11493163827293122</v>
      </c>
      <c r="G602" s="2">
        <f>ATAN(_R2*(1/(テーブル143[[#This Row],[w]]*_L2)-テーブル143[[#This Row],[w]]*_C2))</f>
        <v>-1.5593021506173079</v>
      </c>
    </row>
    <row r="603" spans="1:7">
      <c r="A603">
        <f t="shared" si="20"/>
        <v>5543.5</v>
      </c>
      <c r="B603">
        <f>2*PI()*テーブル143[[#This Row],[周波数]]</f>
        <v>34830.837750350038</v>
      </c>
      <c r="C603">
        <f>(テーブル143[[#This Row],[w]]*_C2-1/(テーブル143[[#This Row],[w]]*_L2))^2</f>
        <v>75.959045531597127</v>
      </c>
      <c r="D603">
        <f>1/(SQRT((1/_R2)^2+テーブル143[[#This Row],[(wc-1/wl)^2]]))</f>
        <v>0.11473123408038466</v>
      </c>
      <c r="E603">
        <f>テーブル143[[#This Row],[インピーダンス]]*COS(テーブル143[[#This Row],[偏角]])</f>
        <v>1.3163256073608089E-3</v>
      </c>
      <c r="F603">
        <f>テーブル143[[#This Row],[インピーダンス]]*SIN(テーブル143[[#This Row],[偏角]])</f>
        <v>-0.11472368264880371</v>
      </c>
      <c r="G603" s="2">
        <f>ATAN(_R2*(1/(テーブル143[[#This Row],[w]]*_L2)-テーブル143[[#This Row],[w]]*_C2))</f>
        <v>-1.5593229516658449</v>
      </c>
    </row>
    <row r="604" spans="1:7">
      <c r="A604">
        <f t="shared" si="20"/>
        <v>5553.5</v>
      </c>
      <c r="B604">
        <f>2*PI()*テーブル143[[#This Row],[周波数]]</f>
        <v>34893.669603421833</v>
      </c>
      <c r="C604">
        <f>(テーブル143[[#This Row],[w]]*_C2-1/(テーブル143[[#This Row],[w]]*_L2))^2</f>
        <v>76.234243532751307</v>
      </c>
      <c r="D604">
        <f>1/(SQRT((1/_R2)^2+テーブル143[[#This Row],[(wc-1/wl)^2]]))</f>
        <v>0.11452398991877466</v>
      </c>
      <c r="E604">
        <f>テーブル143[[#This Row],[インピーダンス]]*COS(テーブル143[[#This Row],[偏角]])</f>
        <v>1.311574426691561E-3</v>
      </c>
      <c r="F604">
        <f>テーブル143[[#This Row],[インピーダンス]]*SIN(テーブル143[[#This Row],[偏角]])</f>
        <v>-0.11451647933567836</v>
      </c>
      <c r="G604" s="2">
        <f>ATAN(_R2*(1/(テーブル143[[#This Row],[w]]*_L2)-テーブル143[[#This Row],[w]]*_C2))</f>
        <v>-1.5593436774436817</v>
      </c>
    </row>
    <row r="605" spans="1:7">
      <c r="A605">
        <f t="shared" si="20"/>
        <v>5563.5</v>
      </c>
      <c r="B605">
        <f>2*PI()*テーブル143[[#This Row],[周波数]]</f>
        <v>34956.501456493628</v>
      </c>
      <c r="C605">
        <f>(テーブル143[[#This Row],[w]]*_C2-1/(テーブル143[[#This Row],[w]]*_L2))^2</f>
        <v>76.509937525541019</v>
      </c>
      <c r="D605">
        <f>1/(SQRT((1/_R2)^2+テーブル143[[#This Row],[(wc-1/wl)^2]]))</f>
        <v>0.11431749428141853</v>
      </c>
      <c r="E605">
        <f>テーブル143[[#This Row],[インピーダンス]]*COS(テーブル143[[#This Row],[偏角]])</f>
        <v>1.3068489498782071E-3</v>
      </c>
      <c r="F605">
        <f>テーブル143[[#This Row],[インピーダンス]]*SIN(テーブル143[[#This Row],[偏角]])</f>
        <v>-0.11431002425248786</v>
      </c>
      <c r="G605" s="2">
        <f>ATAN(_R2*(1/(テーブル143[[#This Row],[w]]*_L2)-テーブル143[[#This Row],[w]]*_C2))</f>
        <v>-1.559364328359282</v>
      </c>
    </row>
    <row r="606" spans="1:7">
      <c r="A606">
        <f t="shared" si="20"/>
        <v>5573.5</v>
      </c>
      <c r="B606">
        <f>2*PI()*テーブル143[[#This Row],[周波数]]</f>
        <v>35019.333309565423</v>
      </c>
      <c r="C606">
        <f>(テーブル143[[#This Row],[w]]*_C2-1/(テーブル143[[#This Row],[w]]*_L2))^2</f>
        <v>76.786127509937643</v>
      </c>
      <c r="D606">
        <f>1/(SQRT((1/_R2)^2+テーブル143[[#This Row],[(wc-1/wl)^2]]))</f>
        <v>0.11411174311410877</v>
      </c>
      <c r="E606">
        <f>テーブル143[[#This Row],[インピーダンス]]*COS(テーブル143[[#This Row],[偏角]])</f>
        <v>1.3021489916540455E-3</v>
      </c>
      <c r="F606">
        <f>テーブル143[[#This Row],[インピーダンス]]*SIN(テーブル143[[#This Row],[偏角]])</f>
        <v>-0.11410431334767272</v>
      </c>
      <c r="G606" s="2">
        <f>ATAN(_R2*(1/(テーブル143[[#This Row],[w]]*_L2)-テーブル143[[#This Row],[w]]*_C2))</f>
        <v>-1.5593849048181543</v>
      </c>
    </row>
    <row r="607" spans="1:7">
      <c r="A607">
        <f t="shared" si="20"/>
        <v>5583.5</v>
      </c>
      <c r="B607">
        <f>2*PI()*テーブル143[[#This Row],[周波数]]</f>
        <v>35082.165162637219</v>
      </c>
      <c r="C607">
        <f>(テーブル143[[#This Row],[w]]*_C2-1/(テーブル143[[#This Row],[w]]*_L2))^2</f>
        <v>77.062813485912784</v>
      </c>
      <c r="D607">
        <f>1/(SQRT((1/_R2)^2+テーブル143[[#This Row],[(wc-1/wl)^2]]))</f>
        <v>0.11390673239190766</v>
      </c>
      <c r="E607">
        <f>テーブル143[[#This Row],[インピーダンス]]*COS(テーブル143[[#This Row],[偏角]])</f>
        <v>1.2974743684201768E-3</v>
      </c>
      <c r="F607">
        <f>テーブル143[[#This Row],[インピーダンス]]*SIN(テーブル143[[#This Row],[偏角]])</f>
        <v>-0.11389934259891475</v>
      </c>
      <c r="G607" s="2">
        <f>ATAN(_R2*(1/(テーブル143[[#This Row],[w]]*_L2)-テーブル143[[#This Row],[w]]*_C2))</f>
        <v>-1.5594054072228802</v>
      </c>
    </row>
    <row r="608" spans="1:7">
      <c r="A608">
        <f t="shared" si="20"/>
        <v>5593.5</v>
      </c>
      <c r="B608">
        <f>2*PI()*テーブル143[[#This Row],[周波数]]</f>
        <v>35144.997015709014</v>
      </c>
      <c r="C608">
        <f>(テーブル143[[#This Row],[w]]*_C2-1/(テーブル143[[#This Row],[w]]*_L2))^2</f>
        <v>77.339995453438263</v>
      </c>
      <c r="D608">
        <f>1/(SQRT((1/_R2)^2+テーブル143[[#This Row],[(wc-1/wl)^2]]))</f>
        <v>0.11370245811888338</v>
      </c>
      <c r="E608">
        <f>テーブル143[[#This Row],[インピーダンス]]*COS(テーブル143[[#This Row],[偏角]])</f>
        <v>1.2928248982276526E-3</v>
      </c>
      <c r="F608">
        <f>テーブル143[[#This Row],[インピーダンス]]*SIN(テーブル143[[#This Row],[偏角]])</f>
        <v>-0.11369510801287341</v>
      </c>
      <c r="G608" s="2">
        <f>ATAN(_R2*(1/(テーブル143[[#This Row],[w]]*_L2)-テーブル143[[#This Row],[w]]*_C2))</f>
        <v>-1.5594258359731392</v>
      </c>
    </row>
    <row r="609" spans="1:7">
      <c r="A609">
        <f t="shared" si="20"/>
        <v>5603.5</v>
      </c>
      <c r="B609">
        <f>2*PI()*テーブル143[[#This Row],[周波数]]</f>
        <v>35207.828868780809</v>
      </c>
      <c r="C609">
        <f>(テーブル143[[#This Row],[w]]*_C2-1/(テーブル143[[#This Row],[w]]*_L2))^2</f>
        <v>77.617673412486269</v>
      </c>
      <c r="D609">
        <f>1/(SQRT((1/_R2)^2+テーブル143[[#This Row],[(wc-1/wl)^2]]))</f>
        <v>0.1134989163278486</v>
      </c>
      <c r="E609">
        <f>テーブル143[[#This Row],[インピーダンス]]*COS(テーブル143[[#This Row],[偏角]])</f>
        <v>1.2882004007595854E-3</v>
      </c>
      <c r="F609">
        <f>テーブル143[[#This Row],[インピーダンス]]*SIN(テーブル143[[#This Row],[偏角]])</f>
        <v>-0.11349160562492479</v>
      </c>
      <c r="G609" s="2">
        <f>ATAN(_R2*(1/(テーブル143[[#This Row],[w]]*_L2)-テーブル143[[#This Row],[w]]*_C2))</f>
        <v>-1.5594461914657356</v>
      </c>
    </row>
    <row r="610" spans="1:7">
      <c r="A610">
        <f t="shared" si="20"/>
        <v>5613.5</v>
      </c>
      <c r="B610">
        <f>2*PI()*テーブル143[[#This Row],[周波数]]</f>
        <v>35270.660721852604</v>
      </c>
      <c r="C610">
        <f>(テーブル143[[#This Row],[w]]*_C2-1/(テーブル143[[#This Row],[w]]*_L2))^2</f>
        <v>77.895847363029134</v>
      </c>
      <c r="D610">
        <f>1/(SQRT((1/_R2)^2+テーブル143[[#This Row],[(wc-1/wl)^2]]))</f>
        <v>0.1132961030801022</v>
      </c>
      <c r="E610">
        <f>テーブル143[[#This Row],[インピーダンス]]*COS(テーブル143[[#This Row],[偏角]])</f>
        <v>1.2836006973137102E-3</v>
      </c>
      <c r="F610">
        <f>テーブル143[[#This Row],[インピーダンス]]*SIN(テーブル143[[#This Row],[偏角]])</f>
        <v>-0.11328883149890372</v>
      </c>
      <c r="G610" s="2">
        <f>ATAN(_R2*(1/(テーブル143[[#This Row],[w]]*_L2)-テーブル143[[#This Row],[w]]*_C2))</f>
        <v>-1.5594664740946236</v>
      </c>
    </row>
    <row r="611" spans="1:7">
      <c r="A611">
        <f t="shared" si="20"/>
        <v>5623.5</v>
      </c>
      <c r="B611">
        <f>2*PI()*テーブル143[[#This Row],[周波数]]</f>
        <v>35333.492574924407</v>
      </c>
      <c r="C611">
        <f>(テーブル143[[#This Row],[w]]*_C2-1/(テーブル143[[#This Row],[w]]*_L2))^2</f>
        <v>78.174517305039487</v>
      </c>
      <c r="D611">
        <f>1/(SQRT((1/_R2)^2+テーブル143[[#This Row],[(wc-1/wl)^2]]))</f>
        <v>0.11309401446517366</v>
      </c>
      <c r="E611">
        <f>テーブル143[[#This Row],[インピーダンス]]*COS(テーブル143[[#This Row],[偏角]])</f>
        <v>1.2790256107848997E-3</v>
      </c>
      <c r="F611">
        <f>テーブル143[[#This Row],[インピーダンス]]*SIN(テーブル143[[#This Row],[偏角]])</f>
        <v>-0.11308678172684844</v>
      </c>
      <c r="G611" s="2">
        <f>ATAN(_R2*(1/(テーブル143[[#This Row],[w]]*_L2)-テーブル143[[#This Row],[w]]*_C2))</f>
        <v>-1.5594866842509341</v>
      </c>
    </row>
    <row r="612" spans="1:7">
      <c r="A612">
        <f t="shared" si="20"/>
        <v>5633.5</v>
      </c>
      <c r="B612">
        <f>2*PI()*テーブル143[[#This Row],[周波数]]</f>
        <v>35396.324427996202</v>
      </c>
      <c r="C612">
        <f>(テーブル143[[#This Row],[w]]*_C2-1/(テーブル143[[#This Row],[w]]*_L2))^2</f>
        <v>78.453683238490186</v>
      </c>
      <c r="D612">
        <f>1/(SQRT((1/_R2)^2+テーブル143[[#This Row],[(wc-1/wl)^2]]))</f>
        <v>0.11289264660057018</v>
      </c>
      <c r="E612">
        <f>テーブル143[[#This Row],[インピーダンス]]*COS(テーブル143[[#This Row],[偏角]])</f>
        <v>1.2744749656481231E-3</v>
      </c>
      <c r="F612">
        <f>テーブル143[[#This Row],[インピーダンス]]*SIN(テーブル143[[#This Row],[偏角]])</f>
        <v>-0.11288545242874816</v>
      </c>
      <c r="G612" s="2">
        <f>ATAN(_R2*(1/(テーブル143[[#This Row],[w]]*_L2)-テーブル143[[#This Row],[w]]*_C2))</f>
        <v>-1.5595068223229993</v>
      </c>
    </row>
    <row r="613" spans="1:7">
      <c r="A613">
        <f t="shared" si="20"/>
        <v>5643.5</v>
      </c>
      <c r="B613">
        <f>2*PI()*テーブル143[[#This Row],[周波数]]</f>
        <v>35459.156281067997</v>
      </c>
      <c r="C613">
        <f>(テーブル143[[#This Row],[w]]*_C2-1/(テーブル143[[#This Row],[w]]*_L2))^2</f>
        <v>78.733345163354272</v>
      </c>
      <c r="D613">
        <f>1/(SQRT((1/_R2)^2+テーブル143[[#This Row],[(wc-1/wl)^2]]))</f>
        <v>0.11269199563152668</v>
      </c>
      <c r="E613">
        <f>テーブル143[[#This Row],[インピーダンス]]*COS(テーブル143[[#This Row],[偏角]])</f>
        <v>1.2699485879416109E-3</v>
      </c>
      <c r="F613">
        <f>テーブル143[[#This Row],[インピーダンス]]*SIN(テーブル143[[#This Row],[偏角]])</f>
        <v>-0.11268483975229326</v>
      </c>
      <c r="G613" s="2">
        <f>ATAN(_R2*(1/(テーブル143[[#This Row],[w]]*_L2)-テーブル143[[#This Row],[w]]*_C2))</f>
        <v>-1.5595268886963773</v>
      </c>
    </row>
    <row r="614" spans="1:7">
      <c r="A614">
        <f t="shared" si="20"/>
        <v>5653.5</v>
      </c>
      <c r="B614">
        <f>2*PI()*テーブル143[[#This Row],[周波数]]</f>
        <v>35521.988134139792</v>
      </c>
      <c r="C614">
        <f>(テーブル143[[#This Row],[w]]*_C2-1/(テーブル143[[#This Row],[w]]*_L2))^2</f>
        <v>79.013503079605101</v>
      </c>
      <c r="D614">
        <f>1/(SQRT((1/_R2)^2+テーブル143[[#This Row],[(wc-1/wl)^2]]))</f>
        <v>0.11249205773075811</v>
      </c>
      <c r="E614">
        <f>テーブル143[[#This Row],[インピーダンス]]*COS(テーブル143[[#This Row],[偏角]])</f>
        <v>1.2654463052500201E-3</v>
      </c>
      <c r="F614">
        <f>テーブル143[[#This Row],[インピーダンス]]*SIN(テーブル143[[#This Row],[偏角]])</f>
        <v>-0.11248493987262805</v>
      </c>
      <c r="G614" s="2">
        <f>ATAN(_R2*(1/(テーブル143[[#This Row],[w]]*_L2)-テーブル143[[#This Row],[w]]*_C2))</f>
        <v>-1.559546883753878</v>
      </c>
    </row>
    <row r="615" spans="1:7">
      <c r="A615">
        <f t="shared" si="20"/>
        <v>5663.5</v>
      </c>
      <c r="B615">
        <f>2*PI()*テーブル143[[#This Row],[周波数]]</f>
        <v>35584.819987211587</v>
      </c>
      <c r="C615">
        <f>(テーブル143[[#This Row],[w]]*_C2-1/(テーブル143[[#This Row],[w]]*_L2))^2</f>
        <v>79.294156987216297</v>
      </c>
      <c r="D615">
        <f>1/(SQRT((1/_R2)^2+テーブル143[[#This Row],[(wc-1/wl)^2]]))</f>
        <v>0.11229282909821485</v>
      </c>
      <c r="E615">
        <f>テーブル143[[#This Row],[インピーダンス]]*COS(テーブル143[[#This Row],[偏角]])</f>
        <v>1.2609679466880873E-3</v>
      </c>
      <c r="F615">
        <f>テーブル143[[#This Row],[インピーダンス]]*SIN(テーブル143[[#This Row],[偏角]])</f>
        <v>-0.11228574899210635</v>
      </c>
      <c r="G615" s="2">
        <f>ATAN(_R2*(1/(テーブル143[[#This Row],[w]]*_L2)-テーブル143[[#This Row],[w]]*_C2))</f>
        <v>-1.559566807875586</v>
      </c>
    </row>
    <row r="616" spans="1:7">
      <c r="A616">
        <f t="shared" si="20"/>
        <v>5673.5</v>
      </c>
      <c r="B616">
        <f>2*PI()*テーブル143[[#This Row],[周波数]]</f>
        <v>35647.651840283383</v>
      </c>
      <c r="C616">
        <f>(テーブル143[[#This Row],[w]]*_C2-1/(テーブル143[[#This Row],[w]]*_L2))^2</f>
        <v>79.57530688616157</v>
      </c>
      <c r="D616">
        <f>1/(SQRT((1/_R2)^2+テーブル143[[#This Row],[(wc-1/wl)^2]]))</f>
        <v>0.11209430596084052</v>
      </c>
      <c r="E616">
        <f>テーブル143[[#This Row],[インピーダンス]]*COS(テーブル143[[#This Row],[偏角]])</f>
        <v>1.2565133428842491E-3</v>
      </c>
      <c r="F616">
        <f>テーブル143[[#This Row],[インピーダンス]]*SIN(テーブル143[[#This Row],[偏角]])</f>
        <v>-0.11208726334004984</v>
      </c>
      <c r="G616" s="2">
        <f>ATAN(_R2*(1/(テーブル143[[#This Row],[w]]*_L2)-テーブル143[[#This Row],[w]]*_C2))</f>
        <v>-1.5595866614388865</v>
      </c>
    </row>
    <row r="617" spans="1:7">
      <c r="A617">
        <f t="shared" si="20"/>
        <v>5683.5</v>
      </c>
      <c r="B617">
        <f>2*PI()*テーブル143[[#This Row],[周波数]]</f>
        <v>35710.483693355178</v>
      </c>
      <c r="C617">
        <f>(テーブル143[[#This Row],[w]]*_C2-1/(テーブル143[[#This Row],[w]]*_L2))^2</f>
        <v>79.856952776415028</v>
      </c>
      <c r="D617">
        <f>1/(SQRT((1/_R2)^2+テーブル143[[#This Row],[(wc-1/wl)^2]]))</f>
        <v>0.11189648457233219</v>
      </c>
      <c r="E617">
        <f>テーブル143[[#This Row],[インピーダンス]]*COS(テーブル143[[#This Row],[偏角]])</f>
        <v>1.2520823259646119E-3</v>
      </c>
      <c r="F617">
        <f>テーブル143[[#This Row],[インピーダンス]]*SIN(テーブル143[[#This Row],[偏角]])</f>
        <v>-0.11188947917250837</v>
      </c>
      <c r="G617" s="2">
        <f>ATAN(_R2*(1/(テーブル143[[#This Row],[w]]*_L2)-テーブル143[[#This Row],[w]]*_C2))</f>
        <v>-1.5596064448184881</v>
      </c>
    </row>
    <row r="618" spans="1:7">
      <c r="A618">
        <f t="shared" si="20"/>
        <v>5693.5</v>
      </c>
      <c r="B618">
        <f>2*PI()*テーブル143[[#This Row],[周波数]]</f>
        <v>35773.315546426973</v>
      </c>
      <c r="C618">
        <f>(テーブル143[[#This Row],[w]]*_C2-1/(テーブル143[[#This Row],[w]]*_L2))^2</f>
        <v>80.139094657950892</v>
      </c>
      <c r="D618">
        <f>1/(SQRT((1/_R2)^2+テーブル143[[#This Row],[(wc-1/wl)^2]]))</f>
        <v>0.11169936121290359</v>
      </c>
      <c r="E618">
        <f>テーブル143[[#This Row],[インピーダンス]]*COS(テーブル143[[#This Row],[偏角]])</f>
        <v>1.2476747295370712E-3</v>
      </c>
      <c r="F618">
        <f>テーブル143[[#This Row],[インピーダンス]]*SIN(テーブル143[[#This Row],[偏角]])</f>
        <v>-0.11169239277202359</v>
      </c>
      <c r="G618" s="2">
        <f>ATAN(_R2*(1/(テーブル143[[#This Row],[w]]*_L2)-テーブル143[[#This Row],[w]]*_C2))</f>
        <v>-1.559626158386447</v>
      </c>
    </row>
    <row r="619" spans="1:7">
      <c r="A619">
        <f t="shared" si="20"/>
        <v>5703.5</v>
      </c>
      <c r="B619">
        <f>2*PI()*テーブル143[[#This Row],[周波数]]</f>
        <v>35836.147399498768</v>
      </c>
      <c r="C619">
        <f>(テーブル143[[#This Row],[w]]*_C2-1/(テーブル143[[#This Row],[w]]*_L2))^2</f>
        <v>80.421732530743654</v>
      </c>
      <c r="D619">
        <f>1/(SQRT((1/_R2)^2+テーブル143[[#This Row],[(wc-1/wl)^2]]))</f>
        <v>0.11150293218905043</v>
      </c>
      <c r="E619">
        <f>テーブル143[[#This Row],[インピーダンス]]*COS(テーブル143[[#This Row],[偏角]])</f>
        <v>1.2432903886755928E-3</v>
      </c>
      <c r="F619">
        <f>テーブル143[[#This Row],[インピーダンス]]*SIN(テーブル143[[#This Row],[偏角]])</f>
        <v>-0.11149600044739455</v>
      </c>
      <c r="G619" s="2">
        <f>ATAN(_R2*(1/(テーブル143[[#This Row],[w]]*_L2)-テーブル143[[#This Row],[w]]*_C2))</f>
        <v>-1.5596458025121906</v>
      </c>
    </row>
    <row r="620" spans="1:7">
      <c r="A620">
        <f t="shared" si="20"/>
        <v>5713.5</v>
      </c>
      <c r="B620">
        <f>2*PI()*テーブル143[[#This Row],[周波数]]</f>
        <v>35898.979252570563</v>
      </c>
      <c r="C620">
        <f>(テーブル143[[#This Row],[w]]*_C2-1/(テーブル143[[#This Row],[w]]*_L2))^2</f>
        <v>80.704866394768061</v>
      </c>
      <c r="D620">
        <f>1/(SQRT((1/_R2)^2+テーブル143[[#This Row],[(wc-1/wl)^2]]))</f>
        <v>0.11130719383331833</v>
      </c>
      <c r="E620">
        <f>テーブル143[[#This Row],[インピーダンス]]*COS(テーブル143[[#This Row],[偏角]])</f>
        <v>1.2389291399047884E-3</v>
      </c>
      <c r="F620">
        <f>テーブル143[[#This Row],[インピーダンス]]*SIN(テーブル143[[#This Row],[偏角]])</f>
        <v>-0.11130029853344596</v>
      </c>
      <c r="G620" s="2">
        <f>ATAN(_R2*(1/(テーブル143[[#This Row],[w]]*_L2)-テーブル143[[#This Row],[w]]*_C2))</f>
        <v>-1.5596653775625402</v>
      </c>
    </row>
    <row r="621" spans="1:7">
      <c r="A621">
        <f t="shared" si="20"/>
        <v>5723.5</v>
      </c>
      <c r="B621">
        <f>2*PI()*テーブル143[[#This Row],[周波数]]</f>
        <v>35961.811105642359</v>
      </c>
      <c r="C621">
        <f>(テーブル143[[#This Row],[w]]*_C2-1/(テーブル143[[#This Row],[w]]*_L2))^2</f>
        <v>80.98849624999896</v>
      </c>
      <c r="D621">
        <f>1/(SQRT((1/_R2)^2+テーブル143[[#This Row],[(wc-1/wl)^2]]))</f>
        <v>0.11111214250407338</v>
      </c>
      <c r="E621">
        <f>テーブル143[[#This Row],[インピーダンス]]*COS(テーブル143[[#This Row],[偏角]])</f>
        <v>1.234590821184554E-3</v>
      </c>
      <c r="F621">
        <f>テーブル143[[#This Row],[インピーダンス]]*SIN(テーブル143[[#This Row],[偏角]])</f>
        <v>-0.111105283390799</v>
      </c>
      <c r="G621" s="2">
        <f>ATAN(_R2*(1/(テーブル143[[#This Row],[w]]*_L2)-テーブル143[[#This Row],[w]]*_C2))</f>
        <v>-1.5596848839017343</v>
      </c>
    </row>
    <row r="622" spans="1:7">
      <c r="A622">
        <f t="shared" si="20"/>
        <v>5733.5</v>
      </c>
      <c r="B622">
        <f>2*PI()*テーブル143[[#This Row],[周波数]]</f>
        <v>36024.642958714161</v>
      </c>
      <c r="C622">
        <f>(テーブル143[[#This Row],[w]]*_C2-1/(テーブル143[[#This Row],[w]]*_L2))^2</f>
        <v>81.272622096411553</v>
      </c>
      <c r="D622">
        <f>1/(SQRT((1/_R2)^2+テーブル143[[#This Row],[(wc-1/wl)^2]]))</f>
        <v>0.11091777458527485</v>
      </c>
      <c r="E622">
        <f>テーブル143[[#This Row],[インピーダンス]]*COS(テーブル143[[#This Row],[偏角]])</f>
        <v>1.2302752718949918E-3</v>
      </c>
      <c r="F622">
        <f>テーブル143[[#This Row],[インピーダンス]]*SIN(テーブル143[[#This Row],[偏角]])</f>
        <v>-0.11091095140564437</v>
      </c>
      <c r="G622" s="2">
        <f>ATAN(_R2*(1/(テーブル143[[#This Row],[w]]*_L2)-テーブル143[[#This Row],[w]]*_C2))</f>
        <v>-1.5597043218914515</v>
      </c>
    </row>
    <row r="623" spans="1:7">
      <c r="A623">
        <f t="shared" si="20"/>
        <v>5743.5</v>
      </c>
      <c r="B623">
        <f>2*PI()*テーブル143[[#This Row],[周波数]]</f>
        <v>36087.474811785956</v>
      </c>
      <c r="C623">
        <f>(テーブル143[[#This Row],[w]]*_C2-1/(テーブル143[[#This Row],[w]]*_L2))^2</f>
        <v>81.557243933981212</v>
      </c>
      <c r="D623">
        <f>1/(SQRT((1/_R2)^2+テーブル143[[#This Row],[(wc-1/wl)^2]]))</f>
        <v>0.11072408648625048</v>
      </c>
      <c r="E623">
        <f>テーブル143[[#This Row],[インピーダンス]]*COS(テーブル143[[#This Row],[偏角]])</f>
        <v>1.2259823328214679E-3</v>
      </c>
      <c r="F623">
        <f>テーブル143[[#This Row],[インピーダンス]]*SIN(テーブル143[[#This Row],[偏角]])</f>
        <v>-0.11071729898951783</v>
      </c>
      <c r="G623" s="2">
        <f>ATAN(_R2*(1/(テーブル143[[#This Row],[w]]*_L2)-テーブル143[[#This Row],[w]]*_C2))</f>
        <v>-1.5597236918908326</v>
      </c>
    </row>
    <row r="624" spans="1:7">
      <c r="A624">
        <f t="shared" si="20"/>
        <v>5753.5</v>
      </c>
      <c r="B624">
        <f>2*PI()*テーブル143[[#This Row],[周波数]]</f>
        <v>36150.306664857751</v>
      </c>
      <c r="C624">
        <f>(テーブル143[[#This Row],[w]]*_C2-1/(テーブル143[[#This Row],[w]]*_L2))^2</f>
        <v>81.842361762683439</v>
      </c>
      <c r="D624">
        <f>1/(SQRT((1/_R2)^2+テーブル143[[#This Row],[(wc-1/wl)^2]]))</f>
        <v>0.11053107464147413</v>
      </c>
      <c r="E624">
        <f>テーブル143[[#This Row],[インピーダンス]]*COS(テーブル143[[#This Row],[偏角]])</f>
        <v>1.2217118461399247E-3</v>
      </c>
      <c r="F624">
        <f>テーブル143[[#This Row],[インピーダンス]]*SIN(テーブル143[[#This Row],[偏角]])</f>
        <v>-0.11052432257907815</v>
      </c>
      <c r="G624" s="2">
        <f>ATAN(_R2*(1/(テーブル143[[#This Row],[w]]*_L2)-テーブル143[[#This Row],[w]]*_C2))</f>
        <v>-1.5597429942565029</v>
      </c>
    </row>
    <row r="625" spans="1:7">
      <c r="A625">
        <f t="shared" si="20"/>
        <v>5763.5</v>
      </c>
      <c r="B625">
        <f>2*PI()*テーブル143[[#This Row],[周波数]]</f>
        <v>36213.138517929547</v>
      </c>
      <c r="C625">
        <f>(テーブル143[[#This Row],[w]]*_C2-1/(テーブル143[[#This Row],[w]]*_L2))^2</f>
        <v>82.127975582494102</v>
      </c>
      <c r="D625">
        <f>1/(SQRT((1/_R2)^2+テーブル143[[#This Row],[(wc-1/wl)^2]]))</f>
        <v>0.11033873551034563</v>
      </c>
      <c r="E625">
        <f>テーブル143[[#This Row],[インピーダンス]]*COS(テーブル143[[#This Row],[偏角]])</f>
        <v>1.2174636554021991E-3</v>
      </c>
      <c r="F625">
        <f>テーブル143[[#This Row],[インピーダンス]]*SIN(テーブル143[[#This Row],[偏角]])</f>
        <v>-0.11033201863588731</v>
      </c>
      <c r="G625" s="2">
        <f>ATAN(_R2*(1/(テーブル143[[#This Row],[w]]*_L2)-テーブル143[[#This Row],[w]]*_C2))</f>
        <v>-1.5597622293425948</v>
      </c>
    </row>
    <row r="626" spans="1:7">
      <c r="A626">
        <f t="shared" ref="A626:A689" si="21">A625+_dt2</f>
        <v>5773.5</v>
      </c>
      <c r="B626">
        <f>2*PI()*テーブル143[[#This Row],[周波数]]</f>
        <v>36275.970371001342</v>
      </c>
      <c r="C626">
        <f>(テーブル143[[#This Row],[w]]*_C2-1/(テーブル143[[#This Row],[w]]*_L2))^2</f>
        <v>82.414085393389158</v>
      </c>
      <c r="D626">
        <f>1/(SQRT((1/_R2)^2+テーブル143[[#This Row],[(wc-1/wl)^2]]))</f>
        <v>0.11014706557697314</v>
      </c>
      <c r="E626">
        <f>テーブル143[[#This Row],[インピーダンス]]*COS(テーブル143[[#This Row],[偏角]])</f>
        <v>1.2132376055218126E-3</v>
      </c>
      <c r="F626">
        <f>テーブル143[[#This Row],[インピーダンス]]*SIN(テーブル143[[#This Row],[偏角]])</f>
        <v>-0.11014038364619295</v>
      </c>
      <c r="G626" s="2">
        <f>ATAN(_R2*(1/(テーブル143[[#This Row],[w]]*_L2)-テーブル143[[#This Row],[w]]*_C2))</f>
        <v>-1.5597813975007684</v>
      </c>
    </row>
    <row r="627" spans="1:7">
      <c r="A627">
        <f t="shared" si="21"/>
        <v>5783.5</v>
      </c>
      <c r="B627">
        <f>2*PI()*テーブル143[[#This Row],[周波数]]</f>
        <v>36338.802224073137</v>
      </c>
      <c r="C627">
        <f>(テーブル143[[#This Row],[w]]*_C2-1/(テーブル143[[#This Row],[w]]*_L2))^2</f>
        <v>82.700691195344888</v>
      </c>
      <c r="D627">
        <f>1/(SQRT((1/_R2)^2+テーブル143[[#This Row],[(wc-1/wl)^2]]))</f>
        <v>0.10995606134995754</v>
      </c>
      <c r="E627">
        <f>テーブル143[[#This Row],[インピーダンス]]*COS(テーブル143[[#This Row],[偏角]])</f>
        <v>1.209033542759569E-3</v>
      </c>
      <c r="F627">
        <f>テーブル143[[#This Row],[インピーダンス]]*SIN(テーブル143[[#This Row],[偏角]])</f>
        <v>-0.10994941412071331</v>
      </c>
      <c r="G627" s="2">
        <f>ATAN(_R2*(1/(テーブル143[[#This Row],[w]]*_L2)-テーブル143[[#This Row],[w]]*_C2))</f>
        <v>-1.5598004990802345</v>
      </c>
    </row>
    <row r="628" spans="1:7">
      <c r="A628">
        <f t="shared" si="21"/>
        <v>5793.5</v>
      </c>
      <c r="B628">
        <f>2*PI()*テーブル143[[#This Row],[周波数]]</f>
        <v>36401.634077144932</v>
      </c>
      <c r="C628">
        <f>(テーブル143[[#This Row],[w]]*_C2-1/(テーブル143[[#This Row],[w]]*_L2))^2</f>
        <v>82.987792988337588</v>
      </c>
      <c r="D628">
        <f>1/(SQRT((1/_R2)^2+テーブル143[[#This Row],[(wc-1/wl)^2]]))</f>
        <v>0.10976571936217951</v>
      </c>
      <c r="E628">
        <f>テーブル143[[#This Row],[インピーダンス]]*COS(テーブル143[[#This Row],[偏角]])</f>
        <v>1.2048513147096683E-3</v>
      </c>
      <c r="F628">
        <f>テーブル143[[#This Row],[インピーダンス]]*SIN(テーブル143[[#This Row],[偏角]])</f>
        <v>-0.10975910659442428</v>
      </c>
      <c r="G628" s="2">
        <f>ATAN(_R2*(1/(テーブル143[[#This Row],[w]]*_L2)-テーブル143[[#This Row],[w]]*_C2))</f>
        <v>-1.559819534427775</v>
      </c>
    </row>
    <row r="629" spans="1:7">
      <c r="A629">
        <f t="shared" si="21"/>
        <v>5803.5</v>
      </c>
      <c r="B629">
        <f>2*PI()*テーブル143[[#This Row],[周波数]]</f>
        <v>36464.465930216727</v>
      </c>
      <c r="C629">
        <f>(テーブル143[[#This Row],[w]]*_C2-1/(テーブル143[[#This Row],[w]]*_L2))^2</f>
        <v>83.275390772343911</v>
      </c>
      <c r="D629">
        <f>1/(SQRT((1/_R2)^2+テーブル143[[#This Row],[(wc-1/wl)^2]]))</f>
        <v>0.10957603617058825</v>
      </c>
      <c r="E629">
        <f>テーブル143[[#This Row],[インピーダンス]]*COS(テーブル143[[#This Row],[偏角]])</f>
        <v>1.2006907702858149E-3</v>
      </c>
      <c r="F629">
        <f>テーブル143[[#This Row],[インピーダンス]]*SIN(テーブル143[[#This Row],[偏角]])</f>
        <v>-0.10956945762634866</v>
      </c>
      <c r="G629" s="2">
        <f>ATAN(_R2*(1/(テーブル143[[#This Row],[w]]*_L2)-テーブル143[[#This Row],[w]]*_C2))</f>
        <v>-1.5598385038877636</v>
      </c>
    </row>
    <row r="630" spans="1:7">
      <c r="A630">
        <f t="shared" si="21"/>
        <v>5813.5</v>
      </c>
      <c r="B630">
        <f>2*PI()*テーブル143[[#This Row],[周波数]]</f>
        <v>36527.297783288523</v>
      </c>
      <c r="C630">
        <f>(テーブル143[[#This Row],[w]]*_C2-1/(テーブル143[[#This Row],[w]]*_L2))^2</f>
        <v>83.563484547340721</v>
      </c>
      <c r="D630">
        <f>1/(SQRT((1/_R2)^2+テーブル143[[#This Row],[(wc-1/wl)^2]]))</f>
        <v>0.10938700835599276</v>
      </c>
      <c r="E630">
        <f>テーブル143[[#This Row],[インピーダンス]]*COS(テーブル143[[#This Row],[偏角]])</f>
        <v>1.1965517597074017E-3</v>
      </c>
      <c r="F630">
        <f>テーブル143[[#This Row],[インピーダンス]]*SIN(テーブル143[[#This Row],[偏角]])</f>
        <v>-0.1093804637993475</v>
      </c>
      <c r="G630" s="2">
        <f>ATAN(_R2*(1/(テーブル143[[#This Row],[w]]*_L2)-テーブル143[[#This Row],[w]]*_C2))</f>
        <v>-1.5598574078021883</v>
      </c>
    </row>
    <row r="631" spans="1:7">
      <c r="A631">
        <f t="shared" si="21"/>
        <v>5823.5</v>
      </c>
      <c r="B631">
        <f>2*PI()*テーブル143[[#This Row],[周波数]]</f>
        <v>36590.129636360318</v>
      </c>
      <c r="C631">
        <f>(テーブル143[[#This Row],[w]]*_C2-1/(テーブル143[[#This Row],[w]]*_L2))^2</f>
        <v>83.852074313304939</v>
      </c>
      <c r="D631">
        <f>1/(SQRT((1/_R2)^2+テーブル143[[#This Row],[(wc-1/wl)^2]]))</f>
        <v>0.10919863252285544</v>
      </c>
      <c r="E631">
        <f>テーブル143[[#This Row],[インピーダンス]]*COS(テーブル143[[#This Row],[偏角]])</f>
        <v>1.1924341344861527E-3</v>
      </c>
      <c r="F631">
        <f>テーブル143[[#This Row],[インピーダンス]]*SIN(テーブル143[[#This Row],[偏角]])</f>
        <v>-0.10919212171991409</v>
      </c>
      <c r="G631" s="2">
        <f>ATAN(_R2*(1/(テーブル143[[#This Row],[w]]*_L2)-テーブル143[[#This Row],[w]]*_C2))</f>
        <v>-1.5598762465106704</v>
      </c>
    </row>
    <row r="632" spans="1:7">
      <c r="A632">
        <f t="shared" si="21"/>
        <v>5833.5</v>
      </c>
      <c r="B632">
        <f>2*PI()*テーブル143[[#This Row],[周波数]]</f>
        <v>36652.961489432113</v>
      </c>
      <c r="C632">
        <f>(テーブル143[[#This Row],[w]]*_C2-1/(テーブル143[[#This Row],[w]]*_L2))^2</f>
        <v>84.141160070213871</v>
      </c>
      <c r="D632">
        <f>1/(SQRT((1/_R2)^2+テーブル143[[#This Row],[(wc-1/wl)^2]]))</f>
        <v>0.10901090529908733</v>
      </c>
      <c r="E632">
        <f>テーブル143[[#This Row],[インピーダンス]]*COS(テーブル143[[#This Row],[偏角]])</f>
        <v>1.1883377474126574E-3</v>
      </c>
      <c r="F632">
        <f>テーブル143[[#This Row],[インピーダンス]]*SIN(テーブル143[[#This Row],[偏角]])</f>
        <v>-0.10900442801796935</v>
      </c>
      <c r="G632" s="2">
        <f>ATAN(_R2*(1/(テーブル143[[#This Row],[w]]*_L2)-テーブル143[[#This Row],[w]]*_C2))</f>
        <v>-1.5598950203504856</v>
      </c>
    </row>
    <row r="633" spans="1:7">
      <c r="A633">
        <f t="shared" si="21"/>
        <v>5843.5</v>
      </c>
      <c r="B633">
        <f>2*PI()*テーブル143[[#This Row],[周波数]]</f>
        <v>36715.793342503915</v>
      </c>
      <c r="C633">
        <f>(テーブル143[[#This Row],[w]]*_C2-1/(テーブル143[[#This Row],[w]]*_L2))^2</f>
        <v>84.430741818044922</v>
      </c>
      <c r="D633">
        <f>1/(SQRT((1/_R2)^2+テーブル143[[#This Row],[(wc-1/wl)^2]]))</f>
        <v>0.10882382333584593</v>
      </c>
      <c r="E633">
        <f>テーブル143[[#This Row],[インピーダンス]]*COS(テーブル143[[#This Row],[偏角]])</f>
        <v>1.184262452543145E-3</v>
      </c>
      <c r="F633">
        <f>テーブル143[[#This Row],[インピーダンス]]*SIN(テーブル143[[#This Row],[偏角]])</f>
        <v>-0.10881737934665998</v>
      </c>
      <c r="G633" s="2">
        <f>ATAN(_R2*(1/(テーブル143[[#This Row],[w]]*_L2)-テーブル143[[#This Row],[w]]*_C2))</f>
        <v>-1.5599137296565846</v>
      </c>
    </row>
    <row r="634" spans="1:7">
      <c r="A634">
        <f t="shared" si="21"/>
        <v>5853.5</v>
      </c>
      <c r="B634">
        <f>2*PI()*テーブル143[[#This Row],[周波数]]</f>
        <v>36778.625195575711</v>
      </c>
      <c r="C634">
        <f>(テーブル143[[#This Row],[w]]*_C2-1/(テーブル143[[#This Row],[w]]*_L2))^2</f>
        <v>84.720819556775581</v>
      </c>
      <c r="D634">
        <f>1/(SQRT((1/_R2)^2+テーブル143[[#This Row],[(wc-1/wl)^2]]))</f>
        <v>0.10863738330733505</v>
      </c>
      <c r="E634">
        <f>テーブル143[[#This Row],[インピーダンス]]*COS(テーブル143[[#This Row],[偏角]])</f>
        <v>1.1802081051864922E-3</v>
      </c>
      <c r="F634">
        <f>テーブル143[[#This Row],[インピーダンス]]*SIN(テーブル143[[#This Row],[偏角]])</f>
        <v>-0.10863097238215853</v>
      </c>
      <c r="G634" s="2">
        <f>ATAN(_R2*(1/(テーブル143[[#This Row],[w]]*_L2)-テーブル143[[#This Row],[w]]*_C2))</f>
        <v>-1.5599323747616127</v>
      </c>
    </row>
    <row r="635" spans="1:7">
      <c r="A635">
        <f t="shared" si="21"/>
        <v>5863.5</v>
      </c>
      <c r="B635">
        <f>2*PI()*テーブル143[[#This Row],[周波数]]</f>
        <v>36841.457048647506</v>
      </c>
      <c r="C635">
        <f>(テーブル143[[#This Row],[w]]*_C2-1/(テーブル143[[#This Row],[w]]*_L2))^2</f>
        <v>85.011393286383765</v>
      </c>
      <c r="D635">
        <f>1/(SQRT((1/_R2)^2+テーブル143[[#This Row],[(wc-1/wl)^2]]))</f>
        <v>0.10845158191060636</v>
      </c>
      <c r="E635">
        <f>テーブル143[[#This Row],[インピーダンス]]*COS(テーブル143[[#This Row],[偏角]])</f>
        <v>1.1761745618912875E-3</v>
      </c>
      <c r="F635">
        <f>テーブル143[[#This Row],[インピーダンス]]*SIN(テーブル143[[#This Row],[偏角]])</f>
        <v>-0.10844520382346524</v>
      </c>
      <c r="G635" s="2">
        <f>ATAN(_R2*(1/(テーブル143[[#This Row],[w]]*_L2)-テーブル143[[#This Row],[w]]*_C2))</f>
        <v>-1.5599509559959299</v>
      </c>
    </row>
    <row r="636" spans="1:7">
      <c r="A636">
        <f t="shared" si="21"/>
        <v>5873.5</v>
      </c>
      <c r="B636">
        <f>2*PI()*テーブル143[[#This Row],[周波数]]</f>
        <v>36904.288901719301</v>
      </c>
      <c r="C636">
        <f>(テーブル143[[#This Row],[w]]*_C2-1/(テーブル143[[#This Row],[w]]*_L2))^2</f>
        <v>85.302463006847361</v>
      </c>
      <c r="D636">
        <f>1/(SQRT((1/_R2)^2+テーブル143[[#This Row],[(wc-1/wl)^2]]))</f>
        <v>0.10826641586536349</v>
      </c>
      <c r="E636">
        <f>テーブル143[[#This Row],[インピーダンス]]*COS(テーブル143[[#This Row],[偏角]])</f>
        <v>1.172161680433178E-3</v>
      </c>
      <c r="F636">
        <f>テーブル143[[#This Row],[インピーダンス]]*SIN(テーブル143[[#This Row],[偏角]])</f>
        <v>-0.10826007039221226</v>
      </c>
      <c r="G636" s="2">
        <f>ATAN(_R2*(1/(テーブル143[[#This Row],[w]]*_L2)-テーブル143[[#This Row],[w]]*_C2))</f>
        <v>-1.5599694736876297</v>
      </c>
    </row>
    <row r="637" spans="1:7">
      <c r="A637">
        <f t="shared" si="21"/>
        <v>5883.5</v>
      </c>
      <c r="B637">
        <f>2*PI()*テーブル143[[#This Row],[周波数]]</f>
        <v>36967.120754791096</v>
      </c>
      <c r="C637">
        <f>(テーブル143[[#This Row],[w]]*_C2-1/(テーブル143[[#This Row],[w]]*_L2))^2</f>
        <v>85.594028718144557</v>
      </c>
      <c r="D637">
        <f>1/(SQRT((1/_R2)^2+テーブル143[[#This Row],[(wc-1/wl)^2]]))</f>
        <v>0.10808188191376784</v>
      </c>
      <c r="E637">
        <f>テーブル143[[#This Row],[インピーダンス]]*COS(テーブル143[[#This Row],[偏角]])</f>
        <v>1.1681693198021756E-3</v>
      </c>
      <c r="F637">
        <f>テーブル143[[#This Row],[インピーダンス]]*SIN(テーブル143[[#This Row],[偏角]])</f>
        <v>-0.10807556883246985</v>
      </c>
      <c r="G637" s="2">
        <f>ATAN(_R2*(1/(テーブル143[[#This Row],[w]]*_L2)-テーブル143[[#This Row],[w]]*_C2))</f>
        <v>-1.5599879281625597</v>
      </c>
    </row>
    <row r="638" spans="1:7">
      <c r="A638">
        <f t="shared" si="21"/>
        <v>5893.5</v>
      </c>
      <c r="B638">
        <f>2*PI()*テーブル143[[#This Row],[周波数]]</f>
        <v>37029.952607862891</v>
      </c>
      <c r="C638">
        <f>(テーブル143[[#This Row],[w]]*_C2-1/(テーブル143[[#This Row],[w]]*_L2))^2</f>
        <v>85.886090420253694</v>
      </c>
      <c r="D638">
        <f>1/(SQRT((1/_R2)^2+テーブル143[[#This Row],[(wc-1/wl)^2]]))</f>
        <v>0.10789797682024642</v>
      </c>
      <c r="E638">
        <f>テーブル143[[#This Row],[インピーダンス]]*COS(テーブル143[[#This Row],[偏角]])</f>
        <v>1.1641973401902365E-3</v>
      </c>
      <c r="F638">
        <f>テーブル143[[#This Row],[インピーダンス]]*SIN(テーブル143[[#This Row],[偏角]])</f>
        <v>-0.10789169591055434</v>
      </c>
      <c r="G638" s="2">
        <f>ATAN(_R2*(1/(テーブル143[[#This Row],[w]]*_L2)-テーブル143[[#This Row],[w]]*_C2))</f>
        <v>-1.5600063197443406</v>
      </c>
    </row>
    <row r="639" spans="1:7">
      <c r="A639">
        <f t="shared" si="21"/>
        <v>5903.5</v>
      </c>
      <c r="B639">
        <f>2*PI()*テーブル143[[#This Row],[周波数]]</f>
        <v>37092.784460934687</v>
      </c>
      <c r="C639">
        <f>(テーブル143[[#This Row],[w]]*_C2-1/(テーブル143[[#This Row],[w]]*_L2))^2</f>
        <v>86.178648113153358</v>
      </c>
      <c r="D639">
        <f>1/(SQRT((1/_R2)^2+テーブル143[[#This Row],[(wc-1/wl)^2]]))</f>
        <v>0.10771469737130167</v>
      </c>
      <c r="E639">
        <f>テーブル143[[#This Row],[インピーダンス]]*COS(テーブル143[[#This Row],[偏角]])</f>
        <v>1.1602456029791118E-3</v>
      </c>
      <c r="F639">
        <f>テーブル143[[#This Row],[インピーダンス]]*SIN(テーブル143[[#This Row],[偏角]])</f>
        <v>-0.10770844841483825</v>
      </c>
      <c r="G639" s="2">
        <f>ATAN(_R2*(1/(テーブル143[[#This Row],[w]]*_L2)-テーブル143[[#This Row],[w]]*_C2))</f>
        <v>-1.5600246487543838</v>
      </c>
    </row>
    <row r="640" spans="1:7">
      <c r="A640">
        <f t="shared" si="21"/>
        <v>5913.5</v>
      </c>
      <c r="B640">
        <f>2*PI()*テーブル143[[#This Row],[周波数]]</f>
        <v>37155.616314006482</v>
      </c>
      <c r="C640">
        <f>(テーブル143[[#This Row],[w]]*_C2-1/(テーブル143[[#This Row],[w]]*_L2))^2</f>
        <v>86.471701796822188</v>
      </c>
      <c r="D640">
        <f>1/(SQRT((1/_R2)^2+テーブル143[[#This Row],[(wc-1/wl)^2]]))</f>
        <v>0.10753204037532348</v>
      </c>
      <c r="E640">
        <f>テーブル143[[#This Row],[インピーダンス]]*COS(テーブル143[[#This Row],[偏角]])</f>
        <v>1.1563139707280151E-3</v>
      </c>
      <c r="F640">
        <f>テーブル143[[#This Row],[インピーダンス]]*SIN(テーブル143[[#This Row],[偏角]])</f>
        <v>-0.10752582315556249</v>
      </c>
      <c r="G640" s="2">
        <f>ATAN(_R2*(1/(テーブル143[[#This Row],[w]]*_L2)-テーブル143[[#This Row],[w]]*_C2))</f>
        <v>-1.5600429155119127</v>
      </c>
    </row>
    <row r="641" spans="1:7">
      <c r="A641">
        <f t="shared" si="21"/>
        <v>5923.5</v>
      </c>
      <c r="B641">
        <f>2*PI()*テーブル143[[#This Row],[周波数]]</f>
        <v>37218.448167078277</v>
      </c>
      <c r="C641">
        <f>(テーブル143[[#This Row],[w]]*_C2-1/(テーブル143[[#This Row],[w]]*_L2))^2</f>
        <v>86.765251471239168</v>
      </c>
      <c r="D641">
        <f>1/(SQRT((1/_R2)^2+テーブル143[[#This Row],[(wc-1/wl)^2]]))</f>
        <v>0.10735000266240256</v>
      </c>
      <c r="E641">
        <f>テーブル143[[#This Row],[インピーダンス]]*COS(テーブル143[[#This Row],[偏角]])</f>
        <v>1.1524023071617889E-3</v>
      </c>
      <c r="F641">
        <f>テーブル143[[#This Row],[インピーダンス]]*SIN(テーブル143[[#This Row],[偏角]])</f>
        <v>-0.10734381696465002</v>
      </c>
      <c r="G641" s="2">
        <f>ATAN(_R2*(1/(テーブル143[[#This Row],[w]]*_L2)-テーブル143[[#This Row],[w]]*_C2))</f>
        <v>-1.5600611203339787</v>
      </c>
    </row>
    <row r="642" spans="1:7">
      <c r="A642">
        <f t="shared" si="21"/>
        <v>5933.5</v>
      </c>
      <c r="B642">
        <f>2*PI()*テーブル143[[#This Row],[周波数]]</f>
        <v>37281.280020150072</v>
      </c>
      <c r="C642">
        <f>(テーブル143[[#This Row],[w]]*_C2-1/(テーブル143[[#This Row],[w]]*_L2))^2</f>
        <v>87.059297136383265</v>
      </c>
      <c r="D642">
        <f>1/(SQRT((1/_R2)^2+テーブル143[[#This Row],[(wc-1/wl)^2]]))</f>
        <v>0.10716858108414647</v>
      </c>
      <c r="E642">
        <f>テーブル143[[#This Row],[インピーダンス]]*COS(テーブル143[[#This Row],[偏角]])</f>
        <v>1.1485104771589397E-3</v>
      </c>
      <c r="F642">
        <f>テーブル143[[#This Row],[インピーダンス]]*SIN(テーブル143[[#This Row],[偏角]])</f>
        <v>-0.10716242669552203</v>
      </c>
      <c r="G642" s="2">
        <f>ATAN(_R2*(1/(テーブル143[[#This Row],[w]]*_L2)-テーブル143[[#This Row],[w]]*_C2))</f>
        <v>-1.5600792635354819</v>
      </c>
    </row>
    <row r="643" spans="1:7">
      <c r="A643">
        <f t="shared" si="21"/>
        <v>5943.5</v>
      </c>
      <c r="B643">
        <f>2*PI()*テーブル143[[#This Row],[周波数]]</f>
        <v>37344.111873221867</v>
      </c>
      <c r="C643">
        <f>(テーブル143[[#This Row],[w]]*_C2-1/(テーブル143[[#This Row],[w]]*_L2))^2</f>
        <v>87.353838792233844</v>
      </c>
      <c r="D643">
        <f>1/(SQRT((1/_R2)^2+テーブル143[[#This Row],[(wc-1/wl)^2]]))</f>
        <v>0.1069877725134967</v>
      </c>
      <c r="E643">
        <f>テーブル143[[#This Row],[インピーダンス]]*COS(テーブル143[[#This Row],[偏角]])</f>
        <v>1.1446383467399754E-3</v>
      </c>
      <c r="F643">
        <f>テーブル143[[#This Row],[インピーダンス]]*SIN(テーブル143[[#This Row],[偏角]])</f>
        <v>-0.10698164922291528</v>
      </c>
      <c r="G643" s="2">
        <f>ATAN(_R2*(1/(テーブル143[[#This Row],[w]]*_L2)-テーブル143[[#This Row],[w]]*_C2))</f>
        <v>-1.560097345429188</v>
      </c>
    </row>
    <row r="644" spans="1:7">
      <c r="A644">
        <f t="shared" si="21"/>
        <v>5953.5</v>
      </c>
      <c r="B644">
        <f>2*PI()*テーブル143[[#This Row],[周波数]]</f>
        <v>37406.94372629367</v>
      </c>
      <c r="C644">
        <f>(テーブル143[[#This Row],[w]]*_C2-1/(テーブル143[[#This Row],[w]]*_L2))^2</f>
        <v>87.64887643877023</v>
      </c>
      <c r="D644">
        <f>1/(SQRT((1/_R2)^2+テーブル143[[#This Row],[(wc-1/wl)^2]]))</f>
        <v>0.10680757384454846</v>
      </c>
      <c r="E644">
        <f>テーブル143[[#This Row],[インピーダンス]]*COS(テーブル143[[#This Row],[偏角]])</f>
        <v>1.1407857830558696E-3</v>
      </c>
      <c r="F644">
        <f>テーブル143[[#This Row],[インピーダンス]]*SIN(テーブル143[[#This Row],[偏角]])</f>
        <v>-0.10680148144270214</v>
      </c>
      <c r="G644" s="2">
        <f>ATAN(_R2*(1/(テーブル143[[#This Row],[w]]*_L2)-テーブル143[[#This Row],[w]]*_C2))</f>
        <v>-1.5601153663257465</v>
      </c>
    </row>
    <row r="645" spans="1:7">
      <c r="A645">
        <f t="shared" si="21"/>
        <v>5963.5</v>
      </c>
      <c r="B645">
        <f>2*PI()*テーブル143[[#This Row],[周波数]]</f>
        <v>37469.775579365465</v>
      </c>
      <c r="C645">
        <f>(テーブル143[[#This Row],[w]]*_C2-1/(テーブル143[[#This Row],[w]]*_L2))^2</f>
        <v>87.944410075972044</v>
      </c>
      <c r="D645">
        <f>1/(SQRT((1/_R2)^2+テーブル143[[#This Row],[(wc-1/wl)^2]]))</f>
        <v>0.1066279819923715</v>
      </c>
      <c r="E645">
        <f>テーブル143[[#This Row],[インピーダンス]]*COS(テーブル143[[#This Row],[偏角]])</f>
        <v>1.1369526543765398E-3</v>
      </c>
      <c r="F645">
        <f>テーブル143[[#This Row],[インピーダンス]]*SIN(テーブル143[[#This Row],[偏角]])</f>
        <v>-0.10662192027171152</v>
      </c>
      <c r="G645" s="2">
        <f>ATAN(_R2*(1/(テーブル143[[#This Row],[w]]*_L2)-テーブル143[[#This Row],[w]]*_C2))</f>
        <v>-1.5601333265337094</v>
      </c>
    </row>
    <row r="646" spans="1:7">
      <c r="A646">
        <f t="shared" si="21"/>
        <v>5973.5</v>
      </c>
      <c r="B646">
        <f>2*PI()*テーブル143[[#This Row],[周波数]]</f>
        <v>37532.60743243726</v>
      </c>
      <c r="C646">
        <f>(テーブル143[[#This Row],[w]]*_C2-1/(テーブル143[[#This Row],[w]]*_L2))^2</f>
        <v>88.24043970381905</v>
      </c>
      <c r="D646">
        <f>1/(SQRT((1/_R2)^2+テーブル143[[#This Row],[(wc-1/wl)^2]]))</f>
        <v>0.10644899389283338</v>
      </c>
      <c r="E646">
        <f>テーブル143[[#This Row],[インピーダンス]]*COS(テーブル143[[#This Row],[偏角]])</f>
        <v>1.1331388300796375E-3</v>
      </c>
      <c r="F646">
        <f>テーブル143[[#This Row],[インピーダンス]]*SIN(テーブル143[[#This Row],[偏角]])</f>
        <v>-0.10644296264755244</v>
      </c>
      <c r="G646" s="2">
        <f>ATAN(_R2*(1/(テーブル143[[#This Row],[w]]*_L2)-テーブル143[[#This Row],[w]]*_C2))</f>
        <v>-1.5601512263595476</v>
      </c>
    </row>
    <row r="647" spans="1:7">
      <c r="A647">
        <f t="shared" si="21"/>
        <v>5983.5</v>
      </c>
      <c r="B647">
        <f>2*PI()*テーブル143[[#This Row],[周波数]]</f>
        <v>37595.439285509055</v>
      </c>
      <c r="C647">
        <f>(テーブル143[[#This Row],[w]]*_C2-1/(テーブル143[[#This Row],[w]]*_L2))^2</f>
        <v>88.536965322291167</v>
      </c>
      <c r="D647">
        <f>1/(SQRT((1/_R2)^2+テーブル143[[#This Row],[(wc-1/wl)^2]]))</f>
        <v>0.10627060650242411</v>
      </c>
      <c r="E647">
        <f>テーブル143[[#This Row],[インピーダンス]]*COS(テーブル143[[#This Row],[偏角]])</f>
        <v>1.1293441806393052E-3</v>
      </c>
      <c r="F647">
        <f>テーブル143[[#This Row],[インピーダンス]]*SIN(テーブル143[[#This Row],[偏角]])</f>
        <v>-0.10626460552843887</v>
      </c>
      <c r="G647" s="2">
        <f>ATAN(_R2*(1/(テーブル143[[#This Row],[w]]*_L2)-テーブル143[[#This Row],[w]]*_C2))</f>
        <v>-1.5601690661076697</v>
      </c>
    </row>
    <row r="648" spans="1:7">
      <c r="A648">
        <f t="shared" si="21"/>
        <v>5993.5</v>
      </c>
      <c r="B648">
        <f>2*PI()*テーブル143[[#This Row],[周波数]]</f>
        <v>37658.271138580851</v>
      </c>
      <c r="C648">
        <f>(テーブル143[[#This Row],[w]]*_C2-1/(テーブル143[[#This Row],[w]]*_L2))^2</f>
        <v>88.833986931368543</v>
      </c>
      <c r="D648">
        <f>1/(SQRT((1/_R2)^2+テーブル143[[#This Row],[(wc-1/wl)^2]]))</f>
        <v>0.10609281679808279</v>
      </c>
      <c r="E648">
        <f>テーブル143[[#This Row],[インピーダンス]]*COS(テーブル143[[#This Row],[偏角]])</f>
        <v>1.1255685776151447E-3</v>
      </c>
      <c r="F648">
        <f>テーブル143[[#This Row],[インピーダンス]]*SIN(テーブル143[[#This Row],[偏角]])</f>
        <v>-0.10608684589301655</v>
      </c>
      <c r="G648" s="2">
        <f>ATAN(_R2*(1/(テーブル143[[#This Row],[w]]*_L2)-テーブル143[[#This Row],[w]]*_C2))</f>
        <v>-1.5601868460804389</v>
      </c>
    </row>
    <row r="649" spans="1:7">
      <c r="A649">
        <f t="shared" si="21"/>
        <v>6003.5</v>
      </c>
      <c r="B649">
        <f>2*PI()*テーブル143[[#This Row],[周波数]]</f>
        <v>37721.102991652646</v>
      </c>
      <c r="C649">
        <f>(テーブル143[[#This Row],[w]]*_C2-1/(テーブル143[[#This Row],[w]]*_L2))^2</f>
        <v>89.13150453103141</v>
      </c>
      <c r="D649">
        <f>1/(SQRT((1/_R2)^2+テーブル143[[#This Row],[(wc-1/wl)^2]]))</f>
        <v>0.105915621777026</v>
      </c>
      <c r="E649">
        <f>テーブル143[[#This Row],[インピーダンス]]*COS(テーブル143[[#This Row],[偏角]])</f>
        <v>1.1218118936414119E-3</v>
      </c>
      <c r="F649">
        <f>テーブル143[[#This Row],[インピーダンス]]*SIN(テーブル143[[#This Row],[偏角]])</f>
        <v>-0.10590968074019158</v>
      </c>
      <c r="G649" s="2">
        <f>ATAN(_R2*(1/(テーブル143[[#This Row],[w]]*_L2)-テーブル143[[#This Row],[w]]*_C2))</f>
        <v>-1.5602045665781894</v>
      </c>
    </row>
    <row r="650" spans="1:7">
      <c r="A650">
        <f t="shared" si="21"/>
        <v>6013.5</v>
      </c>
      <c r="B650">
        <f>2*PI()*テーブル143[[#This Row],[周波数]]</f>
        <v>37783.934844724441</v>
      </c>
      <c r="C650">
        <f>(テーブル143[[#This Row],[w]]*_C2-1/(テーブル143[[#This Row],[w]]*_L2))^2</f>
        <v>89.429518121260202</v>
      </c>
      <c r="D650">
        <f>1/(SQRT((1/_R2)^2+テーブル143[[#This Row],[(wc-1/wl)^2]]))</f>
        <v>0.10573901845657767</v>
      </c>
      <c r="E650">
        <f>テーブル143[[#This Row],[インピーダンス]]*COS(テーブル143[[#This Row],[偏角]])</f>
        <v>1.1180740024160371E-3</v>
      </c>
      <c r="F650">
        <f>テーブル143[[#This Row],[インピーダンス]]*SIN(テーブル143[[#This Row],[偏角]])</f>
        <v>-0.10573310708896053</v>
      </c>
      <c r="G650" s="2">
        <f>ATAN(_R2*(1/(テーブル143[[#This Row],[w]]*_L2)-テーブル143[[#This Row],[w]]*_C2))</f>
        <v>-1.5602222278992453</v>
      </c>
    </row>
    <row r="651" spans="1:7">
      <c r="A651">
        <f t="shared" si="21"/>
        <v>6023.5</v>
      </c>
      <c r="B651">
        <f>2*PI()*テーブル143[[#This Row],[周波数]]</f>
        <v>37846.766697796236</v>
      </c>
      <c r="C651">
        <f>(テーブル143[[#This Row],[w]]*_C2-1/(テーブル143[[#This Row],[w]]*_L2))^2</f>
        <v>89.728027702035561</v>
      </c>
      <c r="D651">
        <f>1/(SQRT((1/_R2)^2+テーブル143[[#This Row],[(wc-1/wl)^2]]))</f>
        <v>0.10556300387400099</v>
      </c>
      <c r="E651">
        <f>テーブル143[[#This Row],[インピーダンス]]*COS(テーブル143[[#This Row],[偏角]])</f>
        <v>1.1143547786902266E-3</v>
      </c>
      <c r="F651">
        <f>テーブル143[[#This Row],[インピーダンス]]*SIN(テーブル143[[#This Row],[偏角]])</f>
        <v>-0.10555712197824245</v>
      </c>
      <c r="G651" s="2">
        <f>ATAN(_R2*(1/(テーブル143[[#This Row],[w]]*_L2)-テーブル143[[#This Row],[w]]*_C2))</f>
        <v>-1.5602398303399347</v>
      </c>
    </row>
    <row r="652" spans="1:7">
      <c r="A652">
        <f t="shared" si="21"/>
        <v>6033.5</v>
      </c>
      <c r="B652">
        <f>2*PI()*テーブル143[[#This Row],[周波数]]</f>
        <v>37909.598550868031</v>
      </c>
      <c r="C652">
        <f>(テーブル143[[#This Row],[w]]*_C2-1/(テーブル143[[#This Row],[w]]*_L2))^2</f>
        <v>90.027033273338148</v>
      </c>
      <c r="D652">
        <f>1/(SQRT((1/_R2)^2+テーブル143[[#This Row],[(wc-1/wl)^2]]))</f>
        <v>0.10538757508633184</v>
      </c>
      <c r="E652">
        <f>テーブル143[[#This Row],[インピーダンス]]*COS(テーブル143[[#This Row],[偏角]])</f>
        <v>1.1106540982577233E-3</v>
      </c>
      <c r="F652">
        <f>テーブル143[[#This Row],[インピーダンス]]*SIN(テーブル143[[#This Row],[偏角]])</f>
        <v>-0.10538172246671268</v>
      </c>
      <c r="G652" s="2">
        <f>ATAN(_R2*(1/(テーブル143[[#This Row],[w]]*_L2)-テーブル143[[#This Row],[w]]*_C2))</f>
        <v>-1.5602573741946091</v>
      </c>
    </row>
    <row r="653" spans="1:7">
      <c r="A653">
        <f t="shared" si="21"/>
        <v>6043.5</v>
      </c>
      <c r="B653">
        <f>2*PI()*テーブル143[[#This Row],[周波数]]</f>
        <v>37972.430403939827</v>
      </c>
      <c r="C653">
        <f>(テーブル143[[#This Row],[w]]*_C2-1/(テーブル143[[#This Row],[w]]*_L2))^2</f>
        <v>90.326534835148905</v>
      </c>
      <c r="D653">
        <f>1/(SQRT((1/_R2)^2+テーブル143[[#This Row],[(wc-1/wl)^2]]))</f>
        <v>0.10521272917021382</v>
      </c>
      <c r="E653">
        <f>テーブル143[[#This Row],[インピーダンス]]*COS(テーブル143[[#This Row],[偏角]])</f>
        <v>1.1069718379444755E-3</v>
      </c>
      <c r="F653">
        <f>テーブル143[[#This Row],[インピーダンス]]*SIN(テーブル143[[#This Row],[偏角]])</f>
        <v>-0.10520690563263783</v>
      </c>
      <c r="G653" s="2">
        <f>ATAN(_R2*(1/(テーブル143[[#This Row],[w]]*_L2)-テーブル143[[#This Row],[w]]*_C2))</f>
        <v>-1.5602748597556582</v>
      </c>
    </row>
    <row r="654" spans="1:7">
      <c r="A654">
        <f t="shared" si="21"/>
        <v>6053.5</v>
      </c>
      <c r="B654">
        <f>2*PI()*テーブル143[[#This Row],[周波数]]</f>
        <v>38035.262257011622</v>
      </c>
      <c r="C654">
        <f>(テーブル143[[#This Row],[w]]*_C2-1/(テーブル143[[#This Row],[w]]*_L2))^2</f>
        <v>90.626532387448975</v>
      </c>
      <c r="D654">
        <f>1/(SQRT((1/_R2)^2+テーブル143[[#This Row],[(wc-1/wl)^2]]))</f>
        <v>0.10503846322173506</v>
      </c>
      <c r="E654">
        <f>テーブル143[[#This Row],[インピーダンス]]*COS(テーブル143[[#This Row],[偏角]])</f>
        <v>1.1033078755983894E-3</v>
      </c>
      <c r="F654">
        <f>テーブル143[[#This Row],[インピーダンス]]*SIN(テーブル143[[#This Row],[偏角]])</f>
        <v>-0.10503266857371296</v>
      </c>
      <c r="G654" s="2">
        <f>ATAN(_R2*(1/(テーブル143[[#This Row],[w]]*_L2)-テーブル143[[#This Row],[w]]*_C2))</f>
        <v>-1.5602922873135265</v>
      </c>
    </row>
    <row r="655" spans="1:7">
      <c r="A655">
        <f t="shared" si="21"/>
        <v>6063.5</v>
      </c>
      <c r="B655">
        <f>2*PI()*テーブル143[[#This Row],[周波数]]</f>
        <v>38098.094110083424</v>
      </c>
      <c r="C655">
        <f>(テーブル143[[#This Row],[w]]*_C2-1/(テーブル143[[#This Row],[w]]*_L2))^2</f>
        <v>90.927025930219514</v>
      </c>
      <c r="D655">
        <f>1/(SQRT((1/_R2)^2+テーブル143[[#This Row],[(wc-1/wl)^2]]))</f>
        <v>0.10486477435626666</v>
      </c>
      <c r="E655">
        <f>テーブル143[[#This Row],[インピーダンス]]*COS(テーブル143[[#This Row],[偏角]])</f>
        <v>1.0996620900790642E-3</v>
      </c>
      <c r="F655">
        <f>テーブル143[[#This Row],[インピーダンス]]*SIN(テーブル143[[#This Row],[偏角]])</f>
        <v>-0.1048590084069002</v>
      </c>
      <c r="G655" s="2">
        <f>ATAN(_R2*(1/(テーブル143[[#This Row],[w]]*_L2)-テーブル143[[#This Row],[w]]*_C2))</f>
        <v>-1.5603096571567305</v>
      </c>
    </row>
    <row r="656" spans="1:7">
      <c r="A656">
        <f t="shared" si="21"/>
        <v>6073.5</v>
      </c>
      <c r="B656">
        <f>2*PI()*テーブル143[[#This Row],[周波数]]</f>
        <v>38160.92596315522</v>
      </c>
      <c r="C656">
        <f>(テーブル143[[#This Row],[w]]*_C2-1/(テーブル143[[#This Row],[w]]*_L2))^2</f>
        <v>91.228015463441878</v>
      </c>
      <c r="D656">
        <f>1/(SQRT((1/_R2)^2+テーブル143[[#This Row],[(wc-1/wl)^2]]))</f>
        <v>0.1046916597083027</v>
      </c>
      <c r="E656">
        <f>テーブル143[[#This Row],[インピーダンス]]*COS(テーブル143[[#This Row],[偏角]])</f>
        <v>1.0960343612479103E-3</v>
      </c>
      <c r="F656">
        <f>テーブル143[[#This Row],[インピーダンス]]*SIN(テーブル143[[#This Row],[偏角]])</f>
        <v>-0.1046859222682688</v>
      </c>
      <c r="G656" s="2">
        <f>ATAN(_R2*(1/(テーブル143[[#This Row],[w]]*_L2)-テーブル143[[#This Row],[w]]*_C2))</f>
        <v>-1.5603269695718727</v>
      </c>
    </row>
    <row r="657" spans="1:7">
      <c r="A657">
        <f t="shared" si="21"/>
        <v>6083.5</v>
      </c>
      <c r="B657">
        <f>2*PI()*テーブル143[[#This Row],[周波数]]</f>
        <v>38223.757816227015</v>
      </c>
      <c r="C657">
        <f>(テーブル143[[#This Row],[w]]*_C2-1/(テーブル143[[#This Row],[w]]*_L2))^2</f>
        <v>91.529500987097663</v>
      </c>
      <c r="D657">
        <f>1/(SQRT((1/_R2)^2+テーブル143[[#This Row],[(wc-1/wl)^2]]))</f>
        <v>0.10451911643130164</v>
      </c>
      <c r="E657">
        <f>テーブル143[[#This Row],[インピーダンス]]*COS(テーブル143[[#This Row],[偏角]])</f>
        <v>1.0924245699579904E-3</v>
      </c>
      <c r="F657">
        <f>テーブル143[[#This Row],[インピーダンス]]*SIN(テーブル143[[#This Row],[偏角]])</f>
        <v>-0.10451340731283687</v>
      </c>
      <c r="G657" s="2">
        <f>ATAN(_R2*(1/(テーブル143[[#This Row],[w]]*_L2)-テーブル143[[#This Row],[w]]*_C2))</f>
        <v>-1.5603442248436596</v>
      </c>
    </row>
    <row r="658" spans="1:7">
      <c r="A658">
        <f t="shared" si="21"/>
        <v>6093.5</v>
      </c>
      <c r="B658">
        <f>2*PI()*テーブル143[[#This Row],[周波数]]</f>
        <v>38286.58966929881</v>
      </c>
      <c r="C658">
        <f>(テーブル143[[#This Row],[w]]*_C2-1/(テーブル143[[#This Row],[w]]*_L2))^2</f>
        <v>91.831482501168551</v>
      </c>
      <c r="D658">
        <f>1/(SQRT((1/_R2)^2+テーブル143[[#This Row],[(wc-1/wl)^2]]))</f>
        <v>0.1043471416975298</v>
      </c>
      <c r="E658">
        <f>テーブル143[[#This Row],[インピーダンス]]*COS(テーブル143[[#This Row],[偏角]])</f>
        <v>1.0888325980444311E-3</v>
      </c>
      <c r="F658">
        <f>テーブル143[[#This Row],[インピーダンス]]*SIN(テーブル143[[#This Row],[偏角]])</f>
        <v>-0.10434146071441494</v>
      </c>
      <c r="G658" s="2">
        <f>ATAN(_R2*(1/(テーブル143[[#This Row],[w]]*_L2)-テーブル143[[#This Row],[w]]*_C2))</f>
        <v>-1.5603614232549159</v>
      </c>
    </row>
    <row r="659" spans="1:7">
      <c r="A659">
        <f t="shared" si="21"/>
        <v>6103.5</v>
      </c>
      <c r="B659">
        <f>2*PI()*テーブル143[[#This Row],[周波数]]</f>
        <v>38349.421522370605</v>
      </c>
      <c r="C659">
        <f>(テーブル143[[#This Row],[w]]*_C2-1/(テーブル143[[#This Row],[w]]*_L2))^2</f>
        <v>92.133960005636354</v>
      </c>
      <c r="D659">
        <f>1/(SQRT((1/_R2)^2+テーブル143[[#This Row],[(wc-1/wl)^2]]))</f>
        <v>0.10417573269790588</v>
      </c>
      <c r="E659">
        <f>テーブル143[[#This Row],[インピーダンス]]*COS(テーブル143[[#This Row],[偏角]])</f>
        <v>1.0852583283145524E-3</v>
      </c>
      <c r="F659">
        <f>テーブル143[[#This Row],[インピーダンス]]*SIN(テーブル143[[#This Row],[偏角]])</f>
        <v>-0.10417007966545076</v>
      </c>
      <c r="G659" s="2">
        <f>ATAN(_R2*(1/(テーブル143[[#This Row],[w]]*_L2)-テーブル143[[#This Row],[w]]*_C2))</f>
        <v>-1.5603785650866007</v>
      </c>
    </row>
    <row r="660" spans="1:7">
      <c r="A660">
        <f t="shared" si="21"/>
        <v>6113.5</v>
      </c>
      <c r="B660">
        <f>2*PI()*テーブル143[[#This Row],[周波数]]</f>
        <v>38412.2533754424</v>
      </c>
      <c r="C660">
        <f>(テーブル143[[#This Row],[w]]*_C2-1/(テーブル143[[#This Row],[w]]*_L2))^2</f>
        <v>92.436933500482994</v>
      </c>
      <c r="D660">
        <f>1/(SQRT((1/_R2)^2+テーブル143[[#This Row],[(wc-1/wl)^2]]))</f>
        <v>0.1040048866418473</v>
      </c>
      <c r="E660">
        <f>テーブル143[[#This Row],[インピーダンス]]*COS(テーブル143[[#This Row],[偏角]])</f>
        <v>1.081701644538353E-3</v>
      </c>
      <c r="F660">
        <f>テーブル143[[#This Row],[インピーダンス]]*SIN(テーブル143[[#This Row],[偏角]])</f>
        <v>-0.10399926137687569</v>
      </c>
      <c r="G660" s="2">
        <f>ATAN(_R2*(1/(テーブル143[[#This Row],[w]]*_L2)-テーブル143[[#This Row],[w]]*_C2))</f>
        <v>-1.5603956506178227</v>
      </c>
    </row>
    <row r="661" spans="1:7">
      <c r="A661">
        <f t="shared" si="21"/>
        <v>6123.5</v>
      </c>
      <c r="B661">
        <f>2*PI()*テーブル143[[#This Row],[周波数]]</f>
        <v>38475.085228514195</v>
      </c>
      <c r="C661">
        <f>(テーブル143[[#This Row],[w]]*_C2-1/(テーブル143[[#This Row],[w]]*_L2))^2</f>
        <v>92.740402985690707</v>
      </c>
      <c r="D661">
        <f>1/(SQRT((1/_R2)^2+テーブル143[[#This Row],[(wc-1/wl)^2]]))</f>
        <v>0.1038346007571179</v>
      </c>
      <c r="E661">
        <f>テーブル143[[#This Row],[インピーダンス]]*COS(テーブル143[[#This Row],[偏角]])</f>
        <v>1.0781624314390177E-3</v>
      </c>
      <c r="F661">
        <f>テーブル143[[#This Row],[インピーダンス]]*SIN(テーブル143[[#This Row],[偏角]])</f>
        <v>-0.10382900307795265</v>
      </c>
      <c r="G661" s="2">
        <f>ATAN(_R2*(1/(テーブル143[[#This Row],[w]]*_L2)-テーブル143[[#This Row],[w]]*_C2))</f>
        <v>-1.5604126801258555</v>
      </c>
    </row>
    <row r="662" spans="1:7">
      <c r="A662">
        <f t="shared" si="21"/>
        <v>6133.5</v>
      </c>
      <c r="B662">
        <f>2*PI()*テーブル143[[#This Row],[周波数]]</f>
        <v>38537.917081585991</v>
      </c>
      <c r="C662">
        <f>(テーブル143[[#This Row],[w]]*_C2-1/(テーブル143[[#This Row],[w]]*_L2))^2</f>
        <v>93.044368461241746</v>
      </c>
      <c r="D662">
        <f>1/(SQRT((1/_R2)^2+テーブル143[[#This Row],[(wc-1/wl)^2]]))</f>
        <v>0.10366487228967733</v>
      </c>
      <c r="E662">
        <f>テーブル143[[#This Row],[インピーダンス]]*COS(テーブル143[[#This Row],[偏角]])</f>
        <v>1.0746405746835206E-3</v>
      </c>
      <c r="F662">
        <f>テーブル143[[#This Row],[インピーダンス]]*SIN(テーブル143[[#This Row],[偏角]])</f>
        <v>-0.10365930201612567</v>
      </c>
      <c r="G662" s="2">
        <f>ATAN(_R2*(1/(テーブル143[[#This Row],[w]]*_L2)-テーブル143[[#This Row],[w]]*_C2))</f>
        <v>-1.5604296538861528</v>
      </c>
    </row>
    <row r="663" spans="1:7">
      <c r="A663">
        <f t="shared" si="21"/>
        <v>6143.5</v>
      </c>
      <c r="B663">
        <f>2*PI()*テーブル143[[#This Row],[周波数]]</f>
        <v>38600.748934657786</v>
      </c>
      <c r="C663">
        <f>(テーブル143[[#This Row],[w]]*_C2-1/(テーブル143[[#This Row],[w]]*_L2))^2</f>
        <v>93.348829927118445</v>
      </c>
      <c r="D663">
        <f>1/(SQRT((1/_R2)^2+テーブル143[[#This Row],[(wc-1/wl)^2]]))</f>
        <v>0.10349569850353184</v>
      </c>
      <c r="E663">
        <f>テーブル143[[#This Row],[インピーダンス]]*COS(テーブル143[[#This Row],[偏角]])</f>
        <v>1.071135960873388E-3</v>
      </c>
      <c r="F663">
        <f>テーブル143[[#This Row],[インピーダンス]]*SIN(テーブル143[[#This Row],[偏角]])</f>
        <v>-0.10349015545687081</v>
      </c>
      <c r="G663" s="2">
        <f>ATAN(_R2*(1/(テーブル143[[#This Row],[w]]*_L2)-テーブル143[[#This Row],[w]]*_C2))</f>
        <v>-1.560446572172363</v>
      </c>
    </row>
    <row r="664" spans="1:7">
      <c r="A664">
        <f t="shared" si="21"/>
        <v>6153.5</v>
      </c>
      <c r="B664">
        <f>2*PI()*テーブル143[[#This Row],[周波数]]</f>
        <v>38663.580787729581</v>
      </c>
      <c r="C664">
        <f>(テーブル143[[#This Row],[w]]*_C2-1/(テーブル143[[#This Row],[w]]*_L2))^2</f>
        <v>93.653787383303481</v>
      </c>
      <c r="D664">
        <f>1/(SQRT((1/_R2)^2+テーブル143[[#This Row],[(wc-1/wl)^2]]))</f>
        <v>0.10332707668058637</v>
      </c>
      <c r="E664">
        <f>テーブル143[[#This Row],[インピーダンス]]*COS(テーブル143[[#This Row],[偏角]])</f>
        <v>1.0676484775355747E-3</v>
      </c>
      <c r="F664">
        <f>テーブル143[[#This Row],[インピーダンス]]*SIN(テーブル143[[#This Row],[偏角]])</f>
        <v>-0.10332156068354849</v>
      </c>
      <c r="G664" s="2">
        <f>ATAN(_R2*(1/(テーブル143[[#This Row],[w]]*_L2)-テーブル143[[#This Row],[w]]*_C2))</f>
        <v>-1.5604634352563438</v>
      </c>
    </row>
    <row r="665" spans="1:7">
      <c r="A665">
        <f t="shared" si="21"/>
        <v>6163.5</v>
      </c>
      <c r="B665">
        <f>2*PI()*テーブル143[[#This Row],[周波数]]</f>
        <v>38726.412640801376</v>
      </c>
      <c r="C665">
        <f>(テーブル143[[#This Row],[w]]*_C2-1/(テーブル143[[#This Row],[w]]*_L2))^2</f>
        <v>93.959240829779503</v>
      </c>
      <c r="D665">
        <f>1/(SQRT((1/_R2)^2+テーブル143[[#This Row],[(wc-1/wl)^2]]))</f>
        <v>0.1031590041204984</v>
      </c>
      <c r="E665">
        <f>テーブル143[[#This Row],[インピーダンス]]*COS(テーブル143[[#This Row],[偏角]])</f>
        <v>1.0641780131132917E-3</v>
      </c>
      <c r="F665">
        <f>テーブル143[[#This Row],[インピーダンス]]*SIN(テーブル143[[#This Row],[偏角]])</f>
        <v>-0.10315351499725743</v>
      </c>
      <c r="G665" s="2">
        <f>ATAN(_R2*(1/(テーブル143[[#This Row],[w]]*_L2)-テーブル143[[#This Row],[w]]*_C2))</f>
        <v>-1.5604802434081777</v>
      </c>
    </row>
    <row r="666" spans="1:7">
      <c r="A666">
        <f t="shared" si="21"/>
        <v>6173.5</v>
      </c>
      <c r="B666">
        <f>2*PI()*テーブル143[[#This Row],[周波数]]</f>
        <v>38789.244493873179</v>
      </c>
      <c r="C666">
        <f>(テーブル143[[#This Row],[w]]*_C2-1/(テーブル143[[#This Row],[w]]*_L2))^2</f>
        <v>94.265190266529387</v>
      </c>
      <c r="D666">
        <f>1/(SQRT((1/_R2)^2+テーブル143[[#This Row],[(wc-1/wl)^2]]))</f>
        <v>0.10299147814053299</v>
      </c>
      <c r="E666">
        <f>テーブル143[[#This Row],[インピーダンス]]*COS(テーブル143[[#This Row],[偏角]])</f>
        <v>1.0607244569571783E-3</v>
      </c>
      <c r="F666">
        <f>テーブル143[[#This Row],[インピーダンス]]*SIN(テーブル143[[#This Row],[偏角]])</f>
        <v>-0.10298601571668989</v>
      </c>
      <c r="G666" s="2">
        <f>ATAN(_R2*(1/(テーブル143[[#This Row],[w]]*_L2)-テーブル143[[#This Row],[w]]*_C2))</f>
        <v>-1.5604969968961857</v>
      </c>
    </row>
    <row r="667" spans="1:7">
      <c r="A667">
        <f t="shared" si="21"/>
        <v>6183.5</v>
      </c>
      <c r="B667">
        <f>2*PI()*テーブル143[[#This Row],[周波数]]</f>
        <v>38852.076346944974</v>
      </c>
      <c r="C667">
        <f>(テーブル143[[#This Row],[w]]*_C2-1/(テーブル143[[#This Row],[w]]*_L2))^2</f>
        <v>94.571635693536081</v>
      </c>
      <c r="D667">
        <f>1/(SQRT((1/_R2)^2+テーブル143[[#This Row],[(wc-1/wl)^2]]))</f>
        <v>0.10282449607541935</v>
      </c>
      <c r="E667">
        <f>テーブル143[[#This Row],[インピーダンス]]*COS(テーブル143[[#This Row],[偏角]])</f>
        <v>1.0572876993163961E-3</v>
      </c>
      <c r="F667">
        <f>テーブル143[[#This Row],[インピーダンス]]*SIN(テーブル143[[#This Row],[偏角]])</f>
        <v>-0.10281906017798842</v>
      </c>
      <c r="G667" s="2">
        <f>ATAN(_R2*(1/(テーブル143[[#This Row],[w]]*_L2)-テーブル143[[#This Row],[w]]*_C2))</f>
        <v>-1.5605136959869419</v>
      </c>
    </row>
    <row r="668" spans="1:7">
      <c r="A668">
        <f t="shared" si="21"/>
        <v>6193.5</v>
      </c>
      <c r="B668">
        <f>2*PI()*テーブル143[[#This Row],[周波数]]</f>
        <v>38914.908200016769</v>
      </c>
      <c r="C668">
        <f>(テーブル143[[#This Row],[w]]*_C2-1/(テーブル143[[#This Row],[w]]*_L2))^2</f>
        <v>94.878577110782686</v>
      </c>
      <c r="D668">
        <f>1/(SQRT((1/_R2)^2+テーブル143[[#This Row],[(wc-1/wl)^2]]))</f>
        <v>0.10265805527720882</v>
      </c>
      <c r="E668">
        <f>テーブル143[[#This Row],[インピーダンス]]*COS(テーブル143[[#This Row],[偏角]])</f>
        <v>1.0538676313298354E-3</v>
      </c>
      <c r="F668">
        <f>テーブル143[[#This Row],[インピーダンス]]*SIN(テーブル143[[#This Row],[偏角]])</f>
        <v>-0.10265264573460393</v>
      </c>
      <c r="G668" s="2">
        <f>ATAN(_R2*(1/(テーブル143[[#This Row],[w]]*_L2)-テーブル143[[#This Row],[w]]*_C2))</f>
        <v>-1.5605303409452882</v>
      </c>
    </row>
    <row r="669" spans="1:7">
      <c r="A669">
        <f t="shared" si="21"/>
        <v>6203.5</v>
      </c>
      <c r="B669">
        <f>2*PI()*テーブル143[[#This Row],[周波数]]</f>
        <v>38977.740053088564</v>
      </c>
      <c r="C669">
        <f>(テーブル143[[#This Row],[w]]*_C2-1/(テーブル143[[#This Row],[w]]*_L2))^2</f>
        <v>95.186014518252478</v>
      </c>
      <c r="D669">
        <f>1/(SQRT((1/_R2)^2+テーブル143[[#This Row],[(wc-1/wl)^2]]))</f>
        <v>0.10249215311513409</v>
      </c>
      <c r="E669">
        <f>テーブル143[[#This Row],[インピーダンス]]*COS(テーブル143[[#This Row],[偏角]])</f>
        <v>1.0504641450176113E-3</v>
      </c>
      <c r="F669">
        <f>テーブル143[[#This Row],[インピーダンス]]*SIN(テーブル143[[#This Row],[偏角]])</f>
        <v>-0.10248676975715511</v>
      </c>
      <c r="G669" s="2">
        <f>ATAN(_R2*(1/(テーブル143[[#This Row],[w]]*_L2)-テーブル143[[#This Row],[w]]*_C2))</f>
        <v>-1.560546932034347</v>
      </c>
    </row>
    <row r="670" spans="1:7">
      <c r="A670">
        <f t="shared" si="21"/>
        <v>6213.5</v>
      </c>
      <c r="B670">
        <f>2*PI()*テーブル143[[#This Row],[周波数]]</f>
        <v>39040.57190616036</v>
      </c>
      <c r="C670">
        <f>(テーブル143[[#This Row],[w]]*_C2-1/(テーブル143[[#This Row],[w]]*_L2))^2</f>
        <v>95.493947915928842</v>
      </c>
      <c r="D670">
        <f>1/(SQRT((1/_R2)^2+テーブル143[[#This Row],[(wc-1/wl)^2]]))</f>
        <v>0.10232678697547005</v>
      </c>
      <c r="E670">
        <f>テーブル143[[#This Row],[インピーダンス]]*COS(テーブル143[[#This Row],[偏角]])</f>
        <v>1.0470771332723235E-3</v>
      </c>
      <c r="F670">
        <f>テーブル143[[#This Row],[インピーダンス]]*SIN(テーブル143[[#This Row],[偏角]])</f>
        <v>-0.10232142963328947</v>
      </c>
      <c r="G670" s="2">
        <f>ATAN(_R2*(1/(テーブル143[[#This Row],[w]]*_L2)-テーブル143[[#This Row],[w]]*_C2))</f>
        <v>-1.560563469515537</v>
      </c>
    </row>
    <row r="671" spans="1:7">
      <c r="A671">
        <f t="shared" si="21"/>
        <v>6223.5</v>
      </c>
      <c r="B671">
        <f>2*PI()*テーブル143[[#This Row],[周波数]]</f>
        <v>39103.403759232155</v>
      </c>
      <c r="C671">
        <f>(テーブル143[[#This Row],[w]]*_C2-1/(テーブル143[[#This Row],[w]]*_L2))^2</f>
        <v>95.802377303795325</v>
      </c>
      <c r="D671">
        <f>1/(SQRT((1/_R2)^2+テーブル143[[#This Row],[(wc-1/wl)^2]]))</f>
        <v>0.10216195426139572</v>
      </c>
      <c r="E671">
        <f>テーブル143[[#This Row],[インピーダンス]]*COS(テーブル143[[#This Row],[偏角]])</f>
        <v>1.0437064898507426E-3</v>
      </c>
      <c r="F671">
        <f>テーブル143[[#This Row],[インピーダンス]]*SIN(テーブル143[[#This Row],[偏角]])</f>
        <v>-0.10215662276754531</v>
      </c>
      <c r="G671" s="2">
        <f>ATAN(_R2*(1/(テーブル143[[#This Row],[w]]*_L2)-テーブル143[[#This Row],[w]]*_C2))</f>
        <v>-1.5605799536485856</v>
      </c>
    </row>
    <row r="672" spans="1:7">
      <c r="A672">
        <f t="shared" si="21"/>
        <v>6233.5</v>
      </c>
      <c r="B672">
        <f>2*PI()*テーブル143[[#This Row],[周波数]]</f>
        <v>39166.23561230395</v>
      </c>
      <c r="C672">
        <f>(テーブル143[[#This Row],[w]]*_C2-1/(テーブル143[[#This Row],[w]]*_L2))^2</f>
        <v>96.111302681835568</v>
      </c>
      <c r="D672">
        <f>1/(SQRT((1/_R2)^2+テーブル143[[#This Row],[(wc-1/wl)^2]]))</f>
        <v>0.10199765239285773</v>
      </c>
      <c r="E672">
        <f>テーブル143[[#This Row],[インピーダンス]]*COS(テーブル143[[#This Row],[偏角]])</f>
        <v>1.0403521093654171E-3</v>
      </c>
      <c r="F672">
        <f>テーブル143[[#This Row],[インピーダンス]]*SIN(テーブル143[[#This Row],[偏角]])</f>
        <v>-0.10199234658121546</v>
      </c>
      <c r="G672" s="2">
        <f>ATAN(_R2*(1/(テーブル143[[#This Row],[w]]*_L2)-テーブル143[[#This Row],[w]]*_C2))</f>
        <v>-1.5605963846915427</v>
      </c>
    </row>
    <row r="673" spans="1:7">
      <c r="A673">
        <f t="shared" si="21"/>
        <v>6243.5</v>
      </c>
      <c r="B673">
        <f>2*PI()*テーブル143[[#This Row],[周波数]]</f>
        <v>39229.067465375745</v>
      </c>
      <c r="C673">
        <f>(テーブル143[[#This Row],[w]]*_C2-1/(テーブル143[[#This Row],[w]]*_L2))^2</f>
        <v>96.420724050033385</v>
      </c>
      <c r="D673">
        <f>1/(SQRT((1/_R2)^2+テーブル143[[#This Row],[(wc-1/wl)^2]]))</f>
        <v>0.10183387880643502</v>
      </c>
      <c r="E673">
        <f>テーブル143[[#This Row],[インピーダンス]]*COS(テーブル143[[#This Row],[偏角]])</f>
        <v>1.0370138872763622E-3</v>
      </c>
      <c r="F673">
        <f>テーブル143[[#This Row],[インピーダンス]]*SIN(テーブル143[[#This Row],[偏角]])</f>
        <v>-0.10182859851221214</v>
      </c>
      <c r="G673" s="2">
        <f>ATAN(_R2*(1/(テーブル143[[#This Row],[w]]*_L2)-テーブル143[[#This Row],[w]]*_C2))</f>
        <v>-1.5606127629007951</v>
      </c>
    </row>
    <row r="674" spans="1:7">
      <c r="A674">
        <f t="shared" si="21"/>
        <v>6253.5</v>
      </c>
      <c r="B674">
        <f>2*PI()*テーブル143[[#This Row],[周波数]]</f>
        <v>39291.89931844754</v>
      </c>
      <c r="C674">
        <f>(テーブル143[[#This Row],[w]]*_C2-1/(テーブル143[[#This Row],[w]]*_L2))^2</f>
        <v>96.730641408372662</v>
      </c>
      <c r="D674">
        <f>1/(SQRT((1/_R2)^2+テーブル143[[#This Row],[(wc-1/wl)^2]]))</f>
        <v>0.10167063095520482</v>
      </c>
      <c r="E674">
        <f>テーブル143[[#This Row],[インピーダンス]]*COS(テーブル143[[#This Row],[偏角]])</f>
        <v>1.0336917198829404E-3</v>
      </c>
      <c r="F674">
        <f>テーブル143[[#This Row],[インピーダンス]]*SIN(テーブル143[[#This Row],[偏角]])</f>
        <v>-0.10166537601493292</v>
      </c>
      <c r="G674" s="2">
        <f>ATAN(_R2*(1/(テーブル143[[#This Row],[w]]*_L2)-テーブル143[[#This Row],[w]]*_C2))</f>
        <v>-1.560629088531079</v>
      </c>
    </row>
    <row r="675" spans="1:7">
      <c r="A675">
        <f t="shared" si="21"/>
        <v>6263.5</v>
      </c>
      <c r="B675">
        <f>2*PI()*テーブル143[[#This Row],[周波数]]</f>
        <v>39354.731171519335</v>
      </c>
      <c r="C675">
        <f>(テーブル143[[#This Row],[w]]*_C2-1/(テーブル143[[#This Row],[w]]*_L2))^2</f>
        <v>97.041054756837426</v>
      </c>
      <c r="D675">
        <f>1/(SQRT((1/_R2)^2+テーブル143[[#This Row],[(wc-1/wl)^2]]))</f>
        <v>0.10150790630861008</v>
      </c>
      <c r="E675">
        <f>テーブル143[[#This Row],[インピーダンス]]*COS(テーブル143[[#This Row],[偏角]])</f>
        <v>1.0303855043157549E-3</v>
      </c>
      <c r="F675">
        <f>テーブル143[[#This Row],[インピーダンス]]*SIN(テーブル143[[#This Row],[偏角]])</f>
        <v>-0.1015026765601285</v>
      </c>
      <c r="G675" s="2">
        <f>ATAN(_R2*(1/(テーブル143[[#This Row],[w]]*_L2)-テーブル143[[#This Row],[w]]*_C2))</f>
        <v>-1.5606453618354936</v>
      </c>
    </row>
    <row r="676" spans="1:7">
      <c r="A676">
        <f t="shared" si="21"/>
        <v>6273.5</v>
      </c>
      <c r="B676">
        <f>2*PI()*テーブル143[[#This Row],[周波数]]</f>
        <v>39417.563024591131</v>
      </c>
      <c r="C676">
        <f>(テーブル143[[#This Row],[w]]*_C2-1/(テーブル143[[#This Row],[w]]*_L2))^2</f>
        <v>97.351964095411873</v>
      </c>
      <c r="D676">
        <f>1/(SQRT((1/_R2)^2+テーブル143[[#This Row],[(wc-1/wl)^2]]))</f>
        <v>0.10134570235232795</v>
      </c>
      <c r="E676">
        <f>テーブル143[[#This Row],[インピーダンス]]*COS(テーブル143[[#This Row],[偏角]])</f>
        <v>1.027095138528664E-3</v>
      </c>
      <c r="F676">
        <f>テーブル143[[#This Row],[インピーダンス]]*SIN(テーブル143[[#This Row],[偏角]])</f>
        <v>-0.10134049763477118</v>
      </c>
      <c r="G676" s="2">
        <f>ATAN(_R2*(1/(テーブル143[[#This Row],[w]]*_L2)-テーブル143[[#This Row],[w]]*_C2))</f>
        <v>-1.5606615830655146</v>
      </c>
    </row>
    <row r="677" spans="1:7">
      <c r="A677">
        <f t="shared" si="21"/>
        <v>6283.5</v>
      </c>
      <c r="B677">
        <f>2*PI()*テーブル143[[#This Row],[周波数]]</f>
        <v>39480.394877662933</v>
      </c>
      <c r="C677">
        <f>(テーブル143[[#This Row],[w]]*_C2-1/(テーブル143[[#This Row],[w]]*_L2))^2</f>
        <v>97.663369424080344</v>
      </c>
      <c r="D677">
        <f>1/(SQRT((1/_R2)^2+テーブル143[[#This Row],[(wc-1/wl)^2]]))</f>
        <v>0.10118401658813975</v>
      </c>
      <c r="E677">
        <f>テーブル143[[#This Row],[インピーダンス]]*COS(テーブル143[[#This Row],[偏角]])</f>
        <v>1.0238205212908952E-3</v>
      </c>
      <c r="F677">
        <f>テーブル143[[#This Row],[インピーダンス]]*SIN(テーブル143[[#This Row],[偏角]])</f>
        <v>-0.10117883674192506</v>
      </c>
      <c r="G677" s="2">
        <f>ATAN(_R2*(1/(テーブル143[[#This Row],[w]]*_L2)-テーブル143[[#This Row],[w]]*_C2))</f>
        <v>-1.5606777524710065</v>
      </c>
    </row>
    <row r="678" spans="1:7">
      <c r="A678">
        <f t="shared" si="21"/>
        <v>6293.5</v>
      </c>
      <c r="B678">
        <f>2*PI()*テーブル143[[#This Row],[周波数]]</f>
        <v>39543.226730734728</v>
      </c>
      <c r="C678">
        <f>(テーブル143[[#This Row],[w]]*_C2-1/(テーブル143[[#This Row],[w]]*_L2))^2</f>
        <v>97.975270742827163</v>
      </c>
      <c r="D678">
        <f>1/(SQRT((1/_R2)^2+テーブル143[[#This Row],[(wc-1/wl)^2]]))</f>
        <v>0.10102284653380203</v>
      </c>
      <c r="E678">
        <f>テーブル143[[#This Row],[インピーダンス]]*COS(テーブル143[[#This Row],[偏角]])</f>
        <v>1.0205615521792133E-3</v>
      </c>
      <c r="F678">
        <f>テーブル143[[#This Row],[インピーダンス]]*SIN(テーブル143[[#This Row],[偏角]])</f>
        <v>-0.1010176914006172</v>
      </c>
      <c r="G678" s="2">
        <f>ATAN(_R2*(1/(テーブル143[[#This Row],[w]]*_L2)-テーブル143[[#This Row],[w]]*_C2))</f>
        <v>-1.560693870300236</v>
      </c>
    </row>
    <row r="679" spans="1:7">
      <c r="A679">
        <f t="shared" si="21"/>
        <v>6303.5</v>
      </c>
      <c r="B679">
        <f>2*PI()*テーブル143[[#This Row],[周波数]]</f>
        <v>39606.058583806524</v>
      </c>
      <c r="C679">
        <f>(テーブル143[[#This Row],[w]]*_C2-1/(テーブル143[[#This Row],[w]]*_L2))^2</f>
        <v>98.287668051636956</v>
      </c>
      <c r="D679">
        <f>1/(SQRT((1/_R2)^2+テーブル143[[#This Row],[(wc-1/wl)^2]]))</f>
        <v>0.10086218972291894</v>
      </c>
      <c r="E679">
        <f>テーブル143[[#This Row],[インピーダンス]]*COS(テーブル143[[#This Row],[偏角]])</f>
        <v>1.0173181315702065E-3</v>
      </c>
      <c r="F679">
        <f>テーブル143[[#This Row],[インピーダンス]]*SIN(テーブル143[[#This Row],[偏角]])</f>
        <v>-0.10085705914571014</v>
      </c>
      <c r="G679" s="2">
        <f>ATAN(_R2*(1/(テーブル143[[#This Row],[w]]*_L2)-テーブル143[[#This Row],[w]]*_C2))</f>
        <v>-1.5607099367998847</v>
      </c>
    </row>
    <row r="680" spans="1:7">
      <c r="A680">
        <f t="shared" si="21"/>
        <v>6313.5</v>
      </c>
      <c r="B680">
        <f>2*PI()*テーブル143[[#This Row],[周波数]]</f>
        <v>39668.890436878319</v>
      </c>
      <c r="C680">
        <f>(テーブル143[[#This Row],[w]]*_C2-1/(テーブル143[[#This Row],[w]]*_L2))^2</f>
        <v>98.600561350494303</v>
      </c>
      <c r="D680">
        <f>1/(SQRT((1/_R2)^2+テーブル143[[#This Row],[(wc-1/wl)^2]]))</f>
        <v>0.10070204370481588</v>
      </c>
      <c r="E680">
        <f>テーブル143[[#This Row],[インピーダンス]]*COS(テーブル143[[#This Row],[偏角]])</f>
        <v>1.0140901606326708E-3</v>
      </c>
      <c r="F680">
        <f>テーブル143[[#This Row],[インピーダンス]]*SIN(テーブル143[[#This Row],[偏角]])</f>
        <v>-0.10069693752777567</v>
      </c>
      <c r="G680" s="2">
        <f>ATAN(_R2*(1/(テーブル143[[#This Row],[w]]*_L2)-テーブル143[[#This Row],[w]]*_C2))</f>
        <v>-1.5607259522150614</v>
      </c>
    </row>
    <row r="681" spans="1:7">
      <c r="A681">
        <f t="shared" si="21"/>
        <v>6323.5</v>
      </c>
      <c r="B681">
        <f>2*PI()*テーブル143[[#This Row],[周波数]]</f>
        <v>39731.722289950114</v>
      </c>
      <c r="C681">
        <f>(テーブル143[[#This Row],[w]]*_C2-1/(テーブル143[[#This Row],[w]]*_L2))^2</f>
        <v>98.91395063938414</v>
      </c>
      <c r="D681">
        <f>1/(SQRT((1/_R2)^2+テーブル143[[#This Row],[(wc-1/wl)^2]]))</f>
        <v>0.10054240604441407</v>
      </c>
      <c r="E681">
        <f>テーブル143[[#This Row],[インピーダンス]]*COS(テーブル143[[#This Row],[偏角]])</f>
        <v>1.010877541319975E-3</v>
      </c>
      <c r="F681">
        <f>テーブル143[[#This Row],[インピーダンス]]*SIN(テーブル143[[#This Row],[偏角]])</f>
        <v>-0.10053732411296953</v>
      </c>
      <c r="G681" s="2">
        <f>ATAN(_R2*(1/(テーブル143[[#This Row],[w]]*_L2)-テーブル143[[#This Row],[w]]*_C2))</f>
        <v>-1.5607419167893155</v>
      </c>
    </row>
    <row r="682" spans="1:7">
      <c r="A682">
        <f t="shared" si="21"/>
        <v>6333.5</v>
      </c>
      <c r="B682">
        <f>2*PI()*テーブル143[[#This Row],[周波数]]</f>
        <v>39794.554143021909</v>
      </c>
      <c r="C682">
        <f>(テーブル143[[#This Row],[w]]*_C2-1/(テーブル143[[#This Row],[w]]*_L2))^2</f>
        <v>99.227835918291206</v>
      </c>
      <c r="D682">
        <f>1/(SQRT((1/_R2)^2+テーブル143[[#This Row],[(wc-1/wl)^2]]))</f>
        <v>0.10038327432210689</v>
      </c>
      <c r="E682">
        <f>テーブル143[[#This Row],[インピーダンス]]*COS(テーブル143[[#This Row],[偏角]])</f>
        <v>1.0076801763627468E-3</v>
      </c>
      <c r="F682">
        <f>テーブル143[[#This Row],[インピーダンス]]*SIN(テーブル143[[#This Row],[偏角]])</f>
        <v>-0.10037821648290794</v>
      </c>
      <c r="G682" s="2">
        <f>ATAN(_R2*(1/(テーブル143[[#This Row],[w]]*_L2)-テーブル143[[#This Row],[w]]*_C2))</f>
        <v>-1.5607578307646479</v>
      </c>
    </row>
    <row r="683" spans="1:7">
      <c r="A683">
        <f t="shared" si="21"/>
        <v>6343.5</v>
      </c>
      <c r="B683">
        <f>2*PI()*テーブル143[[#This Row],[周波数]]</f>
        <v>39857.385996093704</v>
      </c>
      <c r="C683">
        <f>(テーブル143[[#This Row],[w]]*_C2-1/(テーブル143[[#This Row],[w]]*_L2))^2</f>
        <v>99.542217187200649</v>
      </c>
      <c r="D683">
        <f>1/(SQRT((1/_R2)^2+テーブル143[[#This Row],[(wc-1/wl)^2]]))</f>
        <v>0.10022464613363673</v>
      </c>
      <c r="E683">
        <f>テーブル143[[#This Row],[インピーダンス]]*COS(テーブル143[[#This Row],[偏角]])</f>
        <v>1.00449796926127E-3</v>
      </c>
      <c r="F683">
        <f>テーブル143[[#This Row],[インピーダンス]]*SIN(テーブル143[[#This Row],[偏角]])</f>
        <v>-0.10021961223454445</v>
      </c>
      <c r="G683" s="2">
        <f>ATAN(_R2*(1/(テーブル143[[#This Row],[w]]*_L2)-テーブル143[[#This Row],[w]]*_C2))</f>
        <v>-1.5607736943815254</v>
      </c>
    </row>
    <row r="684" spans="1:7">
      <c r="A684">
        <f t="shared" si="21"/>
        <v>6353.5</v>
      </c>
      <c r="B684">
        <f>2*PI()*テーブル143[[#This Row],[周波数]]</f>
        <v>39920.2178491655</v>
      </c>
      <c r="C684">
        <f>(テーブル143[[#This Row],[w]]*_C2-1/(テーブル143[[#This Row],[w]]*_L2))^2</f>
        <v>99.857094446097562</v>
      </c>
      <c r="D684">
        <f>1/(SQRT((1/_R2)^2+テーブル143[[#This Row],[(wc-1/wl)^2]]))</f>
        <v>0.10006651908997349</v>
      </c>
      <c r="E684">
        <f>テーブル143[[#This Row],[インピーダンス]]*COS(テーブル143[[#This Row],[偏角]])</f>
        <v>1.0013308242783987E-3</v>
      </c>
      <c r="F684">
        <f>テーブル143[[#This Row],[インピーダンス]]*SIN(テーブル143[[#This Row],[偏角]])</f>
        <v>-0.10006150898004877</v>
      </c>
      <c r="G684" s="2">
        <f>ATAN(_R2*(1/(テーブル143[[#This Row],[w]]*_L2)-テーブル143[[#This Row],[w]]*_C2))</f>
        <v>-1.5607895078788905</v>
      </c>
    </row>
    <row r="685" spans="1:7">
      <c r="A685">
        <f t="shared" si="21"/>
        <v>6363.5</v>
      </c>
      <c r="B685">
        <f>2*PI()*テーブル143[[#This Row],[周波数]]</f>
        <v>39983.049702237295</v>
      </c>
      <c r="C685">
        <f>(テーブル143[[#This Row],[w]]*_C2-1/(テーブル143[[#This Row],[w]]*_L2))^2</f>
        <v>100.17246769496721</v>
      </c>
      <c r="D685">
        <f>1/(SQRT((1/_R2)^2+テーブル143[[#This Row],[(wc-1/wl)^2]]))</f>
        <v>9.9908890817194063E-2</v>
      </c>
      <c r="E685">
        <f>テーブル143[[#This Row],[インピーダンス]]*COS(テーブル143[[#This Row],[偏角]])</f>
        <v>9.9817864643220676E-4</v>
      </c>
      <c r="F685">
        <f>テーブル143[[#This Row],[インピーダンス]]*SIN(テーブル143[[#This Row],[偏角]])</f>
        <v>-9.9903904346686126E-2</v>
      </c>
      <c r="G685" s="2">
        <f>ATAN(_R2*(1/(テーブル143[[#This Row],[w]]*_L2)-テーブル143[[#This Row],[w]]*_C2))</f>
        <v>-1.5608052714941751</v>
      </c>
    </row>
    <row r="686" spans="1:7">
      <c r="A686">
        <f t="shared" si="21"/>
        <v>6373.5</v>
      </c>
      <c r="B686">
        <f>2*PI()*テーブル143[[#This Row],[周波数]]</f>
        <v>40045.88155530909</v>
      </c>
      <c r="C686">
        <f>(テーブル143[[#This Row],[w]]*_C2-1/(テーブル143[[#This Row],[w]]*_L2))^2</f>
        <v>100.48833693379498</v>
      </c>
      <c r="D686">
        <f>1/(SQRT((1/_R2)^2+テーブル143[[#This Row],[(wc-1/wl)^2]]))</f>
        <v>9.975175895636286E-2</v>
      </c>
      <c r="E686">
        <f>テーブル143[[#This Row],[インピーダンス]]*COS(テーブル143[[#This Row],[偏角]])</f>
        <v>9.9504134148883797E-4</v>
      </c>
      <c r="F686">
        <f>テーブル143[[#This Row],[インピーダンス]]*SIN(テーブル143[[#This Row],[偏角]])</f>
        <v>-9.9746795976698152E-2</v>
      </c>
      <c r="G686" s="2">
        <f>ATAN(_R2*(1/(テーブル143[[#This Row],[w]]*_L2)-テーブル143[[#This Row],[w]]*_C2))</f>
        <v>-1.5608209854633124</v>
      </c>
    </row>
    <row r="687" spans="1:7">
      <c r="A687">
        <f t="shared" si="21"/>
        <v>6383.5</v>
      </c>
      <c r="B687">
        <f>2*PI()*テーブル143[[#This Row],[周波数]]</f>
        <v>40108.713408380885</v>
      </c>
      <c r="C687">
        <f>(テーブル143[[#This Row],[w]]*_C2-1/(テーブル143[[#This Row],[w]]*_L2))^2</f>
        <v>100.80470216256639</v>
      </c>
      <c r="D687">
        <f>1/(SQRT((1/_R2)^2+テーブル143[[#This Row],[(wc-1/wl)^2]]))</f>
        <v>9.9595121163413805E-2</v>
      </c>
      <c r="E687">
        <f>テーブル143[[#This Row],[インピーダンス]]*COS(テーブル143[[#This Row],[偏角]])</f>
        <v>9.9191881595551588E-4</v>
      </c>
      <c r="F687">
        <f>テーブル143[[#This Row],[インピーダンス]]*SIN(テーブル143[[#This Row],[偏角]])</f>
        <v>-9.9590181527184837E-2</v>
      </c>
      <c r="G687" s="2">
        <f>ATAN(_R2*(1/(テーブル143[[#This Row],[w]]*_L2)-テーブル143[[#This Row],[w]]*_C2))</f>
        <v>-1.5608366500207476</v>
      </c>
    </row>
    <row r="688" spans="1:7">
      <c r="A688">
        <f t="shared" si="21"/>
        <v>6393.5</v>
      </c>
      <c r="B688">
        <f>2*PI()*テーブル143[[#This Row],[周波数]]</f>
        <v>40171.545261452688</v>
      </c>
      <c r="C688">
        <f>(テーブル143[[#This Row],[w]]*_C2-1/(テーブル143[[#This Row],[w]]*_L2))^2</f>
        <v>101.12156338126704</v>
      </c>
      <c r="D688">
        <f>1/(SQRT((1/_R2)^2+テーブル143[[#This Row],[(wc-1/wl)^2]]))</f>
        <v>9.9438975109032962E-2</v>
      </c>
      <c r="E688">
        <f>テーブル143[[#This Row],[インピーダンス]]*COS(テーブル143[[#This Row],[偏角]])</f>
        <v>9.8881097707348149E-4</v>
      </c>
      <c r="F688">
        <f>テーブル143[[#This Row],[インピーダンス]]*SIN(テーブル143[[#This Row],[偏角]])</f>
        <v>-9.9434058669987405E-2</v>
      </c>
      <c r="G688" s="2">
        <f>ATAN(_R2*(1/(テーブル143[[#This Row],[w]]*_L2)-テーブル143[[#This Row],[w]]*_C2))</f>
        <v>-1.5608522653994508</v>
      </c>
    </row>
    <row r="689" spans="1:7">
      <c r="A689">
        <f t="shared" si="21"/>
        <v>6403.5</v>
      </c>
      <c r="B689">
        <f>2*PI()*テーブル143[[#This Row],[周波数]]</f>
        <v>40234.377114524483</v>
      </c>
      <c r="C689">
        <f>(テーブル143[[#This Row],[w]]*_C2-1/(テーブル143[[#This Row],[w]]*_L2))^2</f>
        <v>101.43892058988261</v>
      </c>
      <c r="D689">
        <f>1/(SQRT((1/_R2)^2+テーブル143[[#This Row],[(wc-1/wl)^2]]))</f>
        <v>9.9283318478542743E-2</v>
      </c>
      <c r="E689">
        <f>テーブル143[[#This Row],[インピーダンス]]*COS(テーブル143[[#This Row],[偏角]])</f>
        <v>9.8571773281117946E-4</v>
      </c>
      <c r="F689">
        <f>テーブル143[[#This Row],[インピーダンス]]*SIN(テーブル143[[#This Row],[偏角]])</f>
        <v>-9.9278425091572475E-2</v>
      </c>
      <c r="G689" s="2">
        <f>ATAN(_R2*(1/(テーブル143[[#This Row],[w]]*_L2)-テーブル143[[#This Row],[w]]*_C2))</f>
        <v>-1.5608678318309275</v>
      </c>
    </row>
    <row r="690" spans="1:7">
      <c r="A690">
        <f t="shared" ref="A690:A753" si="22">A689+_dt2</f>
        <v>6413.5</v>
      </c>
      <c r="B690">
        <f>2*PI()*テーブル143[[#This Row],[周波数]]</f>
        <v>40297.208967596278</v>
      </c>
      <c r="C690">
        <f>(テーブル143[[#This Row],[w]]*_C2-1/(テーブル143[[#This Row],[w]]*_L2))^2</f>
        <v>101.75677378839893</v>
      </c>
      <c r="D690">
        <f>1/(SQRT((1/_R2)^2+テーブル143[[#This Row],[(wc-1/wl)^2]]))</f>
        <v>9.9128148971786928E-2</v>
      </c>
      <c r="E690">
        <f>テーブル143[[#This Row],[インピーダンス]]*COS(テーブル143[[#This Row],[偏角]])</f>
        <v>9.8263899185728498E-4</v>
      </c>
      <c r="F690">
        <f>テーブル143[[#This Row],[インピーダンス]]*SIN(テーブル143[[#This Row],[偏角]])</f>
        <v>-9.912327849291741E-2</v>
      </c>
      <c r="G690" s="2">
        <f>ATAN(_R2*(1/(テーブル143[[#This Row],[w]]*_L2)-テーブル143[[#This Row],[w]]*_C2))</f>
        <v>-1.5608833495452314</v>
      </c>
    </row>
    <row r="691" spans="1:7">
      <c r="A691">
        <f t="shared" si="22"/>
        <v>6423.5</v>
      </c>
      <c r="B691">
        <f>2*PI()*テーブル143[[#This Row],[周波数]]</f>
        <v>40360.040820668073</v>
      </c>
      <c r="C691">
        <f>(テーブル143[[#This Row],[w]]*_C2-1/(テーブル143[[#This Row],[w]]*_L2))^2</f>
        <v>102.07512297680195</v>
      </c>
      <c r="D691">
        <f>1/(SQRT((1/_R2)^2+テーブル143[[#This Row],[(wc-1/wl)^2]]))</f>
        <v>9.8973464303016748E-2</v>
      </c>
      <c r="E691">
        <f>テーブル143[[#This Row],[インピーダンス]]*COS(テーブル143[[#This Row],[偏角]])</f>
        <v>9.7957466361406017E-4</v>
      </c>
      <c r="F691">
        <f>テーブル143[[#This Row],[インピーダンス]]*SIN(テーブル143[[#This Row],[偏角]])</f>
        <v>-9.8968616589396333E-2</v>
      </c>
      <c r="G691" s="2">
        <f>ATAN(_R2*(1/(テーブル143[[#This Row],[w]]*_L2)-テーブル143[[#This Row],[w]]*_C2))</f>
        <v>-1.5608988187709749</v>
      </c>
    </row>
    <row r="692" spans="1:7">
      <c r="A692">
        <f t="shared" si="22"/>
        <v>6433.5</v>
      </c>
      <c r="B692">
        <f>2*PI()*テーブル143[[#This Row],[周波数]]</f>
        <v>40422.872673739868</v>
      </c>
      <c r="C692">
        <f>(テーブル143[[#This Row],[w]]*_C2-1/(テーブル143[[#This Row],[w]]*_L2))^2</f>
        <v>102.3939681550777</v>
      </c>
      <c r="D692">
        <f>1/(SQRT((1/_R2)^2+テーブル143[[#This Row],[(wc-1/wl)^2]]))</f>
        <v>9.8819262200778246E-2</v>
      </c>
      <c r="E692">
        <f>テーブル143[[#This Row],[インピーダンス]]*COS(テーブル143[[#This Row],[偏角]])</f>
        <v>9.7652465819062005E-4</v>
      </c>
      <c r="F692">
        <f>テーブル143[[#This Row],[インピーダンス]]*SIN(テーブル143[[#This Row],[偏角]])</f>
        <v>-9.8814437110667716E-2</v>
      </c>
      <c r="G692" s="2">
        <f>ATAN(_R2*(1/(テーブル143[[#This Row],[w]]*_L2)-テーブル143[[#This Row],[w]]*_C2))</f>
        <v>-1.5609142397353404</v>
      </c>
    </row>
    <row r="693" spans="1:7">
      <c r="A693">
        <f t="shared" si="22"/>
        <v>6443.5</v>
      </c>
      <c r="B693">
        <f>2*PI()*テーブル143[[#This Row],[周波数]]</f>
        <v>40485.704526811664</v>
      </c>
      <c r="C693">
        <f>(テーブル143[[#This Row],[w]]*_C2-1/(テーブル143[[#This Row],[w]]*_L2))^2</f>
        <v>102.7133093232124</v>
      </c>
      <c r="D693">
        <f>1/(SQRT((1/_R2)^2+テーブル143[[#This Row],[(wc-1/wl)^2]]))</f>
        <v>9.8665540407800525E-2</v>
      </c>
      <c r="E693">
        <f>テーブル143[[#This Row],[インピーダンス]]*COS(テーブル143[[#This Row],[偏角]])</f>
        <v>9.7348888639632689E-4</v>
      </c>
      <c r="F693">
        <f>テーブル143[[#This Row],[インピーダンス]]*SIN(テーブル143[[#This Row],[偏角]])</f>
        <v>-9.8660737800562698E-2</v>
      </c>
      <c r="G693" s="2">
        <f>ATAN(_R2*(1/(テーブル143[[#This Row],[w]]*_L2)-テーブル143[[#This Row],[w]]*_C2))</f>
        <v>-1.5609296126640917</v>
      </c>
    </row>
    <row r="694" spans="1:7">
      <c r="A694">
        <f t="shared" si="22"/>
        <v>6453.5</v>
      </c>
      <c r="B694">
        <f>2*PI()*テーブル143[[#This Row],[周波数]]</f>
        <v>40548.536379883459</v>
      </c>
      <c r="C694">
        <f>(テーブル143[[#This Row],[w]]*_C2-1/(テーブル143[[#This Row],[w]]*_L2))^2</f>
        <v>103.03314648119223</v>
      </c>
      <c r="D694">
        <f>1/(SQRT((1/_R2)^2+テーブル143[[#This Row],[(wc-1/wl)^2]]))</f>
        <v>9.8512296680885167E-2</v>
      </c>
      <c r="E694">
        <f>テーブル143[[#This Row],[インピーダンス]]*COS(テーブル143[[#This Row],[偏角]])</f>
        <v>9.7046725973426841E-4</v>
      </c>
      <c r="F694">
        <f>テーブル143[[#This Row],[インピーダンス]]*SIN(テーブル143[[#This Row],[偏角]])</f>
        <v>-9.8507516416974611E-2</v>
      </c>
      <c r="G694" s="2">
        <f>ATAN(_R2*(1/(テーブル143[[#This Row],[w]]*_L2)-テーブル143[[#This Row],[w]]*_C2))</f>
        <v>-1.5609449377815849</v>
      </c>
    </row>
    <row r="695" spans="1:7">
      <c r="A695">
        <f t="shared" si="22"/>
        <v>6463.5</v>
      </c>
      <c r="B695">
        <f>2*PI()*テーブル143[[#This Row],[周波数]]</f>
        <v>40611.368232955254</v>
      </c>
      <c r="C695">
        <f>(テーブル143[[#This Row],[w]]*_C2-1/(テーブル143[[#This Row],[w]]*_L2))^2</f>
        <v>103.35347962900366</v>
      </c>
      <c r="D695">
        <f>1/(SQRT((1/_R2)^2+テーブル143[[#This Row],[(wc-1/wl)^2]]))</f>
        <v>9.8359528790796402E-2</v>
      </c>
      <c r="E695">
        <f>テーブル143[[#This Row],[インピーダンス]]*COS(テーブル143[[#This Row],[偏角]])</f>
        <v>9.6745969039475151E-4</v>
      </c>
      <c r="F695">
        <f>テーブル143[[#This Row],[インピーダンス]]*SIN(テーブル143[[#This Row],[偏角]])</f>
        <v>-9.8354770731749294E-2</v>
      </c>
      <c r="G695" s="2">
        <f>ATAN(_R2*(1/(テーブル143[[#This Row],[w]]*_L2)-テーブル143[[#This Row],[w]]*_C2))</f>
        <v>-1.5609602153107798</v>
      </c>
    </row>
    <row r="696" spans="1:7">
      <c r="A696">
        <f t="shared" si="22"/>
        <v>6473.5</v>
      </c>
      <c r="B696">
        <f>2*PI()*テーブル143[[#This Row],[周波数]]</f>
        <v>40674.200086027049</v>
      </c>
      <c r="C696">
        <f>(テーブル143[[#This Row],[w]]*_C2-1/(テーブル143[[#This Row],[w]]*_L2))^2</f>
        <v>103.67430876663308</v>
      </c>
      <c r="D696">
        <f>1/(SQRT((1/_R2)^2+テーブル143[[#This Row],[(wc-1/wl)^2]]))</f>
        <v>9.8207234522152839E-2</v>
      </c>
      <c r="E696">
        <f>テーブル143[[#This Row],[インピーダンス]]*COS(テーブル143[[#This Row],[偏角]])</f>
        <v>9.6446609124890403E-4</v>
      </c>
      <c r="F696">
        <f>テーブル143[[#This Row],[インピーダンス]]*SIN(テーブル143[[#This Row],[偏角]])</f>
        <v>-9.8202498530576901E-2</v>
      </c>
      <c r="G696" s="2">
        <f>ATAN(_R2*(1/(テーブル143[[#This Row],[w]]*_L2)-テーブル143[[#This Row],[w]]*_C2))</f>
        <v>-1.5609754454732503</v>
      </c>
    </row>
    <row r="697" spans="1:7">
      <c r="A697">
        <f t="shared" si="22"/>
        <v>6483.5</v>
      </c>
      <c r="B697">
        <f>2*PI()*テーブル143[[#This Row],[周波数]]</f>
        <v>40737.031939098844</v>
      </c>
      <c r="C697">
        <f>(テーブル143[[#This Row],[w]]*_C2-1/(テーブル143[[#This Row],[w]]*_L2))^2</f>
        <v>103.9956338940671</v>
      </c>
      <c r="D697">
        <f>1/(SQRT((1/_R2)^2+テーブル143[[#This Row],[(wc-1/wl)^2]]))</f>
        <v>9.8055411673319617E-2</v>
      </c>
      <c r="E697">
        <f>テーブル143[[#This Row],[インピーダンス]]*COS(テーブル143[[#This Row],[偏角]])</f>
        <v>9.6148637584241817E-4</v>
      </c>
      <c r="F697">
        <f>テーブル143[[#This Row],[インピーダンス]]*SIN(テーブル143[[#This Row],[偏角]])</f>
        <v>-9.8050697612884194E-2</v>
      </c>
      <c r="G697" s="2">
        <f>ATAN(_R2*(1/(テーブル143[[#This Row],[w]]*_L2)-テーブル143[[#This Row],[w]]*_C2))</f>
        <v>-1.560990628489195</v>
      </c>
    </row>
    <row r="698" spans="1:7">
      <c r="A698">
        <f t="shared" si="22"/>
        <v>6493.5</v>
      </c>
      <c r="B698">
        <f>2*PI()*テーブル143[[#This Row],[周波数]]</f>
        <v>40799.863792170647</v>
      </c>
      <c r="C698">
        <f>(テーブル143[[#This Row],[w]]*_C2-1/(テーブル143[[#This Row],[w]]*_L2))^2</f>
        <v>104.31745501129242</v>
      </c>
      <c r="D698">
        <f>1/(SQRT((1/_R2)^2+テーブル143[[#This Row],[(wc-1/wl)^2]]))</f>
        <v>9.7904058056301951E-2</v>
      </c>
      <c r="E698">
        <f>テーブル143[[#This Row],[インピーダンス]]*COS(テーブル143[[#This Row],[偏角]])</f>
        <v>9.5852045838918222E-4</v>
      </c>
      <c r="F698">
        <f>テーブル143[[#This Row],[インピーダンス]]*SIN(テーブル143[[#This Row],[偏角]])</f>
        <v>-9.7899365791728157E-2</v>
      </c>
      <c r="G698" s="2">
        <f>ATAN(_R2*(1/(テーブル143[[#This Row],[w]]*_L2)-テーブル143[[#This Row],[w]]*_C2))</f>
        <v>-1.5610057645774487</v>
      </c>
    </row>
    <row r="699" spans="1:7">
      <c r="A699">
        <f t="shared" si="22"/>
        <v>6503.5</v>
      </c>
      <c r="B699">
        <f>2*PI()*テーブル143[[#This Row],[周波数]]</f>
        <v>40862.695645242442</v>
      </c>
      <c r="C699">
        <f>(テーブル143[[#This Row],[w]]*_C2-1/(テーブル143[[#This Row],[w]]*_L2))^2</f>
        <v>104.63977211829577</v>
      </c>
      <c r="D699">
        <f>1/(SQRT((1/_R2)^2+テーブル143[[#This Row],[(wc-1/wl)^2]]))</f>
        <v>9.7753171496639563E-2</v>
      </c>
      <c r="E699">
        <f>テーブル143[[#This Row],[インピーダンス]]*COS(テーブル143[[#This Row],[偏角]])</f>
        <v>9.5556825376514308E-4</v>
      </c>
      <c r="F699">
        <f>テーブル143[[#This Row],[インピーダンス]]*SIN(テーブル143[[#This Row],[偏角]])</f>
        <v>-9.774850089369054E-2</v>
      </c>
      <c r="G699" s="2">
        <f>ATAN(_R2*(1/(テーブル143[[#This Row],[w]]*_L2)-テーブル143[[#This Row],[w]]*_C2))</f>
        <v>-1.5610208539554922</v>
      </c>
    </row>
    <row r="700" spans="1:7">
      <c r="A700">
        <f t="shared" si="22"/>
        <v>6513.5</v>
      </c>
      <c r="B700">
        <f>2*PI()*テーブル143[[#This Row],[周波数]]</f>
        <v>40925.527498314237</v>
      </c>
      <c r="C700">
        <f>(テーブル143[[#This Row],[w]]*_C2-1/(テーブル143[[#This Row],[w]]*_L2))^2</f>
        <v>104.96258521506408</v>
      </c>
      <c r="D700">
        <f>1/(SQRT((1/_R2)^2+テーブル143[[#This Row],[(wc-1/wl)^2]]))</f>
        <v>9.7602749833301944E-2</v>
      </c>
      <c r="E700">
        <f>テーブル143[[#This Row],[インピーダンス]]*COS(テーブル143[[#This Row],[偏角]])</f>
        <v>9.5262967750220329E-4</v>
      </c>
      <c r="F700">
        <f>テーブル143[[#This Row],[インピーダンス]]*SIN(テーブル143[[#This Row],[偏角]])</f>
        <v>-9.7598100758773287E-2</v>
      </c>
      <c r="G700" s="2">
        <f>ATAN(_R2*(1/(テーブル143[[#This Row],[w]]*_L2)-テーブル143[[#This Row],[w]]*_C2))</f>
        <v>-1.5610358968394629</v>
      </c>
    </row>
    <row r="701" spans="1:7">
      <c r="A701">
        <f t="shared" si="22"/>
        <v>6523.5</v>
      </c>
      <c r="B701">
        <f>2*PI()*テーブル143[[#This Row],[周波数]]</f>
        <v>40988.359351386032</v>
      </c>
      <c r="C701">
        <f>(テーブル143[[#This Row],[w]]*_C2-1/(テーブル143[[#This Row],[w]]*_L2))^2</f>
        <v>105.28589430158434</v>
      </c>
      <c r="D701">
        <f>1/(SQRT((1/_R2)^2+テーブル143[[#This Row],[(wc-1/wl)^2]]))</f>
        <v>9.7452790918584872E-2</v>
      </c>
      <c r="E701">
        <f>テーブル143[[#This Row],[インピーダンス]]*COS(テーブル143[[#This Row],[偏角]])</f>
        <v>9.497046457821335E-4</v>
      </c>
      <c r="F701">
        <f>テーブル143[[#This Row],[インピーダンス]]*SIN(テーブル143[[#This Row],[偏角]])</f>
        <v>-9.744816324029508E-2</v>
      </c>
      <c r="G701" s="2">
        <f>ATAN(_R2*(1/(テーブル143[[#This Row],[w]]*_L2)-テーブル143[[#This Row],[w]]*_C2))</f>
        <v>-1.5610508934441651</v>
      </c>
    </row>
    <row r="702" spans="1:7">
      <c r="A702">
        <f t="shared" si="22"/>
        <v>6533.5</v>
      </c>
      <c r="B702">
        <f>2*PI()*テーブル143[[#This Row],[周波数]]</f>
        <v>41051.191204457828</v>
      </c>
      <c r="C702">
        <f>(テーブル143[[#This Row],[w]]*_C2-1/(テーブル143[[#This Row],[w]]*_L2))^2</f>
        <v>105.60969937784358</v>
      </c>
      <c r="D702">
        <f>1/(SQRT((1/_R2)^2+テーブル143[[#This Row],[(wc-1/wl)^2]]))</f>
        <v>9.7303292618007672E-2</v>
      </c>
      <c r="E702">
        <f>テーブル143[[#This Row],[インピーダンス]]*COS(テーブル143[[#This Row],[偏角]])</f>
        <v>9.4679307543056037E-4</v>
      </c>
      <c r="F702">
        <f>テーブル143[[#This Row],[インピーダンス]]*SIN(テーブル143[[#This Row],[偏角]])</f>
        <v>-9.7298686204788723E-2</v>
      </c>
      <c r="G702" s="2">
        <f>ATAN(_R2*(1/(テーブル143[[#This Row],[w]]*_L2)-テーブル143[[#This Row],[w]]*_C2))</f>
        <v>-1.5610658439830809</v>
      </c>
    </row>
    <row r="703" spans="1:7">
      <c r="A703">
        <f t="shared" si="22"/>
        <v>6543.5</v>
      </c>
      <c r="B703">
        <f>2*PI()*テーブル143[[#This Row],[周波数]]</f>
        <v>41114.023057529623</v>
      </c>
      <c r="C703">
        <f>(テーブル143[[#This Row],[w]]*_C2-1/(テーブル143[[#This Row],[w]]*_L2))^2</f>
        <v>105.93400044382905</v>
      </c>
      <c r="D703">
        <f>1/(SQRT((1/_R2)^2+テーブル143[[#This Row],[(wc-1/wl)^2]]))</f>
        <v>9.7154252810211422E-2</v>
      </c>
      <c r="E703">
        <f>テーブル143[[#This Row],[インピーダンス]]*COS(テーブル143[[#This Row],[偏角]])</f>
        <v>9.4389488391105408E-4</v>
      </c>
      <c r="F703">
        <f>テーブル143[[#This Row],[インピーダンス]]*SIN(テーブル143[[#This Row],[偏角]])</f>
        <v>-9.7149667531899464E-2</v>
      </c>
      <c r="G703" s="2">
        <f>ATAN(_R2*(1/(テーブル143[[#This Row],[w]]*_L2)-テーブル143[[#This Row],[w]]*_C2))</f>
        <v>-1.5610807486683795</v>
      </c>
    </row>
    <row r="704" spans="1:7">
      <c r="A704">
        <f t="shared" si="22"/>
        <v>6553.5</v>
      </c>
      <c r="B704">
        <f>2*PI()*テーブル143[[#This Row],[周波数]]</f>
        <v>41176.854910601418</v>
      </c>
      <c r="C704">
        <f>(テーブル143[[#This Row],[w]]*_C2-1/(テーブル143[[#This Row],[w]]*_L2))^2</f>
        <v>106.25879749952804</v>
      </c>
      <c r="D704">
        <f>1/(SQRT((1/_R2)^2+テーブル143[[#This Row],[(wc-1/wl)^2]]))</f>
        <v>9.7005669386858298E-2</v>
      </c>
      <c r="E704">
        <f>テーブル143[[#This Row],[インピーダンス]]*COS(テーブル143[[#This Row],[偏角]])</f>
        <v>9.410099893192496E-4</v>
      </c>
      <c r="F704">
        <f>テーブル143[[#This Row],[インピーダンス]]*SIN(テーブル143[[#This Row],[偏角]])</f>
        <v>-9.7001105114284433E-2</v>
      </c>
      <c r="G704" s="2">
        <f>ATAN(_R2*(1/(テーブル143[[#This Row],[w]]*_L2)-テーブル143[[#This Row],[w]]*_C2))</f>
        <v>-1.5610956077109281</v>
      </c>
    </row>
    <row r="705" spans="1:7">
      <c r="A705">
        <f t="shared" si="22"/>
        <v>6563.5</v>
      </c>
      <c r="B705">
        <f>2*PI()*テーブル143[[#This Row],[周波数]]</f>
        <v>41239.686763673213</v>
      </c>
      <c r="C705">
        <f>(テーブル143[[#This Row],[w]]*_C2-1/(テーブル143[[#This Row],[w]]*_L2))^2</f>
        <v>106.5840905449279</v>
      </c>
      <c r="D705">
        <f>1/(SQRT((1/_R2)^2+テーブル143[[#This Row],[(wc-1/wl)^2]]))</f>
        <v>9.6857540252531626E-2</v>
      </c>
      <c r="E705">
        <f>テーブル143[[#This Row],[インピーダンス]]*COS(テーブル143[[#This Row],[偏角]])</f>
        <v>9.3813831037708442E-4</v>
      </c>
      <c r="F705">
        <f>テーブル143[[#This Row],[インピーダンス]]*SIN(テーブル143[[#This Row],[偏角]])</f>
        <v>-9.6852996857512808E-2</v>
      </c>
      <c r="G705" s="2">
        <f>ATAN(_R2*(1/(テーブル143[[#This Row],[w]]*_L2)-テーブル143[[#This Row],[w]]*_C2))</f>
        <v>-1.5611104213203011</v>
      </c>
    </row>
    <row r="706" spans="1:7">
      <c r="A706">
        <f t="shared" si="22"/>
        <v>6573.5</v>
      </c>
      <c r="B706">
        <f>2*PI()*テーブル143[[#This Row],[周波数]]</f>
        <v>41302.518616745008</v>
      </c>
      <c r="C706">
        <f>(テーブル143[[#This Row],[w]]*_C2-1/(テーブル143[[#This Row],[w]]*_L2))^2</f>
        <v>106.90987958001608</v>
      </c>
      <c r="D706">
        <f>1/(SQRT((1/_R2)^2+テーブル143[[#This Row],[(wc-1/wl)^2]]))</f>
        <v>9.6709863324636949E-2</v>
      </c>
      <c r="E706">
        <f>テーブル143[[#This Row],[インピーダンス]]*COS(テーブル143[[#This Row],[偏角]])</f>
        <v>9.3527976642700499E-4</v>
      </c>
      <c r="F706">
        <f>テーブル143[[#This Row],[インピーダンス]]*SIN(テーブル143[[#This Row],[偏角]])</f>
        <v>-9.6705340679966958E-2</v>
      </c>
      <c r="G706" s="2">
        <f>ATAN(_R2*(1/(テーブル143[[#This Row],[w]]*_L2)-テーブル143[[#This Row],[w]]*_C2))</f>
        <v>-1.5611251897047904</v>
      </c>
    </row>
    <row r="707" spans="1:7">
      <c r="A707">
        <f t="shared" si="22"/>
        <v>6583.5</v>
      </c>
      <c r="B707">
        <f>2*PI()*テーブル143[[#This Row],[周波数]]</f>
        <v>41365.350469816804</v>
      </c>
      <c r="C707">
        <f>(テーブル143[[#This Row],[w]]*_C2-1/(テーブル143[[#This Row],[w]]*_L2))^2</f>
        <v>107.23616460478019</v>
      </c>
      <c r="D707">
        <f>1/(SQRT((1/_R2)^2+テーブル143[[#This Row],[(wc-1/wl)^2]]))</f>
        <v>9.6562636533304005E-2</v>
      </c>
      <c r="E707">
        <f>テーブル143[[#This Row],[インピーダンス]]*COS(テーブル143[[#This Row],[偏角]])</f>
        <v>9.324342774262893E-4</v>
      </c>
      <c r="F707">
        <f>テーブル143[[#This Row],[インピーダンス]]*SIN(テーブル143[[#This Row],[偏角]])</f>
        <v>-9.655813451274449E-2</v>
      </c>
      <c r="G707" s="2">
        <f>ATAN(_R2*(1/(テーブル143[[#This Row],[w]]*_L2)-テーブル143[[#This Row],[w]]*_C2))</f>
        <v>-1.5611399130714156</v>
      </c>
    </row>
    <row r="708" spans="1:7">
      <c r="A708">
        <f t="shared" si="22"/>
        <v>6593.5</v>
      </c>
      <c r="B708">
        <f>2*PI()*テーブル143[[#This Row],[周波数]]</f>
        <v>41428.182322888599</v>
      </c>
      <c r="C708">
        <f>(テーブル143[[#This Row],[w]]*_C2-1/(テーブル143[[#This Row],[w]]*_L2))^2</f>
        <v>107.56294561920785</v>
      </c>
      <c r="D708">
        <f>1/(SQRT((1/_R2)^2+テーブル143[[#This Row],[(wc-1/wl)^2]]))</f>
        <v>9.6415857821289558E-2</v>
      </c>
      <c r="E708">
        <f>テーブル143[[#This Row],[インピーダンス]]*COS(テーブル143[[#This Row],[偏角]])</f>
        <v>9.2960176394150853E-4</v>
      </c>
      <c r="F708">
        <f>テーブル143[[#This Row],[インピーダンス]]*SIN(テーブル143[[#This Row],[偏角]])</f>
        <v>-9.6411376299561244E-2</v>
      </c>
      <c r="G708" s="2">
        <f>ATAN(_R2*(1/(テーブル143[[#This Row],[w]]*_L2)-テーブル143[[#This Row],[w]]*_C2))</f>
        <v>-1.5611545916259326</v>
      </c>
    </row>
    <row r="709" spans="1:7">
      <c r="A709">
        <f t="shared" si="22"/>
        <v>6603.5</v>
      </c>
      <c r="B709">
        <f>2*PI()*テーブル143[[#This Row],[周波数]]</f>
        <v>41491.014175960401</v>
      </c>
      <c r="C709">
        <f>(テーブル143[[#This Row],[w]]*_C2-1/(テーブル143[[#This Row],[w]]*_L2))^2</f>
        <v>107.89022262328689</v>
      </c>
      <c r="D709">
        <f>1/(SQRT((1/_R2)^2+テーブル143[[#This Row],[(wc-1/wl)^2]]))</f>
        <v>9.6269525143881207E-2</v>
      </c>
      <c r="E709">
        <f>テーブル143[[#This Row],[インピーダンス]]*COS(テーブル143[[#This Row],[偏角]])</f>
        <v>9.2678214714284458E-4</v>
      </c>
      <c r="F709">
        <f>テーブル143[[#This Row],[インピーダンス]]*SIN(テーブル143[[#This Row],[偏角]])</f>
        <v>-9.6265063996655159E-2</v>
      </c>
      <c r="G709" s="2">
        <f>ATAN(_R2*(1/(テーブル143[[#This Row],[w]]*_L2)-テーブル143[[#This Row],[w]]*_C2))</f>
        <v>-1.5611692255728444</v>
      </c>
    </row>
    <row r="710" spans="1:7">
      <c r="A710">
        <f t="shared" si="22"/>
        <v>6613.5</v>
      </c>
      <c r="B710">
        <f>2*PI()*テーブル143[[#This Row],[周波数]]</f>
        <v>41553.846029032196</v>
      </c>
      <c r="C710">
        <f>(テーブル143[[#This Row],[w]]*_C2-1/(テーブル143[[#This Row],[w]]*_L2))^2</f>
        <v>108.21799561700507</v>
      </c>
      <c r="D710">
        <f>1/(SQRT((1/_R2)^2+テーブル143[[#This Row],[(wc-1/wl)^2]]))</f>
        <v>9.6123636468802023E-2</v>
      </c>
      <c r="E710">
        <f>テーブル143[[#This Row],[インピーダンス]]*COS(テーブル143[[#This Row],[偏角]])</f>
        <v>9.2397534879863337E-4</v>
      </c>
      <c r="F710">
        <f>テーブル143[[#This Row],[インピーダンス]]*SIN(テーブル143[[#This Row],[偏角]])</f>
        <v>-9.6119195572690996E-2</v>
      </c>
      <c r="G710" s="2">
        <f>ATAN(_R2*(1/(テーブル143[[#This Row],[w]]*_L2)-テーブル143[[#This Row],[w]]*_C2))</f>
        <v>-1.5611838151154105</v>
      </c>
    </row>
    <row r="711" spans="1:7">
      <c r="A711">
        <f t="shared" si="22"/>
        <v>6623.5</v>
      </c>
      <c r="B711">
        <f>2*PI()*テーブル143[[#This Row],[周波数]]</f>
        <v>41616.677882103992</v>
      </c>
      <c r="C711">
        <f>(テーブル143[[#This Row],[w]]*_C2-1/(テーブル143[[#This Row],[w]]*_L2))^2</f>
        <v>108.54626460035041</v>
      </c>
      <c r="D711">
        <f>1/(SQRT((1/_R2)^2+テーブル143[[#This Row],[(wc-1/wl)^2]]))</f>
        <v>9.5978189776115969E-2</v>
      </c>
      <c r="E711">
        <f>テーブル143[[#This Row],[インピーダンス]]*COS(テーブル143[[#This Row],[偏角]])</f>
        <v>9.2118129127001806E-4</v>
      </c>
      <c r="F711">
        <f>テーブル143[[#This Row],[インピーダンス]]*SIN(テーブル143[[#This Row],[偏角]])</f>
        <v>-9.5973769008665832E-2</v>
      </c>
      <c r="G711" s="2">
        <f>ATAN(_R2*(1/(テーブル143[[#This Row],[w]]*_L2)-テーブル143[[#This Row],[w]]*_C2))</f>
        <v>-1.561198360455655</v>
      </c>
    </row>
    <row r="712" spans="1:7">
      <c r="A712">
        <f t="shared" si="22"/>
        <v>6633.5</v>
      </c>
      <c r="B712">
        <f>2*PI()*テーブル143[[#This Row],[周波数]]</f>
        <v>41679.509735175787</v>
      </c>
      <c r="C712">
        <f>(テーブル143[[#This Row],[w]]*_C2-1/(テーブル143[[#This Row],[w]]*_L2))^2</f>
        <v>108.87502957331094</v>
      </c>
      <c r="D712">
        <f>1/(SQRT((1/_R2)^2+テーブル143[[#This Row],[(wc-1/wl)^2]]))</f>
        <v>9.5833183058134347E-2</v>
      </c>
      <c r="E712">
        <f>テーブル143[[#This Row],[インピーダンス]]*COS(テーブル143[[#This Row],[偏角]])</f>
        <v>9.1839989750539886E-4</v>
      </c>
      <c r="F712">
        <f>テーブル143[[#This Row],[インピーダンス]]*SIN(テーブル143[[#This Row],[偏角]])</f>
        <v>-9.5828782297815676E-2</v>
      </c>
      <c r="G712" s="2">
        <f>ATAN(_R2*(1/(テーブル143[[#This Row],[w]]*_L2)-テーブル143[[#This Row],[w]]*_C2))</f>
        <v>-1.5612128617943779</v>
      </c>
    </row>
    <row r="713" spans="1:7">
      <c r="A713">
        <f t="shared" si="22"/>
        <v>6643.5</v>
      </c>
      <c r="B713">
        <f>2*PI()*テーブル143[[#This Row],[周波数]]</f>
        <v>41742.341588247582</v>
      </c>
      <c r="C713">
        <f>(テーブル143[[#This Row],[w]]*_C2-1/(テーブル143[[#This Row],[w]]*_L2))^2</f>
        <v>109.20429053587472</v>
      </c>
      <c r="D713">
        <f>1/(SQRT((1/_R2)^2+テーブル143[[#This Row],[(wc-1/wl)^2]]))</f>
        <v>9.5688614319323045E-2</v>
      </c>
      <c r="E713">
        <f>テーブル143[[#This Row],[インピーダンス]]*COS(テーブル143[[#This Row],[偏角]])</f>
        <v>9.1563109103520734E-4</v>
      </c>
      <c r="F713">
        <f>テーブル143[[#This Row],[インピーダンス]]*SIN(テーブル143[[#This Row],[偏角]])</f>
        <v>-9.5684233445522696E-2</v>
      </c>
      <c r="G713" s="2">
        <f>ATAN(_R2*(1/(テーブル143[[#This Row],[w]]*_L2)-テーブル143[[#This Row],[w]]*_C2))</f>
        <v>-1.5612273193311634</v>
      </c>
    </row>
    <row r="714" spans="1:7">
      <c r="A714">
        <f t="shared" si="22"/>
        <v>6653.5</v>
      </c>
      <c r="B714">
        <f>2*PI()*テーブル143[[#This Row],[周波数]]</f>
        <v>41805.173441319377</v>
      </c>
      <c r="C714">
        <f>(テーブル143[[#This Row],[w]]*_C2-1/(テーブル143[[#This Row],[w]]*_L2))^2</f>
        <v>109.53404748802998</v>
      </c>
      <c r="D714">
        <f>1/(SQRT((1/_R2)^2+テーブル143[[#This Row],[(wc-1/wl)^2]]))</f>
        <v>9.554448157621051E-2</v>
      </c>
      <c r="E714">
        <f>テーブル143[[#This Row],[インピーダンス]]*COS(テーブル143[[#This Row],[偏角]])</f>
        <v>9.1287479596668638E-4</v>
      </c>
      <c r="F714">
        <f>テーブル143[[#This Row],[インピーダンス]]*SIN(テーブル143[[#This Row],[偏角]])</f>
        <v>-9.5540120469223389E-2</v>
      </c>
      <c r="G714" s="2">
        <f>ATAN(_R2*(1/(テーブル143[[#This Row],[w]]*_L2)-テーブル143[[#This Row],[w]]*_C2))</f>
        <v>-1.5612417332643884</v>
      </c>
    </row>
    <row r="715" spans="1:7">
      <c r="A715">
        <f t="shared" si="22"/>
        <v>6663.5</v>
      </c>
      <c r="B715">
        <f>2*PI()*テーブル143[[#This Row],[周波数]]</f>
        <v>41868.005294391172</v>
      </c>
      <c r="C715">
        <f>(テーブル143[[#This Row],[w]]*_C2-1/(テーブル143[[#This Row],[w]]*_L2))^2</f>
        <v>109.86430042976505</v>
      </c>
      <c r="D715">
        <f>1/(SQRT((1/_R2)^2+テーブル143[[#This Row],[(wc-1/wl)^2]]))</f>
        <v>9.540078285729664E-2</v>
      </c>
      <c r="E715">
        <f>テーブル143[[#This Row],[インピーダンス]]*COS(テーブル143[[#This Row],[偏角]])</f>
        <v>9.1013093697850432E-4</v>
      </c>
      <c r="F715">
        <f>テーブル143[[#This Row],[インピーダンス]]*SIN(テーブル143[[#This Row],[偏角]])</f>
        <v>-9.5396441398317475E-2</v>
      </c>
      <c r="G715" s="2">
        <f>ATAN(_R2*(1/(テーブル143[[#This Row],[w]]*_L2)-テーブル143[[#This Row],[w]]*_C2))</f>
        <v>-1.5612561037912334</v>
      </c>
    </row>
    <row r="716" spans="1:7">
      <c r="A716">
        <f t="shared" si="22"/>
        <v>6673.5</v>
      </c>
      <c r="B716">
        <f>2*PI()*テーブル143[[#This Row],[周波数]]</f>
        <v>41930.837147462968</v>
      </c>
      <c r="C716">
        <f>(テーブル143[[#This Row],[w]]*_C2-1/(テーブル143[[#This Row],[w]]*_L2))^2</f>
        <v>110.1950493610683</v>
      </c>
      <c r="D716">
        <f>1/(SQRT((1/_R2)^2+テーブル143[[#This Row],[(wc-1/wl)^2]]))</f>
        <v>9.5257516202962619E-2</v>
      </c>
      <c r="E716">
        <f>テーブル143[[#This Row],[インピーダンス]]*COS(テーブル143[[#This Row],[偏角]])</f>
        <v>9.0739943931575958E-4</v>
      </c>
      <c r="F716">
        <f>テーブル143[[#This Row],[インピーダンス]]*SIN(テーブル143[[#This Row],[偏角]])</f>
        <v>-9.5253194274077843E-2</v>
      </c>
      <c r="G716" s="2">
        <f>ATAN(_R2*(1/(テーブル143[[#This Row],[w]]*_L2)-テーブル143[[#This Row],[w]]*_C2))</f>
        <v>-1.5612704311076897</v>
      </c>
    </row>
    <row r="717" spans="1:7">
      <c r="A717">
        <f t="shared" si="22"/>
        <v>6683.5</v>
      </c>
      <c r="B717">
        <f>2*PI()*テーブル143[[#This Row],[周波数]]</f>
        <v>41993.669000534763</v>
      </c>
      <c r="C717">
        <f>(テーブル143[[#This Row],[w]]*_C2-1/(テーブル143[[#This Row],[w]]*_L2))^2</f>
        <v>110.52629428192819</v>
      </c>
      <c r="D717">
        <f>1/(SQRT((1/_R2)^2+テーブル143[[#This Row],[(wc-1/wl)^2]]))</f>
        <v>9.5114679665381369E-2</v>
      </c>
      <c r="E717">
        <f>テーブル143[[#This Row],[インピーダンス]]*COS(テーブル143[[#This Row],[偏角]])</f>
        <v>9.0468022878481514E-4</v>
      </c>
      <c r="F717">
        <f>テーブル143[[#This Row],[インピーダンス]]*SIN(テーブル143[[#This Row],[偏角]])</f>
        <v>-9.5110377149561109E-2</v>
      </c>
      <c r="G717" s="2">
        <f>ATAN(_R2*(1/(テーブル143[[#This Row],[w]]*_L2)-テーブル143[[#This Row],[w]]*_C2))</f>
        <v>-1.5612847154085694</v>
      </c>
    </row>
    <row r="718" spans="1:7">
      <c r="A718">
        <f t="shared" si="22"/>
        <v>6693.5</v>
      </c>
      <c r="B718">
        <f>2*PI()*テーブル143[[#This Row],[周波数]]</f>
        <v>42056.500853606558</v>
      </c>
      <c r="C718">
        <f>(テーブル143[[#This Row],[w]]*_C2-1/(テーブル143[[#This Row],[w]]*_L2))^2</f>
        <v>110.85803519233332</v>
      </c>
      <c r="D718">
        <f>1/(SQRT((1/_R2)^2+テーブル143[[#This Row],[(wc-1/wl)^2]]))</f>
        <v>9.4972271308428821E-2</v>
      </c>
      <c r="E718">
        <f>テーブル143[[#This Row],[インピーダンス]]*COS(テーブル143[[#This Row],[偏角]])</f>
        <v>9.0197323174818036E-4</v>
      </c>
      <c r="F718">
        <f>テーブル143[[#This Row],[インピーダンス]]*SIN(テーブル143[[#This Row],[偏角]])</f>
        <v>-9.4967988089518993E-2</v>
      </c>
      <c r="G718" s="2">
        <f>ATAN(_R2*(1/(テーブル143[[#This Row],[w]]*_L2)-テーブル143[[#This Row],[w]]*_C2))</f>
        <v>-1.5612989568875144</v>
      </c>
    </row>
    <row r="719" spans="1:7">
      <c r="A719">
        <f t="shared" si="22"/>
        <v>6703.5</v>
      </c>
      <c r="B719">
        <f>2*PI()*テーブル143[[#This Row],[周波数]]</f>
        <v>42119.332706678353</v>
      </c>
      <c r="C719">
        <f>(テーブル143[[#This Row],[w]]*_C2-1/(テーブル143[[#This Row],[w]]*_L2))^2</f>
        <v>111.19027209227232</v>
      </c>
      <c r="D719">
        <f>1/(SQRT((1/_R2)^2+テーブル143[[#This Row],[(wc-1/wl)^2]]))</f>
        <v>9.4830289207596286E-2</v>
      </c>
      <c r="E719">
        <f>テーブル143[[#This Row],[インピーダンス]]*COS(テーブル143[[#This Row],[偏角]])</f>
        <v>8.992783751196325E-4</v>
      </c>
      <c r="F719">
        <f>テーブル143[[#This Row],[インピーダンス]]*SIN(テーブル143[[#This Row],[偏角]])</f>
        <v>-9.4826025170310677E-2</v>
      </c>
      <c r="G719" s="2">
        <f>ATAN(_R2*(1/(テーブル143[[#This Row],[w]]*_L2)-テーブル143[[#This Row],[w]]*_C2))</f>
        <v>-1.5613131557370044</v>
      </c>
    </row>
    <row r="720" spans="1:7">
      <c r="A720">
        <f t="shared" si="22"/>
        <v>6713.5</v>
      </c>
      <c r="B720">
        <f>2*PI()*テーブル143[[#This Row],[周波数]]</f>
        <v>42182.164559750156</v>
      </c>
      <c r="C720">
        <f>(テーブル143[[#This Row],[w]]*_C2-1/(テーブル143[[#This Row],[w]]*_L2))^2</f>
        <v>111.52300498173396</v>
      </c>
      <c r="D720">
        <f>1/(SQRT((1/_R2)^2+テーブル143[[#This Row],[(wc-1/wl)^2]]))</f>
        <v>9.4688731449903168E-2</v>
      </c>
      <c r="E720">
        <f>テーブル143[[#This Row],[インピーダンス]]*COS(テーブル143[[#This Row],[偏角]])</f>
        <v>8.9659558635918628E-4</v>
      </c>
      <c r="F720">
        <f>テーブル143[[#This Row],[インピーダンス]]*SIN(テーブル143[[#This Row],[偏角]])</f>
        <v>-9.4684486479815699E-2</v>
      </c>
      <c r="G720" s="2">
        <f>ATAN(_R2*(1/(テーブル143[[#This Row],[w]]*_L2)-テーブル143[[#This Row],[w]]*_C2))</f>
        <v>-1.561327312148366</v>
      </c>
    </row>
    <row r="721" spans="1:7">
      <c r="A721">
        <f t="shared" si="22"/>
        <v>6723.5</v>
      </c>
      <c r="B721">
        <f>2*PI()*テーブル143[[#This Row],[周波数]]</f>
        <v>42244.996412821951</v>
      </c>
      <c r="C721">
        <f>(テーブル143[[#This Row],[w]]*_C2-1/(テーブル143[[#This Row],[w]]*_L2))^2</f>
        <v>111.85623386070698</v>
      </c>
      <c r="D721">
        <f>1/(SQRT((1/_R2)^2+テーブル143[[#This Row],[(wc-1/wl)^2]]))</f>
        <v>9.454759613381078E-2</v>
      </c>
      <c r="E721">
        <f>テーブル143[[#This Row],[インピーダンス]]*COS(テーブル143[[#This Row],[偏角]])</f>
        <v>8.9392479346821804E-4</v>
      </c>
      <c r="F721">
        <f>テーブル143[[#This Row],[インピーダンス]]*SIN(テーブル143[[#This Row],[偏角]])</f>
        <v>-9.45433701173478E-2</v>
      </c>
      <c r="G721" s="2">
        <f>ATAN(_R2*(1/(テーブル143[[#This Row],[w]]*_L2)-テーブル143[[#This Row],[w]]*_C2))</f>
        <v>-1.5613414263117815</v>
      </c>
    </row>
    <row r="722" spans="1:7">
      <c r="A722">
        <f t="shared" si="22"/>
        <v>6733.5</v>
      </c>
      <c r="B722">
        <f>2*PI()*テーブル143[[#This Row],[周波数]]</f>
        <v>42307.828265893746</v>
      </c>
      <c r="C722">
        <f>(テーブル143[[#This Row],[w]]*_C2-1/(テーブル143[[#This Row],[w]]*_L2))^2</f>
        <v>112.1899587291803</v>
      </c>
      <c r="D722">
        <f>1/(SQRT((1/_R2)^2+テーブル143[[#This Row],[(wc-1/wl)^2]]))</f>
        <v>9.4406881369136872E-2</v>
      </c>
      <c r="E722">
        <f>テーブル143[[#This Row],[インピーダンス]]*COS(テーブル143[[#This Row],[偏角]])</f>
        <v>8.9126592498463286E-4</v>
      </c>
      <c r="F722">
        <f>テーブル143[[#This Row],[インピーダンス]]*SIN(テーブル143[[#This Row],[偏角]])</f>
        <v>-9.4402674193569555E-2</v>
      </c>
      <c r="G722" s="2">
        <f>ATAN(_R2*(1/(テーブル143[[#This Row],[w]]*_L2)-テーブル143[[#This Row],[w]]*_C2))</f>
        <v>-1.5613554984162974</v>
      </c>
    </row>
    <row r="723" spans="1:7">
      <c r="A723">
        <f t="shared" si="22"/>
        <v>6743.5</v>
      </c>
      <c r="B723">
        <f>2*PI()*テーブル143[[#This Row],[周波数]]</f>
        <v>42370.660118965541</v>
      </c>
      <c r="C723">
        <f>(テーブル143[[#This Row],[w]]*_C2-1/(テーブル143[[#This Row],[w]]*_L2))^2</f>
        <v>112.52417958714288</v>
      </c>
      <c r="D723">
        <f>1/(SQRT((1/_R2)^2+テーブル143[[#This Row],[(wc-1/wl)^2]]))</f>
        <v>9.4266585276970793E-2</v>
      </c>
      <c r="E723">
        <f>テーブル143[[#This Row],[インピーダンス]]*COS(テーブル143[[#This Row],[偏角]])</f>
        <v>8.886189099780316E-4</v>
      </c>
      <c r="F723">
        <f>テーブル143[[#This Row],[インピーダンス]]*SIN(テーブル143[[#This Row],[偏角]])</f>
        <v>-9.4262396830407602E-2</v>
      </c>
      <c r="G723" s="2">
        <f>ATAN(_R2*(1/(テーブル143[[#This Row],[w]]*_L2)-テーブル143[[#This Row],[w]]*_C2))</f>
        <v>-1.5613695286498328</v>
      </c>
    </row>
    <row r="724" spans="1:7">
      <c r="A724">
        <f t="shared" si="22"/>
        <v>6753.5</v>
      </c>
      <c r="B724">
        <f>2*PI()*テーブル143[[#This Row],[周波数]]</f>
        <v>42433.491972037336</v>
      </c>
      <c r="C724">
        <f>(テーブル143[[#This Row],[w]]*_C2-1/(テーブル143[[#This Row],[w]]*_L2))^2</f>
        <v>112.85889643458381</v>
      </c>
      <c r="D724">
        <f>1/(SQRT((1/_R2)^2+テーブル143[[#This Row],[(wc-1/wl)^2]]))</f>
        <v>9.4126705989589596E-2</v>
      </c>
      <c r="E724">
        <f>テーブル143[[#This Row],[インピーダンス]]*COS(テーブル143[[#This Row],[偏角]])</f>
        <v>8.8598367804506835E-4</v>
      </c>
      <c r="F724">
        <f>テーブル143[[#This Row],[インピーダンス]]*SIN(テーブル143[[#This Row],[偏角]])</f>
        <v>-9.41225361609688E-2</v>
      </c>
      <c r="G724" s="2">
        <f>ATAN(_R2*(1/(テーブル143[[#This Row],[w]]*_L2)-テーブル143[[#This Row],[w]]*_C2))</f>
        <v>-1.5613835171991872</v>
      </c>
    </row>
    <row r="725" spans="1:7">
      <c r="A725">
        <f t="shared" si="22"/>
        <v>6763.5</v>
      </c>
      <c r="B725">
        <f>2*PI()*テーブル143[[#This Row],[周波数]]</f>
        <v>42496.323825109132</v>
      </c>
      <c r="C725">
        <f>(テーブル143[[#This Row],[w]]*_C2-1/(テーブル143[[#This Row],[w]]*_L2))^2</f>
        <v>113.19410927149224</v>
      </c>
      <c r="D725">
        <f>1/(SQRT((1/_R2)^2+テーブル143[[#This Row],[(wc-1/wl)^2]]))</f>
        <v>9.3987241650374739E-2</v>
      </c>
      <c r="E725">
        <f>テーブル143[[#This Row],[インピーダンス]]*COS(テーブル143[[#This Row],[偏角]])</f>
        <v>8.8336015930459884E-4</v>
      </c>
      <c r="F725">
        <f>テーブル143[[#This Row],[インピーダンス]]*SIN(テーブル143[[#This Row],[偏角]])</f>
        <v>-9.3983090329457092E-2</v>
      </c>
      <c r="G725" s="2">
        <f>ATAN(_R2*(1/(テーブル143[[#This Row],[w]]*_L2)-テーブル143[[#This Row],[w]]*_C2))</f>
        <v>-1.5613974642500503</v>
      </c>
    </row>
    <row r="726" spans="1:7">
      <c r="A726">
        <f t="shared" si="22"/>
        <v>6773.5</v>
      </c>
      <c r="B726">
        <f>2*PI()*テーブル143[[#This Row],[周波数]]</f>
        <v>42559.155678180927</v>
      </c>
      <c r="C726">
        <f>(テーブル143[[#This Row],[w]]*_C2-1/(テーブル143[[#This Row],[w]]*_L2))^2</f>
        <v>113.5298180978574</v>
      </c>
      <c r="D726">
        <f>1/(SQRT((1/_R2)^2+テーブル143[[#This Row],[(wc-1/wl)^2]]))</f>
        <v>9.3848190413729646E-2</v>
      </c>
      <c r="E726">
        <f>テーブル143[[#This Row],[インピーダンス]]*COS(テーブル143[[#This Row],[偏角]])</f>
        <v>8.8074828439316374E-4</v>
      </c>
      <c r="F726">
        <f>テーブル143[[#This Row],[インピーダンス]]*SIN(テーブル143[[#This Row],[偏角]])</f>
        <v>-9.384405749109101E-2</v>
      </c>
      <c r="G726" s="2">
        <f>ATAN(_R2*(1/(テーブル143[[#This Row],[w]]*_L2)-テーブル143[[#This Row],[w]]*_C2))</f>
        <v>-1.5614113699870089</v>
      </c>
    </row>
    <row r="727" spans="1:7">
      <c r="A727">
        <f t="shared" si="22"/>
        <v>6783.5</v>
      </c>
      <c r="B727">
        <f>2*PI()*テーブル143[[#This Row],[周波数]]</f>
        <v>42621.987531252722</v>
      </c>
      <c r="C727">
        <f>(テーブル143[[#This Row],[w]]*_C2-1/(テーブル143[[#This Row],[w]]*_L2))^2</f>
        <v>113.86602291366856</v>
      </c>
      <c r="D727">
        <f>1/(SQRT((1/_R2)^2+テーブル143[[#This Row],[(wc-1/wl)^2]]))</f>
        <v>9.3709550444997958E-2</v>
      </c>
      <c r="E727">
        <f>テーブル143[[#This Row],[インピーダンス]]*COS(テーブル143[[#This Row],[偏角]])</f>
        <v>8.7814798446036633E-4</v>
      </c>
      <c r="F727">
        <f>テーブル143[[#This Row],[インピーダンス]]*SIN(テーブル143[[#This Row],[偏角]])</f>
        <v>-9.3705435812022161E-2</v>
      </c>
      <c r="G727" s="2">
        <f>ATAN(_R2*(1/(テーブル143[[#This Row],[w]]*_L2)-テーブル143[[#This Row],[w]]*_C2))</f>
        <v>-1.5614252345935553</v>
      </c>
    </row>
    <row r="728" spans="1:7">
      <c r="A728">
        <f t="shared" si="22"/>
        <v>6793.5</v>
      </c>
      <c r="B728">
        <f>2*PI()*テーブル143[[#This Row],[周波数]]</f>
        <v>42684.819384324517</v>
      </c>
      <c r="C728">
        <f>(テーブル143[[#This Row],[w]]*_C2-1/(テーブル143[[#This Row],[w]]*_L2))^2</f>
        <v>114.20272371891512</v>
      </c>
      <c r="D728">
        <f>1/(SQRT((1/_R2)^2+テーブル143[[#This Row],[(wc-1/wl)^2]]))</f>
        <v>9.3571319920382465E-2</v>
      </c>
      <c r="E728">
        <f>テーブル143[[#This Row],[インピーダンス]]*COS(テーブル143[[#This Row],[偏角]])</f>
        <v>8.7555919116424962E-4</v>
      </c>
      <c r="F728">
        <f>テーブル143[[#This Row],[インピーダンス]]*SIN(テーブル143[[#This Row],[偏角]])</f>
        <v>-9.3567223469254085E-2</v>
      </c>
      <c r="G728" s="2">
        <f>ATAN(_R2*(1/(テーブル143[[#This Row],[w]]*_L2)-テーブル143[[#This Row],[w]]*_C2))</f>
        <v>-1.5614390582520963</v>
      </c>
    </row>
    <row r="729" spans="1:7">
      <c r="A729">
        <f t="shared" si="22"/>
        <v>6803.5</v>
      </c>
      <c r="B729">
        <f>2*PI()*テーブル143[[#This Row],[周波数]]</f>
        <v>42747.651237396312</v>
      </c>
      <c r="C729">
        <f>(テーブル143[[#This Row],[w]]*_C2-1/(テーブル143[[#This Row],[w]]*_L2))^2</f>
        <v>114.53992051358652</v>
      </c>
      <c r="D729">
        <f>1/(SQRT((1/_R2)^2+テーブル143[[#This Row],[(wc-1/wl)^2]]))</f>
        <v>9.3433497026864834E-2</v>
      </c>
      <c r="E729">
        <f>テーブル143[[#This Row],[インピーダンス]]*COS(テーブル143[[#This Row],[偏角]])</f>
        <v>8.7298183666692161E-4</v>
      </c>
      <c r="F729">
        <f>テーブル143[[#This Row],[インピーダンス]]*SIN(テーブル143[[#This Row],[偏角]])</f>
        <v>-9.3429418650562146E-2</v>
      </c>
      <c r="G729" s="2">
        <f>ATAN(_R2*(1/(テーブル143[[#This Row],[w]]*_L2)-テーブル143[[#This Row],[w]]*_C2))</f>
        <v>-1.5614528411439597</v>
      </c>
    </row>
    <row r="730" spans="1:7">
      <c r="A730">
        <f t="shared" si="22"/>
        <v>6813.5</v>
      </c>
      <c r="B730">
        <f>2*PI()*テーブル143[[#This Row],[周波数]]</f>
        <v>42810.483090468108</v>
      </c>
      <c r="C730">
        <f>(テーブル143[[#This Row],[w]]*_C2-1/(テーブル143[[#This Row],[w]]*_L2))^2</f>
        <v>114.87761329767231</v>
      </c>
      <c r="D730">
        <f>1/(SQRT((1/_R2)^2+テーブル143[[#This Row],[(wc-1/wl)^2]]))</f>
        <v>9.3296079962125994E-2</v>
      </c>
      <c r="E730">
        <f>テーブル143[[#This Row],[インピーダンス]]*COS(テーブル143[[#This Row],[偏角]])</f>
        <v>8.7041585362995072E-4</v>
      </c>
      <c r="F730">
        <f>テーブル143[[#This Row],[インピーダンス]]*SIN(テーブル143[[#This Row],[偏角]])</f>
        <v>-9.3292019554413963E-2</v>
      </c>
      <c r="G730" s="2">
        <f>ATAN(_R2*(1/(テーブル143[[#This Row],[w]]*_L2)-テーブル143[[#This Row],[w]]*_C2))</f>
        <v>-1.5614665834494039</v>
      </c>
    </row>
    <row r="731" spans="1:7">
      <c r="A731">
        <f t="shared" si="22"/>
        <v>6823.5</v>
      </c>
      <c r="B731">
        <f>2*PI()*テーブル143[[#This Row],[周波数]]</f>
        <v>42873.31494353991</v>
      </c>
      <c r="C731">
        <f>(テーブル143[[#This Row],[w]]*_C2-1/(テーブル143[[#This Row],[w]]*_L2))^2</f>
        <v>115.21580207116216</v>
      </c>
      <c r="D731">
        <f>1/(SQRT((1/_R2)^2+テーブル143[[#This Row],[(wc-1/wl)^2]]))</f>
        <v>9.3159066934467266E-2</v>
      </c>
      <c r="E731">
        <f>テーブル143[[#This Row],[インピーダンス]]*COS(テーブル143[[#This Row],[偏角]])</f>
        <v>8.678611752100492E-4</v>
      </c>
      <c r="F731">
        <f>テーブル143[[#This Row],[インピーダンス]]*SIN(テーブル143[[#This Row],[偏角]])</f>
        <v>-9.3155024389890623E-2</v>
      </c>
      <c r="G731" s="2">
        <f>ATAN(_R2*(1/(テーブル143[[#This Row],[w]]*_L2)-テーブル143[[#This Row],[w]]*_C2))</f>
        <v>-1.5614802853476251</v>
      </c>
    </row>
    <row r="732" spans="1:7">
      <c r="A732">
        <f t="shared" si="22"/>
        <v>6833.5</v>
      </c>
      <c r="B732">
        <f>2*PI()*テーブル143[[#This Row],[周波数]]</f>
        <v>42936.146796611705</v>
      </c>
      <c r="C732">
        <f>(テーブル143[[#This Row],[w]]*_C2-1/(テーブル143[[#This Row],[w]]*_L2))^2</f>
        <v>115.55448683404559</v>
      </c>
      <c r="D732">
        <f>1/(SQRT((1/_R2)^2+テーブル143[[#This Row],[(wc-1/wl)^2]]))</f>
        <v>9.3022456162732178E-2</v>
      </c>
      <c r="E732">
        <f>テーブル143[[#This Row],[インピーダンス]]*COS(テーブル143[[#This Row],[偏角]])</f>
        <v>8.6531773505473387E-4</v>
      </c>
      <c r="F732">
        <f>テーブル143[[#This Row],[インピーダンス]]*SIN(テーブル143[[#This Row],[偏角]])</f>
        <v>-9.3018431376608535E-2</v>
      </c>
      <c r="G732" s="2">
        <f>ATAN(_R2*(1/(テーブル143[[#This Row],[w]]*_L2)-テーブル143[[#This Row],[w]]*_C2))</f>
        <v>-1.5614939470167641</v>
      </c>
    </row>
    <row r="733" spans="1:7">
      <c r="A733">
        <f t="shared" si="22"/>
        <v>6843.5</v>
      </c>
      <c r="B733">
        <f>2*PI()*テーブル143[[#This Row],[周波数]]</f>
        <v>42998.9786496835</v>
      </c>
      <c r="C733">
        <f>(テーブル143[[#This Row],[w]]*_C2-1/(テーブル143[[#This Row],[w]]*_L2))^2</f>
        <v>115.89366758631253</v>
      </c>
      <c r="D733">
        <f>1/(SQRT((1/_R2)^2+テーブル143[[#This Row],[(wc-1/wl)^2]]))</f>
        <v>9.2886245876228887E-2</v>
      </c>
      <c r="E733">
        <f>テーブル143[[#This Row],[インピーダンス]]*COS(テーブル143[[#This Row],[偏角]])</f>
        <v>8.6278546729791979E-4</v>
      </c>
      <c r="F733">
        <f>テーブル143[[#This Row],[インピーダンス]]*SIN(テーブル143[[#This Row],[偏角]])</f>
        <v>-9.2882238744641951E-2</v>
      </c>
      <c r="G733" s="2">
        <f>ATAN(_R2*(1/(テーブル143[[#This Row],[w]]*_L2)-テーブル143[[#This Row],[w]]*_C2))</f>
        <v>-1.5615075686339159</v>
      </c>
    </row>
    <row r="734" spans="1:7">
      <c r="A734">
        <f t="shared" si="22"/>
        <v>6853.5</v>
      </c>
      <c r="B734">
        <f>2*PI()*テーブル143[[#This Row],[周波数]]</f>
        <v>43061.810502755296</v>
      </c>
      <c r="C734">
        <f>(テーブル143[[#This Row],[w]]*_C2-1/(テーブル143[[#This Row],[w]]*_L2))^2</f>
        <v>116.23334432795275</v>
      </c>
      <c r="D734">
        <f>1/(SQRT((1/_R2)^2+テーブル143[[#This Row],[(wc-1/wl)^2]]))</f>
        <v>9.275043431465349E-2</v>
      </c>
      <c r="E734">
        <f>テーブル143[[#This Row],[インピーダンス]]*COS(テーブル143[[#This Row],[偏角]])</f>
        <v>8.6026430655567897E-4</v>
      </c>
      <c r="F734">
        <f>テーブル143[[#This Row],[インピーダンス]]*SIN(テーブル143[[#This Row],[偏角]])</f>
        <v>-9.274644473444639E-2</v>
      </c>
      <c r="G734" s="2">
        <f>ATAN(_R2*(1/(テーブル143[[#This Row],[w]]*_L2)-テーブル143[[#This Row],[w]]*_C2))</f>
        <v>-1.5615211503751363</v>
      </c>
    </row>
    <row r="735" spans="1:7">
      <c r="A735">
        <f t="shared" si="22"/>
        <v>6863.5</v>
      </c>
      <c r="B735">
        <f>2*PI()*テーブル143[[#This Row],[周波数]]</f>
        <v>43124.642355827091</v>
      </c>
      <c r="C735">
        <f>(テーブル143[[#This Row],[w]]*_C2-1/(テーブル143[[#This Row],[w]]*_L2))^2</f>
        <v>116.57351705895617</v>
      </c>
      <c r="D735">
        <f>1/(SQRT((1/_R2)^2+テーブル143[[#This Row],[(wc-1/wl)^2]]))</f>
        <v>9.2615019728013753E-2</v>
      </c>
      <c r="E735">
        <f>テーブル143[[#This Row],[インピーダンス]]*COS(テーブル143[[#This Row],[偏角]])</f>
        <v>8.5775418792203434E-4</v>
      </c>
      <c r="F735">
        <f>テーブル143[[#This Row],[インピーダンス]]*SIN(テーブル143[[#This Row],[偏角]])</f>
        <v>-9.2611047596782306E-2</v>
      </c>
      <c r="G735" s="2">
        <f>ATAN(_R2*(1/(テーブル143[[#This Row],[w]]*_L2)-テーブル143[[#This Row],[w]]*_C2))</f>
        <v>-1.5615346924154494</v>
      </c>
    </row>
    <row r="736" spans="1:7">
      <c r="A736">
        <f t="shared" si="22"/>
        <v>6873.5</v>
      </c>
      <c r="B736">
        <f>2*PI()*テーブル143[[#This Row],[周波数]]</f>
        <v>43187.474208898886</v>
      </c>
      <c r="C736">
        <f>(テーブル143[[#This Row],[w]]*_C2-1/(テーブル143[[#This Row],[w]]*_L2))^2</f>
        <v>116.91418577931275</v>
      </c>
      <c r="D736">
        <f>1/(SQRT((1/_R2)^2+テーブル143[[#This Row],[(wc-1/wl)^2]]))</f>
        <v>9.2480000376553795E-2</v>
      </c>
      <c r="E736">
        <f>テーブル143[[#This Row],[インピーダンス]]*COS(テーブル143[[#This Row],[偏角]])</f>
        <v>8.5525504696473068E-4</v>
      </c>
      <c r="F736">
        <f>テーブル143[[#This Row],[インピーダンス]]*SIN(テーブル143[[#This Row],[偏角]])</f>
        <v>-9.2476045592639999E-2</v>
      </c>
      <c r="G736" s="2">
        <f>ATAN(_R2*(1/(テーブル143[[#This Row],[w]]*_L2)-テーブル143[[#This Row],[w]]*_C2))</f>
        <v>-1.5615481949288559</v>
      </c>
    </row>
    <row r="737" spans="1:7">
      <c r="A737">
        <f t="shared" si="22"/>
        <v>6883.5</v>
      </c>
      <c r="B737">
        <f>2*PI()*テーブル143[[#This Row],[周波数]]</f>
        <v>43250.306061970681</v>
      </c>
      <c r="C737">
        <f>(テーブル143[[#This Row],[w]]*_C2-1/(テーブル143[[#This Row],[w]]*_L2))^2</f>
        <v>117.25535048901257</v>
      </c>
      <c r="D737">
        <f>1/(SQRT((1/_R2)^2+テーブル143[[#This Row],[(wc-1/wl)^2]]))</f>
        <v>9.2345374530679078E-2</v>
      </c>
      <c r="E737">
        <f>テーブル143[[#This Row],[インピーダンス]]*COS(テーブル143[[#This Row],[偏角]])</f>
        <v>8.5276681972114169E-4</v>
      </c>
      <c r="F737">
        <f>テーブル143[[#This Row],[インピーダンス]]*SIN(テーブル143[[#This Row],[偏角]])</f>
        <v>-9.2341436993164536E-2</v>
      </c>
      <c r="G737" s="2">
        <f>ATAN(_R2*(1/(テーブル143[[#This Row],[w]]*_L2)-テーブル143[[#This Row],[w]]*_C2))</f>
        <v>-1.5615616580883396</v>
      </c>
    </row>
    <row r="738" spans="1:7">
      <c r="A738">
        <f t="shared" si="22"/>
        <v>6893.5</v>
      </c>
      <c r="B738">
        <f>2*PI()*テーブル143[[#This Row],[周波数]]</f>
        <v>43313.137915042476</v>
      </c>
      <c r="C738">
        <f>(テーブル143[[#This Row],[w]]*_C2-1/(テーブル143[[#This Row],[w]]*_L2))^2</f>
        <v>117.59701118804576</v>
      </c>
      <c r="D738">
        <f>1/(SQRT((1/_R2)^2+テーブル143[[#This Row],[(wc-1/wl)^2]]))</f>
        <v>9.2211140470882427E-2</v>
      </c>
      <c r="E738">
        <f>テーブル143[[#This Row],[インピーダンス]]*COS(テーブル143[[#This Row],[偏角]])</f>
        <v>8.502894426940746E-4</v>
      </c>
      <c r="F738">
        <f>テーブル143[[#This Row],[インピーダンス]]*SIN(テーブル143[[#This Row],[偏角]])</f>
        <v>-9.2207220079581917E-2</v>
      </c>
      <c r="G738" s="2">
        <f>ATAN(_R2*(1/(テーブル143[[#This Row],[w]]*_L2)-テーブル143[[#This Row],[w]]*_C2))</f>
        <v>-1.561575082065876</v>
      </c>
    </row>
    <row r="739" spans="1:7">
      <c r="A739">
        <f t="shared" si="22"/>
        <v>6903.5</v>
      </c>
      <c r="B739">
        <f>2*PI()*テーブル143[[#This Row],[周波数]]</f>
        <v>43375.969768114272</v>
      </c>
      <c r="C739">
        <f>(テーブル143[[#This Row],[w]]*_C2-1/(テーブル143[[#This Row],[w]]*_L2))^2</f>
        <v>117.93916787640254</v>
      </c>
      <c r="D739">
        <f>1/(SQRT((1/_R2)^2+テーブル143[[#This Row],[(wc-1/wl)^2]]))</f>
        <v>9.2077296487670435E-2</v>
      </c>
      <c r="E739">
        <f>テーブル143[[#This Row],[インピーダンス]]*COS(テーブル143[[#This Row],[偏角]])</f>
        <v>8.4782285284783231E-4</v>
      </c>
      <c r="F739">
        <f>テーブル143[[#This Row],[インピーダンス]]*SIN(テーブル143[[#This Row],[偏角]])</f>
        <v>-9.2073393143125529E-2</v>
      </c>
      <c r="G739" s="2">
        <f>ATAN(_R2*(1/(テーブル143[[#This Row],[w]]*_L2)-テーブル143[[#This Row],[w]]*_C2))</f>
        <v>-1.5615884670324385</v>
      </c>
    </row>
    <row r="740" spans="1:7">
      <c r="A740">
        <f t="shared" si="22"/>
        <v>6913.5</v>
      </c>
      <c r="B740">
        <f>2*PI()*テーブル143[[#This Row],[周波数]]</f>
        <v>43438.801621186067</v>
      </c>
      <c r="C740">
        <f>(テーブル143[[#This Row],[w]]*_C2-1/(テーブル143[[#This Row],[w]]*_L2))^2</f>
        <v>118.28182055407314</v>
      </c>
      <c r="D740">
        <f>1/(SQRT((1/_R2)^2+テーブル143[[#This Row],[(wc-1/wl)^2]]))</f>
        <v>9.1943840881490629E-2</v>
      </c>
      <c r="E740">
        <f>テーブル143[[#This Row],[インピーダンス]]*COS(テーブル143[[#This Row],[偏角]])</f>
        <v>8.4536698760408625E-4</v>
      </c>
      <c r="F740">
        <f>テーブル143[[#This Row],[インピーダンス]]*SIN(テーブル143[[#This Row],[偏角]])</f>
        <v>-9.1939954484963379E-2</v>
      </c>
      <c r="G740" s="2">
        <f>ATAN(_R2*(1/(テーブル143[[#This Row],[w]]*_L2)-テーブル143[[#This Row],[w]]*_C2))</f>
        <v>-1.5616018131580063</v>
      </c>
    </row>
    <row r="741" spans="1:7">
      <c r="A741">
        <f t="shared" si="22"/>
        <v>6923.5</v>
      </c>
      <c r="B741">
        <f>2*PI()*テーブル143[[#This Row],[周波数]]</f>
        <v>43501.633474257862</v>
      </c>
      <c r="C741">
        <f>(テーブル143[[#This Row],[w]]*_C2-1/(テーブル143[[#This Row],[w]]*_L2))^2</f>
        <v>118.62496922104796</v>
      </c>
      <c r="D741">
        <f>1/(SQRT((1/_R2)^2+テーブル143[[#This Row],[(wc-1/wl)^2]]))</f>
        <v>9.1810771962659229E-2</v>
      </c>
      <c r="E741">
        <f>テーブル143[[#This Row],[インピーダンス]]*COS(テーブル143[[#This Row],[偏角]])</f>
        <v>8.4292178483794957E-4</v>
      </c>
      <c r="F741">
        <f>テーブル143[[#This Row],[インピーダンス]]*SIN(テーブル143[[#This Row],[偏角]])</f>
        <v>-9.180690241612588E-2</v>
      </c>
      <c r="G741" s="2">
        <f>ATAN(_R2*(1/(テーブル143[[#This Row],[w]]*_L2)-テーブル143[[#This Row],[w]]*_C2))</f>
        <v>-1.5616151206115716</v>
      </c>
    </row>
    <row r="742" spans="1:7">
      <c r="A742">
        <f t="shared" si="22"/>
        <v>6933.5</v>
      </c>
      <c r="B742">
        <f>2*PI()*テーブル143[[#This Row],[周波数]]</f>
        <v>43564.465327329664</v>
      </c>
      <c r="C742">
        <f>(テーブル143[[#This Row],[w]]*_C2-1/(テーブル143[[#This Row],[w]]*_L2))^2</f>
        <v>118.96861387731738</v>
      </c>
      <c r="D742">
        <f>1/(SQRT((1/_R2)^2+テーブル143[[#This Row],[(wc-1/wl)^2]]))</f>
        <v>9.1678088051289602E-2</v>
      </c>
      <c r="E742">
        <f>テーブル143[[#This Row],[インピーダンス]]*COS(テーブル143[[#This Row],[偏角]])</f>
        <v>8.4048718287400165E-4</v>
      </c>
      <c r="F742">
        <f>テーブル143[[#This Row],[インピーダンス]]*SIN(テーブル143[[#This Row],[偏角]])</f>
        <v>-9.1674235257434428E-2</v>
      </c>
      <c r="G742" s="2">
        <f>ATAN(_R2*(1/(テーブル143[[#This Row],[w]]*_L2)-テーブル143[[#This Row],[w]]*_C2))</f>
        <v>-1.5616283895611469</v>
      </c>
    </row>
    <row r="743" spans="1:7">
      <c r="A743">
        <f t="shared" si="22"/>
        <v>6943.5</v>
      </c>
      <c r="B743">
        <f>2*PI()*テーブル143[[#This Row],[周波数]]</f>
        <v>43627.29718040146</v>
      </c>
      <c r="C743">
        <f>(テーブル143[[#This Row],[w]]*_C2-1/(テーブル143[[#This Row],[w]]*_L2))^2</f>
        <v>119.31275452287191</v>
      </c>
      <c r="D743">
        <f>1/(SQRT((1/_R2)^2+テーブル143[[#This Row],[(wc-1/wl)^2]]))</f>
        <v>9.1545787477221197E-2</v>
      </c>
      <c r="E743">
        <f>テーブル143[[#This Row],[インピーダンス]]*COS(テーブル143[[#This Row],[偏角]])</f>
        <v>8.3806312048244878E-4</v>
      </c>
      <c r="F743">
        <f>テーブル143[[#This Row],[インピーダンス]]*SIN(テーブル143[[#This Row],[偏角]])</f>
        <v>-9.1541951339430355E-2</v>
      </c>
      <c r="G743" s="2">
        <f>ATAN(_R2*(1/(テーブル143[[#This Row],[w]]*_L2)-テーブル143[[#This Row],[w]]*_C2))</f>
        <v>-1.5616416201737715</v>
      </c>
    </row>
    <row r="744" spans="1:7">
      <c r="A744">
        <f t="shared" si="22"/>
        <v>6953.5</v>
      </c>
      <c r="B744">
        <f>2*PI()*テーブル143[[#This Row],[周波数]]</f>
        <v>43690.129033473255</v>
      </c>
      <c r="C744">
        <f>(テーブル143[[#This Row],[w]]*_C2-1/(テーブル143[[#This Row],[w]]*_L2))^2</f>
        <v>119.65739115770198</v>
      </c>
      <c r="D744">
        <f>1/(SQRT((1/_R2)^2+テーブル143[[#This Row],[(wc-1/wl)^2]]))</f>
        <v>9.141386857994932E-2</v>
      </c>
      <c r="E744">
        <f>テーブル143[[#This Row],[インピーダンス]]*COS(テーブル143[[#This Row],[偏角]])</f>
        <v>8.3564953687521816E-4</v>
      </c>
      <c r="F744">
        <f>テーブル143[[#This Row],[インピーダンス]]*SIN(テーブル143[[#This Row],[偏角]])</f>
        <v>-9.1410049002304802E-2</v>
      </c>
      <c r="G744" s="2">
        <f>ATAN(_R2*(1/(テーブル143[[#This Row],[w]]*_L2)-テーブル143[[#This Row],[w]]*_C2))</f>
        <v>-1.561654812615519</v>
      </c>
    </row>
    <row r="745" spans="1:7">
      <c r="A745">
        <f t="shared" si="22"/>
        <v>6963.5</v>
      </c>
      <c r="B745">
        <f>2*PI()*テーブル143[[#This Row],[周波数]]</f>
        <v>43752.96088654505</v>
      </c>
      <c r="C745">
        <f>(テーブル143[[#This Row],[w]]*_C2-1/(テーブル143[[#This Row],[w]]*_L2))^2</f>
        <v>120.00252378179833</v>
      </c>
      <c r="D745">
        <f>1/(SQRT((1/_R2)^2+テーブル143[[#This Row],[(wc-1/wl)^2]]))</f>
        <v>9.1282329708555196E-2</v>
      </c>
      <c r="E745">
        <f>テーブル143[[#This Row],[インピーダンス]]*COS(テーブル143[[#This Row],[偏角]])</f>
        <v>8.332463717021434E-4</v>
      </c>
      <c r="F745">
        <f>テーブル143[[#This Row],[インピーダンス]]*SIN(テーブル143[[#This Row],[偏角]])</f>
        <v>-9.1278526595828788E-2</v>
      </c>
      <c r="G745" s="2">
        <f>ATAN(_R2*(1/(テーブル143[[#This Row],[w]]*_L2)-テーブル143[[#This Row],[w]]*_C2))</f>
        <v>-1.5616679670515041</v>
      </c>
    </row>
    <row r="746" spans="1:7">
      <c r="A746">
        <f t="shared" si="22"/>
        <v>6973.5</v>
      </c>
      <c r="B746">
        <f>2*PI()*テーブル143[[#This Row],[周波数]]</f>
        <v>43815.792739616845</v>
      </c>
      <c r="C746">
        <f>(テーブル143[[#This Row],[w]]*_C2-1/(テーブル143[[#This Row],[w]]*_L2))^2</f>
        <v>120.3481523951516</v>
      </c>
      <c r="D746">
        <f>1/(SQRT((1/_R2)^2+テーブル143[[#This Row],[(wc-1/wl)^2]]))</f>
        <v>9.1151169221637032E-2</v>
      </c>
      <c r="E746">
        <f>テーブル143[[#This Row],[インピーダンス]]*COS(テーブル143[[#This Row],[偏角]])</f>
        <v>8.3085356504714655E-4</v>
      </c>
      <c r="F746">
        <f>テーブル143[[#This Row],[インピーダンス]]*SIN(テーブル143[[#This Row],[偏角]])</f>
        <v>-9.1147382479284389E-2</v>
      </c>
      <c r="G746" s="2">
        <f>ATAN(_R2*(1/(テーブル143[[#This Row],[w]]*_L2)-テーブル143[[#This Row],[w]]*_C2))</f>
        <v>-1.5616810836458903</v>
      </c>
    </row>
    <row r="747" spans="1:7">
      <c r="A747">
        <f t="shared" si="22"/>
        <v>6983.5</v>
      </c>
      <c r="B747">
        <f>2*PI()*テーブル143[[#This Row],[周波数]]</f>
        <v>43878.62459268864</v>
      </c>
      <c r="C747">
        <f>(テーブル143[[#This Row],[w]]*_C2-1/(テーブル143[[#This Row],[w]]*_L2))^2</f>
        <v>120.69427699775258</v>
      </c>
      <c r="D747">
        <f>1/(SQRT((1/_R2)^2+テーブル143[[#This Row],[(wc-1/wl)^2]]))</f>
        <v>9.1020385487241312E-2</v>
      </c>
      <c r="E747">
        <f>テーブル143[[#This Row],[インピーダンス]]*COS(テーブル143[[#This Row],[偏角]])</f>
        <v>8.2847105742459102E-4</v>
      </c>
      <c r="F747">
        <f>テーブル143[[#This Row],[インピーダンス]]*SIN(テーブル143[[#This Row],[偏角]])</f>
        <v>-9.1016615021396047E-2</v>
      </c>
      <c r="G747" s="2">
        <f>ATAN(_R2*(1/(テーブル143[[#This Row],[w]]*_L2)-テーブル143[[#This Row],[w]]*_C2))</f>
        <v>-1.5616941625618952</v>
      </c>
    </row>
    <row r="748" spans="1:7">
      <c r="A748">
        <f t="shared" si="22"/>
        <v>6993.5</v>
      </c>
      <c r="B748">
        <f>2*PI()*テーブル143[[#This Row],[周波数]]</f>
        <v>43941.456445760436</v>
      </c>
      <c r="C748">
        <f>(テーブル143[[#This Row],[w]]*_C2-1/(テーブル143[[#This Row],[w]]*_L2))^2</f>
        <v>121.04089758959203</v>
      </c>
      <c r="D748">
        <f>1/(SQRT((1/_R2)^2+テーブル143[[#This Row],[(wc-1/wl)^2]]))</f>
        <v>9.0889976882794959E-2</v>
      </c>
      <c r="E748">
        <f>テーブル143[[#This Row],[インピーダンス]]*COS(テーブル143[[#This Row],[偏角]])</f>
        <v>8.2609878977550676E-4</v>
      </c>
      <c r="F748">
        <f>テーブル143[[#This Row],[インピーダンス]]*SIN(テーブル143[[#This Row],[偏角]])</f>
        <v>-9.088622260026287E-2</v>
      </c>
      <c r="G748" s="2">
        <f>ATAN(_R2*(1/(テーブル143[[#This Row],[w]]*_L2)-テーブル143[[#This Row],[w]]*_C2))</f>
        <v>-1.5617072039617983</v>
      </c>
    </row>
    <row r="749" spans="1:7">
      <c r="A749">
        <f t="shared" si="22"/>
        <v>7003.5</v>
      </c>
      <c r="B749">
        <f>2*PI()*テーブル143[[#This Row],[周波数]]</f>
        <v>44004.288298832231</v>
      </c>
      <c r="C749">
        <f>(テーブル143[[#This Row],[w]]*_C2-1/(テーブル143[[#This Row],[w]]*_L2))^2</f>
        <v>121.38801417066084</v>
      </c>
      <c r="D749">
        <f>1/(SQRT((1/_R2)^2+テーブル143[[#This Row],[(wc-1/wl)^2]]))</f>
        <v>9.0759941795037921E-2</v>
      </c>
      <c r="E749">
        <f>テーブル143[[#This Row],[インピーダンス]]*COS(テーブル143[[#This Row],[偏角]])</f>
        <v>8.237367034638675E-4</v>
      </c>
      <c r="F749">
        <f>テーブル143[[#This Row],[インピーダンス]]*SIN(テーブル143[[#This Row],[偏角]])</f>
        <v>-9.0756203603291161E-2</v>
      </c>
      <c r="G749" s="2">
        <f>ATAN(_R2*(1/(テーブル143[[#This Row],[w]]*_L2)-テーブル143[[#This Row],[w]]*_C2))</f>
        <v>-1.5617202080069483</v>
      </c>
    </row>
    <row r="750" spans="1:7">
      <c r="A750">
        <f t="shared" si="22"/>
        <v>7013.5</v>
      </c>
      <c r="B750">
        <f>2*PI()*テーブル143[[#This Row],[周波数]]</f>
        <v>44067.120151904026</v>
      </c>
      <c r="C750">
        <f>(テーブル143[[#This Row],[w]]*_C2-1/(テーブル143[[#This Row],[w]]*_L2))^2</f>
        <v>121.73562674095002</v>
      </c>
      <c r="D750">
        <f>1/(SQRT((1/_R2)^2+テーブル143[[#This Row],[(wc-1/wl)^2]]))</f>
        <v>9.0630278619956345E-2</v>
      </c>
      <c r="E750">
        <f>テーブル143[[#This Row],[インピーダンス]]*COS(テーブル143[[#This Row],[偏角]])</f>
        <v>8.2138474027309899E-4</v>
      </c>
      <c r="F750">
        <f>テーブル143[[#This Row],[インピーダンス]]*SIN(テーブル143[[#This Row],[偏角]])</f>
        <v>-9.0626556427127705E-2</v>
      </c>
      <c r="G750" s="2">
        <f>ATAN(_R2*(1/(テーブル143[[#This Row],[w]]*_L2)-テーブル143[[#This Row],[w]]*_C2))</f>
        <v>-1.5617331748577683</v>
      </c>
    </row>
    <row r="751" spans="1:7">
      <c r="A751">
        <f t="shared" si="22"/>
        <v>7023.5</v>
      </c>
      <c r="B751">
        <f>2*PI()*テーブル143[[#This Row],[周波数]]</f>
        <v>44129.952004975821</v>
      </c>
      <c r="C751">
        <f>(テーブル143[[#This Row],[w]]*_C2-1/(テーブル143[[#This Row],[w]]*_L2))^2</f>
        <v>122.08373530045054</v>
      </c>
      <c r="D751">
        <f>1/(SQRT((1/_R2)^2+テーブル143[[#This Row],[(wc-1/wl)^2]]))</f>
        <v>9.0500985762716452E-2</v>
      </c>
      <c r="E751">
        <f>テーブル143[[#This Row],[インピーダンス]]*COS(テーブル143[[#This Row],[偏角]])</f>
        <v>8.1904284240234067E-4</v>
      </c>
      <c r="F751">
        <f>テーブル143[[#This Row],[インピーダンス]]*SIN(テーブル143[[#This Row],[偏角]])</f>
        <v>-9.0497279477593784E-2</v>
      </c>
      <c r="G751" s="2">
        <f>ATAN(_R2*(1/(テーブル143[[#This Row],[w]]*_L2)-テーブル143[[#This Row],[w]]*_C2))</f>
        <v>-1.5617461046737637</v>
      </c>
    </row>
    <row r="752" spans="1:7">
      <c r="A752">
        <f t="shared" si="22"/>
        <v>7033.5</v>
      </c>
      <c r="B752">
        <f>2*PI()*テーブル143[[#This Row],[周波数]]</f>
        <v>44192.783858047616</v>
      </c>
      <c r="C752">
        <f>(テーブル143[[#This Row],[w]]*_C2-1/(テーブル143[[#This Row],[w]]*_L2))^2</f>
        <v>122.43233984915346</v>
      </c>
      <c r="D752">
        <f>1/(SQRT((1/_R2)^2+テーブル143[[#This Row],[(wc-1/wl)^2]]))</f>
        <v>9.0372061637598824E-2</v>
      </c>
      <c r="E752">
        <f>テーブル143[[#This Row],[インピーダンス]]*COS(テーブル143[[#This Row],[偏角]])</f>
        <v>8.1671095246299542E-4</v>
      </c>
      <c r="F752">
        <f>テーブル143[[#This Row],[インピーダンス]]*SIN(テーブル143[[#This Row],[偏角]])</f>
        <v>-9.0368371169619349E-2</v>
      </c>
      <c r="G752" s="2">
        <f>ATAN(_R2*(1/(テーブル143[[#This Row],[w]]*_L2)-テーブル143[[#This Row],[w]]*_C2))</f>
        <v>-1.561758997613528</v>
      </c>
    </row>
    <row r="753" spans="1:7">
      <c r="A753">
        <f t="shared" si="22"/>
        <v>7043.5</v>
      </c>
      <c r="B753">
        <f>2*PI()*テーブル143[[#This Row],[周波数]]</f>
        <v>44255.615711119419</v>
      </c>
      <c r="C753">
        <f>(テーブル143[[#This Row],[w]]*_C2-1/(テーブル143[[#This Row],[w]]*_L2))^2</f>
        <v>122.78144038704997</v>
      </c>
      <c r="D753">
        <f>1/(SQRT((1/_R2)^2+テーブル143[[#This Row],[(wc-1/wl)^2]]))</f>
        <v>9.0243504667933377E-2</v>
      </c>
      <c r="E753">
        <f>テーブル143[[#This Row],[インピーダンス]]*COS(テーブル143[[#This Row],[偏角]])</f>
        <v>8.1438901347513106E-4</v>
      </c>
      <c r="F753">
        <f>テーブル143[[#This Row],[インピーダンス]]*SIN(テーブル143[[#This Row],[偏角]])</f>
        <v>-9.0239829927178189E-2</v>
      </c>
      <c r="G753" s="2">
        <f>ATAN(_R2*(1/(テーブル143[[#This Row],[w]]*_L2)-テーブル143[[#This Row],[w]]*_C2))</f>
        <v>-1.5617718538347496</v>
      </c>
    </row>
    <row r="754" spans="1:7">
      <c r="A754">
        <f t="shared" ref="A754:A817" si="23">A753+_dt2</f>
        <v>7053.5</v>
      </c>
      <c r="B754">
        <f>2*PI()*テーブル143[[#This Row],[周波数]]</f>
        <v>44318.447564191214</v>
      </c>
      <c r="C754">
        <f>(テーブル143[[#This Row],[w]]*_C2-1/(テーブル143[[#This Row],[w]]*_L2))^2</f>
        <v>123.13103691413119</v>
      </c>
      <c r="D754">
        <f>1/(SQRT((1/_R2)^2+テーブル143[[#This Row],[(wc-1/wl)^2]]))</f>
        <v>9.0115313286034768E-2</v>
      </c>
      <c r="E754">
        <f>テーブル143[[#This Row],[インピーダンス]]*COS(テーブル143[[#This Row],[偏角]])</f>
        <v>8.1207696886401181E-4</v>
      </c>
      <c r="F754">
        <f>テーブル143[[#This Row],[インピーダンス]]*SIN(テーブル143[[#This Row],[偏角]])</f>
        <v>-9.0111654183223353E-2</v>
      </c>
      <c r="G754" s="2">
        <f>ATAN(_R2*(1/(テーブル143[[#This Row],[w]]*_L2)-テーブル143[[#This Row],[w]]*_C2))</f>
        <v>-1.5617846734942185</v>
      </c>
    </row>
    <row r="755" spans="1:7">
      <c r="A755">
        <f t="shared" si="23"/>
        <v>7063.5</v>
      </c>
      <c r="B755">
        <f>2*PI()*テーブル143[[#This Row],[周波数]]</f>
        <v>44381.279417263009</v>
      </c>
      <c r="C755">
        <f>(テーブル143[[#This Row],[w]]*_C2-1/(テーブル143[[#This Row],[w]]*_L2))^2</f>
        <v>123.48112943038845</v>
      </c>
      <c r="D755">
        <f>1/(SQRT((1/_R2)^2+テーブル143[[#This Row],[(wc-1/wl)^2]]))</f>
        <v>8.9987485933138531E-2</v>
      </c>
      <c r="E755">
        <f>テーブル143[[#This Row],[インピーダンス]]*COS(テーブル143[[#This Row],[偏角]])</f>
        <v>8.0977476245668045E-4</v>
      </c>
      <c r="F755">
        <f>テーブル143[[#This Row],[インピーダンス]]*SIN(テーブル143[[#This Row],[偏角]])</f>
        <v>-8.9983842379623313E-2</v>
      </c>
      <c r="G755" s="2">
        <f>ATAN(_R2*(1/(テーブル143[[#This Row],[w]]*_L2)-テーブル143[[#This Row],[w]]*_C2))</f>
        <v>-1.5617974567478319</v>
      </c>
    </row>
    <row r="756" spans="1:7">
      <c r="A756">
        <f t="shared" si="23"/>
        <v>7073.5</v>
      </c>
      <c r="B756">
        <f>2*PI()*テーブル143[[#This Row],[周波数]]</f>
        <v>44444.111270334804</v>
      </c>
      <c r="C756">
        <f>(テーブル143[[#This Row],[w]]*_C2-1/(テーブル143[[#This Row],[w]]*_L2))^2</f>
        <v>123.83171793581303</v>
      </c>
      <c r="D756">
        <f>1/(SQRT((1/_R2)^2+テーブル143[[#This Row],[(wc-1/wl)^2]]))</f>
        <v>8.9860021059337547E-2</v>
      </c>
      <c r="E756">
        <f>テーブル143[[#This Row],[インピーダンス]]*COS(テーブル143[[#This Row],[偏角]])</f>
        <v>8.0748233847846758E-4</v>
      </c>
      <c r="F756">
        <f>テーブル143[[#This Row],[インピーダンス]]*SIN(テーブル143[[#This Row],[偏角]])</f>
        <v>-8.985639296709852E-2</v>
      </c>
      <c r="G756" s="2">
        <f>ATAN(_R2*(1/(テーブル143[[#This Row],[w]]*_L2)-テーブル143[[#This Row],[w]]*_C2))</f>
        <v>-1.5618102037506016</v>
      </c>
    </row>
    <row r="757" spans="1:7">
      <c r="A757">
        <f t="shared" si="23"/>
        <v>7083.5</v>
      </c>
      <c r="B757">
        <f>2*PI()*テーブル143[[#This Row],[周波数]]</f>
        <v>44506.9431234066</v>
      </c>
      <c r="C757">
        <f>(テーブル143[[#This Row],[w]]*_C2-1/(テーブル143[[#This Row],[w]]*_L2))^2</f>
        <v>124.18280243039636</v>
      </c>
      <c r="D757">
        <f>1/(SQRT((1/_R2)^2+テーブル143[[#This Row],[(wc-1/wl)^2]]))</f>
        <v>8.9732917123519204E-2</v>
      </c>
      <c r="E757">
        <f>テーブル143[[#This Row],[インピーダンス]]*COS(テーブル143[[#This Row],[偏角]])</f>
        <v>8.0519964154963269E-4</v>
      </c>
      <c r="F757">
        <f>テーブル143[[#This Row],[インピーダンス]]*SIN(テーブル143[[#This Row],[偏角]])</f>
        <v>-8.9729304405158597E-2</v>
      </c>
      <c r="G757" s="2">
        <f>ATAN(_R2*(1/(テーブル143[[#This Row],[w]]*_L2)-テーブル143[[#This Row],[w]]*_C2))</f>
        <v>-1.56182291465666</v>
      </c>
    </row>
    <row r="758" spans="1:7">
      <c r="A758">
        <f t="shared" si="23"/>
        <v>7093.5</v>
      </c>
      <c r="B758">
        <f>2*PI()*テーブル143[[#This Row],[周波数]]</f>
        <v>44569.774976478395</v>
      </c>
      <c r="C758">
        <f>(テーブル143[[#This Row],[w]]*_C2-1/(テーブル143[[#This Row],[w]]*_L2))^2</f>
        <v>124.53438291412986</v>
      </c>
      <c r="D758">
        <f>1/(SQRT((1/_R2)^2+テーブル143[[#This Row],[(wc-1/wl)^2]]))</f>
        <v>8.9606172593303085E-2</v>
      </c>
      <c r="E758">
        <f>テーブル143[[#This Row],[インピーダンス]]*COS(テーブル143[[#This Row],[偏角]])</f>
        <v>8.0292661668209149E-4</v>
      </c>
      <c r="F758">
        <f>テーブル143[[#This Row],[インピーダンス]]*SIN(テーブル143[[#This Row],[偏角]])</f>
        <v>-8.9602575162040093E-2</v>
      </c>
      <c r="G758" s="2">
        <f>ATAN(_R2*(1/(テーブル143[[#This Row],[w]]*_L2)-テーブル143[[#This Row],[w]]*_C2))</f>
        <v>-1.5618355896192651</v>
      </c>
    </row>
    <row r="759" spans="1:7">
      <c r="A759">
        <f t="shared" si="23"/>
        <v>7103.5</v>
      </c>
      <c r="B759">
        <f>2*PI()*テーブル143[[#This Row],[周波数]]</f>
        <v>44632.60682955019</v>
      </c>
      <c r="C759">
        <f>(テーブル143[[#This Row],[w]]*_C2-1/(テーブル143[[#This Row],[w]]*_L2))^2</f>
        <v>124.88645938700509</v>
      </c>
      <c r="D759">
        <f>1/(SQRT((1/_R2)^2+テーブル143[[#This Row],[(wc-1/wl)^2]]))</f>
        <v>8.9479785944979059E-2</v>
      </c>
      <c r="E759">
        <f>テーブル143[[#This Row],[インピーダンス]]*COS(テーブル143[[#This Row],[偏角]])</f>
        <v>8.0066320927593389E-4</v>
      </c>
      <c r="F759">
        <f>テーブル143[[#This Row],[インピーダンス]]*SIN(テーブル143[[#This Row],[偏角]])</f>
        <v>-8.9476203714644625E-2</v>
      </c>
      <c r="G759" s="2">
        <f>ATAN(_R2*(1/(テーブル143[[#This Row],[w]]*_L2)-テーブル143[[#This Row],[w]]*_C2))</f>
        <v>-1.5618482287908086</v>
      </c>
    </row>
    <row r="760" spans="1:7">
      <c r="A760">
        <f t="shared" si="23"/>
        <v>7113.5</v>
      </c>
      <c r="B760">
        <f>2*PI()*テーブル143[[#This Row],[周波数]]</f>
        <v>44695.438682621985</v>
      </c>
      <c r="C760">
        <f>(テーブル143[[#This Row],[w]]*_C2-1/(テーブル143[[#This Row],[w]]*_L2))^2</f>
        <v>125.23903184901353</v>
      </c>
      <c r="D760">
        <f>1/(SQRT((1/_R2)^2+テーブル143[[#This Row],[(wc-1/wl)^2]]))</f>
        <v>8.9353755663446124E-2</v>
      </c>
      <c r="E760">
        <f>テーブル143[[#This Row],[インピーダンス]]*COS(テーブル143[[#This Row],[偏角]])</f>
        <v>7.9840936511628891E-4</v>
      </c>
      <c r="F760">
        <f>テーブル143[[#This Row],[インピーダンス]]*SIN(テーブル143[[#This Row],[偏角]])</f>
        <v>-8.9350188548477746E-2</v>
      </c>
      <c r="G760" s="2">
        <f>ATAN(_R2*(1/(テーブル143[[#This Row],[w]]*_L2)-テーブル143[[#This Row],[w]]*_C2))</f>
        <v>-1.5618608323228209</v>
      </c>
    </row>
    <row r="761" spans="1:7">
      <c r="A761">
        <f t="shared" si="23"/>
        <v>7123.5</v>
      </c>
      <c r="B761">
        <f>2*PI()*テーブル143[[#This Row],[周波数]]</f>
        <v>44758.27053569378</v>
      </c>
      <c r="C761">
        <f>(テーブル143[[#This Row],[w]]*_C2-1/(テーブル143[[#This Row],[w]]*_L2))^2</f>
        <v>125.59210030014683</v>
      </c>
      <c r="D761">
        <f>1/(SQRT((1/_R2)^2+テーブル143[[#This Row],[(wc-1/wl)^2]]))</f>
        <v>8.9228080242151495E-2</v>
      </c>
      <c r="E761">
        <f>テーブル143[[#This Row],[インピーダンス]]*COS(テーブル143[[#This Row],[偏角]])</f>
        <v>7.9616503036997644E-4</v>
      </c>
      <c r="F761">
        <f>テーブル143[[#This Row],[インピーダンス]]*SIN(テーブル143[[#This Row],[偏角]])</f>
        <v>-8.9224528157588162E-2</v>
      </c>
      <c r="G761" s="2">
        <f>ATAN(_R2*(1/(テーブル143[[#This Row],[w]]*_L2)-テーブル143[[#This Row],[w]]*_C2))</f>
        <v>-1.5618734003659773</v>
      </c>
    </row>
    <row r="762" spans="1:7">
      <c r="A762">
        <f t="shared" si="23"/>
        <v>7133.5</v>
      </c>
      <c r="B762">
        <f>2*PI()*テーブル143[[#This Row],[周波数]]</f>
        <v>44821.102388765576</v>
      </c>
      <c r="C762">
        <f>(テーブル143[[#This Row],[w]]*_C2-1/(テーブル143[[#This Row],[w]]*_L2))^2</f>
        <v>125.94566474039674</v>
      </c>
      <c r="D762">
        <f>1/(SQRT((1/_R2)^2+テーブル143[[#This Row],[(wc-1/wl)^2]]))</f>
        <v>8.9102758183030401E-2</v>
      </c>
      <c r="E762">
        <f>テーブル143[[#This Row],[インピーダンス]]*COS(テーブル143[[#This Row],[偏角]])</f>
        <v>7.9393015158236828E-4</v>
      </c>
      <c r="F762">
        <f>テーブル143[[#This Row],[インピーダンス]]*SIN(テーブル143[[#This Row],[偏角]])</f>
        <v>-8.9099221044507446E-2</v>
      </c>
      <c r="G762" s="2">
        <f>ATAN(_R2*(1/(テーブル143[[#This Row],[w]]*_L2)-テーブル143[[#This Row],[w]]*_C2))</f>
        <v>-1.5618859330701038</v>
      </c>
    </row>
    <row r="763" spans="1:7">
      <c r="A763">
        <f t="shared" si="23"/>
        <v>7143.5</v>
      </c>
      <c r="B763">
        <f>2*PI()*テーブル143[[#This Row],[周波数]]</f>
        <v>44883.934241837371</v>
      </c>
      <c r="C763">
        <f>(テーブル143[[#This Row],[w]]*_C2-1/(テーブル143[[#This Row],[w]]*_L2))^2</f>
        <v>126.29972516975495</v>
      </c>
      <c r="D763">
        <f>1/(SQRT((1/_R2)^2+テーブル143[[#This Row],[(wc-1/wl)^2]]))</f>
        <v>8.89777879964464E-2</v>
      </c>
      <c r="E763">
        <f>テーブル143[[#This Row],[インピーダンス]]*COS(テーブル143[[#This Row],[偏角]])</f>
        <v>7.9170467567405605E-4</v>
      </c>
      <c r="F763">
        <f>テーブル143[[#This Row],[インピーダンス]]*SIN(テーブル143[[#This Row],[偏角]])</f>
        <v>-8.8974265720190557E-2</v>
      </c>
      <c r="G763" s="2">
        <f>ATAN(_R2*(1/(テーブル143[[#This Row],[w]]*_L2)-テーブル143[[#This Row],[w]]*_C2))</f>
        <v>-1.5618984305841843</v>
      </c>
    </row>
    <row r="764" spans="1:7">
      <c r="A764">
        <f t="shared" si="23"/>
        <v>7153.5</v>
      </c>
      <c r="B764">
        <f>2*PI()*テーブル143[[#This Row],[周波数]]</f>
        <v>44946.766094909173</v>
      </c>
      <c r="C764">
        <f>(テーブル143[[#This Row],[w]]*_C2-1/(テーブル143[[#This Row],[w]]*_L2))^2</f>
        <v>126.65428158821328</v>
      </c>
      <c r="D764">
        <f>1/(SQRT((1/_R2)^2+テーブル143[[#This Row],[(wc-1/wl)^2]]))</f>
        <v>8.885316820113201E-2</v>
      </c>
      <c r="E764">
        <f>テーブル143[[#This Row],[インピーダンス]]*COS(テーブル143[[#This Row],[偏角]])</f>
        <v>7.8948854993786345E-4</v>
      </c>
      <c r="F764">
        <f>テーブル143[[#This Row],[インピーダンス]]*SIN(テーブル143[[#This Row],[偏角]])</f>
        <v>-8.8849660703956404E-2</v>
      </c>
      <c r="G764" s="2">
        <f>ATAN(_R2*(1/(テーブル143[[#This Row],[w]]*_L2)-テーブル143[[#This Row],[w]]*_C2))</f>
        <v>-1.5619108930563648</v>
      </c>
    </row>
    <row r="765" spans="1:7">
      <c r="A765">
        <f t="shared" si="23"/>
        <v>7163.5</v>
      </c>
      <c r="B765">
        <f>2*PI()*テーブル143[[#This Row],[周波数]]</f>
        <v>45009.597947980968</v>
      </c>
      <c r="C765">
        <f>(テーブル143[[#This Row],[w]]*_C2-1/(テーブル143[[#This Row],[w]]*_L2))^2</f>
        <v>127.00933399576357</v>
      </c>
      <c r="D765">
        <f>1/(SQRT((1/_R2)^2+テーブル143[[#This Row],[(wc-1/wl)^2]]))</f>
        <v>8.8728897324130071E-2</v>
      </c>
      <c r="E765">
        <f>テーブル143[[#This Row],[インピーダンス]]*COS(テーブル143[[#This Row],[偏角]])</f>
        <v>7.8728172203560917E-4</v>
      </c>
      <c r="F765">
        <f>テーブル143[[#This Row],[インピーダンス]]*SIN(テーブル143[[#This Row],[偏角]])</f>
        <v>-8.872540452342928E-2</v>
      </c>
      <c r="G765" s="2">
        <f>ATAN(_R2*(1/(テーブル143[[#This Row],[w]]*_L2)-テーブル143[[#This Row],[w]]*_C2))</f>
        <v>-1.5619233206339602</v>
      </c>
    </row>
    <row r="766" spans="1:7">
      <c r="A766">
        <f t="shared" si="23"/>
        <v>7173.5</v>
      </c>
      <c r="B766">
        <f>2*PI()*テーブル143[[#This Row],[周波数]]</f>
        <v>45072.429801052764</v>
      </c>
      <c r="C766">
        <f>(テーブル143[[#This Row],[w]]*_C2-1/(テーブル143[[#This Row],[w]]*_L2))^2</f>
        <v>127.3648823923978</v>
      </c>
      <c r="D766">
        <f>1/(SQRT((1/_R2)^2+テーブル143[[#This Row],[(wc-1/wl)^2]]))</f>
        <v>8.8604973900735434E-2</v>
      </c>
      <c r="E766">
        <f>テーブル143[[#This Row],[インピーダンス]]*COS(テーブル143[[#This Row],[偏角]])</f>
        <v>7.8508413999499272E-4</v>
      </c>
      <c r="F766">
        <f>テーブル143[[#This Row],[インピーダンス]]*SIN(テーブル143[[#This Row],[偏角]])</f>
        <v>-8.8601495714480671E-2</v>
      </c>
      <c r="G766" s="2">
        <f>ATAN(_R2*(1/(テーブル143[[#This Row],[w]]*_L2)-テーブル143[[#This Row],[w]]*_C2))</f>
        <v>-1.5619357134634608</v>
      </c>
    </row>
    <row r="767" spans="1:7">
      <c r="A767">
        <f t="shared" si="23"/>
        <v>7183.5</v>
      </c>
      <c r="B767">
        <f>2*PI()*テーブル143[[#This Row],[周波数]]</f>
        <v>45135.261654124559</v>
      </c>
      <c r="C767">
        <f>(テーブル143[[#This Row],[w]]*_C2-1/(テーブル143[[#This Row],[w]]*_L2))^2</f>
        <v>127.7209267781078</v>
      </c>
      <c r="D767">
        <f>1/(SQRT((1/_R2)^2+テーブル143[[#This Row],[(wc-1/wl)^2]]))</f>
        <v>8.8481396474437257E-2</v>
      </c>
      <c r="E767">
        <f>テーブル143[[#This Row],[インピーダンス]]*COS(テーブル143[[#This Row],[偏角]])</f>
        <v>7.8289575220664639E-4</v>
      </c>
      <c r="F767">
        <f>テーブル143[[#This Row],[インピーダンス]]*SIN(テーブル143[[#This Row],[偏角]])</f>
        <v>-8.8477932821171487E-2</v>
      </c>
      <c r="G767" s="2">
        <f>ATAN(_R2*(1/(テーブル143[[#This Row],[w]]*_L2)-テーブル143[[#This Row],[w]]*_C2))</f>
        <v>-1.5619480716905363</v>
      </c>
    </row>
    <row r="768" spans="1:7">
      <c r="A768">
        <f t="shared" si="23"/>
        <v>7193.5</v>
      </c>
      <c r="B768">
        <f>2*PI()*テーブル143[[#This Row],[周波数]]</f>
        <v>45198.093507196354</v>
      </c>
      <c r="C768">
        <f>(テーブル143[[#This Row],[w]]*_C2-1/(テーブル143[[#This Row],[w]]*_L2))^2</f>
        <v>128.07746715288573</v>
      </c>
      <c r="D768">
        <f>1/(SQRT((1/_R2)^2+テーブル143[[#This Row],[(wc-1/wl)^2]]))</f>
        <v>8.8358163596861647E-2</v>
      </c>
      <c r="E768">
        <f>テーブル143[[#This Row],[インピーダンス]]*COS(テーブル143[[#This Row],[偏角]])</f>
        <v>7.807165074209749E-4</v>
      </c>
      <c r="F768">
        <f>テーブル143[[#This Row],[インピーダンス]]*SIN(テーブル143[[#This Row],[偏角]])</f>
        <v>-8.8354714395694853E-2</v>
      </c>
      <c r="G768" s="2">
        <f>ATAN(_R2*(1/(テーブル143[[#This Row],[w]]*_L2)-テーブル143[[#This Row],[w]]*_C2))</f>
        <v>-1.5619603954600429</v>
      </c>
    </row>
    <row r="769" spans="1:7">
      <c r="A769">
        <f t="shared" si="23"/>
        <v>7203.5</v>
      </c>
      <c r="B769">
        <f>2*PI()*テーブル143[[#This Row],[周波数]]</f>
        <v>45260.925360268149</v>
      </c>
      <c r="C769">
        <f>(テーブル143[[#This Row],[w]]*_C2-1/(テーブル143[[#This Row],[w]]*_L2))^2</f>
        <v>128.43450351672359</v>
      </c>
      <c r="D769">
        <f>1/(SQRT((1/_R2)^2+テーブル143[[#This Row],[(wc-1/wl)^2]]))</f>
        <v>8.82352738277149E-2</v>
      </c>
      <c r="E769">
        <f>テーブル143[[#This Row],[インピーダンス]]*COS(テーブル143[[#This Row],[偏角]])</f>
        <v>7.7854635474517895E-4</v>
      </c>
      <c r="F769">
        <f>テーブル143[[#This Row],[インピーダンス]]*SIN(テーブル143[[#This Row],[偏角]])</f>
        <v>-8.8231838998319323E-2</v>
      </c>
      <c r="G769" s="2">
        <f>ATAN(_R2*(1/(テーブル143[[#This Row],[w]]*_L2)-テーブル143[[#This Row],[w]]*_C2))</f>
        <v>-1.5619726849160291</v>
      </c>
    </row>
    <row r="770" spans="1:7">
      <c r="A770">
        <f t="shared" si="23"/>
        <v>7213.5</v>
      </c>
      <c r="B770">
        <f>2*PI()*テーブル143[[#This Row],[周波数]]</f>
        <v>45323.757213339944</v>
      </c>
      <c r="C770">
        <f>(テーブル143[[#This Row],[w]]*_C2-1/(テーブル143[[#This Row],[w]]*_L2))^2</f>
        <v>128.79203586961353</v>
      </c>
      <c r="D770">
        <f>1/(SQRT((1/_R2)^2+テーブル143[[#This Row],[(wc-1/wl)^2]]))</f>
        <v>8.8112725734727268E-2</v>
      </c>
      <c r="E770">
        <f>テーブル143[[#This Row],[インピーダンス]]*COS(テーブル143[[#This Row],[偏角]])</f>
        <v>7.7638524364032351E-4</v>
      </c>
      <c r="F770">
        <f>テーブル143[[#This Row],[インピーダンス]]*SIN(テーブル143[[#This Row],[偏角]])</f>
        <v>-8.8109305197332746E-2</v>
      </c>
      <c r="G770" s="2">
        <f>ATAN(_R2*(1/(テーブル143[[#This Row],[w]]*_L2)-テーブル143[[#This Row],[w]]*_C2))</f>
        <v>-1.5619849402017403</v>
      </c>
    </row>
    <row r="771" spans="1:7">
      <c r="A771">
        <f t="shared" si="23"/>
        <v>7223.5</v>
      </c>
      <c r="B771">
        <f>2*PI()*テーブル143[[#This Row],[周波数]]</f>
        <v>45386.58906641174</v>
      </c>
      <c r="C771">
        <f>(テーブル143[[#This Row],[w]]*_C2-1/(テーブル143[[#This Row],[w]]*_L2))^2</f>
        <v>129.1500642115478</v>
      </c>
      <c r="D771">
        <f>1/(SQRT((1/_R2)^2+テーブル143[[#This Row],[(wc-1/wl)^2]]))</f>
        <v>8.7990517893596909E-2</v>
      </c>
      <c r="E771">
        <f>テーブル143[[#This Row],[インピーダンス]]*COS(テーブル143[[#This Row],[偏角]])</f>
        <v>7.7423312391833093E-4</v>
      </c>
      <c r="F771">
        <f>テーブル143[[#This Row],[インピーダンス]]*SIN(テーブル143[[#This Row],[偏角]])</f>
        <v>-8.7987111568986198E-2</v>
      </c>
      <c r="G771" s="2">
        <f>ATAN(_R2*(1/(テーブル143[[#This Row],[w]]*_L2)-テーブル143[[#This Row],[w]]*_C2))</f>
        <v>-1.5619971614596251</v>
      </c>
    </row>
    <row r="772" spans="1:7">
      <c r="A772">
        <f t="shared" si="23"/>
        <v>7233.5</v>
      </c>
      <c r="B772">
        <f>2*PI()*テーブル143[[#This Row],[周波数]]</f>
        <v>45449.420919483535</v>
      </c>
      <c r="C772">
        <f>(テーブル143[[#This Row],[w]]*_C2-1/(テーブル143[[#This Row],[w]]*_L2))^2</f>
        <v>129.50858854251862</v>
      </c>
      <c r="D772">
        <f>1/(SQRT((1/_R2)^2+テーブル143[[#This Row],[(wc-1/wl)^2]]))</f>
        <v>8.7868648887934719E-2</v>
      </c>
      <c r="E772">
        <f>テーブル143[[#This Row],[インピーダンス]]*COS(テーブル143[[#This Row],[偏角]])</f>
        <v>7.720899457391194E-4</v>
      </c>
      <c r="F772">
        <f>テーブル143[[#This Row],[インピーダンス]]*SIN(テーブル143[[#This Row],[偏角]])</f>
        <v>-8.7865256697438943E-2</v>
      </c>
      <c r="G772" s="2">
        <f>ATAN(_R2*(1/(テーブル143[[#This Row],[w]]*_L2)-テーブル143[[#This Row],[w]]*_C2))</f>
        <v>-1.5620093488313405</v>
      </c>
    </row>
    <row r="773" spans="1:7">
      <c r="A773">
        <f t="shared" si="23"/>
        <v>7243.5</v>
      </c>
      <c r="B773">
        <f>2*PI()*テーブル143[[#This Row],[周波数]]</f>
        <v>45512.25277255533</v>
      </c>
      <c r="C773">
        <f>(テーブル143[[#This Row],[w]]*_C2-1/(テーブル143[[#This Row],[w]]*_L2))^2</f>
        <v>129.86760886251824</v>
      </c>
      <c r="D773">
        <f>1/(SQRT((1/_R2)^2+テーブル143[[#This Row],[(wc-1/wl)^2]]))</f>
        <v>8.7747117309209352E-2</v>
      </c>
      <c r="E773">
        <f>テーブル143[[#This Row],[インピーダンス]]*COS(テーブル143[[#This Row],[偏角]])</f>
        <v>7.6995565960760704E-4</v>
      </c>
      <c r="F773">
        <f>テーブル143[[#This Row],[インピーダンス]]*SIN(テーブル143[[#This Row],[偏角]])</f>
        <v>-8.7743739174703433E-2</v>
      </c>
      <c r="G773" s="2">
        <f>ATAN(_R2*(1/(テーブル143[[#This Row],[w]]*_L2)-テーブル143[[#This Row],[w]]*_C2))</f>
        <v>-1.5620215024577582</v>
      </c>
    </row>
    <row r="774" spans="1:7">
      <c r="A774">
        <f t="shared" si="23"/>
        <v>7253.5</v>
      </c>
      <c r="B774">
        <f>2*PI()*テーブル143[[#This Row],[周波数]]</f>
        <v>45575.084625627125</v>
      </c>
      <c r="C774">
        <f>(テーブル143[[#This Row],[w]]*_C2-1/(テーブル143[[#This Row],[w]]*_L2))^2</f>
        <v>130.22712517153914</v>
      </c>
      <c r="D774">
        <f>1/(SQRT((1/_R2)^2+テーブル143[[#This Row],[(wc-1/wl)^2]]))</f>
        <v>8.7625921756692565E-2</v>
      </c>
      <c r="E774">
        <f>テーブル143[[#This Row],[インピーダンス]]*COS(テーブル143[[#This Row],[偏角]])</f>
        <v>7.6783021637099268E-4</v>
      </c>
      <c r="F774">
        <f>テーブル143[[#This Row],[インピーダンス]]*SIN(テーブル143[[#This Row],[偏角]])</f>
        <v>-8.7622557600590706E-2</v>
      </c>
      <c r="G774" s="2">
        <f>ATAN(_R2*(1/(テーブル143[[#This Row],[w]]*_L2)-テーブル143[[#This Row],[w]]*_C2))</f>
        <v>-1.5620336224789686</v>
      </c>
    </row>
    <row r="775" spans="1:7">
      <c r="A775">
        <f t="shared" si="23"/>
        <v>7263.5</v>
      </c>
      <c r="B775">
        <f>2*PI()*テーブル143[[#This Row],[周波数]]</f>
        <v>45637.916478698928</v>
      </c>
      <c r="C775">
        <f>(テーブル143[[#This Row],[w]]*_C2-1/(テーブル143[[#This Row],[w]]*_L2))^2</f>
        <v>130.58713746957361</v>
      </c>
      <c r="D775">
        <f>1/(SQRT((1/_R2)^2+テーブル143[[#This Row],[(wc-1/wl)^2]]))</f>
        <v>8.7505060837405543E-2</v>
      </c>
      <c r="E775">
        <f>テーブル143[[#This Row],[インピーダンス]]*COS(テーブル143[[#This Row],[偏角]])</f>
        <v>7.6571356721581122E-4</v>
      </c>
      <c r="F775">
        <f>テーブル143[[#This Row],[インピーダンス]]*SIN(テーブル143[[#This Row],[偏角]])</f>
        <v>-8.7501710582656766E-2</v>
      </c>
      <c r="G775" s="2">
        <f>ATAN(_R2*(1/(テーブル143[[#This Row],[w]]*_L2)-テーブル143[[#This Row],[w]]*_C2))</f>
        <v>-1.5620457090342874</v>
      </c>
    </row>
    <row r="776" spans="1:7">
      <c r="A776">
        <f t="shared" si="23"/>
        <v>7273.5</v>
      </c>
      <c r="B776">
        <f>2*PI()*テーブル143[[#This Row],[周波数]]</f>
        <v>45700.748331770723</v>
      </c>
      <c r="C776">
        <f>(テーブル143[[#This Row],[w]]*_C2-1/(テーブル143[[#This Row],[w]]*_L2))^2</f>
        <v>130.94764575661407</v>
      </c>
      <c r="D776">
        <f>1/(SQRT((1/_R2)^2+テーブル143[[#This Row],[(wc-1/wl)^2]]))</f>
        <v>8.7384533166065065E-2</v>
      </c>
      <c r="E776">
        <f>テーブル143[[#This Row],[インピーダンス]]*COS(テーブル143[[#This Row],[偏角]])</f>
        <v>7.6360566366510518E-4</v>
      </c>
      <c r="F776">
        <f>テーブル143[[#This Row],[インピーダンス]]*SIN(テーブル143[[#This Row],[偏角]])</f>
        <v>-8.7381196736148817E-2</v>
      </c>
      <c r="G776" s="2">
        <f>ATAN(_R2*(1/(テーブル143[[#This Row],[w]]*_L2)-テーブル143[[#This Row],[w]]*_C2))</f>
        <v>-1.5620577622622611</v>
      </c>
    </row>
    <row r="777" spans="1:7">
      <c r="A777">
        <f t="shared" si="23"/>
        <v>7283.5</v>
      </c>
      <c r="B777">
        <f>2*PI()*テーブル143[[#This Row],[周波数]]</f>
        <v>45763.580184842518</v>
      </c>
      <c r="C777">
        <f>(テーブル143[[#This Row],[w]]*_C2-1/(テーブル143[[#This Row],[w]]*_L2))^2</f>
        <v>131.30865003265311</v>
      </c>
      <c r="D777">
        <f>1/(SQRT((1/_R2)^2+テーブル143[[#This Row],[(wc-1/wl)^2]]))</f>
        <v>8.7264337365030503E-2</v>
      </c>
      <c r="E777">
        <f>テーブル143[[#This Row],[インピーダンス]]*COS(テーブル143[[#This Row],[偏角]])</f>
        <v>7.6150645757577708E-4</v>
      </c>
      <c r="F777">
        <f>テーブル143[[#This Row],[インピーダンス]]*SIN(テーブル143[[#This Row],[偏角]])</f>
        <v>-8.726101468395224E-2</v>
      </c>
      <c r="G777" s="2">
        <f>ATAN(_R2*(1/(テーブル143[[#This Row],[w]]*_L2)-テーブル143[[#This Row],[w]]*_C2))</f>
        <v>-1.5620697823006708</v>
      </c>
    </row>
    <row r="778" spans="1:7">
      <c r="A778">
        <f t="shared" si="23"/>
        <v>7293.5</v>
      </c>
      <c r="B778">
        <f>2*PI()*テーブル143[[#This Row],[周波数]]</f>
        <v>45826.412037914313</v>
      </c>
      <c r="C778">
        <f>(テーブル143[[#This Row],[w]]*_C2-1/(テーブル143[[#This Row],[w]]*_L2))^2</f>
        <v>131.67015029768325</v>
      </c>
      <c r="D778">
        <f>1/(SQRT((1/_R2)^2+テーブル143[[#This Row],[(wc-1/wl)^2]]))</f>
        <v>8.7144472064251077E-2</v>
      </c>
      <c r="E778">
        <f>テーブル143[[#This Row],[インピーダンス]]*COS(テーブル143[[#This Row],[偏角]])</f>
        <v>7.5941590113571286E-4</v>
      </c>
      <c r="F778">
        <f>テーブル143[[#This Row],[インピーダンス]]*SIN(テーブル143[[#This Row],[偏角]])</f>
        <v>-8.7141163056537976E-2</v>
      </c>
      <c r="G778" s="2">
        <f>ATAN(_R2*(1/(テーブル143[[#This Row],[w]]*_L2)-テーブル143[[#This Row],[w]]*_C2))</f>
        <v>-1.562081769286539</v>
      </c>
    </row>
    <row r="779" spans="1:7">
      <c r="A779">
        <f t="shared" si="23"/>
        <v>7303.5</v>
      </c>
      <c r="B779">
        <f>2*PI()*テーブル143[[#This Row],[周波数]]</f>
        <v>45889.243890986108</v>
      </c>
      <c r="C779">
        <f>(テーブル143[[#This Row],[w]]*_C2-1/(テーブル143[[#This Row],[w]]*_L2))^2</f>
        <v>132.03214655169711</v>
      </c>
      <c r="D779">
        <f>1/(SQRT((1/_R2)^2+テーブル143[[#This Row],[(wc-1/wl)^2]]))</f>
        <v>8.7024935901213699E-2</v>
      </c>
      <c r="E779">
        <f>テーブル143[[#This Row],[インピーダンス]]*COS(テーブル143[[#This Row],[偏角]])</f>
        <v>7.5733394686104346E-4</v>
      </c>
      <c r="F779">
        <f>テーブル143[[#This Row],[インピーダンス]]*SIN(テーブル143[[#This Row],[偏角]])</f>
        <v>-8.7021640491910315E-2</v>
      </c>
      <c r="G779" s="2">
        <f>ATAN(_R2*(1/(テーブル143[[#This Row],[w]]*_L2)-テーブル143[[#This Row],[w]]*_C2))</f>
        <v>-1.5620937233561345</v>
      </c>
    </row>
    <row r="780" spans="1:7">
      <c r="A780">
        <f t="shared" si="23"/>
        <v>7313.5</v>
      </c>
      <c r="B780">
        <f>2*PI()*テーブル143[[#This Row],[周波数]]</f>
        <v>45952.075744057904</v>
      </c>
      <c r="C780">
        <f>(テーブル143[[#This Row],[w]]*_C2-1/(テーブル143[[#This Row],[w]]*_L2))^2</f>
        <v>132.39463879468741</v>
      </c>
      <c r="D780">
        <f>1/(SQRT((1/_R2)^2+テーブル143[[#This Row],[(wc-1/wl)^2]]))</f>
        <v>8.6905727520891068E-2</v>
      </c>
      <c r="E780">
        <f>テーブル143[[#This Row],[インピーダンス]]*COS(テーブル143[[#This Row],[偏角]])</f>
        <v>7.5526054759354549E-4</v>
      </c>
      <c r="F780">
        <f>テーブル143[[#This Row],[インピーダンス]]*SIN(テーブル143[[#This Row],[偏角]])</f>
        <v>-8.6902445635555117E-2</v>
      </c>
      <c r="G780" s="2">
        <f>ATAN(_R2*(1/(テーブル143[[#This Row],[w]]*_L2)-テーブル143[[#This Row],[w]]*_C2))</f>
        <v>-1.562105644644977</v>
      </c>
    </row>
    <row r="781" spans="1:7">
      <c r="A781">
        <f t="shared" si="23"/>
        <v>7323.5</v>
      </c>
      <c r="B781">
        <f>2*PI()*テーブル143[[#This Row],[周波数]]</f>
        <v>46014.907597129699</v>
      </c>
      <c r="C781">
        <f>(テーブル143[[#This Row],[w]]*_C2-1/(テーブル143[[#This Row],[w]]*_L2))^2</f>
        <v>132.75762702664679</v>
      </c>
      <c r="D781">
        <f>1/(SQRT((1/_R2)^2+テーブル143[[#This Row],[(wc-1/wl)^2]]))</f>
        <v>8.6786845575690399E-2</v>
      </c>
      <c r="E781">
        <f>テーブル143[[#This Row],[インピーダンス]]*COS(テーブル143[[#This Row],[偏角]])</f>
        <v>7.5319565649787073E-4</v>
      </c>
      <c r="F781">
        <f>テーブル143[[#This Row],[インピーダンス]]*SIN(テーブル143[[#This Row],[偏角]])</f>
        <v>-8.6783577140388521E-2</v>
      </c>
      <c r="G781" s="2">
        <f>ATAN(_R2*(1/(テーブル143[[#This Row],[w]]*_L2)-テーブル143[[#This Row],[w]]*_C2))</f>
        <v>-1.562117533287843</v>
      </c>
    </row>
    <row r="782" spans="1:7">
      <c r="A782">
        <f t="shared" si="23"/>
        <v>7333.5</v>
      </c>
      <c r="B782">
        <f>2*PI()*テーブル143[[#This Row],[周波数]]</f>
        <v>46077.739450201494</v>
      </c>
      <c r="C782">
        <f>(テーブル143[[#This Row],[w]]*_C2-1/(テーブル143[[#This Row],[w]]*_L2))^2</f>
        <v>133.12111124756802</v>
      </c>
      <c r="D782">
        <f>1/(SQRT((1/_R2)^2+テーブル143[[#This Row],[(wc-1/wl)^2]]))</f>
        <v>8.6668288725402332E-2</v>
      </c>
      <c r="E782">
        <f>テーブル143[[#This Row],[インピーダンス]]*COS(テーブル143[[#This Row],[偏角]])</f>
        <v>7.5113922705897064E-4</v>
      </c>
      <c r="F782">
        <f>テーブル143[[#This Row],[インピーダンス]]*SIN(テーブル143[[#This Row],[偏角]])</f>
        <v>-8.6665033666705943E-2</v>
      </c>
      <c r="G782" s="2">
        <f>ATAN(_R2*(1/(テーブル143[[#This Row],[w]]*_L2)-テーブル143[[#This Row],[w]]*_C2))</f>
        <v>-1.5621293894187698</v>
      </c>
    </row>
    <row r="783" spans="1:7">
      <c r="A783">
        <f t="shared" si="23"/>
        <v>7343.5</v>
      </c>
      <c r="B783">
        <f>2*PI()*テーブル143[[#This Row],[周波数]]</f>
        <v>46140.571303273289</v>
      </c>
      <c r="C783">
        <f>(テーブル143[[#This Row],[w]]*_C2-1/(テーブル143[[#This Row],[w]]*_L2))^2</f>
        <v>133.48509145744396</v>
      </c>
      <c r="D783">
        <f>1/(SQRT((1/_R2)^2+テーブル143[[#This Row],[(wc-1/wl)^2]]))</f>
        <v>8.6550055637150458E-2</v>
      </c>
      <c r="E783">
        <f>テーブル143[[#This Row],[インピーダンス]]*COS(テーブル143[[#This Row],[偏角]])</f>
        <v>7.4909121307938922E-4</v>
      </c>
      <c r="F783">
        <f>テーブル143[[#This Row],[インピーダンス]]*SIN(テーブル143[[#This Row],[偏角]])</f>
        <v>-8.6546813882131604E-2</v>
      </c>
      <c r="G783" s="2">
        <f>ATAN(_R2*(1/(テーブル143[[#This Row],[w]]*_L2)-テーブル143[[#This Row],[w]]*_C2))</f>
        <v>-1.5621412131710619</v>
      </c>
    </row>
    <row r="784" spans="1:7">
      <c r="A784">
        <f t="shared" si="23"/>
        <v>7353.5</v>
      </c>
      <c r="B784">
        <f>2*PI()*テーブル143[[#This Row],[周波数]]</f>
        <v>46203.403156345084</v>
      </c>
      <c r="C784">
        <f>(テーブル143[[#This Row],[w]]*_C2-1/(テーブル143[[#This Row],[w]]*_L2))^2</f>
        <v>133.8495676562674</v>
      </c>
      <c r="D784">
        <f>1/(SQRT((1/_R2)^2+テーブル143[[#This Row],[(wc-1/wl)^2]]))</f>
        <v>8.6432144985341214E-2</v>
      </c>
      <c r="E784">
        <f>テーブル143[[#This Row],[インピーダンス]]*COS(テーブル143[[#This Row],[偏角]])</f>
        <v>7.4705156867671237E-4</v>
      </c>
      <c r="F784">
        <f>テーブル143[[#This Row],[インピーダンス]]*SIN(テーブル143[[#This Row],[偏角]])</f>
        <v>-8.6428916461568472E-2</v>
      </c>
      <c r="G784" s="2">
        <f>ATAN(_R2*(1/(テーブル143[[#This Row],[w]]*_L2)-テーブル143[[#This Row],[w]]*_C2))</f>
        <v>-1.5621530046772953</v>
      </c>
    </row>
    <row r="785" spans="1:7">
      <c r="A785">
        <f t="shared" si="23"/>
        <v>7363.5</v>
      </c>
      <c r="B785">
        <f>2*PI()*テーブル143[[#This Row],[周波数]]</f>
        <v>46266.23500941688</v>
      </c>
      <c r="C785">
        <f>(テーブル143[[#This Row],[w]]*_C2-1/(テーブル143[[#This Row],[w]]*_L2))^2</f>
        <v>134.21453984403126</v>
      </c>
      <c r="D785">
        <f>1/(SQRT((1/_R2)^2+テーブル143[[#This Row],[(wc-1/wl)^2]]))</f>
        <v>8.6314555451614108E-2</v>
      </c>
      <c r="E785">
        <f>テーブル143[[#This Row],[インピーダンス]]*COS(テーブル143[[#This Row],[偏角]])</f>
        <v>7.4502024828098029E-4</v>
      </c>
      <c r="F785">
        <f>テーブル143[[#This Row],[インピーダンス]]*SIN(テーブル143[[#This Row],[偏角]])</f>
        <v>-8.6311340087148553E-2</v>
      </c>
      <c r="G785" s="2">
        <f>ATAN(_R2*(1/(テーブル143[[#This Row],[w]]*_L2)-テーブル143[[#This Row],[w]]*_C2))</f>
        <v>-1.5621647640693226</v>
      </c>
    </row>
    <row r="786" spans="1:7">
      <c r="A786">
        <f t="shared" si="23"/>
        <v>7373.5</v>
      </c>
      <c r="B786">
        <f>2*PI()*テーブル143[[#This Row],[周波数]]</f>
        <v>46329.066862488682</v>
      </c>
      <c r="C786">
        <f>(テーブル143[[#This Row],[w]]*_C2-1/(テーブル143[[#This Row],[w]]*_L2))^2</f>
        <v>134.58000802072857</v>
      </c>
      <c r="D786">
        <f>1/(SQRT((1/_R2)^2+テーブル143[[#This Row],[(wc-1/wl)^2]]))</f>
        <v>8.6197285724792405E-2</v>
      </c>
      <c r="E786">
        <f>テーブル143[[#This Row],[インピーダンス]]*COS(テーブル143[[#This Row],[偏角]])</f>
        <v>7.4299720663215791E-4</v>
      </c>
      <c r="F786">
        <f>テーブル143[[#This Row],[インピーダンス]]*SIN(テーブル143[[#This Row],[偏角]])</f>
        <v>-8.6194083448183592E-2</v>
      </c>
      <c r="G786" s="2">
        <f>ATAN(_R2*(1/(テーブル143[[#This Row],[w]]*_L2)-テーブル143[[#This Row],[w]]*_C2))</f>
        <v>-1.5621764914782774</v>
      </c>
    </row>
    <row r="787" spans="1:7">
      <c r="A787">
        <f t="shared" si="23"/>
        <v>7383.5</v>
      </c>
      <c r="B787">
        <f>2*PI()*テーブル143[[#This Row],[周波数]]</f>
        <v>46391.898715560477</v>
      </c>
      <c r="C787">
        <f>(テーブル143[[#This Row],[w]]*_C2-1/(テーブル143[[#This Row],[w]]*_L2))^2</f>
        <v>134.94597218635226</v>
      </c>
      <c r="D787">
        <f>1/(SQRT((1/_R2)^2+テーブル143[[#This Row],[(wc-1/wl)^2]]))</f>
        <v>8.6080334500834327E-2</v>
      </c>
      <c r="E787">
        <f>テーブル143[[#This Row],[インピーダンス]]*COS(テーブル143[[#This Row],[偏角]])</f>
        <v>7.4098239877755346E-4</v>
      </c>
      <c r="F787">
        <f>テーブル143[[#This Row],[インピーダンス]]*SIN(テーブル143[[#This Row],[偏角]])</f>
        <v>-8.6077145241116301E-2</v>
      </c>
      <c r="G787" s="2">
        <f>ATAN(_R2*(1/(テーブル143[[#This Row],[w]]*_L2)-テーブル143[[#This Row],[w]]*_C2))</f>
        <v>-1.5621881870345804</v>
      </c>
    </row>
    <row r="788" spans="1:7">
      <c r="A788">
        <f t="shared" si="23"/>
        <v>7393.5</v>
      </c>
      <c r="B788">
        <f>2*PI()*テーブル143[[#This Row],[周波数]]</f>
        <v>46454.730568632272</v>
      </c>
      <c r="C788">
        <f>(テーブル143[[#This Row],[w]]*_C2-1/(テーブル143[[#This Row],[w]]*_L2))^2</f>
        <v>135.31243234089538</v>
      </c>
      <c r="D788">
        <f>1/(SQRT((1/_R2)^2+テーブル143[[#This Row],[(wc-1/wl)^2]]))</f>
        <v>8.5963700482784428E-2</v>
      </c>
      <c r="E788">
        <f>テーブル143[[#This Row],[インピーダンス]]*COS(テーブル143[[#This Row],[偏角]])</f>
        <v>7.3897578006938745E-4</v>
      </c>
      <c r="F788">
        <f>テーブル143[[#This Row],[インピーダンス]]*SIN(テーブル143[[#This Row],[偏角]])</f>
        <v>-8.596052416947178E-2</v>
      </c>
      <c r="G788" s="2">
        <f>ATAN(_R2*(1/(テーブル143[[#This Row],[w]]*_L2)-テーブル143[[#This Row],[w]]*_C2))</f>
        <v>-1.5621998508679429</v>
      </c>
    </row>
    <row r="789" spans="1:7">
      <c r="A789">
        <f t="shared" si="23"/>
        <v>7403.5</v>
      </c>
      <c r="B789">
        <f>2*PI()*テーブル143[[#This Row],[周波数]]</f>
        <v>46517.562421704068</v>
      </c>
      <c r="C789">
        <f>(テーブル143[[#This Row],[w]]*_C2-1/(テーブル143[[#This Row],[w]]*_L2))^2</f>
        <v>135.67938848435111</v>
      </c>
      <c r="D789">
        <f>1/(SQRT((1/_R2)^2+テーブル143[[#This Row],[(wc-1/wl)^2]]))</f>
        <v>8.5847382380725465E-2</v>
      </c>
      <c r="E789">
        <f>テーブル143[[#This Row],[インピーダンス]]*COS(テーブル143[[#This Row],[偏角]])</f>
        <v>7.3697730616224908E-4</v>
      </c>
      <c r="F789">
        <f>テーブル143[[#This Row],[インピーダンス]]*SIN(テーブル143[[#This Row],[偏角]])</f>
        <v>-8.5844218943809461E-2</v>
      </c>
      <c r="G789" s="2">
        <f>ATAN(_R2*(1/(テーブル143[[#This Row],[w]]*_L2)-テーブル143[[#This Row],[w]]*_C2))</f>
        <v>-1.5622114831073726</v>
      </c>
    </row>
    <row r="790" spans="1:7">
      <c r="A790">
        <f t="shared" si="23"/>
        <v>7413.5</v>
      </c>
      <c r="B790">
        <f>2*PI()*テーブル143[[#This Row],[周波数]]</f>
        <v>46580.394274775863</v>
      </c>
      <c r="C790">
        <f>(テーブル143[[#This Row],[w]]*_C2-1/(テーブル143[[#This Row],[w]]*_L2))^2</f>
        <v>136.04684061671247</v>
      </c>
      <c r="D790">
        <f>1/(SQRT((1/_R2)^2+テーブル143[[#This Row],[(wc-1/wl)^2]]))</f>
        <v>8.5731378911730854E-2</v>
      </c>
      <c r="E790">
        <f>テーブル143[[#This Row],[インピーダンス]]*COS(テーブル143[[#This Row],[偏角]])</f>
        <v>7.3498693301067141E-4</v>
      </c>
      <c r="F790">
        <f>テーブル143[[#This Row],[インピーダンス]]*SIN(テーブル143[[#This Row],[偏角]])</f>
        <v>-8.5728228281675534E-2</v>
      </c>
      <c r="G790" s="2">
        <f>ATAN(_R2*(1/(テーブル143[[#This Row],[w]]*_L2)-テーブル143[[#This Row],[w]]*_C2))</f>
        <v>-1.5622230838811779</v>
      </c>
    </row>
    <row r="791" spans="1:7">
      <c r="A791">
        <f t="shared" si="23"/>
        <v>7423.5</v>
      </c>
      <c r="B791">
        <f>2*PI()*テーブル143[[#This Row],[周波数]]</f>
        <v>46643.226127847658</v>
      </c>
      <c r="C791">
        <f>(テーブル143[[#This Row],[w]]*_C2-1/(テーブル143[[#This Row],[w]]*_L2))^2</f>
        <v>136.41478873797271</v>
      </c>
      <c r="D791">
        <f>1/(SQRT((1/_R2)^2+テーブル143[[#This Row],[(wc-1/wl)^2]]))</f>
        <v>8.5615688799817138E-2</v>
      </c>
      <c r="E791">
        <f>テーブル143[[#This Row],[インピーダンス]]*COS(テーブル143[[#This Row],[偏角]])</f>
        <v>7.3300461686672165E-4</v>
      </c>
      <c r="F791">
        <f>テーブル143[[#This Row],[インピーダンス]]*SIN(テーブル143[[#This Row],[偏角]])</f>
        <v>-8.5612550907555526E-2</v>
      </c>
      <c r="G791" s="2">
        <f>ATAN(_R2*(1/(テーブル143[[#This Row],[w]]*_L2)-テーブル143[[#This Row],[w]]*_C2))</f>
        <v>-1.5622346533169726</v>
      </c>
    </row>
    <row r="792" spans="1:7">
      <c r="A792">
        <f t="shared" si="23"/>
        <v>7433.5</v>
      </c>
      <c r="B792">
        <f>2*PI()*テーブル143[[#This Row],[周波数]]</f>
        <v>46706.057980919453</v>
      </c>
      <c r="C792">
        <f>(テーブル143[[#This Row],[w]]*_C2-1/(テーブル143[[#This Row],[w]]*_L2))^2</f>
        <v>136.78323284812504</v>
      </c>
      <c r="D792">
        <f>1/(SQRT((1/_R2)^2+テーブル143[[#This Row],[(wc-1/wl)^2]]))</f>
        <v>8.5500310775897148E-2</v>
      </c>
      <c r="E792">
        <f>テーブル143[[#This Row],[インピーダンス]]*COS(テーブル143[[#This Row],[偏角]])</f>
        <v>7.3103031427750032E-4</v>
      </c>
      <c r="F792">
        <f>テーブル143[[#This Row],[インピーダンス]]*SIN(テーブル143[[#This Row],[偏角]])</f>
        <v>-8.5497185552827412E-2</v>
      </c>
      <c r="G792" s="2">
        <f>ATAN(_R2*(1/(テーブル143[[#This Row],[w]]*_L2)-テーブル143[[#This Row],[w]]*_C2))</f>
        <v>-1.5622461915416814</v>
      </c>
    </row>
    <row r="793" spans="1:7">
      <c r="A793">
        <f t="shared" si="23"/>
        <v>7443.5</v>
      </c>
      <c r="B793">
        <f>2*PI()*テーブル143[[#This Row],[周波数]]</f>
        <v>46768.889833991248</v>
      </c>
      <c r="C793">
        <f>(テーブル143[[#This Row],[w]]*_C2-1/(テーブル143[[#This Row],[w]]*_L2))^2</f>
        <v>137.1521729471628</v>
      </c>
      <c r="D793">
        <f>1/(SQRT((1/_R2)^2+テーブル143[[#This Row],[(wc-1/wl)^2]]))</f>
        <v>8.5385243577733388E-2</v>
      </c>
      <c r="E793">
        <f>テーブル143[[#This Row],[インピーダンス]]*COS(テーブル143[[#This Row],[偏角]])</f>
        <v>7.2906398208288741E-4</v>
      </c>
      <c r="F793">
        <f>テーブル143[[#This Row],[インピーダンス]]*SIN(テーブル143[[#This Row],[偏角]])</f>
        <v>-8.5382130955715146E-2</v>
      </c>
      <c r="G793" s="2">
        <f>ATAN(_R2*(1/(テーブル143[[#This Row],[w]]*_L2)-テーブル143[[#This Row],[w]]*_C2))</f>
        <v>-1.5622576986815431</v>
      </c>
    </row>
    <row r="794" spans="1:7">
      <c r="A794">
        <f t="shared" si="23"/>
        <v>7453.5</v>
      </c>
      <c r="B794">
        <f>2*PI()*テーブル143[[#This Row],[周波数]]</f>
        <v>46831.721687063044</v>
      </c>
      <c r="C794">
        <f>(テーブル143[[#This Row],[w]]*_C2-1/(テーブル143[[#This Row],[w]]*_L2))^2</f>
        <v>137.52160903507928</v>
      </c>
      <c r="D794">
        <f>1/(SQRT((1/_R2)^2+テーブル143[[#This Row],[(wc-1/wl)^2]]))</f>
        <v>8.527048594989188E-2</v>
      </c>
      <c r="E794">
        <f>テーブル143[[#This Row],[インピーダンス]]*COS(テーブル143[[#This Row],[偏角]])</f>
        <v>7.2710557741307831E-4</v>
      </c>
      <c r="F794">
        <f>テーブル143[[#This Row],[インピーダンス]]*SIN(テーブル143[[#This Row],[偏角]])</f>
        <v>-8.5267385861242412E-2</v>
      </c>
      <c r="G794" s="2">
        <f>ATAN(_R2*(1/(テーブル143[[#This Row],[w]]*_L2)-テーブル143[[#This Row],[w]]*_C2))</f>
        <v>-1.5622691748621162</v>
      </c>
    </row>
    <row r="795" spans="1:7">
      <c r="A795">
        <f t="shared" si="23"/>
        <v>7463.5</v>
      </c>
      <c r="B795">
        <f>2*PI()*テーブル143[[#This Row],[周波数]]</f>
        <v>46894.553540134839</v>
      </c>
      <c r="C795">
        <f>(テーブル143[[#This Row],[w]]*_C2-1/(テーブル143[[#This Row],[w]]*_L2))^2</f>
        <v>137.89154111186787</v>
      </c>
      <c r="D795">
        <f>1/(SQRT((1/_R2)^2+テーブル143[[#This Row],[(wc-1/wl)^2]]))</f>
        <v>8.5156036643696309E-2</v>
      </c>
      <c r="E795">
        <f>テーブル143[[#This Row],[インピーダンス]]*COS(テーブル143[[#This Row],[偏角]])</f>
        <v>7.2515505768625498E-4</v>
      </c>
      <c r="F795">
        <f>テーブル143[[#This Row],[インピーダンス]]*SIN(テーブル143[[#This Row],[偏角]])</f>
        <v>-8.5152949021186933E-2</v>
      </c>
      <c r="G795" s="2">
        <f>ATAN(_R2*(1/(テーブル143[[#This Row],[w]]*_L2)-テーブル143[[#This Row],[w]]*_C2))</f>
        <v>-1.562280620208284</v>
      </c>
    </row>
    <row r="796" spans="1:7">
      <c r="A796">
        <f t="shared" si="23"/>
        <v>7473.5</v>
      </c>
      <c r="B796">
        <f>2*PI()*テーブル143[[#This Row],[周波数]]</f>
        <v>46957.385393206641</v>
      </c>
      <c r="C796">
        <f>(テーブル143[[#This Row],[w]]*_C2-1/(テーブル143[[#This Row],[w]]*_L2))^2</f>
        <v>138.26196917752196</v>
      </c>
      <c r="D796">
        <f>1/(SQRT((1/_R2)^2+テーブル143[[#This Row],[(wc-1/wl)^2]]))</f>
        <v>8.504189441718267E-2</v>
      </c>
      <c r="E796">
        <f>テーブル143[[#This Row],[インピーダンス]]*COS(テーブル143[[#This Row],[偏角]])</f>
        <v>7.232123806063317E-4</v>
      </c>
      <c r="F796">
        <f>テーブル143[[#This Row],[インピーダンス]]*SIN(テーブル143[[#This Row],[偏角]])</f>
        <v>-8.503881919403504E-2</v>
      </c>
      <c r="G796" s="2">
        <f>ATAN(_R2*(1/(テーブル143[[#This Row],[w]]*_L2)-テーブル143[[#This Row],[w]]*_C2))</f>
        <v>-1.5622920348442573</v>
      </c>
    </row>
    <row r="797" spans="1:7">
      <c r="A797">
        <f t="shared" si="23"/>
        <v>7483.5</v>
      </c>
      <c r="B797">
        <f>2*PI()*テーブル143[[#This Row],[周波数]]</f>
        <v>47020.217246278437</v>
      </c>
      <c r="C797">
        <f>(テーブル143[[#This Row],[w]]*_C2-1/(テーブル143[[#This Row],[w]]*_L2))^2</f>
        <v>138.63289323203509</v>
      </c>
      <c r="D797">
        <f>1/(SQRT((1/_R2)^2+テーブル143[[#This Row],[(wc-1/wl)^2]]))</f>
        <v>8.4928058035054058E-2</v>
      </c>
      <c r="E797">
        <f>テーブル143[[#This Row],[インピーダンス]]*COS(テーブル143[[#This Row],[偏角]])</f>
        <v>7.2127750416054815E-4</v>
      </c>
      <c r="F797">
        <f>テーブル143[[#This Row],[インピーダンス]]*SIN(テーブル143[[#This Row],[偏角]])</f>
        <v>-8.492499514493658E-2</v>
      </c>
      <c r="G797" s="2">
        <f>ATAN(_R2*(1/(テーブル143[[#This Row],[w]]*_L2)-テーブル143[[#This Row],[w]]*_C2))</f>
        <v>-1.5623034188935812</v>
      </c>
    </row>
    <row r="798" spans="1:7">
      <c r="A798">
        <f t="shared" si="23"/>
        <v>7493.5</v>
      </c>
      <c r="B798">
        <f>2*PI()*テーブル143[[#This Row],[周波数]]</f>
        <v>47083.049099350232</v>
      </c>
      <c r="C798">
        <f>(テーブル143[[#This Row],[w]]*_C2-1/(テーブル143[[#This Row],[w]]*_L2))^2</f>
        <v>139.00431327540059</v>
      </c>
      <c r="D798">
        <f>1/(SQRT((1/_R2)^2+テーブル143[[#This Row],[(wc-1/wl)^2]]))</f>
        <v>8.4814526268636045E-2</v>
      </c>
      <c r="E798">
        <f>テーブル143[[#This Row],[インピーダンス]]*COS(テーブル143[[#This Row],[偏角]])</f>
        <v>7.1935038661731E-4</v>
      </c>
      <c r="F798">
        <f>テーブル143[[#This Row],[インピーダンス]]*SIN(テーブル143[[#This Row],[偏角]])</f>
        <v>-8.4811475645660286E-2</v>
      </c>
      <c r="G798" s="2">
        <f>ATAN(_R2*(1/(テーブル143[[#This Row],[w]]*_L2)-テーブル143[[#This Row],[w]]*_C2))</f>
        <v>-1.5623147724791375</v>
      </c>
    </row>
    <row r="799" spans="1:7">
      <c r="A799">
        <f t="shared" si="23"/>
        <v>7503.5</v>
      </c>
      <c r="B799">
        <f>2*PI()*テーブル143[[#This Row],[周波数]]</f>
        <v>47145.880952422027</v>
      </c>
      <c r="C799">
        <f>(テーブル143[[#This Row],[w]]*_C2-1/(テーブル143[[#This Row],[w]]*_L2))^2</f>
        <v>139.37622930761214</v>
      </c>
      <c r="D799">
        <f>1/(SQRT((1/_R2)^2+テーブル143[[#This Row],[(wc-1/wl)^2]]))</f>
        <v>8.4701297895832264E-2</v>
      </c>
      <c r="E799">
        <f>テーブル143[[#This Row],[インピーダンス]]*COS(テーブル143[[#This Row],[偏角]])</f>
        <v>7.1743098652385666E-4</v>
      </c>
      <c r="F799">
        <f>テーブル143[[#This Row],[インピーダンス]]*SIN(テーブル143[[#This Row],[偏角]])</f>
        <v>-8.4698259474549384E-2</v>
      </c>
      <c r="G799" s="2">
        <f>ATAN(_R2*(1/(テーブル143[[#This Row],[w]]*_L2)-テーブル143[[#This Row],[w]]*_C2))</f>
        <v>-1.5623260957231506</v>
      </c>
    </row>
    <row r="800" spans="1:7">
      <c r="A800">
        <f t="shared" si="23"/>
        <v>7513.5</v>
      </c>
      <c r="B800">
        <f>2*PI()*テーブル143[[#This Row],[周波数]]</f>
        <v>47208.712805493822</v>
      </c>
      <c r="C800">
        <f>(テーブル143[[#This Row],[w]]*_C2-1/(テーブル143[[#This Row],[w]]*_L2))^2</f>
        <v>139.74864132866327</v>
      </c>
      <c r="D800">
        <f>1/(SQRT((1/_R2)^2+テーブル143[[#This Row],[(wc-1/wl)^2]]))</f>
        <v>8.4588371701080453E-2</v>
      </c>
      <c r="E800">
        <f>テーブル143[[#This Row],[インピーダンス]]*COS(テーブル143[[#This Row],[偏角]])</f>
        <v>7.1551926270400554E-4</v>
      </c>
      <c r="F800">
        <f>テーブル143[[#This Row],[インピーダンス]]*SIN(テーブル143[[#This Row],[偏角]])</f>
        <v>-8.458534541647772E-2</v>
      </c>
      <c r="G800" s="2">
        <f>ATAN(_R2*(1/(テーブル143[[#This Row],[w]]*_L2)-テーブル143[[#This Row],[w]]*_C2))</f>
        <v>-1.5623373887471916</v>
      </c>
    </row>
    <row r="801" spans="1:7">
      <c r="A801">
        <f t="shared" si="23"/>
        <v>7523.5</v>
      </c>
      <c r="B801">
        <f>2*PI()*テーブル143[[#This Row],[周波数]]</f>
        <v>47271.544658565617</v>
      </c>
      <c r="C801">
        <f>(テーブル143[[#This Row],[w]]*_C2-1/(テーブル143[[#This Row],[w]]*_L2))^2</f>
        <v>140.12154933854765</v>
      </c>
      <c r="D801">
        <f>1/(SQRT((1/_R2)^2+テーブル143[[#This Row],[(wc-1/wl)^2]]))</f>
        <v>8.4475746475308797E-2</v>
      </c>
      <c r="E801">
        <f>テーブル143[[#This Row],[インピーダンス]]*COS(テーブル143[[#This Row],[偏角]])</f>
        <v>7.136151742560637E-4</v>
      </c>
      <c r="F801">
        <f>テーブル143[[#This Row],[インピーダンス]]*SIN(テーブル143[[#This Row],[偏角]])</f>
        <v>-8.4472732262806077E-2</v>
      </c>
      <c r="G801" s="2">
        <f>ATAN(_R2*(1/(テーブル143[[#This Row],[w]]*_L2)-テーブル143[[#This Row],[w]]*_C2))</f>
        <v>-1.5623486516721816</v>
      </c>
    </row>
    <row r="802" spans="1:7">
      <c r="A802">
        <f t="shared" si="23"/>
        <v>7533.5</v>
      </c>
      <c r="B802">
        <f>2*PI()*テーブル143[[#This Row],[周波数]]</f>
        <v>47334.376511637412</v>
      </c>
      <c r="C802">
        <f>(テーブル143[[#This Row],[w]]*_C2-1/(テーブル143[[#This Row],[w]]*_L2))^2</f>
        <v>140.49495333725892</v>
      </c>
      <c r="D802">
        <f>1/(SQRT((1/_R2)^2+テーブル143[[#This Row],[(wc-1/wl)^2]]))</f>
        <v>8.4363421015892615E-2</v>
      </c>
      <c r="E802">
        <f>テーブル143[[#This Row],[インピーダンス]]*COS(テーブル143[[#This Row],[偏角]])</f>
        <v>7.1171868055047575E-4</v>
      </c>
      <c r="F802">
        <f>テーブル143[[#This Row],[インピーダンス]]*SIN(テーブル143[[#This Row],[偏角]])</f>
        <v>-8.4360418811338919E-2</v>
      </c>
      <c r="G802" s="2">
        <f>ATAN(_R2*(1/(テーブル143[[#This Row],[w]]*_L2)-テーブル143[[#This Row],[w]]*_C2))</f>
        <v>-1.5623598846183977</v>
      </c>
    </row>
    <row r="803" spans="1:7">
      <c r="A803">
        <f t="shared" si="23"/>
        <v>7543.5</v>
      </c>
      <c r="B803">
        <f>2*PI()*テーブル143[[#This Row],[周波数]]</f>
        <v>47397.208364709208</v>
      </c>
      <c r="C803">
        <f>(テーブル143[[#This Row],[w]]*_C2-1/(テーブル143[[#This Row],[w]]*_L2))^2</f>
        <v>140.86885332479085</v>
      </c>
      <c r="D803">
        <f>1/(SQRT((1/_R2)^2+テーブル143[[#This Row],[(wc-1/wl)^2]]))</f>
        <v>8.4251394126611409E-2</v>
      </c>
      <c r="E803">
        <f>テーブル143[[#This Row],[インピーダンス]]*COS(テーブル143[[#This Row],[偏角]])</f>
        <v>7.0982974122776995E-4</v>
      </c>
      <c r="F803">
        <f>テーブル143[[#This Row],[インピーダンス]]*SIN(テーブル143[[#This Row],[偏角]])</f>
        <v>-8.4248403866281532E-2</v>
      </c>
      <c r="G803" s="2">
        <f>ATAN(_R2*(1/(テーブル143[[#This Row],[w]]*_L2)-テーブル143[[#This Row],[w]]*_C2))</f>
        <v>-1.5623710877054759</v>
      </c>
    </row>
    <row r="804" spans="1:7">
      <c r="A804">
        <f t="shared" si="23"/>
        <v>7553.5</v>
      </c>
      <c r="B804">
        <f>2*PI()*テーブル143[[#This Row],[周波数]]</f>
        <v>47460.040217781003</v>
      </c>
      <c r="C804">
        <f>(テーブル143[[#This Row],[w]]*_C2-1/(テーブル143[[#This Row],[w]]*_L2))^2</f>
        <v>141.24324930113718</v>
      </c>
      <c r="D804">
        <f>1/(SQRT((1/_R2)^2+テーブル143[[#This Row],[(wc-1/wl)^2]]))</f>
        <v>8.4139664617606275E-2</v>
      </c>
      <c r="E804">
        <f>テーブル143[[#This Row],[インピーダンス]]*COS(テーブル143[[#This Row],[偏角]])</f>
        <v>7.079483161963172E-4</v>
      </c>
      <c r="F804">
        <f>テーブル143[[#This Row],[インピーダンス]]*SIN(テーブル143[[#This Row],[偏角]])</f>
        <v>-8.4136686238197297E-2</v>
      </c>
      <c r="G804" s="2">
        <f>ATAN(_R2*(1/(テーブル143[[#This Row],[w]]*_L2)-テーブル143[[#This Row],[w]]*_C2))</f>
        <v>-1.5623822610524167</v>
      </c>
    </row>
    <row r="805" spans="1:7">
      <c r="A805">
        <f t="shared" si="23"/>
        <v>7563.5</v>
      </c>
      <c r="B805">
        <f>2*PI()*テーブル143[[#This Row],[周波数]]</f>
        <v>47522.872070852798</v>
      </c>
      <c r="C805">
        <f>(テーブル143[[#This Row],[w]]*_C2-1/(テーブル143[[#This Row],[w]]*_L2))^2</f>
        <v>141.61814126629173</v>
      </c>
      <c r="D805">
        <f>1/(SQRT((1/_R2)^2+テーブル143[[#This Row],[(wc-1/wl)^2]]))</f>
        <v>8.4028231305337625E-2</v>
      </c>
      <c r="E805">
        <f>テーブル143[[#This Row],[インピーダンス]]*COS(テーブル143[[#This Row],[偏角]])</f>
        <v>7.0607436563032962E-4</v>
      </c>
      <c r="F805">
        <f>テーブル143[[#This Row],[インピーダンス]]*SIN(テーブル143[[#This Row],[偏角]])</f>
        <v>-8.4025264743965683E-2</v>
      </c>
      <c r="G805" s="2">
        <f>ATAN(_R2*(1/(テーブル143[[#This Row],[w]]*_L2)-テーブル143[[#This Row],[w]]*_C2))</f>
        <v>-1.5623934047775874</v>
      </c>
    </row>
    <row r="806" spans="1:7">
      <c r="A806">
        <f t="shared" si="23"/>
        <v>7573.5</v>
      </c>
      <c r="B806">
        <f>2*PI()*テーブル143[[#This Row],[周波数]]</f>
        <v>47585.703923924593</v>
      </c>
      <c r="C806">
        <f>(テーブル143[[#This Row],[w]]*_C2-1/(テーブル143[[#This Row],[w]]*_L2))^2</f>
        <v>141.99352922024826</v>
      </c>
      <c r="D806">
        <f>1/(SQRT((1/_R2)^2+テーブル143[[#This Row],[(wc-1/wl)^2]]))</f>
        <v>8.391709301254327E-2</v>
      </c>
      <c r="E806">
        <f>テーブル143[[#This Row],[インピーダンス]]*COS(テーブル143[[#This Row],[偏角]])</f>
        <v>7.042078499675784E-4</v>
      </c>
      <c r="F806">
        <f>テーブル143[[#This Row],[インピーダンス]]*SIN(テーブル143[[#This Row],[偏角]])</f>
        <v>-8.3914138206740124E-2</v>
      </c>
      <c r="G806" s="2">
        <f>ATAN(_R2*(1/(テーブル143[[#This Row],[w]]*_L2)-テーブル143[[#This Row],[w]]*_C2))</f>
        <v>-1.5624045189987283</v>
      </c>
    </row>
    <row r="807" spans="1:7">
      <c r="A807">
        <f t="shared" si="23"/>
        <v>7583.5</v>
      </c>
      <c r="B807">
        <f>2*PI()*テーブル143[[#This Row],[周波数]]</f>
        <v>47648.535776996396</v>
      </c>
      <c r="C807">
        <f>(テーブル143[[#This Row],[w]]*_C2-1/(テーブル143[[#This Row],[w]]*_L2))^2</f>
        <v>142.3694131630007</v>
      </c>
      <c r="D807">
        <f>1/(SQRT((1/_R2)^2+テーブル143[[#This Row],[(wc-1/wl)^2]]))</f>
        <v>8.3806248568196795E-2</v>
      </c>
      <c r="E807">
        <f>テーブル143[[#This Row],[インピーダンス]]*COS(テーブル143[[#This Row],[偏角]])</f>
        <v>7.0234872990744557E-4</v>
      </c>
      <c r="F807">
        <f>テーブル143[[#This Row],[インピーダンス]]*SIN(テーブル143[[#This Row],[偏角]])</f>
        <v>-8.3803305455906599E-2</v>
      </c>
      <c r="G807" s="2">
        <f>ATAN(_R2*(1/(テーブル143[[#This Row],[w]]*_L2)-テーブル143[[#This Row],[w]]*_C2))</f>
        <v>-1.5624156038329557</v>
      </c>
    </row>
    <row r="808" spans="1:7">
      <c r="A808">
        <f t="shared" si="23"/>
        <v>7593.5</v>
      </c>
      <c r="B808">
        <f>2*PI()*テーブル143[[#This Row],[周波数]]</f>
        <v>47711.367630068191</v>
      </c>
      <c r="C808">
        <f>(テーブル143[[#This Row],[w]]*_C2-1/(テーブル143[[#This Row],[w]]*_L2))^2</f>
        <v>142.74579309454293</v>
      </c>
      <c r="D808">
        <f>1/(SQRT((1/_R2)^2+テーブル143[[#This Row],[(wc-1/wl)^2]]))</f>
        <v>8.3695696807466302E-2</v>
      </c>
      <c r="E808">
        <f>テーブル143[[#This Row],[インピーダンス]]*COS(テーブル143[[#This Row],[偏角]])</f>
        <v>7.0049696640873071E-4</v>
      </c>
      <c r="F808">
        <f>テーブル143[[#This Row],[インピーダンス]]*SIN(テーブル143[[#This Row],[偏角]])</f>
        <v>-8.3692765327042312E-2</v>
      </c>
      <c r="G808" s="2">
        <f>ATAN(_R2*(1/(テーブル143[[#This Row],[w]]*_L2)-テーブル143[[#This Row],[w]]*_C2))</f>
        <v>-1.5624266593967668</v>
      </c>
    </row>
    <row r="809" spans="1:7">
      <c r="A809">
        <f t="shared" si="23"/>
        <v>7603.5</v>
      </c>
      <c r="B809">
        <f>2*PI()*テーブル143[[#This Row],[周波数]]</f>
        <v>47774.199483139986</v>
      </c>
      <c r="C809">
        <f>(テーブル143[[#This Row],[w]]*_C2-1/(テーブル143[[#This Row],[w]]*_L2))^2</f>
        <v>143.12266901486896</v>
      </c>
      <c r="D809">
        <f>1/(SQRT((1/_R2)^2+テーブル143[[#This Row],[(wc-1/wl)^2]]))</f>
        <v>8.3585436571673472E-2</v>
      </c>
      <c r="E809">
        <f>テーブル143[[#This Row],[インピーダンス]]*COS(テーブル143[[#This Row],[偏角]])</f>
        <v>6.9865252068771725E-4</v>
      </c>
      <c r="F809">
        <f>テーブル143[[#This Row],[インピーダンス]]*SIN(テーブル143[[#This Row],[偏角]])</f>
        <v>-8.3582516661874842E-2</v>
      </c>
      <c r="G809" s="2">
        <f>ATAN(_R2*(1/(テーブル143[[#This Row],[w]]*_L2)-テーブル143[[#This Row],[w]]*_C2))</f>
        <v>-1.5624376858060427</v>
      </c>
    </row>
    <row r="810" spans="1:7">
      <c r="A810">
        <f t="shared" si="23"/>
        <v>7613.5</v>
      </c>
      <c r="B810">
        <f>2*PI()*テーブル143[[#This Row],[周波数]]</f>
        <v>47837.031336211781</v>
      </c>
      <c r="C810">
        <f>(テーブル143[[#This Row],[w]]*_C2-1/(テーブル143[[#This Row],[w]]*_L2))^2</f>
        <v>143.50004092397276</v>
      </c>
      <c r="D810">
        <f>1/(SQRT((1/_R2)^2+テーブル143[[#This Row],[(wc-1/wl)^2]]))</f>
        <v>8.3475466708252954E-2</v>
      </c>
      <c r="E810">
        <f>テーブル143[[#This Row],[インピーダンス]]*COS(テーブル143[[#This Row],[偏角]])</f>
        <v>6.9681535421606733E-4</v>
      </c>
      <c r="F810">
        <f>テーブル143[[#This Row],[インピーダンス]]*SIN(テーブル143[[#This Row],[偏角]])</f>
        <v>-8.347255830824149E-2</v>
      </c>
      <c r="G810" s="2">
        <f>ATAN(_R2*(1/(テーブル143[[#This Row],[w]]*_L2)-テーブル143[[#This Row],[w]]*_C2))</f>
        <v>-1.5624486831760531</v>
      </c>
    </row>
    <row r="811" spans="1:7">
      <c r="A811">
        <f t="shared" si="23"/>
        <v>7623.5</v>
      </c>
      <c r="B811">
        <f>2*PI()*テーブル143[[#This Row],[周波数]]</f>
        <v>47899.863189283577</v>
      </c>
      <c r="C811">
        <f>(テーブル143[[#This Row],[w]]*_C2-1/(テーブル143[[#This Row],[w]]*_L2))^2</f>
        <v>143.87790882184842</v>
      </c>
      <c r="D811">
        <f>1/(SQRT((1/_R2)^2+テーブル143[[#This Row],[(wc-1/wl)^2]]))</f>
        <v>8.3365786070712058E-2</v>
      </c>
      <c r="E811">
        <f>テーブル143[[#This Row],[インピーダンス]]*COS(テーブル143[[#This Row],[偏角]])</f>
        <v>6.9498542871877203E-4</v>
      </c>
      <c r="F811">
        <f>テーブル143[[#This Row],[インピーダンス]]*SIN(テーブル143[[#This Row],[偏角]])</f>
        <v>-8.3362889120049077E-2</v>
      </c>
      <c r="G811" s="2">
        <f>ATAN(_R2*(1/(テーブル143[[#This Row],[w]]*_L2)-テーブル143[[#This Row],[w]]*_C2))</f>
        <v>-1.5624596516214611</v>
      </c>
    </row>
    <row r="812" spans="1:7">
      <c r="A812">
        <f t="shared" si="23"/>
        <v>7633.5</v>
      </c>
      <c r="B812">
        <f>2*PI()*テーブル143[[#This Row],[周波数]]</f>
        <v>47962.695042355372</v>
      </c>
      <c r="C812">
        <f>(テーブル143[[#This Row],[w]]*_C2-1/(テーブル143[[#This Row],[w]]*_L2))^2</f>
        <v>144.25627270848997</v>
      </c>
      <c r="D812">
        <f>1/(SQRT((1/_R2)^2+テーブル143[[#This Row],[(wc-1/wl)^2]]))</f>
        <v>8.3256393518590821E-2</v>
      </c>
      <c r="E812">
        <f>テーブル143[[#This Row],[インピーダンス]]*COS(テーブル143[[#This Row],[偏角]])</f>
        <v>6.931627061722461E-4</v>
      </c>
      <c r="F812">
        <f>テーブル143[[#This Row],[インピーダンス]]*SIN(テーブル143[[#This Row],[偏角]])</f>
        <v>-8.3253507957233991E-2</v>
      </c>
      <c r="G812" s="2">
        <f>ATAN(_R2*(1/(テーブル143[[#This Row],[w]]*_L2)-テーブル143[[#This Row],[w]]*_C2))</f>
        <v>-1.5624705912563255</v>
      </c>
    </row>
    <row r="813" spans="1:7">
      <c r="A813">
        <f t="shared" si="23"/>
        <v>7643.5</v>
      </c>
      <c r="B813">
        <f>2*PI()*テーブル143[[#This Row],[周波数]]</f>
        <v>48025.526895427167</v>
      </c>
      <c r="C813">
        <f>(テーブル143[[#This Row],[w]]*_C2-1/(テーブル143[[#This Row],[w]]*_L2))^2</f>
        <v>144.63513258389156</v>
      </c>
      <c r="D813">
        <f>1/(SQRT((1/_R2)^2+テーブル143[[#This Row],[(wc-1/wl)^2]]))</f>
        <v>8.3147287917422277E-2</v>
      </c>
      <c r="E813">
        <f>テーブル143[[#This Row],[インピーダンス]]*COS(テーブル143[[#This Row],[偏角]])</f>
        <v>6.9134714880227056E-4</v>
      </c>
      <c r="F813">
        <f>テーブル143[[#This Row],[インピーダンス]]*SIN(テーブル143[[#This Row],[偏角]])</f>
        <v>-8.3144413685722507E-2</v>
      </c>
      <c r="G813" s="2">
        <f>ATAN(_R2*(1/(テーブル143[[#This Row],[w]]*_L2)-テーブル143[[#This Row],[w]]*_C2))</f>
        <v>-1.5624815021941063</v>
      </c>
    </row>
    <row r="814" spans="1:7">
      <c r="A814">
        <f t="shared" si="23"/>
        <v>7653.5</v>
      </c>
      <c r="B814">
        <f>2*PI()*テーブル143[[#This Row],[周波数]]</f>
        <v>48088.358748498962</v>
      </c>
      <c r="C814">
        <f>(テーブル143[[#This Row],[w]]*_C2-1/(テーブル143[[#This Row],[w]]*_L2))^2</f>
        <v>145.01448844804727</v>
      </c>
      <c r="D814">
        <f>1/(SQRT((1/_R2)^2+テーブル143[[#This Row],[(wc-1/wl)^2]]))</f>
        <v>8.3038468138693228E-2</v>
      </c>
      <c r="E814">
        <f>テーブル143[[#This Row],[インピーダンス]]*COS(テーブル143[[#This Row],[偏角]])</f>
        <v>6.8953871908208398E-4</v>
      </c>
      <c r="F814">
        <f>テーブル143[[#This Row],[インピーダンス]]*SIN(テーブル143[[#This Row],[偏角]])</f>
        <v>-8.3035605177391558E-2</v>
      </c>
      <c r="G814" s="2">
        <f>ATAN(_R2*(1/(テーブル143[[#This Row],[w]]*_L2)-テーブル143[[#This Row],[w]]*_C2))</f>
        <v>-1.5624923845476677</v>
      </c>
    </row>
    <row r="815" spans="1:7">
      <c r="A815">
        <f t="shared" si="23"/>
        <v>7663.5</v>
      </c>
      <c r="B815">
        <f>2*PI()*テーブル143[[#This Row],[周波数]]</f>
        <v>48151.190601570757</v>
      </c>
      <c r="C815">
        <f>(テーブル143[[#This Row],[w]]*_C2-1/(テーブル143[[#This Row],[w]]*_L2))^2</f>
        <v>145.3943403009514</v>
      </c>
      <c r="D815">
        <f>1/(SQRT((1/_R2)^2+テーブル143[[#This Row],[(wc-1/wl)^2]]))</f>
        <v>8.2929933059805047E-2</v>
      </c>
      <c r="E815">
        <f>テーブル143[[#This Row],[インピーダンス]]*COS(テーブル143[[#This Row],[偏角]])</f>
        <v>6.8773737973037345E-4</v>
      </c>
      <c r="F815">
        <f>テーブル143[[#This Row],[インピーダンス]]*SIN(テーブル143[[#This Row],[偏角]])</f>
        <v>-8.2927081310029641E-2</v>
      </c>
      <c r="G815" s="2">
        <f>ATAN(_R2*(1/(テーブル143[[#This Row],[w]]*_L2)-テーブル143[[#This Row],[w]]*_C2))</f>
        <v>-1.5625032384292827</v>
      </c>
    </row>
    <row r="816" spans="1:7">
      <c r="A816">
        <f t="shared" si="23"/>
        <v>7673.5</v>
      </c>
      <c r="B816">
        <f>2*PI()*テーブル143[[#This Row],[周波数]]</f>
        <v>48214.022454642552</v>
      </c>
      <c r="C816">
        <f>(テーブル143[[#This Row],[w]]*_C2-1/(テーブル143[[#This Row],[w]]*_L2))^2</f>
        <v>145.77468814259811</v>
      </c>
      <c r="D816">
        <f>1/(SQRT((1/_R2)^2+テーブル143[[#This Row],[(wc-1/wl)^2]]))</f>
        <v>8.2821681564035049E-2</v>
      </c>
      <c r="E816">
        <f>テーブル143[[#This Row],[インピーダンス]]*COS(テーブル143[[#This Row],[偏角]])</f>
        <v>6.8594309370945106E-4</v>
      </c>
      <c r="F816">
        <f>テーブル143[[#This Row],[インピーダンス]]*SIN(テーブル143[[#This Row],[偏角]])</f>
        <v>-8.2818840967298107E-2</v>
      </c>
      <c r="G816" s="2">
        <f>ATAN(_R2*(1/(テーブル143[[#This Row],[w]]*_L2)-テーブル143[[#This Row],[w]]*_C2))</f>
        <v>-1.5625140639506361</v>
      </c>
    </row>
    <row r="817" spans="1:7">
      <c r="A817">
        <f t="shared" si="23"/>
        <v>7683.5</v>
      </c>
      <c r="B817">
        <f>2*PI()*テーブル143[[#This Row],[周波数]]</f>
        <v>48276.854307714348</v>
      </c>
      <c r="C817">
        <f>(テーブル143[[#This Row],[w]]*_C2-1/(テーブル143[[#This Row],[w]]*_L2))^2</f>
        <v>146.15553197298166</v>
      </c>
      <c r="D817">
        <f>1/(SQRT((1/_R2)^2+テーブル143[[#This Row],[(wc-1/wl)^2]]))</f>
        <v>8.2713712540498113E-2</v>
      </c>
      <c r="E817">
        <f>テーブル143[[#This Row],[インピーダンス]]*COS(テーブル143[[#This Row],[偏角]])</f>
        <v>6.8415582422322232E-4</v>
      </c>
      <c r="F817">
        <f>テーブル143[[#This Row],[インピーダンス]]*SIN(テーブル143[[#This Row],[偏角]])</f>
        <v>-8.2710883038692895E-2</v>
      </c>
      <c r="G817" s="2">
        <f>ATAN(_R2*(1/(テーブル143[[#This Row],[w]]*_L2)-テーブル143[[#This Row],[w]]*_C2))</f>
        <v>-1.5625248612228293</v>
      </c>
    </row>
    <row r="818" spans="1:7">
      <c r="A818">
        <f t="shared" ref="A818:A881" si="24">A817+_dt2</f>
        <v>7693.5</v>
      </c>
      <c r="B818">
        <f>2*PI()*テーブル143[[#This Row],[周波数]]</f>
        <v>48339.68616078615</v>
      </c>
      <c r="C818">
        <f>(テーブル143[[#This Row],[w]]*_C2-1/(テーブル143[[#This Row],[w]]*_L2))^2</f>
        <v>146.53687179209646</v>
      </c>
      <c r="D818">
        <f>1/(SQRT((1/_R2)^2+テーブル143[[#This Row],[(wc-1/wl)^2]]))</f>
        <v>8.2606024884108384E-2</v>
      </c>
      <c r="E818">
        <f>テーブル143[[#This Row],[インピーダンス]]*COS(テーブル143[[#This Row],[偏角]])</f>
        <v>6.8237553471538995E-4</v>
      </c>
      <c r="F818">
        <f>テーブル143[[#This Row],[インピーダンス]]*SIN(テーブル143[[#This Row],[偏角]])</f>
        <v>-8.2603206419506234E-2</v>
      </c>
      <c r="G818" s="2">
        <f>ATAN(_R2*(1/(テーブル143[[#This Row],[w]]*_L2)-テーブル143[[#This Row],[w]]*_C2))</f>
        <v>-1.5625356303563835</v>
      </c>
    </row>
    <row r="819" spans="1:7">
      <c r="A819">
        <f t="shared" si="24"/>
        <v>7703.5</v>
      </c>
      <c r="B819">
        <f>2*PI()*テーブル143[[#This Row],[周波数]]</f>
        <v>48402.518013857945</v>
      </c>
      <c r="C819">
        <f>(テーブル143[[#This Row],[w]]*_C2-1/(テーブル143[[#This Row],[w]]*_L2))^2</f>
        <v>146.91870759993674</v>
      </c>
      <c r="D819">
        <f>1/(SQRT((1/_R2)^2+テーブル143[[#This Row],[(wc-1/wl)^2]]))</f>
        <v>8.249861749554166E-2</v>
      </c>
      <c r="E819">
        <f>テーブル143[[#This Row],[インピーダンス]]*COS(テーブル143[[#This Row],[偏角]])</f>
        <v>6.8060218886756426E-4</v>
      </c>
      <c r="F819">
        <f>テーブル143[[#This Row],[インピーダンス]]*SIN(テーブル143[[#This Row],[偏角]])</f>
        <v>-8.2495810010789039E-2</v>
      </c>
      <c r="G819" s="2">
        <f>ATAN(_R2*(1/(テーブル143[[#This Row],[w]]*_L2)-テーブル143[[#This Row],[w]]*_C2))</f>
        <v>-1.5625463714612435</v>
      </c>
    </row>
    <row r="820" spans="1:7">
      <c r="A820">
        <f t="shared" si="24"/>
        <v>7713.5</v>
      </c>
      <c r="B820">
        <f>2*PI()*テーブル143[[#This Row],[周波数]]</f>
        <v>48465.349866929741</v>
      </c>
      <c r="C820">
        <f>(テーブル143[[#This Row],[w]]*_C2-1/(テーブル143[[#This Row],[w]]*_L2))^2</f>
        <v>147.30103939649692</v>
      </c>
      <c r="D820">
        <f>1/(SQRT((1/_R2)^2+テーブル143[[#This Row],[(wc-1/wl)^2]]))</f>
        <v>8.2391489281197716E-2</v>
      </c>
      <c r="E820">
        <f>テーブル143[[#This Row],[インピーダンス]]*COS(テーブル143[[#This Row],[偏角]])</f>
        <v>6.7883575059736717E-4</v>
      </c>
      <c r="F820">
        <f>テーブル143[[#This Row],[インピーダンス]]*SIN(テーブル143[[#This Row],[偏角]])</f>
        <v>-8.2388692719313303E-2</v>
      </c>
      <c r="G820" s="2">
        <f>ATAN(_R2*(1/(テーブル143[[#This Row],[w]]*_L2)-テーブル143[[#This Row],[w]]*_C2))</f>
        <v>-1.5625570846467818</v>
      </c>
    </row>
    <row r="821" spans="1:7">
      <c r="A821">
        <f t="shared" si="24"/>
        <v>7723.5</v>
      </c>
      <c r="B821">
        <f>2*PI()*テーブル143[[#This Row],[周波数]]</f>
        <v>48528.181720001536</v>
      </c>
      <c r="C821">
        <f>(テーブル143[[#This Row],[w]]*_C2-1/(テーブル143[[#This Row],[w]]*_L2))^2</f>
        <v>147.68386718177138</v>
      </c>
      <c r="D821">
        <f>1/(SQRT((1/_R2)^2+テーブル143[[#This Row],[(wc-1/wl)^2]]))</f>
        <v>8.2284639153163128E-2</v>
      </c>
      <c r="E821">
        <f>テーブル143[[#This Row],[インピーダンス]]*COS(テーブル143[[#This Row],[偏角]])</f>
        <v>6.7707618405662593E-4</v>
      </c>
      <c r="F821">
        <f>テーブル143[[#This Row],[インピーダンス]]*SIN(テーブル143[[#This Row],[偏角]])</f>
        <v>-8.2281853457534915E-2</v>
      </c>
      <c r="G821" s="2">
        <f>ATAN(_R2*(1/(テーブル143[[#This Row],[w]]*_L2)-テーブル143[[#This Row],[w]]*_C2))</f>
        <v>-1.5625677700218019</v>
      </c>
    </row>
    <row r="822" spans="1:7">
      <c r="A822">
        <f t="shared" si="24"/>
        <v>7733.5</v>
      </c>
      <c r="B822">
        <f>2*PI()*テーブル143[[#This Row],[周波数]]</f>
        <v>48591.013573073331</v>
      </c>
      <c r="C822">
        <f>(テーブル143[[#This Row],[w]]*_C2-1/(テーブル143[[#This Row],[w]]*_L2))^2</f>
        <v>148.06719095575463</v>
      </c>
      <c r="D822">
        <f>1/(SQRT((1/_R2)^2+テーブル143[[#This Row],[(wc-1/wl)^2]]))</f>
        <v>8.2178066029174268E-2</v>
      </c>
      <c r="E822">
        <f>テーブル143[[#This Row],[インピーダンス]]*COS(テーブル143[[#This Row],[偏角]])</f>
        <v>6.7532345362952525E-4</v>
      </c>
      <c r="F822">
        <f>テーブル143[[#This Row],[インピーダンス]]*SIN(テーブル143[[#This Row],[偏角]])</f>
        <v>-8.2175291143556678E-2</v>
      </c>
      <c r="G822" s="2">
        <f>ATAN(_R2*(1/(テーブル143[[#This Row],[w]]*_L2)-テーブル143[[#This Row],[w]]*_C2))</f>
        <v>-1.5625784276945427</v>
      </c>
    </row>
    <row r="823" spans="1:7">
      <c r="A823">
        <f t="shared" si="24"/>
        <v>7743.5</v>
      </c>
      <c r="B823">
        <f>2*PI()*テーブル143[[#This Row],[周波数]]</f>
        <v>48653.845426145126</v>
      </c>
      <c r="C823">
        <f>(テーブル143[[#This Row],[w]]*_C2-1/(テーブル143[[#This Row],[w]]*_L2))^2</f>
        <v>148.45101071844113</v>
      </c>
      <c r="D823">
        <f>1/(SQRT((1/_R2)^2+テーブル143[[#This Row],[(wc-1/wl)^2]]))</f>
        <v>8.2071768832580744E-2</v>
      </c>
      <c r="E823">
        <f>テーブル143[[#This Row],[インピーダンス]]*COS(テーブル143[[#This Row],[偏角]])</f>
        <v>6.7357752393086556E-4</v>
      </c>
      <c r="F823">
        <f>テーブル143[[#This Row],[インピーダンス]]*SIN(テーブル143[[#This Row],[偏角]])</f>
        <v>-8.2069004701091797E-2</v>
      </c>
      <c r="G823" s="2">
        <f>ATAN(_R2*(1/(テーブル143[[#This Row],[w]]*_L2)-テーブル143[[#This Row],[w]]*_C2))</f>
        <v>-1.5625890577726809</v>
      </c>
    </row>
    <row r="824" spans="1:7">
      <c r="A824">
        <f t="shared" si="24"/>
        <v>7753.5</v>
      </c>
      <c r="B824">
        <f>2*PI()*テーブル143[[#This Row],[周波数]]</f>
        <v>48716.677279216921</v>
      </c>
      <c r="C824">
        <f>(テーブル143[[#This Row],[w]]*_C2-1/(テーブル143[[#This Row],[w]]*_L2))^2</f>
        <v>148.83532646982536</v>
      </c>
      <c r="D824">
        <f>1/(SQRT((1/_R2)^2+テーブル143[[#This Row],[(wc-1/wl)^2]]))</f>
        <v>8.1965746492308922E-2</v>
      </c>
      <c r="E824">
        <f>テーブル143[[#This Row],[インピーダンス]]*COS(テーブル143[[#This Row],[偏角]])</f>
        <v>6.7183835980415263E-4</v>
      </c>
      <c r="F824">
        <f>テーブル143[[#This Row],[インピーダンス]]*SIN(テーブル143[[#This Row],[偏角]])</f>
        <v>-8.1962993059427419E-2</v>
      </c>
      <c r="G824" s="2">
        <f>ATAN(_R2*(1/(テーブル143[[#This Row],[w]]*_L2)-テーブル143[[#This Row],[w]]*_C2))</f>
        <v>-1.5625996603633363</v>
      </c>
    </row>
    <row r="825" spans="1:7">
      <c r="A825">
        <f t="shared" si="24"/>
        <v>7763.5</v>
      </c>
      <c r="B825">
        <f>2*PI()*テーブル143[[#This Row],[周波数]]</f>
        <v>48779.509132288717</v>
      </c>
      <c r="C825">
        <f>(テーブル143[[#This Row],[w]]*_C2-1/(テーブル143[[#This Row],[w]]*_L2))^2</f>
        <v>149.22013820990196</v>
      </c>
      <c r="D825">
        <f>1/(SQRT((1/_R2)^2+テーブル143[[#This Row],[(wc-1/wl)^2]]))</f>
        <v>8.1859997942825932E-2</v>
      </c>
      <c r="E825">
        <f>テーブル143[[#This Row],[インピーダンス]]*COS(テーブル143[[#This Row],[偏角]])</f>
        <v>6.701059263199378E-4</v>
      </c>
      <c r="F825">
        <f>テーブル143[[#This Row],[インピーダンス]]*SIN(テーブル143[[#This Row],[偏角]])</f>
        <v>-8.1857255153388667E-2</v>
      </c>
      <c r="G825" s="2">
        <f>ATAN(_R2*(1/(テーブル143[[#This Row],[w]]*_L2)-テーブル143[[#This Row],[w]]*_C2))</f>
        <v>-1.5626102355730742</v>
      </c>
    </row>
    <row r="826" spans="1:7">
      <c r="A826">
        <f t="shared" si="24"/>
        <v>7773.5</v>
      </c>
      <c r="B826">
        <f>2*PI()*テーブル143[[#This Row],[周波数]]</f>
        <v>48842.340985360512</v>
      </c>
      <c r="C826">
        <f>(テーブル143[[#This Row],[w]]*_C2-1/(テーブル143[[#This Row],[w]]*_L2))^2</f>
        <v>149.6054459386655</v>
      </c>
      <c r="D826">
        <f>1/(SQRT((1/_R2)^2+テーブル143[[#This Row],[(wc-1/wl)^2]]))</f>
        <v>8.1754522124103779E-2</v>
      </c>
      <c r="E826">
        <f>テーブル143[[#This Row],[インピーダンス]]*COS(テーブル143[[#This Row],[偏角]])</f>
        <v>6.6838018877406278E-4</v>
      </c>
      <c r="F826">
        <f>テーブル143[[#This Row],[インピーダンス]]*SIN(テーブル143[[#This Row],[偏角]])</f>
        <v>-8.1751789923302773E-2</v>
      </c>
      <c r="G826" s="2">
        <f>ATAN(_R2*(1/(テーブル143[[#This Row],[w]]*_L2)-テーブル143[[#This Row],[w]]*_C2))</f>
        <v>-1.5626207835079087</v>
      </c>
    </row>
    <row r="827" spans="1:7">
      <c r="A827">
        <f t="shared" si="24"/>
        <v>7783.5</v>
      </c>
      <c r="B827">
        <f>2*PI()*テーブル143[[#This Row],[周波数]]</f>
        <v>48905.172838432307</v>
      </c>
      <c r="C827">
        <f>(テーブル143[[#This Row],[w]]*_C2-1/(テーブル143[[#This Row],[w]]*_L2))^2</f>
        <v>149.9912496561106</v>
      </c>
      <c r="D827">
        <f>1/(SQRT((1/_R2)^2+テーブル143[[#This Row],[(wc-1/wl)^2]]))</f>
        <v>8.1649317981583841E-2</v>
      </c>
      <c r="E827">
        <f>テーブル143[[#This Row],[インピーダンス]]*COS(テーブル143[[#This Row],[偏角]])</f>
        <v>6.666611126857722E-4</v>
      </c>
      <c r="F827">
        <f>テーブル143[[#This Row],[インピーダンス]]*SIN(テーブル143[[#This Row],[偏角]])</f>
        <v>-8.1646596314963571E-2</v>
      </c>
      <c r="G827" s="2">
        <f>ATAN(_R2*(1/(テーブル143[[#This Row],[w]]*_L2)-テーブル143[[#This Row],[w]]*_C2))</f>
        <v>-1.562631304273308</v>
      </c>
    </row>
    <row r="828" spans="1:7">
      <c r="A828">
        <f t="shared" si="24"/>
        <v>7793.5</v>
      </c>
      <c r="B828">
        <f>2*PI()*テーブル143[[#This Row],[周波数]]</f>
        <v>48968.004691504102</v>
      </c>
      <c r="C828">
        <f>(テーブル143[[#This Row],[w]]*_C2-1/(テーブル143[[#This Row],[w]]*_L2))^2</f>
        <v>150.37754936223192</v>
      </c>
      <c r="D828">
        <f>1/(SQRT((1/_R2)^2+テーブル143[[#This Row],[(wc-1/wl)^2]]))</f>
        <v>8.1544384466141637E-2</v>
      </c>
      <c r="E828">
        <f>テーブル143[[#This Row],[インピーダンス]]*COS(テーブル143[[#This Row],[偏角]])</f>
        <v>6.6494866379618648E-4</v>
      </c>
      <c r="F828">
        <f>テーブル143[[#This Row],[インピーダンス]]*SIN(テーブル143[[#This Row],[偏角]])</f>
        <v>-8.1541673279596355E-2</v>
      </c>
      <c r="G828" s="2">
        <f>ATAN(_R2*(1/(テーブル143[[#This Row],[w]]*_L2)-テーブル143[[#This Row],[w]]*_C2))</f>
        <v>-1.5626417979741958</v>
      </c>
    </row>
    <row r="829" spans="1:7">
      <c r="A829">
        <f t="shared" si="24"/>
        <v>7803.5</v>
      </c>
      <c r="B829">
        <f>2*PI()*テーブル143[[#This Row],[周波数]]</f>
        <v>49030.836544575905</v>
      </c>
      <c r="C829">
        <f>(テーブル143[[#This Row],[w]]*_C2-1/(テーブル143[[#This Row],[w]]*_L2))^2</f>
        <v>150.76434505702417</v>
      </c>
      <c r="D829">
        <f>1/(SQRT((1/_R2)^2+テーブル143[[#This Row],[(wc-1/wl)^2]]))</f>
        <v>8.1439720534051824E-2</v>
      </c>
      <c r="E829">
        <f>テーブル143[[#This Row],[インピーダンス]]*COS(テーブル143[[#This Row],[偏角]])</f>
        <v>6.6324280806644056E-4</v>
      </c>
      <c r="F829">
        <f>テーブル143[[#This Row],[インピーダンス]]*SIN(テーブル143[[#This Row],[偏角]])</f>
        <v>-8.1437019773822825E-2</v>
      </c>
      <c r="G829" s="2">
        <f>ATAN(_R2*(1/(テーブル143[[#This Row],[w]]*_L2)-テーブル143[[#This Row],[w]]*_C2))</f>
        <v>-1.5626522647149563</v>
      </c>
    </row>
    <row r="830" spans="1:7">
      <c r="A830">
        <f t="shared" si="24"/>
        <v>7813.5</v>
      </c>
      <c r="B830">
        <f>2*PI()*テーブル143[[#This Row],[周波数]]</f>
        <v>49093.6683976477</v>
      </c>
      <c r="C830">
        <f>(テーブル143[[#This Row],[w]]*_C2-1/(テーブル143[[#This Row],[w]]*_L2))^2</f>
        <v>151.15163674048208</v>
      </c>
      <c r="D830">
        <f>1/(SQRT((1/_R2)^2+テーブル143[[#This Row],[(wc-1/wl)^2]]))</f>
        <v>8.1335325146953449E-2</v>
      </c>
      <c r="E830">
        <f>テーブル143[[#This Row],[インピーダンス]]*COS(テーブル143[[#This Row],[偏角]])</f>
        <v>6.6154351167605548E-4</v>
      </c>
      <c r="F830">
        <f>テーブル143[[#This Row],[インピーダンス]]*SIN(テーブル143[[#This Row],[偏角]])</f>
        <v>-8.1332634759626446E-2</v>
      </c>
      <c r="G830" s="2">
        <f>ATAN(_R2*(1/(テーブル143[[#This Row],[w]]*_L2)-テーブル143[[#This Row],[w]]*_C2))</f>
        <v>-1.5626627045994372</v>
      </c>
    </row>
    <row r="831" spans="1:7">
      <c r="A831">
        <f t="shared" si="24"/>
        <v>7823.5</v>
      </c>
      <c r="B831">
        <f>2*PI()*テーブル143[[#This Row],[周波数]]</f>
        <v>49156.500250719495</v>
      </c>
      <c r="C831">
        <f>(テーブル143[[#This Row],[w]]*_C2-1/(テーブル143[[#This Row],[w]]*_L2))^2</f>
        <v>151.53942441260034</v>
      </c>
      <c r="D831">
        <f>1/(SQRT((1/_R2)^2+テーブル143[[#This Row],[(wc-1/wl)^2]]))</f>
        <v>8.1231197271815561E-2</v>
      </c>
      <c r="E831">
        <f>テーブル143[[#This Row],[インピーダンス]]*COS(テーブル143[[#This Row],[偏角]])</f>
        <v>6.5985074102126726E-4</v>
      </c>
      <c r="F831">
        <f>テーブル143[[#This Row],[インピーダンス]]*SIN(テーブル143[[#This Row],[偏角]])</f>
        <v>-8.1228517204318021E-2</v>
      </c>
      <c r="G831" s="2">
        <f>ATAN(_R2*(1/(テーブル143[[#This Row],[w]]*_L2)-テーブル143[[#This Row],[w]]*_C2))</f>
        <v>-1.5626731177309527</v>
      </c>
    </row>
    <row r="832" spans="1:7">
      <c r="A832">
        <f t="shared" si="24"/>
        <v>7833.5</v>
      </c>
      <c r="B832">
        <f>2*PI()*テーブル143[[#This Row],[周波数]]</f>
        <v>49219.33210379129</v>
      </c>
      <c r="C832">
        <f>(テーブル143[[#This Row],[w]]*_C2-1/(テーブル143[[#This Row],[w]]*_L2))^2</f>
        <v>151.92770807337385</v>
      </c>
      <c r="D832">
        <f>1/(SQRT((1/_R2)^2+テーブル143[[#This Row],[(wc-1/wl)^2]]))</f>
        <v>8.1127335880902984E-2</v>
      </c>
      <c r="E832">
        <f>テーブル143[[#This Row],[インピーダンス]]*COS(テーブル143[[#This Row],[偏角]])</f>
        <v>6.5816446271327962E-4</v>
      </c>
      <c r="F832">
        <f>テーブル143[[#This Row],[インピーダンス]]*SIN(テーブル143[[#This Row],[偏角]])</f>
        <v>-8.1124666080501506E-2</v>
      </c>
      <c r="G832" s="2">
        <f>ATAN(_R2*(1/(テーブル143[[#This Row],[w]]*_L2)-テーブル143[[#This Row],[w]]*_C2))</f>
        <v>-1.5626835042122882</v>
      </c>
    </row>
    <row r="833" spans="1:7">
      <c r="A833">
        <f t="shared" si="24"/>
        <v>7843.5</v>
      </c>
      <c r="B833">
        <f>2*PI()*テーブル143[[#This Row],[周波数]]</f>
        <v>49282.163956863085</v>
      </c>
      <c r="C833">
        <f>(テーブル143[[#This Row],[w]]*_C2-1/(テーブル143[[#This Row],[w]]*_L2))^2</f>
        <v>152.31648772279735</v>
      </c>
      <c r="D833">
        <f>1/(SQRT((1/_R2)^2+テーブル143[[#This Row],[(wc-1/wl)^2]]))</f>
        <v>8.1023739951742418E-2</v>
      </c>
      <c r="E833">
        <f>テーブル143[[#This Row],[インピーダンス]]*COS(テーブル143[[#This Row],[偏角]])</f>
        <v>6.5648464357676321E-4</v>
      </c>
      <c r="F833">
        <f>テーブル143[[#This Row],[インピーダンス]]*SIN(テーブル143[[#This Row],[偏角]])</f>
        <v>-8.1021080366040096E-2</v>
      </c>
      <c r="G833" s="2">
        <f>ATAN(_R2*(1/(テーブル143[[#This Row],[w]]*_L2)-テーブル143[[#This Row],[w]]*_C2))</f>
        <v>-1.5626938641457015</v>
      </c>
    </row>
    <row r="834" spans="1:7">
      <c r="A834">
        <f t="shared" si="24"/>
        <v>7853.5</v>
      </c>
      <c r="B834">
        <f>2*PI()*テーブル143[[#This Row],[周波数]]</f>
        <v>49344.995809934881</v>
      </c>
      <c r="C834">
        <f>(テーブル143[[#This Row],[w]]*_C2-1/(テーブル143[[#This Row],[w]]*_L2))^2</f>
        <v>152.70576336086577</v>
      </c>
      <c r="D834">
        <f>1/(SQRT((1/_R2)^2+テーブル143[[#This Row],[(wc-1/wl)^2]]))</f>
        <v>8.0920408467088756E-2</v>
      </c>
      <c r="E834">
        <f>テーブル143[[#This Row],[インピーダンス]]*COS(テーブル143[[#This Row],[偏角]])</f>
        <v>6.5481125064804262E-4</v>
      </c>
      <c r="F834">
        <f>テーブル143[[#This Row],[インピーダンス]]*SIN(テーブル143[[#This Row],[偏角]])</f>
        <v>-8.091775904402268E-2</v>
      </c>
      <c r="G834" s="2">
        <f>ATAN(_R2*(1/(テーブル143[[#This Row],[w]]*_L2)-テーブル143[[#This Row],[w]]*_C2))</f>
        <v>-1.562704197632929</v>
      </c>
    </row>
    <row r="835" spans="1:7">
      <c r="A835">
        <f t="shared" si="24"/>
        <v>7863.5</v>
      </c>
      <c r="B835">
        <f>2*PI()*テーブル143[[#This Row],[周波数]]</f>
        <v>49407.827663006676</v>
      </c>
      <c r="C835">
        <f>(テーブル143[[#This Row],[w]]*_C2-1/(テーブル143[[#This Row],[w]]*_L2))^2</f>
        <v>153.09553498757401</v>
      </c>
      <c r="D835">
        <f>1/(SQRT((1/_R2)^2+テーブル143[[#This Row],[(wc-1/wl)^2]]))</f>
        <v>8.0817340414891747E-2</v>
      </c>
      <c r="E835">
        <f>テーブル143[[#This Row],[インピーダンス]]*COS(テーブル143[[#This Row],[偏角]])</f>
        <v>6.5314425117365754E-4</v>
      </c>
      <c r="F835">
        <f>テーブル143[[#This Row],[インピーダンス]]*SIN(テーブル143[[#This Row],[偏角]])</f>
        <v>-8.0814701102730396E-2</v>
      </c>
      <c r="G835" s="2">
        <f>ATAN(_R2*(1/(テーブル143[[#This Row],[w]]*_L2)-テーブル143[[#This Row],[w]]*_C2))</f>
        <v>-1.562714504775186</v>
      </c>
    </row>
    <row r="836" spans="1:7">
      <c r="A836">
        <f t="shared" si="24"/>
        <v>7873.5</v>
      </c>
      <c r="B836">
        <f>2*PI()*テーブル143[[#This Row],[周波数]]</f>
        <v>49470.659516078471</v>
      </c>
      <c r="C836">
        <f>(テーブル143[[#This Row],[w]]*_C2-1/(テーブル143[[#This Row],[w]]*_L2))^2</f>
        <v>153.48580260291703</v>
      </c>
      <c r="D836">
        <f>1/(SQRT((1/_R2)^2+テーブル143[[#This Row],[(wc-1/wl)^2]]))</f>
        <v>8.0714534788262751E-2</v>
      </c>
      <c r="E836">
        <f>テーブル143[[#This Row],[インピーダンス]]*COS(テーブル143[[#This Row],[偏角]])</f>
        <v>6.5148361260857499E-4</v>
      </c>
      <c r="F836">
        <f>テーブル143[[#This Row],[インピーダンス]]*SIN(テーブル143[[#This Row],[偏角]])</f>
        <v>-8.0711905535603479E-2</v>
      </c>
      <c r="G836" s="2">
        <f>ATAN(_R2*(1/(テーブル143[[#This Row],[w]]*_L2)-テーブル143[[#This Row],[w]]*_C2))</f>
        <v>-1.562724785673173</v>
      </c>
    </row>
    <row r="837" spans="1:7">
      <c r="A837">
        <f t="shared" si="24"/>
        <v>7883.5</v>
      </c>
      <c r="B837">
        <f>2*PI()*テーブル143[[#This Row],[周波数]]</f>
        <v>49533.491369150266</v>
      </c>
      <c r="C837">
        <f>(テーブル143[[#This Row],[w]]*_C2-1/(テーブル143[[#This Row],[w]]*_L2))^2</f>
        <v>153.87656620688972</v>
      </c>
      <c r="D837">
        <f>1/(SQRT((1/_R2)^2+テーブル143[[#This Row],[(wc-1/wl)^2]]))</f>
        <v>8.0611990585441995E-2</v>
      </c>
      <c r="E837">
        <f>テーブル143[[#This Row],[インピーダンス]]*COS(テーブル143[[#This Row],[偏角]])</f>
        <v>6.4982930261473914E-4</v>
      </c>
      <c r="F837">
        <f>テーブル143[[#This Row],[インピーダンス]]*SIN(テーブル143[[#This Row],[偏角]])</f>
        <v>-8.0609371341208547E-2</v>
      </c>
      <c r="G837" s="2">
        <f>ATAN(_R2*(1/(テーブル143[[#This Row],[w]]*_L2)-テーブル143[[#This Row],[w]]*_C2))</f>
        <v>-1.5627350404270766</v>
      </c>
    </row>
    <row r="838" spans="1:7">
      <c r="A838">
        <f t="shared" si="24"/>
        <v>7893.5</v>
      </c>
      <c r="B838">
        <f>2*PI()*テーブル143[[#This Row],[周波数]]</f>
        <v>49596.323222222061</v>
      </c>
      <c r="C838">
        <f>(テーブル143[[#This Row],[w]]*_C2-1/(テーブル143[[#This Row],[w]]*_L2))^2</f>
        <v>154.26782579948704</v>
      </c>
      <c r="D838">
        <f>1/(SQRT((1/_R2)^2+テーブル143[[#This Row],[(wc-1/wl)^2]]))</f>
        <v>8.0509706809765796E-2</v>
      </c>
      <c r="E838">
        <f>テーブル143[[#This Row],[インピーダンス]]*COS(テーブル143[[#This Row],[偏角]])</f>
        <v>6.4818128905945026E-4</v>
      </c>
      <c r="F838">
        <f>テーブル143[[#This Row],[インピーダンス]]*SIN(テーブル143[[#This Row],[偏角]])</f>
        <v>-8.0507097523205756E-2</v>
      </c>
      <c r="G838" s="2">
        <f>ATAN(_R2*(1/(テーブル143[[#This Row],[w]]*_L2)-テーブル143[[#This Row],[w]]*_C2))</f>
        <v>-1.5627452691365737</v>
      </c>
    </row>
    <row r="839" spans="1:7">
      <c r="A839">
        <f t="shared" si="24"/>
        <v>7903.5</v>
      </c>
      <c r="B839">
        <f>2*PI()*テーブル143[[#This Row],[周波数]]</f>
        <v>49659.155075293856</v>
      </c>
      <c r="C839">
        <f>(テーブル143[[#This Row],[w]]*_C2-1/(テーブル143[[#This Row],[w]]*_L2))^2</f>
        <v>154.65958138070408</v>
      </c>
      <c r="D839">
        <f>1/(SQRT((1/_R2)^2+テーブル143[[#This Row],[(wc-1/wl)^2]]))</f>
        <v>8.0407682469634215E-2</v>
      </c>
      <c r="E839">
        <f>テーブル143[[#This Row],[インピーダンス]]*COS(テーブル143[[#This Row],[偏角]])</f>
        <v>6.4653954001375985E-4</v>
      </c>
      <c r="F839">
        <f>テーブル143[[#This Row],[インピーダンス]]*SIN(テーブル143[[#This Row],[偏角]])</f>
        <v>-8.0405083090316617E-2</v>
      </c>
      <c r="G839" s="2">
        <f>ATAN(_R2*(1/(テーブル143[[#This Row],[w]]*_L2)-テーブル143[[#This Row],[w]]*_C2))</f>
        <v>-1.5627554719008354</v>
      </c>
    </row>
    <row r="840" spans="1:7">
      <c r="A840">
        <f t="shared" si="24"/>
        <v>7913.5</v>
      </c>
      <c r="B840">
        <f>2*PI()*テーブル143[[#This Row],[周波数]]</f>
        <v>49721.986928365659</v>
      </c>
      <c r="C840">
        <f>(テーブル143[[#This Row],[w]]*_C2-1/(テーブル143[[#This Row],[w]]*_L2))^2</f>
        <v>155.05183295053595</v>
      </c>
      <c r="D840">
        <f>1/(SQRT((1/_R2)^2+テーブル143[[#This Row],[(wc-1/wl)^2]]))</f>
        <v>8.0305916578478895E-2</v>
      </c>
      <c r="E840">
        <f>テーブル143[[#This Row],[インピーダンス]]*COS(テーブル143[[#This Row],[偏角]])</f>
        <v>6.449040237509647E-4</v>
      </c>
      <c r="F840">
        <f>テーブル143[[#This Row],[インピーダンス]]*SIN(テーブル143[[#This Row],[偏角]])</f>
        <v>-8.0303327056291757E-2</v>
      </c>
      <c r="G840" s="2">
        <f>ATAN(_R2*(1/(テーブル143[[#This Row],[w]]*_L2)-テーブル143[[#This Row],[w]]*_C2))</f>
        <v>-1.5627656488185291</v>
      </c>
    </row>
    <row r="841" spans="1:7">
      <c r="A841">
        <f t="shared" si="24"/>
        <v>7923.5</v>
      </c>
      <c r="B841">
        <f>2*PI()*テーブル143[[#This Row],[周波数]]</f>
        <v>49784.818781437454</v>
      </c>
      <c r="C841">
        <f>(テーブル143[[#This Row],[w]]*_C2-1/(テーブル143[[#This Row],[w]]*_L2))^2</f>
        <v>155.44458050897762</v>
      </c>
      <c r="D841">
        <f>1/(SQRT((1/_R2)^2+テーブル143[[#This Row],[(wc-1/wl)^2]]))</f>
        <v>8.0204408154731274E-2</v>
      </c>
      <c r="E841">
        <f>テーブル143[[#This Row],[インピーダンス]]*COS(テーブル143[[#This Row],[偏角]])</f>
        <v>6.4327470874507781E-4</v>
      </c>
      <c r="F841">
        <f>テーブル143[[#This Row],[インピーダンス]]*SIN(テーブル143[[#This Row],[偏角]])</f>
        <v>-8.0201828439879191E-2</v>
      </c>
      <c r="G841" s="2">
        <f>ATAN(_R2*(1/(テーブル143[[#This Row],[w]]*_L2)-テーブル143[[#This Row],[w]]*_C2))</f>
        <v>-1.562775799987822</v>
      </c>
    </row>
    <row r="842" spans="1:7">
      <c r="A842">
        <f t="shared" si="24"/>
        <v>7933.5</v>
      </c>
      <c r="B842">
        <f>2*PI()*テーブル143[[#This Row],[周波数]]</f>
        <v>49847.650634509249</v>
      </c>
      <c r="C842">
        <f>(テーブル143[[#This Row],[w]]*_C2-1/(テーブル143[[#This Row],[w]]*_L2))^2</f>
        <v>155.83782405602426</v>
      </c>
      <c r="D842">
        <f>1/(SQRT((1/_R2)^2+テーブル143[[#This Row],[(wc-1/wl)^2]]))</f>
        <v>8.0103156221790789E-2</v>
      </c>
      <c r="E842">
        <f>テーブル143[[#This Row],[インピーダンス]]*COS(テーブル143[[#This Row],[偏角]])</f>
        <v>6.4165156366925659E-4</v>
      </c>
      <c r="F842">
        <f>テーブル143[[#This Row],[インピーダンス]]*SIN(テーブル143[[#This Row],[偏角]])</f>
        <v>-8.0100586264792481E-2</v>
      </c>
      <c r="G842" s="2">
        <f>ATAN(_R2*(1/(テーブル143[[#This Row],[w]]*_L2)-テーブル143[[#This Row],[w]]*_C2))</f>
        <v>-1.562785925506385</v>
      </c>
    </row>
    <row r="843" spans="1:7">
      <c r="A843">
        <f t="shared" si="24"/>
        <v>7943.5</v>
      </c>
      <c r="B843">
        <f>2*PI()*テーブル143[[#This Row],[周波数]]</f>
        <v>49910.482487581045</v>
      </c>
      <c r="C843">
        <f>(テーブル143[[#This Row],[w]]*_C2-1/(テーブル143[[#This Row],[w]]*_L2))^2</f>
        <v>156.23156359167109</v>
      </c>
      <c r="D843">
        <f>1/(SQRT((1/_R2)^2+テーブル143[[#This Row],[(wc-1/wl)^2]]))</f>
        <v>8.0002159807993509E-2</v>
      </c>
      <c r="E843">
        <f>テーブル143[[#This Row],[インピーダンス]]*COS(テーブル143[[#This Row],[偏角]])</f>
        <v>6.4003455739436812E-4</v>
      </c>
      <c r="F843">
        <f>テーブル143[[#This Row],[インピーダンス]]*SIN(テーブル143[[#This Row],[偏角]])</f>
        <v>-7.9999599559679502E-2</v>
      </c>
      <c r="G843" s="2">
        <f>ATAN(_R2*(1/(テーブル143[[#This Row],[w]]*_L2)-テーブル143[[#This Row],[w]]*_C2))</f>
        <v>-1.5627960254713944</v>
      </c>
    </row>
    <row r="844" spans="1:7">
      <c r="A844">
        <f t="shared" si="24"/>
        <v>7953.5</v>
      </c>
      <c r="B844">
        <f>2*PI()*テーブル143[[#This Row],[周波数]]</f>
        <v>49973.31434065284</v>
      </c>
      <c r="C844">
        <f>(テーブル143[[#This Row],[w]]*_C2-1/(テーブル143[[#This Row],[w]]*_L2))^2</f>
        <v>156.62579911591314</v>
      </c>
      <c r="D844">
        <f>1/(SQRT((1/_R2)^2+テーブル143[[#This Row],[(wc-1/wl)^2]]))</f>
        <v>7.9901417946580996E-2</v>
      </c>
      <c r="E844">
        <f>テーブル143[[#This Row],[インピーダンス]]*COS(テーブル143[[#This Row],[偏角]])</f>
        <v>6.384236589874236E-4</v>
      </c>
      <c r="F844">
        <f>テーブル143[[#This Row],[インピーダンス]]*SIN(テーブル143[[#This Row],[偏角]])</f>
        <v>-7.9898867358091263E-2</v>
      </c>
      <c r="G844" s="2">
        <f>ATAN(_R2*(1/(テーブル143[[#This Row],[w]]*_L2)-テーブル143[[#This Row],[w]]*_C2))</f>
        <v>-1.5628060999795366</v>
      </c>
    </row>
    <row r="845" spans="1:7">
      <c r="A845">
        <f t="shared" si="24"/>
        <v>7963.5</v>
      </c>
      <c r="B845">
        <f>2*PI()*テーブル143[[#This Row],[周波数]]</f>
        <v>50036.146193724635</v>
      </c>
      <c r="C845">
        <f>(テーブル143[[#This Row],[w]]*_C2-1/(テーブル143[[#This Row],[w]]*_L2))^2</f>
        <v>157.02053062874569</v>
      </c>
      <c r="D845">
        <f>1/(SQRT((1/_R2)^2+テーブル143[[#This Row],[(wc-1/wl)^2]]))</f>
        <v>7.9800929675669333E-2</v>
      </c>
      <c r="E845">
        <f>テーブル143[[#This Row],[インピーダンス]]*COS(テーブル143[[#This Row],[偏角]])</f>
        <v>6.3681883771011226E-4</v>
      </c>
      <c r="F845">
        <f>テーブル143[[#This Row],[インピーダンス]]*SIN(テーブル143[[#This Row],[偏角]])</f>
        <v>-7.979838869845092E-2</v>
      </c>
      <c r="G845" s="2">
        <f>ATAN(_R2*(1/(テーブル143[[#This Row],[w]]*_L2)-テーブル143[[#This Row],[w]]*_C2))</f>
        <v>-1.5628161491270103</v>
      </c>
    </row>
    <row r="846" spans="1:7">
      <c r="A846">
        <f t="shared" si="24"/>
        <v>7973.5</v>
      </c>
      <c r="B846">
        <f>2*PI()*テーブル143[[#This Row],[周波数]]</f>
        <v>50098.97804679643</v>
      </c>
      <c r="C846">
        <f>(テーブル143[[#This Row],[w]]*_C2-1/(テーブル143[[#This Row],[w]]*_L2))^2</f>
        <v>157.41575813016402</v>
      </c>
      <c r="D846">
        <f>1/(SQRT((1/_R2)^2+テーブル143[[#This Row],[(wc-1/wl)^2]]))</f>
        <v>7.9700694038218375E-2</v>
      </c>
      <c r="E846">
        <f>テーブル143[[#This Row],[インピーダンス]]*COS(テーブル143[[#This Row],[偏角]])</f>
        <v>6.3522006301736436E-4</v>
      </c>
      <c r="F846">
        <f>テーブル143[[#This Row],[インピーダンス]]*SIN(テーブル143[[#This Row],[偏角]])</f>
        <v>-7.9698162624023128E-2</v>
      </c>
      <c r="G846" s="2">
        <f>ATAN(_R2*(1/(テーブル143[[#This Row],[w]]*_L2)-テーブル143[[#This Row],[w]]*_C2))</f>
        <v>-1.5628261730095296</v>
      </c>
    </row>
    <row r="847" spans="1:7">
      <c r="A847">
        <f t="shared" si="24"/>
        <v>7983.5</v>
      </c>
      <c r="B847">
        <f>2*PI()*テーブル143[[#This Row],[周波数]]</f>
        <v>50161.809899868225</v>
      </c>
      <c r="C847">
        <f>(テーブル143[[#This Row],[w]]*_C2-1/(テーブル143[[#This Row],[w]]*_L2))^2</f>
        <v>157.81148162016333</v>
      </c>
      <c r="D847">
        <f>1/(SQRT((1/_R2)^2+テーブル143[[#This Row],[(wc-1/wl)^2]]))</f>
        <v>7.9600710082001369E-2</v>
      </c>
      <c r="E847">
        <f>テーブル143[[#This Row],[インピーダンス]]*COS(テーブル143[[#This Row],[偏角]])</f>
        <v>6.336273045558907E-4</v>
      </c>
      <c r="F847">
        <f>テーブル143[[#This Row],[インピーダンス]]*SIN(テーブル143[[#This Row],[偏角]])</f>
        <v>-7.9598188182883639E-2</v>
      </c>
      <c r="G847" s="2">
        <f>ATAN(_R2*(1/(テーブル143[[#This Row],[w]]*_L2)-テーブル143[[#This Row],[w]]*_C2))</f>
        <v>-1.5628361717223271</v>
      </c>
    </row>
    <row r="848" spans="1:7">
      <c r="A848">
        <f t="shared" si="24"/>
        <v>7993.5</v>
      </c>
      <c r="B848">
        <f>2*PI()*テーブル143[[#This Row],[周波数]]</f>
        <v>50224.641752940021</v>
      </c>
      <c r="C848">
        <f>(テーブル143[[#This Row],[w]]*_C2-1/(テーブル143[[#This Row],[w]]*_L2))^2</f>
        <v>158.20770109873902</v>
      </c>
      <c r="D848">
        <f>1/(SQRT((1/_R2)^2+テーブル143[[#This Row],[(wc-1/wl)^2]]))</f>
        <v>7.9500976859574635E-2</v>
      </c>
      <c r="E848">
        <f>テーブル143[[#This Row],[インピーダンス]]*COS(テーブル143[[#This Row],[偏角]])</f>
        <v>6.3204053216266078E-4</v>
      </c>
      <c r="F848">
        <f>テーブル143[[#This Row],[インピーダンス]]*SIN(テーブル143[[#This Row],[偏角]])</f>
        <v>-7.9498464427888951E-2</v>
      </c>
      <c r="G848" s="2">
        <f>ATAN(_R2*(1/(テーブル143[[#This Row],[w]]*_L2)-テーブル143[[#This Row],[w]]*_C2))</f>
        <v>-1.5628461453601576</v>
      </c>
    </row>
    <row r="849" spans="1:7">
      <c r="A849">
        <f t="shared" si="24"/>
        <v>8003.5</v>
      </c>
      <c r="B849">
        <f>2*PI()*テーブル143[[#This Row],[周波数]]</f>
        <v>50287.473606011816</v>
      </c>
      <c r="C849">
        <f>(テーブル143[[#This Row],[w]]*_C2-1/(テーブル143[[#This Row],[w]]*_L2))^2</f>
        <v>158.60441656588628</v>
      </c>
      <c r="D849">
        <f>1/(SQRT((1/_R2)^2+テーブル143[[#This Row],[(wc-1/wl)^2]]))</f>
        <v>7.9401493428247566E-2</v>
      </c>
      <c r="E849">
        <f>テーブル143[[#This Row],[インピーダンス]]*COS(テーブル143[[#This Row],[偏角]])</f>
        <v>6.3045971586360536E-4</v>
      </c>
      <c r="F849">
        <f>テーブル143[[#This Row],[インピーダンス]]*SIN(テーブル143[[#This Row],[偏角]])</f>
        <v>-7.9398990416646456E-2</v>
      </c>
      <c r="G849" s="2">
        <f>ATAN(_R2*(1/(テーブル143[[#This Row],[w]]*_L2)-テーブル143[[#This Row],[w]]*_C2))</f>
        <v>-1.5628560940172997</v>
      </c>
    </row>
    <row r="850" spans="1:7">
      <c r="A850">
        <f t="shared" si="24"/>
        <v>8013.5</v>
      </c>
      <c r="B850">
        <f>2*PI()*テーブル143[[#This Row],[周波数]]</f>
        <v>50350.305459083611</v>
      </c>
      <c r="C850">
        <f>(テーブル143[[#This Row],[w]]*_C2-1/(テーブル143[[#This Row],[w]]*_L2))^2</f>
        <v>159.0016280216006</v>
      </c>
      <c r="D850">
        <f>1/(SQRT((1/_R2)^2+テーブル143[[#This Row],[(wc-1/wl)^2]]))</f>
        <v>7.9302258850052848E-2</v>
      </c>
      <c r="E850">
        <f>テーブル143[[#This Row],[インピーダンス]]*COS(テーブル143[[#This Row],[偏角]])</f>
        <v>6.2888482587208157E-4</v>
      </c>
      <c r="F850">
        <f>テーブル143[[#This Row],[インピーダンス]]*SIN(テーブル143[[#This Row],[偏角]])</f>
        <v>-7.9299765211484533E-2</v>
      </c>
      <c r="G850" s="2">
        <f>ATAN(_R2*(1/(テーブル143[[#This Row],[w]]*_L2)-テーブル143[[#This Row],[w]]*_C2))</f>
        <v>-1.5628660177875602</v>
      </c>
    </row>
    <row r="851" spans="1:7">
      <c r="A851">
        <f t="shared" si="24"/>
        <v>8023.5</v>
      </c>
      <c r="B851">
        <f>2*PI()*テーブル143[[#This Row],[周波数]]</f>
        <v>50413.137312155413</v>
      </c>
      <c r="C851">
        <f>(テーブル143[[#This Row],[w]]*_C2-1/(テーブル143[[#This Row],[w]]*_L2))^2</f>
        <v>159.39933546587736</v>
      </c>
      <c r="D851">
        <f>1/(SQRT((1/_R2)^2+テーブル143[[#This Row],[(wc-1/wl)^2]]))</f>
        <v>7.920327219171687E-2</v>
      </c>
      <c r="E851">
        <f>テーブル143[[#This Row],[インピーダンス]]*COS(テーブル143[[#This Row],[偏角]])</f>
        <v>6.2731583258752554E-4</v>
      </c>
      <c r="F851">
        <f>テーブル143[[#This Row],[インピーダンス]]*SIN(テーブル143[[#This Row],[偏角]])</f>
        <v>-7.9200787879423112E-2</v>
      </c>
      <c r="G851" s="2">
        <f>ATAN(_R2*(1/(テーブル143[[#This Row],[w]]*_L2)-テーブル143[[#This Row],[w]]*_C2))</f>
        <v>-1.5628759167642761</v>
      </c>
    </row>
    <row r="852" spans="1:7">
      <c r="A852">
        <f t="shared" si="24"/>
        <v>8033.5</v>
      </c>
      <c r="B852">
        <f>2*PI()*テーブル143[[#This Row],[周波数]]</f>
        <v>50475.969165227209</v>
      </c>
      <c r="C852">
        <f>(テーブル143[[#This Row],[w]]*_C2-1/(テーブル143[[#This Row],[w]]*_L2))^2</f>
        <v>159.79753889871185</v>
      </c>
      <c r="D852">
        <f>1/(SQRT((1/_R2)^2+テーブル143[[#This Row],[(wc-1/wl)^2]]))</f>
        <v>7.9104532524630469E-2</v>
      </c>
      <c r="E852">
        <f>テーブル143[[#This Row],[インピーダンス]]*COS(テーブル143[[#This Row],[偏角]])</f>
        <v>6.2575270659402801E-4</v>
      </c>
      <c r="F852">
        <f>テーブル143[[#This Row],[インピーダンス]]*SIN(テーブル143[[#This Row],[偏角]])</f>
        <v>-7.9102057492144343E-2</v>
      </c>
      <c r="G852" s="2">
        <f>ATAN(_R2*(1/(テーブル143[[#This Row],[w]]*_L2)-テーブル143[[#This Row],[w]]*_C2))</f>
        <v>-1.5628857910403182</v>
      </c>
    </row>
    <row r="853" spans="1:7">
      <c r="A853">
        <f t="shared" si="24"/>
        <v>8043.5</v>
      </c>
      <c r="B853">
        <f>2*PI()*テーブル143[[#This Row],[周波数]]</f>
        <v>50538.801018299004</v>
      </c>
      <c r="C853">
        <f>(テーブル143[[#This Row],[w]]*_C2-1/(テーブル143[[#This Row],[w]]*_L2))^2</f>
        <v>160.19623832009961</v>
      </c>
      <c r="D853">
        <f>1/(SQRT((1/_R2)^2+テーブル143[[#This Row],[(wc-1/wl)^2]]))</f>
        <v>7.9006038924819652E-2</v>
      </c>
      <c r="E853">
        <f>テーブル143[[#This Row],[インピーダンス]]*COS(テーブル143[[#This Row],[偏角]])</f>
        <v>6.2419541865900625E-4</v>
      </c>
      <c r="F853">
        <f>テーブル143[[#This Row],[インピーダンス]]*SIN(テーブル143[[#This Row],[偏角]])</f>
        <v>-7.9003573125963386E-2</v>
      </c>
      <c r="G853" s="2">
        <f>ATAN(_R2*(1/(テーブル143[[#This Row],[w]]*_L2)-テーブル143[[#This Row],[w]]*_C2))</f>
        <v>-1.5628956407080934</v>
      </c>
    </row>
    <row r="854" spans="1:7">
      <c r="A854">
        <f t="shared" si="24"/>
        <v>8053.5</v>
      </c>
      <c r="B854">
        <f>2*PI()*テーブル143[[#This Row],[周波数]]</f>
        <v>50601.632871370799</v>
      </c>
      <c r="C854">
        <f>(テーブル143[[#This Row],[w]]*_C2-1/(テーブル143[[#This Row],[w]]*_L2))^2</f>
        <v>160.59543373003606</v>
      </c>
      <c r="D854">
        <f>1/(SQRT((1/_R2)^2+テーブル143[[#This Row],[(wc-1/wl)^2]]))</f>
        <v>7.8907790472916808E-2</v>
      </c>
      <c r="E854">
        <f>テーブル143[[#This Row],[インピーダンス]]*COS(テーブル143[[#This Row],[偏角]])</f>
        <v>6.2264393973176634E-4</v>
      </c>
      <c r="F854">
        <f>テーブル143[[#This Row],[インピーダンス]]*SIN(テーブル143[[#This Row],[偏角]])</f>
        <v>-7.8905333861799584E-2</v>
      </c>
      <c r="G854" s="2">
        <f>ATAN(_R2*(1/(テーブル143[[#This Row],[w]]*_L2)-テーブル143[[#This Row],[w]]*_C2))</f>
        <v>-1.562905465859548</v>
      </c>
    </row>
    <row r="855" spans="1:7">
      <c r="A855">
        <f t="shared" si="24"/>
        <v>8063.5</v>
      </c>
      <c r="B855">
        <f>2*PI()*テーブル143[[#This Row],[周波数]]</f>
        <v>50664.464724442594</v>
      </c>
      <c r="C855">
        <f>(テーブル143[[#This Row],[w]]*_C2-1/(テーブル143[[#This Row],[w]]*_L2))^2</f>
        <v>160.99512512851672</v>
      </c>
      <c r="D855">
        <f>1/(SQRT((1/_R2)^2+テーブル143[[#This Row],[(wc-1/wl)^2]]))</f>
        <v>7.8809786254131958E-2</v>
      </c>
      <c r="E855">
        <f>テーブル143[[#This Row],[インピーダンス]]*COS(テーブル143[[#This Row],[偏角]])</f>
        <v>6.2109824094219539E-4</v>
      </c>
      <c r="F855">
        <f>テーブル143[[#This Row],[インピーダンス]]*SIN(テーブル143[[#This Row],[偏角]])</f>
        <v>-7.8807338785147826E-2</v>
      </c>
      <c r="G855" s="2">
        <f>ATAN(_R2*(1/(テーブル143[[#This Row],[w]]*_L2)-テーブル143[[#This Row],[w]]*_C2))</f>
        <v>-1.5629152665861705</v>
      </c>
    </row>
    <row r="856" spans="1:7">
      <c r="A856">
        <f t="shared" si="24"/>
        <v>8073.5</v>
      </c>
      <c r="B856">
        <f>2*PI()*テーブル143[[#This Row],[周波数]]</f>
        <v>50727.296577514389</v>
      </c>
      <c r="C856">
        <f>(テーブル143[[#This Row],[w]]*_C2-1/(テーブル143[[#This Row],[w]]*_L2))^2</f>
        <v>161.39531251553717</v>
      </c>
      <c r="D856">
        <f>1/(SQRT((1/_R2)^2+テーブル143[[#This Row],[(wc-1/wl)^2]]))</f>
        <v>7.8712025358224316E-2</v>
      </c>
      <c r="E856">
        <f>テーブル143[[#This Row],[インピーダンス]]*COS(テーブル143[[#This Row],[偏角]])</f>
        <v>6.1955829359937938E-4</v>
      </c>
      <c r="F856">
        <f>テーブル143[[#This Row],[インピーダンス]]*SIN(テーブル143[[#This Row],[偏角]])</f>
        <v>-7.8709586986050059E-2</v>
      </c>
      <c r="G856" s="2">
        <f>ATAN(_R2*(1/(テーブル143[[#This Row],[w]]*_L2)-テーブル143[[#This Row],[w]]*_C2))</f>
        <v>-1.5629250429789945</v>
      </c>
    </row>
    <row r="857" spans="1:7">
      <c r="A857">
        <f t="shared" si="24"/>
        <v>8083.5</v>
      </c>
      <c r="B857">
        <f>2*PI()*テーブル143[[#This Row],[周波数]]</f>
        <v>50790.128430586185</v>
      </c>
      <c r="C857">
        <f>(テーブル143[[#This Row],[w]]*_C2-1/(テーブル143[[#This Row],[w]]*_L2))^2</f>
        <v>161.7959958910929</v>
      </c>
      <c r="D857">
        <f>1/(SQRT((1/_R2)^2+テーブル143[[#This Row],[(wc-1/wl)^2]]))</f>
        <v>7.8614506879474008E-2</v>
      </c>
      <c r="E857">
        <f>テーブル143[[#This Row],[インピーダンス]]*COS(テーブル143[[#This Row],[偏角]])</f>
        <v>6.1802406919028035E-4</v>
      </c>
      <c r="F857">
        <f>テーブル143[[#This Row],[インピーダンス]]*SIN(テーブル143[[#This Row],[偏角]])</f>
        <v>-7.8612077559067017E-2</v>
      </c>
      <c r="G857" s="2">
        <f>ATAN(_R2*(1/(テーブル143[[#This Row],[w]]*_L2)-テーブル143[[#This Row],[w]]*_C2))</f>
        <v>-1.5629347951286015</v>
      </c>
    </row>
    <row r="858" spans="1:7">
      <c r="A858">
        <f t="shared" si="24"/>
        <v>8093.5</v>
      </c>
      <c r="B858">
        <f>2*PI()*テーブル143[[#This Row],[周波数]]</f>
        <v>50852.96028365798</v>
      </c>
      <c r="C858">
        <f>(テーブル143[[#This Row],[w]]*_C2-1/(テーブル143[[#This Row],[w]]*_L2))^2</f>
        <v>162.1971752551795</v>
      </c>
      <c r="D858">
        <f>1/(SQRT((1/_R2)^2+テーブル143[[#This Row],[(wc-1/wl)^2]]))</f>
        <v>7.8517229916653997E-2</v>
      </c>
      <c r="E858">
        <f>テーブル143[[#This Row],[インピーダンス]]*COS(テーブル143[[#This Row],[偏角]])</f>
        <v>6.1649553937847873E-4</v>
      </c>
      <c r="F858">
        <f>テーブル143[[#This Row],[インピーダンス]]*SIN(テーブル143[[#This Row],[偏角]])</f>
        <v>-7.8514809603250219E-2</v>
      </c>
      <c r="G858" s="2">
        <f>ATAN(_R2*(1/(テーブル143[[#This Row],[w]]*_L2)-テーブル143[[#This Row],[w]]*_C2))</f>
        <v>-1.5629445231251229</v>
      </c>
    </row>
    <row r="859" spans="1:7">
      <c r="A859">
        <f t="shared" si="24"/>
        <v>8103.5</v>
      </c>
      <c r="B859">
        <f>2*PI()*テーブル143[[#This Row],[周波数]]</f>
        <v>50915.792136729775</v>
      </c>
      <c r="C859">
        <f>(テーブル143[[#This Row],[w]]*_C2-1/(テーブル143[[#This Row],[w]]*_L2))^2</f>
        <v>162.59885060779268</v>
      </c>
      <c r="D859">
        <f>1/(SQRT((1/_R2)^2+テーブル143[[#This Row],[(wc-1/wl)^2]]))</f>
        <v>7.8420193573002298E-2</v>
      </c>
      <c r="E859">
        <f>テーブル143[[#This Row],[インピーダンス]]*COS(テーブル143[[#This Row],[偏角]])</f>
        <v>6.1497267600271396E-4</v>
      </c>
      <c r="F859">
        <f>テーブル143[[#This Row],[インピーダンス]]*SIN(テーブル143[[#This Row],[偏角]])</f>
        <v>-7.8417782222114152E-2</v>
      </c>
      <c r="G859" s="2">
        <f>ATAN(_R2*(1/(テーブル143[[#This Row],[w]]*_L2)-テーブル143[[#This Row],[w]]*_C2))</f>
        <v>-1.5629542270582448</v>
      </c>
    </row>
    <row r="860" spans="1:7">
      <c r="A860">
        <f t="shared" si="24"/>
        <v>8113.5</v>
      </c>
      <c r="B860">
        <f>2*PI()*テーブル143[[#This Row],[周波数]]</f>
        <v>50978.62398980157</v>
      </c>
      <c r="C860">
        <f>(テーブル143[[#This Row],[w]]*_C2-1/(テーブル143[[#This Row],[w]]*_L2))^2</f>
        <v>163.00102194892793</v>
      </c>
      <c r="D860">
        <f>1/(SQRT((1/_R2)^2+テーブル143[[#This Row],[(wc-1/wl)^2]]))</f>
        <v>7.8323396956194308E-2</v>
      </c>
      <c r="E860">
        <f>テーブル143[[#This Row],[インピーダンス]]*COS(テーブル143[[#This Row],[偏角]])</f>
        <v>6.1345545107575048E-4</v>
      </c>
      <c r="F860">
        <f>テーブル143[[#This Row],[インピーダンス]]*SIN(テーブル143[[#This Row],[偏角]])</f>
        <v>-7.8320994523608634E-2</v>
      </c>
      <c r="G860" s="2">
        <f>ATAN(_R2*(1/(テーブル143[[#This Row],[w]]*_L2)-テーブル143[[#This Row],[w]]*_C2))</f>
        <v>-1.5629639070172086</v>
      </c>
    </row>
    <row r="861" spans="1:7">
      <c r="A861">
        <f t="shared" si="24"/>
        <v>8123.5</v>
      </c>
      <c r="B861">
        <f>2*PI()*テーブル143[[#This Row],[周波数]]</f>
        <v>51041.455842873365</v>
      </c>
      <c r="C861">
        <f>(テーブル143[[#This Row],[w]]*_C2-1/(テーブル143[[#This Row],[w]]*_L2))^2</f>
        <v>163.40368927858097</v>
      </c>
      <c r="D861">
        <f>1/(SQRT((1/_R2)^2+テーブル143[[#This Row],[(wc-1/wl)^2]]))</f>
        <v>7.8226839178315327E-2</v>
      </c>
      <c r="E861">
        <f>テーブル143[[#This Row],[インピーダンス]]*COS(テーブル143[[#This Row],[偏角]])</f>
        <v>6.1194383678300714E-4</v>
      </c>
      <c r="F861">
        <f>テーブル143[[#This Row],[インピーダンス]]*SIN(テーブル143[[#This Row],[偏角]])</f>
        <v>-7.8224445620091385E-2</v>
      </c>
      <c r="G861" s="2">
        <f>ATAN(_R2*(1/(テーブル143[[#This Row],[w]]*_L2)-テーブル143[[#This Row],[w]]*_C2))</f>
        <v>-1.5629735630908144</v>
      </c>
    </row>
    <row r="862" spans="1:7">
      <c r="A862">
        <f t="shared" si="24"/>
        <v>8133.5</v>
      </c>
      <c r="B862">
        <f>2*PI()*テーブル143[[#This Row],[周波数]]</f>
        <v>51104.287695945168</v>
      </c>
      <c r="C862">
        <f>(テーブル143[[#This Row],[w]]*_C2-1/(テーブル143[[#This Row],[w]]*_L2))^2</f>
        <v>163.80685259674755</v>
      </c>
      <c r="D862">
        <f>1/(SQRT((1/_R2)^2+テーブル143[[#This Row],[(wc-1/wl)^2]]))</f>
        <v>7.81305193558334E-2</v>
      </c>
      <c r="E862">
        <f>テーブル143[[#This Row],[インピーダンス]]*COS(テーブル143[[#This Row],[偏角]])</f>
        <v>6.1043780548123349E-4</v>
      </c>
      <c r="F862">
        <f>テーブル143[[#This Row],[インピーダンス]]*SIN(テーブル143[[#This Row],[偏角]])</f>
        <v>-7.8128134628300816E-2</v>
      </c>
      <c r="G862" s="2">
        <f>ATAN(_R2*(1/(テーブル143[[#This Row],[w]]*_L2)-テーブル143[[#This Row],[w]]*_C2))</f>
        <v>-1.5629831953674249</v>
      </c>
    </row>
    <row r="863" spans="1:7">
      <c r="A863">
        <f t="shared" si="24"/>
        <v>8143.5</v>
      </c>
      <c r="B863">
        <f>2*PI()*テーブル143[[#This Row],[周波数]]</f>
        <v>51167.119549016963</v>
      </c>
      <c r="C863">
        <f>(テーブル143[[#This Row],[w]]*_C2-1/(テーブル143[[#This Row],[w]]*_L2))^2</f>
        <v>164.21051190342325</v>
      </c>
      <c r="D863">
        <f>1/(SQRT((1/_R2)^2+テーブル143[[#This Row],[(wc-1/wl)^2]]))</f>
        <v>7.8034436609572252E-2</v>
      </c>
      <c r="E863">
        <f>テーブル143[[#This Row],[インピーダンス]]*COS(テーブル143[[#This Row],[偏角]])</f>
        <v>6.0893732969733274E-4</v>
      </c>
      <c r="F863">
        <f>テーブル143[[#This Row],[インピーダンス]]*SIN(テーブル143[[#This Row],[偏角]])</f>
        <v>-7.8032060669329065E-2</v>
      </c>
      <c r="G863" s="2">
        <f>ATAN(_R2*(1/(テーブル143[[#This Row],[w]]*_L2)-テーブル143[[#This Row],[w]]*_C2))</f>
        <v>-1.5629928039349668</v>
      </c>
    </row>
    <row r="864" spans="1:7">
      <c r="A864">
        <f t="shared" si="24"/>
        <v>8153.5</v>
      </c>
      <c r="B864">
        <f>2*PI()*テーブル143[[#This Row],[周波数]]</f>
        <v>51229.951402088758</v>
      </c>
      <c r="C864">
        <f>(テーブル143[[#This Row],[w]]*_C2-1/(テーブル143[[#This Row],[w]]*_L2))^2</f>
        <v>164.61466719860394</v>
      </c>
      <c r="D864">
        <f>1/(SQRT((1/_R2)^2+テーブル143[[#This Row],[(wc-1/wl)^2]]))</f>
        <v>7.7938590064684496E-2</v>
      </c>
      <c r="E864">
        <f>テーブル143[[#This Row],[インピーダンス]]*COS(テーブル143[[#This Row],[偏角]])</f>
        <v>6.074423821270915E-4</v>
      </c>
      <c r="F864">
        <f>テーブル143[[#This Row],[インピーダンス]]*SIN(テーブル143[[#This Row],[偏角]])</f>
        <v>-7.793622286859514E-2</v>
      </c>
      <c r="G864" s="2">
        <f>ATAN(_R2*(1/(テーブル143[[#This Row],[w]]*_L2)-テーブル143[[#This Row],[w]]*_C2))</f>
        <v>-1.5630023888809332</v>
      </c>
    </row>
    <row r="865" spans="1:7">
      <c r="A865">
        <f t="shared" si="24"/>
        <v>8163.5</v>
      </c>
      <c r="B865">
        <f>2*PI()*テーブル143[[#This Row],[周波数]]</f>
        <v>51292.783255160553</v>
      </c>
      <c r="C865">
        <f>(テーブル143[[#This Row],[w]]*_C2-1/(テーブル143[[#This Row],[w]]*_L2))^2</f>
        <v>165.01931848228534</v>
      </c>
      <c r="D865">
        <f>1/(SQRT((1/_R2)^2+テーブル143[[#This Row],[(wc-1/wl)^2]]))</f>
        <v>7.7842978850624939E-2</v>
      </c>
      <c r="E865">
        <f>テーブル143[[#This Row],[インピーダンス]]*COS(テーブル143[[#This Row],[偏角]])</f>
        <v>6.0595293563388167E-4</v>
      </c>
      <c r="F865">
        <f>テーブル143[[#This Row],[インピーダンス]]*SIN(テーブル143[[#This Row],[偏角]])</f>
        <v>-7.7840620355818332E-2</v>
      </c>
      <c r="G865" s="2">
        <f>ATAN(_R2*(1/(テーブル143[[#This Row],[w]]*_L2)-テーブル143[[#This Row],[w]]*_C2))</f>
        <v>-1.5630119502923878</v>
      </c>
    </row>
    <row r="866" spans="1:7">
      <c r="A866">
        <f t="shared" si="24"/>
        <v>8173.5</v>
      </c>
      <c r="B866">
        <f>2*PI()*テーブル143[[#This Row],[周波数]]</f>
        <v>51355.615108232349</v>
      </c>
      <c r="C866">
        <f>(テーブル143[[#This Row],[w]]*_C2-1/(テーブル143[[#This Row],[w]]*_L2))^2</f>
        <v>165.42446575446326</v>
      </c>
      <c r="D866">
        <f>1/(SQRT((1/_R2)^2+テーブル143[[#This Row],[(wc-1/wl)^2]]))</f>
        <v>7.7747602101124191E-2</v>
      </c>
      <c r="E866">
        <f>テーブル143[[#This Row],[インピーダンス]]*COS(テーブル143[[#This Row],[偏角]])</f>
        <v>6.044689632474777E-4</v>
      </c>
      <c r="F866">
        <f>テーブル143[[#This Row],[インピーダンス]]*SIN(テーブル143[[#This Row],[偏角]])</f>
        <v>-7.7745252264991724E-2</v>
      </c>
      <c r="G866" s="2">
        <f>ATAN(_R2*(1/(テーブル143[[#This Row],[w]]*_L2)-テーブル143[[#This Row],[w]]*_C2))</f>
        <v>-1.5630214882559661</v>
      </c>
    </row>
    <row r="867" spans="1:7">
      <c r="A867">
        <f t="shared" si="24"/>
        <v>8183.5</v>
      </c>
      <c r="B867">
        <f>2*PI()*テーブル143[[#This Row],[周波数]]</f>
        <v>51418.446961304144</v>
      </c>
      <c r="C867">
        <f>(テーブル143[[#This Row],[w]]*_C2-1/(テーブル143[[#This Row],[w]]*_L2))^2</f>
        <v>165.83010901513353</v>
      </c>
      <c r="D867">
        <f>1/(SQRT((1/_R2)^2+テーブル143[[#This Row],[(wc-1/wl)^2]]))</f>
        <v>7.7652458954162465E-2</v>
      </c>
      <c r="E867">
        <f>テーブル143[[#This Row],[インピーダンス]]*COS(テーブル143[[#This Row],[偏角]])</f>
        <v>6.0299043816279627E-4</v>
      </c>
      <c r="F867">
        <f>テーブル143[[#This Row],[インピーダンス]]*SIN(テーブル143[[#This Row],[偏角]])</f>
        <v>-7.7650117734356136E-2</v>
      </c>
      <c r="G867" s="2">
        <f>ATAN(_R2*(1/(テーブル143[[#This Row],[w]]*_L2)-テーブル143[[#This Row],[w]]*_C2))</f>
        <v>-1.5630310028578789</v>
      </c>
    </row>
    <row r="868" spans="1:7">
      <c r="A868">
        <f t="shared" si="24"/>
        <v>8193.5</v>
      </c>
      <c r="B868">
        <f>2*PI()*テーブル143[[#This Row],[周波数]]</f>
        <v>51481.278814375939</v>
      </c>
      <c r="C868">
        <f>(テーブル143[[#This Row],[w]]*_C2-1/(テーブル143[[#This Row],[w]]*_L2))^2</f>
        <v>166.23624826429196</v>
      </c>
      <c r="D868">
        <f>1/(SQRT((1/_R2)^2+テーブル143[[#This Row],[(wc-1/wl)^2]]))</f>
        <v>7.7557548551943467E-2</v>
      </c>
      <c r="E868">
        <f>テーブル143[[#This Row],[インピーダンス]]*COS(テーブル143[[#This Row],[偏角]])</f>
        <v>6.0151733373871221E-4</v>
      </c>
      <c r="F868">
        <f>テーブル143[[#This Row],[インピーダンス]]*SIN(テーブル143[[#This Row],[偏角]])</f>
        <v>-7.7555215906373959E-2</v>
      </c>
      <c r="G868" s="2">
        <f>ATAN(_R2*(1/(テーブル143[[#This Row],[w]]*_L2)-テーブル143[[#This Row],[w]]*_C2))</f>
        <v>-1.5630404941839144</v>
      </c>
    </row>
    <row r="869" spans="1:7">
      <c r="A869">
        <f t="shared" si="24"/>
        <v>8203.5</v>
      </c>
      <c r="B869">
        <f>2*PI()*テーブル143[[#This Row],[周波数]]</f>
        <v>51544.110667447734</v>
      </c>
      <c r="C869">
        <f>(テーブル143[[#This Row],[w]]*_C2-1/(テーブル143[[#This Row],[w]]*_L2))^2</f>
        <v>166.64288350193445</v>
      </c>
      <c r="D869">
        <f>1/(SQRT((1/_R2)^2+テーブル143[[#This Row],[(wc-1/wl)^2]]))</f>
        <v>7.7462870040868548E-2</v>
      </c>
      <c r="E869">
        <f>テーブル143[[#This Row],[インピーダンス]]*COS(テーブル143[[#This Row],[偏角]])</f>
        <v>6.0004962349685046E-4</v>
      </c>
      <c r="F869">
        <f>テーブル143[[#This Row],[インピーダンス]]*SIN(テーブル143[[#This Row],[偏角]])</f>
        <v>-7.7460545927703295E-2</v>
      </c>
      <c r="G869" s="2">
        <f>ATAN(_R2*(1/(テーブル143[[#This Row],[w]]*_L2)-テーブル143[[#This Row],[w]]*_C2))</f>
        <v>-1.5630499623194412</v>
      </c>
    </row>
    <row r="870" spans="1:7">
      <c r="A870">
        <f t="shared" si="24"/>
        <v>8213.5</v>
      </c>
      <c r="B870">
        <f>2*PI()*テーブル143[[#This Row],[周波数]]</f>
        <v>51606.942520519529</v>
      </c>
      <c r="C870">
        <f>(テーブル143[[#This Row],[w]]*_C2-1/(テーブル143[[#This Row],[w]]*_L2))^2</f>
        <v>167.05001472805685</v>
      </c>
      <c r="D870">
        <f>1/(SQRT((1/_R2)^2+テーブル143[[#This Row],[(wc-1/wl)^2]]))</f>
        <v>7.7368422571511095E-2</v>
      </c>
      <c r="E870">
        <f>テーブル143[[#This Row],[インピーダンス]]*COS(テーブル143[[#This Row],[偏角]])</f>
        <v>5.9858728112038677E-4</v>
      </c>
      <c r="F870">
        <f>テーブル143[[#This Row],[インピーダンス]]*SIN(テーブル143[[#This Row],[偏角]])</f>
        <v>-7.7366106949172439E-2</v>
      </c>
      <c r="G870" s="2">
        <f>ATAN(_R2*(1/(テーブル143[[#This Row],[w]]*_L2)-テーブル143[[#This Row],[w]]*_C2))</f>
        <v>-1.5630594073494102</v>
      </c>
    </row>
    <row r="871" spans="1:7">
      <c r="A871">
        <f t="shared" si="24"/>
        <v>8223.5</v>
      </c>
      <c r="B871">
        <f>2*PI()*テーブル143[[#This Row],[周波数]]</f>
        <v>51669.774373591325</v>
      </c>
      <c r="C871">
        <f>(テーブル143[[#This Row],[w]]*_C2-1/(テーブル143[[#This Row],[w]]*_L2))^2</f>
        <v>167.45764194265516</v>
      </c>
      <c r="D871">
        <f>1/(SQRT((1/_R2)^2+テーブル143[[#This Row],[(wc-1/wl)^2]]))</f>
        <v>7.7274205298591012E-2</v>
      </c>
      <c r="E871">
        <f>テーブル143[[#This Row],[インピーダンス]]*COS(テーブル143[[#This Row],[偏角]])</f>
        <v>5.9713028045287313E-4</v>
      </c>
      <c r="F871">
        <f>テーブル143[[#This Row],[インピーダンス]]*SIN(テーブル143[[#This Row],[偏角]])</f>
        <v>-7.7271898125754343E-2</v>
      </c>
      <c r="G871" s="2">
        <f>ATAN(_R2*(1/(テーブル143[[#This Row],[w]]*_L2)-テーブル143[[#This Row],[w]]*_C2))</f>
        <v>-1.5630688293583579</v>
      </c>
    </row>
    <row r="872" spans="1:7">
      <c r="A872">
        <f t="shared" si="24"/>
        <v>8233.5</v>
      </c>
      <c r="B872">
        <f>2*PI()*テーブル143[[#This Row],[周波数]]</f>
        <v>51732.60622666312</v>
      </c>
      <c r="C872">
        <f>(テーブル143[[#This Row],[w]]*_C2-1/(テーブル143[[#This Row],[w]]*_L2))^2</f>
        <v>167.86576514572528</v>
      </c>
      <c r="D872">
        <f>1/(SQRT((1/_R2)^2+テーブル143[[#This Row],[(wc-1/wl)^2]]))</f>
        <v>7.7180217380949406E-2</v>
      </c>
      <c r="E872">
        <f>テーブル143[[#This Row],[インピーダンス]]*COS(テーブル143[[#This Row],[偏角]])</f>
        <v>5.9567859549705616E-4</v>
      </c>
      <c r="F872">
        <f>テーブル143[[#This Row],[インピーダンス]]*SIN(テーブル143[[#This Row],[偏角]])</f>
        <v>-7.7177918616541288E-2</v>
      </c>
      <c r="G872" s="2">
        <f>ATAN(_R2*(1/(テーブル143[[#This Row],[w]]*_L2)-テーブル143[[#This Row],[w]]*_C2))</f>
        <v>-1.5630782284304086</v>
      </c>
    </row>
    <row r="873" spans="1:7">
      <c r="A873">
        <f t="shared" si="24"/>
        <v>8243.5</v>
      </c>
      <c r="B873">
        <f>2*PI()*テーブル143[[#This Row],[周波数]]</f>
        <v>51795.438079734922</v>
      </c>
      <c r="C873">
        <f>(テーブル143[[#This Row],[w]]*_C2-1/(テーブル143[[#This Row],[w]]*_L2))^2</f>
        <v>168.27438433726323</v>
      </c>
      <c r="D873">
        <f>1/(SQRT((1/_R2)^2+テーブル143[[#This Row],[(wc-1/wl)^2]]))</f>
        <v>7.708645798152354E-2</v>
      </c>
      <c r="E873">
        <f>テーブル143[[#This Row],[インピーダンス]]*COS(テーブル143[[#This Row],[偏角]])</f>
        <v>5.9423220041371989E-4</v>
      </c>
      <c r="F873">
        <f>テーブル143[[#This Row],[インピーダンス]]*SIN(テーブル143[[#This Row],[偏角]])</f>
        <v>-7.708416758471992E-2</v>
      </c>
      <c r="G873" s="2">
        <f>ATAN(_R2*(1/(テーブル143[[#This Row],[w]]*_L2)-テーブル143[[#This Row],[w]]*_C2))</f>
        <v>-1.5630876046492768</v>
      </c>
    </row>
    <row r="874" spans="1:7">
      <c r="A874">
        <f t="shared" si="24"/>
        <v>8253.5</v>
      </c>
      <c r="B874">
        <f>2*PI()*テーブル143[[#This Row],[周波数]]</f>
        <v>51858.269932806717</v>
      </c>
      <c r="C874">
        <f>(テーブル143[[#This Row],[w]]*_C2-1/(テーブル143[[#This Row],[w]]*_L2))^2</f>
        <v>168.68349951726495</v>
      </c>
      <c r="D874">
        <f>1/(SQRT((1/_R2)^2+テーブル143[[#This Row],[(wc-1/wl)^2]]))</f>
        <v>7.6992926267321932E-2</v>
      </c>
      <c r="E874">
        <f>テーブル143[[#This Row],[インピーダンス]]*COS(テーブル143[[#This Row],[偏角]])</f>
        <v>5.9279106952052135E-4</v>
      </c>
      <c r="F874">
        <f>テーブル143[[#This Row],[インピーダンス]]*SIN(テーブル143[[#This Row],[偏角]])</f>
        <v>-7.6990644197546282E-2</v>
      </c>
      <c r="G874" s="2">
        <f>ATAN(_R2*(1/(テーブル143[[#This Row],[w]]*_L2)-テーブル143[[#This Row],[w]]*_C2))</f>
        <v>-1.5630969580982701</v>
      </c>
    </row>
    <row r="875" spans="1:7">
      <c r="A875">
        <f t="shared" si="24"/>
        <v>8263.5</v>
      </c>
      <c r="B875">
        <f>2*PI()*テーブル143[[#This Row],[周波数]]</f>
        <v>51921.101785878513</v>
      </c>
      <c r="C875">
        <f>(テーブル143[[#This Row],[w]]*_C2-1/(テーブル143[[#This Row],[w]]*_L2))^2</f>
        <v>169.09311068572643</v>
      </c>
      <c r="D875">
        <f>1/(SQRT((1/_R2)^2+テーブル143[[#This Row],[(wc-1/wl)^2]]))</f>
        <v>7.6899621409399502E-2</v>
      </c>
      <c r="E875">
        <f>テーブル143[[#This Row],[インピーダンス]]*COS(テーブル143[[#This Row],[偏角]])</f>
        <v>5.9135517729090126E-4</v>
      </c>
      <c r="F875">
        <f>テーブル143[[#This Row],[インピーダンス]]*SIN(テーブル143[[#This Row],[偏角]])</f>
        <v>-7.6897347626321069E-2</v>
      </c>
      <c r="G875" s="2">
        <f>ATAN(_R2*(1/(テーブル143[[#This Row],[w]]*_L2)-テーブル143[[#This Row],[w]]*_C2))</f>
        <v>-1.5631062888602909</v>
      </c>
    </row>
    <row r="876" spans="1:7">
      <c r="A876">
        <f t="shared" si="24"/>
        <v>8273.5</v>
      </c>
      <c r="B876">
        <f>2*PI()*テーブル143[[#This Row],[周波数]]</f>
        <v>51983.933638950308</v>
      </c>
      <c r="C876">
        <f>(テーブル143[[#This Row],[w]]*_C2-1/(テーブル143[[#This Row],[w]]*_L2))^2</f>
        <v>169.50321784264378</v>
      </c>
      <c r="D876">
        <f>1/(SQRT((1/_R2)^2+テーブル143[[#This Row],[(wc-1/wl)^2]]))</f>
        <v>7.6806542582833134E-2</v>
      </c>
      <c r="E876">
        <f>テーブル143[[#This Row],[インピーダンス]]*COS(テーブル143[[#This Row],[偏角]])</f>
        <v>5.8992449835285055E-4</v>
      </c>
      <c r="F876">
        <f>テーブル143[[#This Row],[インピーダンス]]*SIN(テーブル143[[#This Row],[偏角]])</f>
        <v>-7.6804277046365083E-2</v>
      </c>
      <c r="G876" s="2">
        <f>ATAN(_R2*(1/(テーブル143[[#This Row],[w]]*_L2)-テーブル143[[#This Row],[w]]*_C2))</f>
        <v>-1.5631155970178401</v>
      </c>
    </row>
    <row r="877" spans="1:7">
      <c r="A877">
        <f t="shared" si="24"/>
        <v>8283.5</v>
      </c>
      <c r="B877">
        <f>2*PI()*テーブル143[[#This Row],[周波数]]</f>
        <v>52046.765492022103</v>
      </c>
      <c r="C877">
        <f>(テーブル143[[#This Row],[w]]*_C2-1/(テーブル143[[#This Row],[w]]*_L2))^2</f>
        <v>169.91382098801301</v>
      </c>
      <c r="D877">
        <f>1/(SQRT((1/_R2)^2+テーブル143[[#This Row],[(wc-1/wl)^2]]))</f>
        <v>7.671368896669721E-2</v>
      </c>
      <c r="E877">
        <f>テーブル143[[#This Row],[インピーダンス]]*COS(テーブル143[[#This Row],[偏角]])</f>
        <v>5.8849900748792351E-4</v>
      </c>
      <c r="F877">
        <f>テーブル143[[#This Row],[インピーダンス]]*SIN(テーブル143[[#This Row],[偏角]])</f>
        <v>-7.6711431636994939E-2</v>
      </c>
      <c r="G877" s="2">
        <f>ATAN(_R2*(1/(テーブル143[[#This Row],[w]]*_L2)-テーブル143[[#This Row],[w]]*_C2))</f>
        <v>-1.5631248826530177</v>
      </c>
    </row>
    <row r="878" spans="1:7">
      <c r="A878">
        <f t="shared" si="24"/>
        <v>8293.5</v>
      </c>
      <c r="B878">
        <f>2*PI()*テーブル143[[#This Row],[周波数]]</f>
        <v>52109.597345093898</v>
      </c>
      <c r="C878">
        <f>(テーブル143[[#This Row],[w]]*_C2-1/(テーブル143[[#This Row],[w]]*_L2))^2</f>
        <v>170.32492012183027</v>
      </c>
      <c r="D878">
        <f>1/(SQRT((1/_R2)^2+テーブル143[[#This Row],[(wc-1/wl)^2]]))</f>
        <v>7.6621059744039488E-2</v>
      </c>
      <c r="E878">
        <f>テーブル143[[#This Row],[インピーダンス]]*COS(テーブル143[[#This Row],[偏角]])</f>
        <v>5.8707867962996937E-4</v>
      </c>
      <c r="F878">
        <f>テーブル143[[#This Row],[インピーダンス]]*SIN(テーブル143[[#This Row],[偏角]])</f>
        <v>-7.6618810581498803E-2</v>
      </c>
      <c r="G878" s="2">
        <f>ATAN(_R2*(1/(テーブル143[[#This Row],[w]]*_L2)-テーブル143[[#This Row],[w]]*_C2))</f>
        <v>-1.5631341458475276</v>
      </c>
    </row>
    <row r="879" spans="1:7">
      <c r="A879">
        <f t="shared" si="24"/>
        <v>8303.5</v>
      </c>
      <c r="B879">
        <f>2*PI()*テーブル143[[#This Row],[周波数]]</f>
        <v>52172.429198165693</v>
      </c>
      <c r="C879">
        <f>(テーブル143[[#This Row],[w]]*_C2-1/(テーブル143[[#This Row],[w]]*_L2))^2</f>
        <v>170.73651524409161</v>
      </c>
      <c r="D879">
        <f>1/(SQRT((1/_R2)^2+テーブル143[[#This Row],[(wc-1/wl)^2]]))</f>
        <v>7.6528654101857024E-2</v>
      </c>
      <c r="E879">
        <f>テーブル143[[#This Row],[インピーダンス]]*COS(テーブル143[[#This Row],[偏角]])</f>
        <v>5.8566348986416165E-4</v>
      </c>
      <c r="F879">
        <f>テーブル143[[#This Row],[インピーダンス]]*SIN(テーブル143[[#This Row],[偏角]])</f>
        <v>-7.6526413067112442E-2</v>
      </c>
      <c r="G879" s="2">
        <f>ATAN(_R2*(1/(テーブル143[[#This Row],[w]]*_L2)-テーブル143[[#This Row],[w]]*_C2))</f>
        <v>-1.5631433866826778</v>
      </c>
    </row>
    <row r="880" spans="1:7">
      <c r="A880">
        <f t="shared" si="24"/>
        <v>8313.5</v>
      </c>
      <c r="B880">
        <f>2*PI()*テーブル143[[#This Row],[周波数]]</f>
        <v>52235.261051237489</v>
      </c>
      <c r="C880">
        <f>(テーブル143[[#This Row],[w]]*_C2-1/(テーブル143[[#This Row],[w]]*_L2))^2</f>
        <v>171.14860635479329</v>
      </c>
      <c r="D880">
        <f>1/(SQRT((1/_R2)^2+テーブル143[[#This Row],[(wc-1/wl)^2]]))</f>
        <v>7.6436471231072264E-2</v>
      </c>
      <c r="E880">
        <f>テーブル143[[#This Row],[インピーダンス]]*COS(テーブル143[[#This Row],[偏角]])</f>
        <v>5.8425341342584712E-4</v>
      </c>
      <c r="F880">
        <f>テーブル143[[#This Row],[インピーダンス]]*SIN(テーブル143[[#This Row],[偏角]])</f>
        <v>-7.6434238284995279E-2</v>
      </c>
      <c r="G880" s="2">
        <f>ATAN(_R2*(1/(テーブル143[[#This Row],[w]]*_L2)-テーブル143[[#This Row],[w]]*_C2))</f>
        <v>-1.5631526052393838</v>
      </c>
    </row>
    <row r="881" spans="1:7">
      <c r="A881">
        <f t="shared" si="24"/>
        <v>8323.5</v>
      </c>
      <c r="B881">
        <f>2*PI()*テーブル143[[#This Row],[周波数]]</f>
        <v>52298.092904309284</v>
      </c>
      <c r="C881">
        <f>(テーブル143[[#This Row],[w]]*_C2-1/(テーブル143[[#This Row],[w]]*_L2))^2</f>
        <v>171.56119345393131</v>
      </c>
      <c r="D881">
        <f>1/(SQRT((1/_R2)^2+テーブル143[[#This Row],[(wc-1/wl)^2]]))</f>
        <v>7.6344510326509532E-2</v>
      </c>
      <c r="E881">
        <f>テーブル143[[#This Row],[インピーダンス]]*COS(テーブル143[[#This Row],[偏角]])</f>
        <v>5.8284842569945676E-4</v>
      </c>
      <c r="F881">
        <f>テーブル143[[#This Row],[インピーダンス]]*SIN(テーブル143[[#This Row],[偏角]])</f>
        <v>-7.6342285430206894E-2</v>
      </c>
      <c r="G881" s="2">
        <f>ATAN(_R2*(1/(テーブル143[[#This Row],[w]]*_L2)-テーブル143[[#This Row],[w]]*_C2))</f>
        <v>-1.563161801598171</v>
      </c>
    </row>
    <row r="882" spans="1:7">
      <c r="A882">
        <f t="shared" ref="A882:A945" si="25">A881+_dt2</f>
        <v>8333.5</v>
      </c>
      <c r="B882">
        <f>2*PI()*テーブル143[[#This Row],[周波数]]</f>
        <v>52360.924757381079</v>
      </c>
      <c r="C882">
        <f>(テーブル143[[#This Row],[w]]*_C2-1/(テーブル143[[#This Row],[w]]*_L2))^2</f>
        <v>171.97427654150201</v>
      </c>
      <c r="D882">
        <f>1/(SQRT((1/_R2)^2+テーブル143[[#This Row],[(wc-1/wl)^2]]))</f>
        <v>7.6252770586871341E-2</v>
      </c>
      <c r="E882">
        <f>テーブル143[[#This Row],[インピーダンス]]*COS(テーブル143[[#This Row],[偏角]])</f>
        <v>5.8144850221740333E-4</v>
      </c>
      <c r="F882">
        <f>テーブル143[[#This Row],[インピーダンス]]*SIN(テーブル143[[#This Row],[偏角]])</f>
        <v>-7.6250553701683377E-2</v>
      </c>
      <c r="G882" s="2">
        <f>ATAN(_R2*(1/(テーブル143[[#This Row],[w]]*_L2)-テーブル143[[#This Row],[w]]*_C2))</f>
        <v>-1.5631709758391772</v>
      </c>
    </row>
    <row r="883" spans="1:7">
      <c r="A883">
        <f t="shared" si="25"/>
        <v>8343.5</v>
      </c>
      <c r="B883">
        <f>2*PI()*テーブル143[[#This Row],[周波数]]</f>
        <v>52423.756610452874</v>
      </c>
      <c r="C883">
        <f>(テーブル143[[#This Row],[w]]*_C2-1/(テーブル143[[#This Row],[w]]*_L2))^2</f>
        <v>172.38785561750146</v>
      </c>
      <c r="D883">
        <f>1/(SQRT((1/_R2)^2+テーブル143[[#This Row],[(wc-1/wl)^2]]))</f>
        <v>7.6161251214715189E-2</v>
      </c>
      <c r="E883">
        <f>テーブル143[[#This Row],[インピーダンス]]*COS(テーブル143[[#This Row],[偏角]])</f>
        <v>5.8005361865909224E-4</v>
      </c>
      <c r="F883">
        <f>テーブル143[[#This Row],[インピーダンス]]*SIN(テーブル143[[#This Row],[偏角]])</f>
        <v>-7.6159042302214097E-2</v>
      </c>
      <c r="G883" s="2">
        <f>ATAN(_R2*(1/(テーブル143[[#This Row],[w]]*_L2)-テーブル143[[#This Row],[w]]*_C2))</f>
        <v>-1.5631801280421542</v>
      </c>
    </row>
    <row r="884" spans="1:7">
      <c r="A884">
        <f t="shared" si="25"/>
        <v>8353.5</v>
      </c>
      <c r="B884">
        <f>2*PI()*テーブル143[[#This Row],[周波数]]</f>
        <v>52486.588463524677</v>
      </c>
      <c r="C884">
        <f>(テーブル143[[#This Row],[w]]*_C2-1/(テーブル143[[#This Row],[w]]*_L2))^2</f>
        <v>172.80193068192605</v>
      </c>
      <c r="D884">
        <f>1/(SQRT((1/_R2)^2+テーブル143[[#This Row],[(wc-1/wl)^2]]))</f>
        <v>7.6069951416430262E-2</v>
      </c>
      <c r="E884">
        <f>テーブル143[[#This Row],[インピーダンス]]*COS(テーブル143[[#This Row],[偏角]])</f>
        <v>5.7866375084980159E-4</v>
      </c>
      <c r="F884">
        <f>テーブル143[[#This Row],[インピーダンス]]*SIN(テーブル143[[#This Row],[偏角]])</f>
        <v>-7.6067750438418472E-2</v>
      </c>
      <c r="G884" s="2">
        <f>ATAN(_R2*(1/(テーブル143[[#This Row],[w]]*_L2)-テーブル143[[#This Row],[w]]*_C2))</f>
        <v>-1.5631892582864708</v>
      </c>
    </row>
    <row r="885" spans="1:7">
      <c r="A885">
        <f t="shared" si="25"/>
        <v>8363.5</v>
      </c>
      <c r="B885">
        <f>2*PI()*テーブル143[[#This Row],[周波数]]</f>
        <v>52549.420316596472</v>
      </c>
      <c r="C885">
        <f>(テーブル143[[#This Row],[w]]*_C2-1/(テーブル143[[#This Row],[w]]*_L2))^2</f>
        <v>173.21650173477184</v>
      </c>
      <c r="D885">
        <f>1/(SQRT((1/_R2)^2+テーブル143[[#This Row],[(wc-1/wl)^2]]))</f>
        <v>7.5978870402214599E-2</v>
      </c>
      <c r="E885">
        <f>テーブル143[[#This Row],[インピーダンス]]*COS(テーブル143[[#This Row],[偏角]])</f>
        <v>5.7727887475965769E-4</v>
      </c>
      <c r="F885">
        <f>テーブル143[[#This Row],[インピーダンス]]*SIN(テーブル143[[#This Row],[偏角]])</f>
        <v>-7.5976677320723079E-2</v>
      </c>
      <c r="G885" s="2">
        <f>ATAN(_R2*(1/(テーブル143[[#This Row],[w]]*_L2)-テーブル143[[#This Row],[w]]*_C2))</f>
        <v>-1.5631983666511147</v>
      </c>
    </row>
    <row r="886" spans="1:7">
      <c r="A886">
        <f t="shared" si="25"/>
        <v>8373.5</v>
      </c>
      <c r="B886">
        <f>2*PI()*テーブル143[[#This Row],[周波数]]</f>
        <v>52612.252169668267</v>
      </c>
      <c r="C886">
        <f>(テーブル143[[#This Row],[w]]*_C2-1/(テーブル143[[#This Row],[w]]*_L2))^2</f>
        <v>173.63156877603518</v>
      </c>
      <c r="D886">
        <f>1/(SQRT((1/_R2)^2+テーブル143[[#This Row],[(wc-1/wl)^2]]))</f>
        <v>7.5888007386052073E-2</v>
      </c>
      <c r="E886">
        <f>テーブル143[[#This Row],[インピーダンス]]*COS(テーブル143[[#This Row],[偏角]])</f>
        <v>5.7589896650254632E-4</v>
      </c>
      <c r="F886">
        <f>テーブル143[[#This Row],[インピーダンス]]*SIN(テーブル143[[#This Row],[偏角]])</f>
        <v>-7.5885822163338751E-2</v>
      </c>
      <c r="G886" s="2">
        <f>ATAN(_R2*(1/(テーブル143[[#This Row],[w]]*_L2)-テーブル143[[#This Row],[w]]*_C2))</f>
        <v>-1.5632074532146953</v>
      </c>
    </row>
    <row r="887" spans="1:7">
      <c r="A887">
        <f t="shared" si="25"/>
        <v>8383.5</v>
      </c>
      <c r="B887">
        <f>2*PI()*テーブル143[[#This Row],[周波数]]</f>
        <v>52675.084022740062</v>
      </c>
      <c r="C887">
        <f>(テーブル143[[#This Row],[w]]*_C2-1/(テーブル143[[#This Row],[w]]*_L2))^2</f>
        <v>174.04713180571241</v>
      </c>
      <c r="D887">
        <f>1/(SQRT((1/_R2)^2+テーブル143[[#This Row],[(wc-1/wl)^2]]))</f>
        <v>7.5797361585689838E-2</v>
      </c>
      <c r="E887">
        <f>テーブル143[[#This Row],[インピーダンス]]*COS(テーブル143[[#This Row],[偏角]])</f>
        <v>5.7452400233518768E-4</v>
      </c>
      <c r="F887">
        <f>テーブル143[[#This Row],[インピーダンス]]*SIN(テーブル143[[#This Row],[偏角]])</f>
        <v>-7.5795184184237918E-2</v>
      </c>
      <c r="G887" s="2">
        <f>ATAN(_R2*(1/(テーブル143[[#This Row],[w]]*_L2)-テーブル143[[#This Row],[w]]*_C2))</f>
        <v>-1.5632165180554451</v>
      </c>
    </row>
    <row r="888" spans="1:7">
      <c r="A888">
        <f t="shared" si="25"/>
        <v>8393.5</v>
      </c>
      <c r="B888">
        <f>2*PI()*テーブル143[[#This Row],[周波数]]</f>
        <v>52737.915875811857</v>
      </c>
      <c r="C888">
        <f>(テーブル143[[#This Row],[w]]*_C2-1/(テーブル143[[#This Row],[w]]*_L2))^2</f>
        <v>174.46319082379983</v>
      </c>
      <c r="D888">
        <f>1/(SQRT((1/_R2)^2+テーブル143[[#This Row],[(wc-1/wl)^2]]))</f>
        <v>7.5706932222615778E-2</v>
      </c>
      <c r="E888">
        <f>テーブル143[[#This Row],[インピーダンス]]*COS(テーブル143[[#This Row],[偏角]])</f>
        <v>5.7315395865597965E-4</v>
      </c>
      <c r="F888">
        <f>テーブル143[[#This Row],[インピーダンス]]*SIN(テーブル143[[#This Row],[偏角]])</f>
        <v>-7.5704762605132148E-2</v>
      </c>
      <c r="G888" s="2">
        <f>ATAN(_R2*(1/(テーブル143[[#This Row],[w]]*_L2)-テーブル143[[#This Row],[w]]*_C2))</f>
        <v>-1.5632255612512231</v>
      </c>
    </row>
    <row r="889" spans="1:7">
      <c r="A889">
        <f t="shared" si="25"/>
        <v>8403.5</v>
      </c>
      <c r="B889">
        <f>2*PI()*テーブル143[[#This Row],[周波数]]</f>
        <v>52800.747728883653</v>
      </c>
      <c r="C889">
        <f>(テーブル143[[#This Row],[w]]*_C2-1/(テーブル143[[#This Row],[w]]*_L2))^2</f>
        <v>174.87974583029381</v>
      </c>
      <c r="D889">
        <f>1/(SQRT((1/_R2)^2+テーブル143[[#This Row],[(wc-1/wl)^2]]))</f>
        <v>7.561671852203615E-2</v>
      </c>
      <c r="E889">
        <f>テーブル143[[#This Row],[インピーダンス]]*COS(テーブル143[[#This Row],[偏角]])</f>
        <v>5.7178881200408576E-4</v>
      </c>
      <c r="F889">
        <f>テーブル143[[#This Row],[インピーダンス]]*SIN(テーブル143[[#This Row],[偏角]])</f>
        <v>-7.5614556651449796E-2</v>
      </c>
      <c r="G889" s="2">
        <f>ATAN(_R2*(1/(テーブル143[[#This Row],[w]]*_L2)-テーブル143[[#This Row],[w]]*_C2))</f>
        <v>-1.563234582879516</v>
      </c>
    </row>
    <row r="890" spans="1:7">
      <c r="A890">
        <f t="shared" si="25"/>
        <v>8413.5</v>
      </c>
      <c r="B890">
        <f>2*PI()*テーブル143[[#This Row],[周波数]]</f>
        <v>52863.579581955448</v>
      </c>
      <c r="C890">
        <f>(テーブル143[[#This Row],[w]]*_C2-1/(テーブル143[[#This Row],[w]]*_L2))^2</f>
        <v>175.29679682519065</v>
      </c>
      <c r="D890">
        <f>1/(SQRT((1/_R2)^2+テーブル143[[#This Row],[(wc-1/wl)^2]]))</f>
        <v>7.5526719712853463E-2</v>
      </c>
      <c r="E890">
        <f>テーブル143[[#This Row],[インピーダンス]]*COS(テーブル143[[#This Row],[偏角]])</f>
        <v>5.7042853905839481E-4</v>
      </c>
      <c r="F890">
        <f>テーブル143[[#This Row],[インピーダンス]]*SIN(テーブル143[[#This Row],[偏角]])</f>
        <v>-7.5524565552313877E-2</v>
      </c>
      <c r="G890" s="2">
        <f>ATAN(_R2*(1/(テーブル143[[#This Row],[w]]*_L2)-テーブル143[[#This Row],[w]]*_C2))</f>
        <v>-1.5632435830174407</v>
      </c>
    </row>
    <row r="891" spans="1:7">
      <c r="A891">
        <f t="shared" si="25"/>
        <v>8423.5</v>
      </c>
      <c r="B891">
        <f>2*PI()*テーブル143[[#This Row],[周波数]]</f>
        <v>52926.411435027243</v>
      </c>
      <c r="C891">
        <f>(テーブル143[[#This Row],[w]]*_C2-1/(テーブル143[[#This Row],[w]]*_L2))^2</f>
        <v>175.71434380848675</v>
      </c>
      <c r="D891">
        <f>1/(SQRT((1/_R2)^2+テーブル143[[#This Row],[(wc-1/wl)^2]]))</f>
        <v>7.5436935027644342E-2</v>
      </c>
      <c r="E891">
        <f>テーブル143[[#This Row],[インピーダンス]]*COS(テーブル143[[#This Row],[偏角]])</f>
        <v>5.6907311663650548E-4</v>
      </c>
      <c r="F891">
        <f>テーブル143[[#This Row],[インピーダンス]]*SIN(テーブル143[[#This Row],[偏角]])</f>
        <v>-7.5434788540519909E-2</v>
      </c>
      <c r="G891" s="2">
        <f>ATAN(_R2*(1/(テーブル143[[#This Row],[w]]*_L2)-テーブル143[[#This Row],[w]]*_C2))</f>
        <v>-1.563252561741747</v>
      </c>
    </row>
    <row r="892" spans="1:7">
      <c r="A892">
        <f t="shared" si="25"/>
        <v>8433.5</v>
      </c>
      <c r="B892">
        <f>2*PI()*テーブル143[[#This Row],[周波数]]</f>
        <v>52989.243288099038</v>
      </c>
      <c r="C892">
        <f>(テーブル143[[#This Row],[w]]*_C2-1/(テーブル143[[#This Row],[w]]*_L2))^2</f>
        <v>176.13238678017856</v>
      </c>
      <c r="D892">
        <f>1/(SQRT((1/_R2)^2+テーブル143[[#This Row],[(wc-1/wl)^2]]))</f>
        <v>7.5347363702637712E-2</v>
      </c>
      <c r="E892">
        <f>テーブル143[[#This Row],[インピーダンス]]*COS(テーブル143[[#This Row],[偏角]])</f>
        <v>5.6772252169375059E-4</v>
      </c>
      <c r="F892">
        <f>テーブル143[[#This Row],[インピーダンス]]*SIN(テーブル143[[#This Row],[偏角]])</f>
        <v>-7.5345224852514242E-2</v>
      </c>
      <c r="G892" s="2">
        <f>ATAN(_R2*(1/(テーブル143[[#This Row],[w]]*_L2)-テーブル143[[#This Row],[w]]*_C2))</f>
        <v>-1.5632615191288193</v>
      </c>
    </row>
    <row r="893" spans="1:7">
      <c r="A893">
        <f t="shared" si="25"/>
        <v>8443.5</v>
      </c>
      <c r="B893">
        <f>2*PI()*テーブル143[[#This Row],[周波数]]</f>
        <v>53052.075141170833</v>
      </c>
      <c r="C893">
        <f>(テーブル143[[#This Row],[w]]*_C2-1/(テーブル143[[#This Row],[w]]*_L2))^2</f>
        <v>176.55092574026241</v>
      </c>
      <c r="D893">
        <f>1/(SQRT((1/_R2)^2+テーブル143[[#This Row],[(wc-1/wl)^2]]))</f>
        <v>7.525800497769311E-2</v>
      </c>
      <c r="E893">
        <f>テーブル143[[#This Row],[インピーダンス]]*COS(テーブル143[[#This Row],[偏角]])</f>
        <v>5.6637673132224576E-4</v>
      </c>
      <c r="F893">
        <f>テーブル143[[#This Row],[インピーダンス]]*SIN(テーブル143[[#This Row],[偏角]])</f>
        <v>-7.5255873728372169E-2</v>
      </c>
      <c r="G893" s="2">
        <f>ATAN(_R2*(1/(テーブル143[[#This Row],[w]]*_L2)-テーブル143[[#This Row],[w]]*_C2))</f>
        <v>-1.5632704552546786</v>
      </c>
    </row>
    <row r="894" spans="1:7">
      <c r="A894">
        <f t="shared" si="25"/>
        <v>8453.5</v>
      </c>
      <c r="B894">
        <f>2*PI()*テーブル143[[#This Row],[周波数]]</f>
        <v>53114.906994242636</v>
      </c>
      <c r="C894">
        <f>(テーブル143[[#This Row],[w]]*_C2-1/(テーブル143[[#This Row],[w]]*_L2))^2</f>
        <v>176.96996068873491</v>
      </c>
      <c r="D894">
        <f>1/(SQRT((1/_R2)^2+テーブル143[[#This Row],[(wc-1/wl)^2]]))</f>
        <v>7.5168858096279045E-2</v>
      </c>
      <c r="E894">
        <f>テーブル143[[#This Row],[インピーダンス]]*COS(テーブル143[[#This Row],[偏角]])</f>
        <v>5.6503572274986178E-4</v>
      </c>
      <c r="F894">
        <f>テーブル143[[#This Row],[インピーダンス]]*SIN(テーブル143[[#This Row],[偏角]])</f>
        <v>-7.5166734411776542E-2</v>
      </c>
      <c r="G894" s="2">
        <f>ATAN(_R2*(1/(テーブル143[[#This Row],[w]]*_L2)-テーブル143[[#This Row],[w]]*_C2))</f>
        <v>-1.5632793701949852</v>
      </c>
    </row>
    <row r="895" spans="1:7">
      <c r="A895">
        <f t="shared" si="25"/>
        <v>8463.5</v>
      </c>
      <c r="B895">
        <f>2*PI()*テーブル143[[#This Row],[周波数]]</f>
        <v>53177.738847314431</v>
      </c>
      <c r="C895">
        <f>(テーブル143[[#This Row],[w]]*_C2-1/(テーブル143[[#This Row],[w]]*_L2))^2</f>
        <v>177.38949162559237</v>
      </c>
      <c r="D895">
        <f>1/(SQRT((1/_R2)^2+テーブル143[[#This Row],[(wc-1/wl)^2]]))</f>
        <v>7.5079922305451699E-2</v>
      </c>
      <c r="E895">
        <f>テーブル143[[#This Row],[インピーダンス]]*COS(テーブル143[[#This Row],[偏角]])</f>
        <v>5.6369947333926977E-4</v>
      </c>
      <c r="F895">
        <f>テーブル143[[#This Row],[インピーダンス]]*SIN(テーブル143[[#This Row],[偏角]])</f>
        <v>-7.507780614999629E-2</v>
      </c>
      <c r="G895" s="2">
        <f>ATAN(_R2*(1/(テーブル143[[#This Row],[w]]*_L2)-テーブル143[[#This Row],[w]]*_C2))</f>
        <v>-1.563288264025041</v>
      </c>
    </row>
    <row r="896" spans="1:7">
      <c r="A896">
        <f t="shared" si="25"/>
        <v>8473.5</v>
      </c>
      <c r="B896">
        <f>2*PI()*テーブル143[[#This Row],[周波数]]</f>
        <v>53240.570700386226</v>
      </c>
      <c r="C896">
        <f>(テーブル143[[#This Row],[w]]*_C2-1/(テーブル143[[#This Row],[w]]*_L2))^2</f>
        <v>177.80951855083134</v>
      </c>
      <c r="D896">
        <f>1/(SQRT((1/_R2)^2+テーブル143[[#This Row],[(wc-1/wl)^2]]))</f>
        <v>7.4991196855833567E-2</v>
      </c>
      <c r="E896">
        <f>テーブル143[[#This Row],[インピーダンス]]*COS(テーブル143[[#This Row],[偏角]])</f>
        <v>5.6236796058704397E-4</v>
      </c>
      <c r="F896">
        <f>テーブル143[[#This Row],[インピーダンス]]*SIN(テーブル143[[#This Row],[偏角]])</f>
        <v>-7.4989088193865155E-2</v>
      </c>
      <c r="G896" s="2">
        <f>ATAN(_R2*(1/(テーブル143[[#This Row],[w]]*_L2)-テーブル143[[#This Row],[w]]*_C2))</f>
        <v>-1.5632971368197903</v>
      </c>
    </row>
    <row r="897" spans="1:7">
      <c r="A897">
        <f t="shared" si="25"/>
        <v>8483.5</v>
      </c>
      <c r="B897">
        <f>2*PI()*テーブル143[[#This Row],[周波数]]</f>
        <v>53303.402553458021</v>
      </c>
      <c r="C897">
        <f>(テーブル143[[#This Row],[w]]*_C2-1/(テーブル143[[#This Row],[w]]*_L2))^2</f>
        <v>178.23004146444833</v>
      </c>
      <c r="D897">
        <f>1/(SQRT((1/_R2)^2+テーブル143[[#This Row],[(wc-1/wl)^2]]))</f>
        <v>7.4902681001592392E-2</v>
      </c>
      <c r="E897">
        <f>テーブル143[[#This Row],[インピーダンス]]*COS(テーブル143[[#This Row],[偏角]])</f>
        <v>5.6104116212263744E-4</v>
      </c>
      <c r="F897">
        <f>テーブル143[[#This Row],[インピーダンス]]*SIN(テーブル143[[#This Row],[偏角]])</f>
        <v>-7.4900579797760672E-2</v>
      </c>
      <c r="G897" s="2">
        <f>ATAN(_R2*(1/(テーブル143[[#This Row],[w]]*_L2)-テーブル143[[#This Row],[w]]*_C2))</f>
        <v>-1.5633059886538236</v>
      </c>
    </row>
    <row r="898" spans="1:7">
      <c r="A898">
        <f t="shared" si="25"/>
        <v>8493.5</v>
      </c>
      <c r="B898">
        <f>2*PI()*テーブル143[[#This Row],[周波数]]</f>
        <v>53366.234406529817</v>
      </c>
      <c r="C898">
        <f>(テーブル143[[#This Row],[w]]*_C2-1/(テーブル143[[#This Row],[w]]*_L2))^2</f>
        <v>178.65106036643991</v>
      </c>
      <c r="D898">
        <f>1/(SQRT((1/_R2)^2+テーブル143[[#This Row],[(wc-1/wl)^2]]))</f>
        <v>7.4814374000420236E-2</v>
      </c>
      <c r="E898">
        <f>テーブル143[[#This Row],[インピーダンス]]*COS(テーブル143[[#This Row],[偏角]])</f>
        <v>5.5971905570748179E-4</v>
      </c>
      <c r="F898">
        <f>テーブル143[[#This Row],[インピーダンス]]*SIN(テーブル143[[#This Row],[偏角]])</f>
        <v>-7.4812280219583152E-2</v>
      </c>
      <c r="G898" s="2">
        <f>ATAN(_R2*(1/(テーブル143[[#This Row],[w]]*_L2)-テーブル143[[#This Row],[w]]*_C2))</f>
        <v>-1.5633148196013786</v>
      </c>
    </row>
    <row r="899" spans="1:7">
      <c r="A899">
        <f t="shared" si="25"/>
        <v>8503.5</v>
      </c>
      <c r="B899">
        <f>2*PI()*テーブル143[[#This Row],[周波数]]</f>
        <v>53429.066259601612</v>
      </c>
      <c r="C899">
        <f>(テーブル143[[#This Row],[w]]*_C2-1/(テーブル143[[#This Row],[w]]*_L2))^2</f>
        <v>179.07257525680259</v>
      </c>
      <c r="D899">
        <f>1/(SQRT((1/_R2)^2+テーブル143[[#This Row],[(wc-1/wl)^2]]))</f>
        <v>7.4726275113512639E-2</v>
      </c>
      <c r="E899">
        <f>テーブル143[[#This Row],[インピーダンス]]*COS(テーブル143[[#This Row],[偏角]])</f>
        <v>5.5840161923404309E-4</v>
      </c>
      <c r="F899">
        <f>テーブル143[[#This Row],[インピーダンス]]*SIN(テーブル143[[#This Row],[偏角]])</f>
        <v>-7.4724188720734969E-2</v>
      </c>
      <c r="G899" s="2">
        <f>ATAN(_R2*(1/(テーブル143[[#This Row],[w]]*_L2)-テーブル143[[#This Row],[w]]*_C2))</f>
        <v>-1.5633236297363426</v>
      </c>
    </row>
    <row r="900" spans="1:7">
      <c r="A900">
        <f t="shared" si="25"/>
        <v>8513.5</v>
      </c>
      <c r="B900">
        <f>2*PI()*テーブル143[[#This Row],[周波数]]</f>
        <v>53491.898112673407</v>
      </c>
      <c r="C900">
        <f>(テーブル143[[#This Row],[w]]*_C2-1/(テーブル143[[#This Row],[w]]*_L2))^2</f>
        <v>179.49458613553287</v>
      </c>
      <c r="D900">
        <f>1/(SQRT((1/_R2)^2+テーブル143[[#This Row],[(wc-1/wl)^2]]))</f>
        <v>7.4638383605548017E-2</v>
      </c>
      <c r="E900">
        <f>テーブル143[[#This Row],[インピーダンス]]*COS(テーブル143[[#This Row],[偏角]])</f>
        <v>5.5708883072490094E-4</v>
      </c>
      <c r="F900">
        <f>テーブル143[[#This Row],[インピーダンス]]*SIN(テーブル143[[#This Row],[偏角]])</f>
        <v>-7.4636304566099876E-2</v>
      </c>
      <c r="G900" s="2">
        <f>ATAN(_R2*(1/(テーブル143[[#This Row],[w]]*_L2)-テーブル143[[#This Row],[w]]*_C2))</f>
        <v>-1.5633324191322546</v>
      </c>
    </row>
    <row r="901" spans="1:7">
      <c r="A901">
        <f t="shared" si="25"/>
        <v>8523.5</v>
      </c>
      <c r="B901">
        <f>2*PI()*テーブル143[[#This Row],[周波数]]</f>
        <v>53554.729965745202</v>
      </c>
      <c r="C901">
        <f>(テーブル143[[#This Row],[w]]*_C2-1/(テーブル143[[#This Row],[w]]*_L2))^2</f>
        <v>179.91709300262747</v>
      </c>
      <c r="D901">
        <f>1/(SQRT((1/_R2)^2+テーブル143[[#This Row],[(wc-1/wl)^2]]))</f>
        <v>7.4550698744667035E-2</v>
      </c>
      <c r="E901">
        <f>テーブル143[[#This Row],[インピーダンス]]*COS(テーブル143[[#This Row],[偏角]])</f>
        <v>5.5578066833181759E-4</v>
      </c>
      <c r="F901">
        <f>テーブル143[[#This Row],[インピーダンス]]*SIN(テーブル143[[#This Row],[偏角]])</f>
        <v>-7.4548627024022429E-2</v>
      </c>
      <c r="G901" s="2">
        <f>ATAN(_R2*(1/(テーブル143[[#This Row],[w]]*_L2)-テーブル143[[#This Row],[w]]*_C2))</f>
        <v>-1.5633411878623074</v>
      </c>
    </row>
    <row r="902" spans="1:7">
      <c r="A902">
        <f t="shared" si="25"/>
        <v>8533.5</v>
      </c>
      <c r="B902">
        <f>2*PI()*テーブル143[[#This Row],[周波数]]</f>
        <v>53617.561818816997</v>
      </c>
      <c r="C902">
        <f>(テーブル143[[#This Row],[w]]*_C2-1/(テーブル143[[#This Row],[w]]*_L2))^2</f>
        <v>180.34009585808298</v>
      </c>
      <c r="D902">
        <f>1/(SQRT((1/_R2)^2+テーブル143[[#This Row],[(wc-1/wl)^2]]))</f>
        <v>7.4463219802452338E-2</v>
      </c>
      <c r="E902">
        <f>テーブル143[[#This Row],[インピーダンス]]*COS(テーブル143[[#This Row],[偏角]])</f>
        <v>5.544771103348303E-4</v>
      </c>
      <c r="F902">
        <f>テーブル143[[#This Row],[インピーダンス]]*SIN(テーブル143[[#This Row],[偏角]])</f>
        <v>-7.4461155366287765E-2</v>
      </c>
      <c r="G902" s="2">
        <f>ATAN(_R2*(1/(テーブル143[[#This Row],[w]]*_L2)-テーブル143[[#This Row],[w]]*_C2))</f>
        <v>-1.5633499359993495</v>
      </c>
    </row>
    <row r="903" spans="1:7">
      <c r="A903">
        <f t="shared" si="25"/>
        <v>8543.5</v>
      </c>
      <c r="B903">
        <f>2*PI()*テーブル143[[#This Row],[周波数]]</f>
        <v>53680.393671888793</v>
      </c>
      <c r="C903">
        <f>(テーブル143[[#This Row],[w]]*_C2-1/(テーブル143[[#This Row],[w]]*_L2))^2</f>
        <v>180.76359470189593</v>
      </c>
      <c r="D903">
        <f>1/(SQRT((1/_R2)^2+テーブル143[[#This Row],[(wc-1/wl)^2]]))</f>
        <v>7.4375946053908362E-2</v>
      </c>
      <c r="E903">
        <f>テーブル143[[#This Row],[インピーダンス]]*COS(テーブル143[[#This Row],[偏角]])</f>
        <v>5.5317813514138385E-4</v>
      </c>
      <c r="F903">
        <f>テーブル143[[#This Row],[インピーダンス]]*SIN(テーブル143[[#This Row],[偏角]])</f>
        <v>-7.437388886810134E-2</v>
      </c>
      <c r="G903" s="2">
        <f>ATAN(_R2*(1/(テーブル143[[#This Row],[w]]*_L2)-テーブル143[[#This Row],[w]]*_C2))</f>
        <v>-1.5633586636158869</v>
      </c>
    </row>
    <row r="904" spans="1:7">
      <c r="A904">
        <f t="shared" si="25"/>
        <v>8553.5</v>
      </c>
      <c r="B904">
        <f>2*PI()*テーブル143[[#This Row],[周波数]]</f>
        <v>53743.225524960588</v>
      </c>
      <c r="C904">
        <f>(テーブル143[[#This Row],[w]]*_C2-1/(テーブル143[[#This Row],[w]]*_L2))^2</f>
        <v>181.18758953406311</v>
      </c>
      <c r="D904">
        <f>1/(SQRT((1/_R2)^2+テーブル143[[#This Row],[(wc-1/wl)^2]]))</f>
        <v>7.4288876777441074E-2</v>
      </c>
      <c r="E904">
        <f>テーブル143[[#This Row],[インピーダンス]]*COS(テーブル143[[#This Row],[偏角]])</f>
        <v>5.5188372128538404E-4</v>
      </c>
      <c r="F904">
        <f>テーブル143[[#This Row],[インピーダンス]]*SIN(テーブル143[[#This Row],[偏角]])</f>
        <v>-7.4286826808068765E-2</v>
      </c>
      <c r="G904" s="2">
        <f>ATAN(_R2*(1/(テーブル143[[#This Row],[w]]*_L2)-テーブル143[[#This Row],[w]]*_C2))</f>
        <v>-1.5633673707840858</v>
      </c>
    </row>
    <row r="905" spans="1:7">
      <c r="A905">
        <f t="shared" si="25"/>
        <v>8563.5</v>
      </c>
      <c r="B905">
        <f>2*PI()*テーブル143[[#This Row],[周波数]]</f>
        <v>53806.05737803239</v>
      </c>
      <c r="C905">
        <f>(テーブル143[[#This Row],[w]]*_C2-1/(テーブル143[[#This Row],[w]]*_L2))^2</f>
        <v>181.61208035458114</v>
      </c>
      <c r="D905">
        <f>1/(SQRT((1/_R2)^2+テーブル143[[#This Row],[(wc-1/wl)^2]]))</f>
        <v>7.4202011254838246E-2</v>
      </c>
      <c r="E905">
        <f>テーブル143[[#This Row],[インピーダンス]]*COS(テーブル143[[#This Row],[偏角]])</f>
        <v>5.5059384742631103E-4</v>
      </c>
      <c r="F905">
        <f>テーブル143[[#This Row],[インピーダンス]]*SIN(テーブル143[[#This Row],[偏角]])</f>
        <v>-7.4199968468176031E-2</v>
      </c>
      <c r="G905" s="2">
        <f>ATAN(_R2*(1/(テーブル143[[#This Row],[w]]*_L2)-テーブル143[[#This Row],[w]]*_C2))</f>
        <v>-1.5633760575757742</v>
      </c>
    </row>
    <row r="906" spans="1:7">
      <c r="A906">
        <f t="shared" si="25"/>
        <v>8573.5</v>
      </c>
      <c r="B906">
        <f>2*PI()*テーブル143[[#This Row],[周波数]]</f>
        <v>53868.889231104185</v>
      </c>
      <c r="C906">
        <f>(テーブル143[[#This Row],[w]]*_C2-1/(テーブル143[[#This Row],[w]]*_L2))^2</f>
        <v>182.03706716344664</v>
      </c>
      <c r="D906">
        <f>1/(SQRT((1/_R2)^2+テーブル143[[#This Row],[(wc-1/wl)^2]]))</f>
        <v>7.411534877124952E-2</v>
      </c>
      <c r="E906">
        <f>テーブル143[[#This Row],[インピーダンス]]*COS(テーブル143[[#This Row],[偏角]])</f>
        <v>5.4930849234840183E-4</v>
      </c>
      <c r="F906">
        <f>テーブル143[[#This Row],[インピーダンス]]*SIN(テーブル143[[#This Row],[偏角]])</f>
        <v>-7.4113313133769634E-2</v>
      </c>
      <c r="G906" s="2">
        <f>ATAN(_R2*(1/(テーブル143[[#This Row],[w]]*_L2)-テーブル143[[#This Row],[w]]*_C2))</f>
        <v>-1.5633847240624434</v>
      </c>
    </row>
    <row r="907" spans="1:7">
      <c r="A907">
        <f t="shared" si="25"/>
        <v>8583.5</v>
      </c>
      <c r="B907">
        <f>2*PI()*テーブル143[[#This Row],[周波数]]</f>
        <v>53931.721084175981</v>
      </c>
      <c r="C907">
        <f>(テーブル143[[#This Row],[w]]*_C2-1/(テーブル143[[#This Row],[w]]*_L2))^2</f>
        <v>182.46254996065642</v>
      </c>
      <c r="D907">
        <f>1/(SQRT((1/_R2)^2+テーブル143[[#This Row],[(wc-1/wl)^2]]))</f>
        <v>7.4028888615166766E-2</v>
      </c>
      <c r="E907">
        <f>テーブル143[[#This Row],[インピーダンス]]*COS(テーブル143[[#This Row],[偏角]])</f>
        <v>5.4802763495967498E-4</v>
      </c>
      <c r="F907">
        <f>テーブル143[[#This Row],[インピーダンス]]*SIN(テーブル143[[#This Row],[偏角]])</f>
        <v>-7.4026860093536914E-2</v>
      </c>
      <c r="G907" s="2">
        <f>ATAN(_R2*(1/(テーブル143[[#This Row],[w]]*_L2)-テーブル143[[#This Row],[w]]*_C2))</f>
        <v>-1.5633933703152512</v>
      </c>
    </row>
    <row r="908" spans="1:7">
      <c r="A908">
        <f t="shared" si="25"/>
        <v>8593.5</v>
      </c>
      <c r="B908">
        <f>2*PI()*テーブル143[[#This Row],[周波数]]</f>
        <v>53994.552937247776</v>
      </c>
      <c r="C908">
        <f>(テーブル143[[#This Row],[w]]*_C2-1/(テーブル143[[#This Row],[w]]*_L2))^2</f>
        <v>182.8885287462071</v>
      </c>
      <c r="D908">
        <f>1/(SQRT((1/_R2)^2+テーブル143[[#This Row],[(wc-1/wl)^2]]))</f>
        <v>7.3942630078404639E-2</v>
      </c>
      <c r="E908">
        <f>テーブル143[[#This Row],[インピーダンス]]*COS(テーブル143[[#This Row],[偏角]])</f>
        <v>5.4675125429117649E-4</v>
      </c>
      <c r="F908">
        <f>テーブル143[[#This Row],[インピーダンス]]*SIN(テーブル143[[#This Row],[偏角]])</f>
        <v>-7.3940608639486607E-2</v>
      </c>
      <c r="G908" s="2">
        <f>ATAN(_R2*(1/(テーブル143[[#This Row],[w]]*_L2)-テーブル143[[#This Row],[w]]*_C2))</f>
        <v>-1.5634019964050221</v>
      </c>
    </row>
    <row r="909" spans="1:7">
      <c r="A909">
        <f t="shared" si="25"/>
        <v>8603.5</v>
      </c>
      <c r="B909">
        <f>2*PI()*テーブル143[[#This Row],[周波数]]</f>
        <v>54057.384790319571</v>
      </c>
      <c r="C909">
        <f>(テーブル143[[#This Row],[w]]*_C2-1/(テーブル143[[#This Row],[w]]*_L2))^2</f>
        <v>183.31500352009553</v>
      </c>
      <c r="D909">
        <f>1/(SQRT((1/_R2)^2+テーブル143[[#This Row],[(wc-1/wl)^2]]))</f>
        <v>7.3856572456081071E-2</v>
      </c>
      <c r="E909">
        <f>テーブル143[[#This Row],[インピーダンス]]*COS(テーブル143[[#This Row],[偏角]])</f>
        <v>5.4547932949603254E-4</v>
      </c>
      <c r="F909">
        <f>テーブル143[[#This Row],[インピーダンス]]*SIN(テーブル143[[#This Row],[偏角]])</f>
        <v>-7.3854558066929393E-2</v>
      </c>
      <c r="G909" s="2">
        <f>ATAN(_R2*(1/(テーブル143[[#This Row],[w]]*_L2)-テーブル143[[#This Row],[w]]*_C2))</f>
        <v>-1.5634106024022509</v>
      </c>
    </row>
    <row r="910" spans="1:7">
      <c r="A910">
        <f t="shared" si="25"/>
        <v>8613.5</v>
      </c>
      <c r="B910">
        <f>2*PI()*テーブル143[[#This Row],[周波数]]</f>
        <v>54120.216643391366</v>
      </c>
      <c r="C910">
        <f>(テーブル143[[#This Row],[w]]*_C2-1/(テーブル143[[#This Row],[w]]*_L2))^2</f>
        <v>183.74197428231841</v>
      </c>
      <c r="D910">
        <f>1/(SQRT((1/_R2)^2+テーブル143[[#This Row],[(wc-1/wl)^2]]))</f>
        <v>7.3770715046598087E-2</v>
      </c>
      <c r="E910">
        <f>テーブル143[[#This Row],[インピーダンス]]*COS(テーブル143[[#This Row],[偏角]])</f>
        <v>5.4421183984864089E-4</v>
      </c>
      <c r="F910">
        <f>テーブル143[[#This Row],[インピーダンス]]*SIN(テーブル143[[#This Row],[偏角]])</f>
        <v>-7.37687076744587E-2</v>
      </c>
      <c r="G910" s="2">
        <f>ATAN(_R2*(1/(テーブル143[[#This Row],[w]]*_L2)-テーブル143[[#This Row],[w]]*_C2))</f>
        <v>-1.5634191883771038</v>
      </c>
    </row>
    <row r="911" spans="1:7">
      <c r="A911">
        <f t="shared" si="25"/>
        <v>8623.5</v>
      </c>
      <c r="B911">
        <f>2*PI()*テーブル143[[#This Row],[周波数]]</f>
        <v>54183.048496463161</v>
      </c>
      <c r="C911">
        <f>(テーブル143[[#This Row],[w]]*_C2-1/(テーブル143[[#This Row],[w]]*_L2))^2</f>
        <v>184.16944103287253</v>
      </c>
      <c r="D911">
        <f>1/(SQRT((1/_R2)^2+テーブル143[[#This Row],[(wc-1/wl)^2]]))</f>
        <v>7.368505715162274E-2</v>
      </c>
      <c r="E911">
        <f>テーブル143[[#This Row],[インピーダンス]]*COS(テーブル143[[#This Row],[偏角]])</f>
        <v>5.4294876474378665E-4</v>
      </c>
      <c r="F911">
        <f>テーブル143[[#This Row],[インピーダンス]]*SIN(テーブル143[[#This Row],[偏角]])</f>
        <v>-7.3683056763931651E-2</v>
      </c>
      <c r="G911" s="2">
        <f>ATAN(_R2*(1/(テーブル143[[#This Row],[w]]*_L2)-テーブル143[[#This Row],[w]]*_C2))</f>
        <v>-1.5634277543994206</v>
      </c>
    </row>
    <row r="912" spans="1:7">
      <c r="A912">
        <f t="shared" si="25"/>
        <v>8633.5</v>
      </c>
      <c r="B912">
        <f>2*PI()*テーブル143[[#This Row],[周波数]]</f>
        <v>54245.880349534957</v>
      </c>
      <c r="C912">
        <f>(テーブル143[[#This Row],[w]]*_C2-1/(テーブル143[[#This Row],[w]]*_L2))^2</f>
        <v>184.59740377175473</v>
      </c>
      <c r="D912">
        <f>1/(SQRT((1/_R2)^2+テーブル143[[#This Row],[(wc-1/wl)^2]]))</f>
        <v>7.3599598076067987E-2</v>
      </c>
      <c r="E912">
        <f>テーブル143[[#This Row],[インピーダンス]]*COS(テーブル143[[#This Row],[偏角]])</f>
        <v>5.4169008369587667E-4</v>
      </c>
      <c r="F912">
        <f>テーブル143[[#This Row],[インピーダンス]]*SIN(テーブル143[[#This Row],[偏角]])</f>
        <v>-7.3597604640449926E-2</v>
      </c>
      <c r="G912" s="2">
        <f>ATAN(_R2*(1/(テーブル143[[#This Row],[w]]*_L2)-テーブル143[[#This Row],[w]]*_C2))</f>
        <v>-1.563436300538716</v>
      </c>
    </row>
    <row r="913" spans="1:7">
      <c r="A913">
        <f t="shared" si="25"/>
        <v>8643.5</v>
      </c>
      <c r="B913">
        <f>2*PI()*テーブル143[[#This Row],[周波数]]</f>
        <v>54308.712202606752</v>
      </c>
      <c r="C913">
        <f>(テーブル143[[#This Row],[w]]*_C2-1/(テーブル143[[#This Row],[w]]*_L2))^2</f>
        <v>185.02586249896189</v>
      </c>
      <c r="D913">
        <f>1/(SQRT((1/_R2)^2+テーブル143[[#This Row],[(wc-1/wl)^2]]))</f>
        <v>7.3514337128073967E-2</v>
      </c>
      <c r="E913">
        <f>テーブル143[[#This Row],[インピーダンス]]*COS(テーブル143[[#This Row],[偏角]])</f>
        <v>5.4043577633801842E-4</v>
      </c>
      <c r="F913">
        <f>テーブル143[[#This Row],[インピーダンス]]*SIN(テーブル143[[#This Row],[偏角]])</f>
        <v>-7.3512350612341112E-2</v>
      </c>
      <c r="G913" s="2">
        <f>ATAN(_R2*(1/(テーブル143[[#This Row],[w]]*_L2)-テーブル143[[#This Row],[w]]*_C2))</f>
        <v>-1.5634448268641823</v>
      </c>
    </row>
    <row r="914" spans="1:7">
      <c r="A914">
        <f t="shared" si="25"/>
        <v>8653.5</v>
      </c>
      <c r="B914">
        <f>2*PI()*テーブル143[[#This Row],[周波数]]</f>
        <v>54371.544055678547</v>
      </c>
      <c r="C914">
        <f>(テーブル143[[#This Row],[w]]*_C2-1/(テーブル143[[#This Row],[w]]*_L2))^2</f>
        <v>185.4548172144907</v>
      </c>
      <c r="D914">
        <f>1/(SQRT((1/_R2)^2+テーブル143[[#This Row],[(wc-1/wl)^2]]))</f>
        <v>7.3429273618989266E-2</v>
      </c>
      <c r="E914">
        <f>テーブル143[[#This Row],[インピーダンス]]*COS(テーブル143[[#This Row],[偏角]])</f>
        <v>5.3918582242123427E-4</v>
      </c>
      <c r="F914">
        <f>テーブル143[[#This Row],[インピーダンス]]*SIN(テーブル143[[#This Row],[偏角]])</f>
        <v>-7.3427293991139925E-2</v>
      </c>
      <c r="G914" s="2">
        <f>ATAN(_R2*(1/(テーブル143[[#This Row],[w]]*_L2)-テーブル143[[#This Row],[w]]*_C2))</f>
        <v>-1.5634533334446912</v>
      </c>
    </row>
    <row r="915" spans="1:7">
      <c r="A915">
        <f t="shared" si="25"/>
        <v>8663.5</v>
      </c>
      <c r="B915">
        <f>2*PI()*テーブル143[[#This Row],[周波数]]</f>
        <v>54434.375908750342</v>
      </c>
      <c r="C915">
        <f>(テーブル143[[#This Row],[w]]*_C2-1/(テーブル143[[#This Row],[w]]*_L2))^2</f>
        <v>185.88426791833811</v>
      </c>
      <c r="D915">
        <f>1/(SQRT((1/_R2)^2+テーブル143[[#This Row],[(wc-1/wl)^2]]))</f>
        <v>7.3344406863352279E-2</v>
      </c>
      <c r="E915">
        <f>テーブル143[[#This Row],[インピーダンス]]*COS(テーブル143[[#This Row],[偏角]])</f>
        <v>5.3794020181369736E-4</v>
      </c>
      <c r="F915">
        <f>テーブル143[[#This Row],[インピーダンス]]*SIN(テーブル143[[#This Row],[偏角]])</f>
        <v>-7.3342434091569583E-2</v>
      </c>
      <c r="G915" s="2">
        <f>ATAN(_R2*(1/(テーブル143[[#This Row],[w]]*_L2)-テーブル143[[#This Row],[w]]*_C2))</f>
        <v>-1.5634618203487944</v>
      </c>
    </row>
    <row r="916" spans="1:7">
      <c r="A916">
        <f t="shared" si="25"/>
        <v>8673.5</v>
      </c>
      <c r="B916">
        <f>2*PI()*テーブル143[[#This Row],[周波数]]</f>
        <v>54497.207761822145</v>
      </c>
      <c r="C916">
        <f>(テーブル143[[#This Row],[w]]*_C2-1/(テーブル143[[#This Row],[w]]*_L2))^2</f>
        <v>186.31421461050101</v>
      </c>
      <c r="D916">
        <f>1/(SQRT((1/_R2)^2+テーブル143[[#This Row],[(wc-1/wl)^2]]))</f>
        <v>7.3259736178872728E-2</v>
      </c>
      <c r="E916">
        <f>テーブル143[[#This Row],[インピーダンス]]*COS(テーブル143[[#This Row],[偏角]])</f>
        <v>5.3669889449981033E-4</v>
      </c>
      <c r="F916">
        <f>テーブル143[[#This Row],[インピーダンス]]*SIN(テーブル143[[#This Row],[偏角]])</f>
        <v>-7.3257770231523411E-2</v>
      </c>
      <c r="G916" s="2">
        <f>ATAN(_R2*(1/(テーブル143[[#This Row],[w]]*_L2)-テーブル143[[#This Row],[w]]*_C2))</f>
        <v>-1.5634702876447275</v>
      </c>
    </row>
    <row r="917" spans="1:7">
      <c r="A917">
        <f t="shared" si="25"/>
        <v>8683.5</v>
      </c>
      <c r="B917">
        <f>2*PI()*テーブル143[[#This Row],[周波数]]</f>
        <v>54560.03961489394</v>
      </c>
      <c r="C917">
        <f>(テーブル143[[#This Row],[w]]*_C2-1/(テーブル143[[#This Row],[w]]*_L2))^2</f>
        <v>186.74465729097628</v>
      </c>
      <c r="D917">
        <f>1/(SQRT((1/_R2)^2+テーブル143[[#This Row],[(wc-1/wl)^2]]))</f>
        <v>7.3175260886413435E-2</v>
      </c>
      <c r="E917">
        <f>テーブル143[[#This Row],[インピーダンス]]*COS(テーブル143[[#This Row],[偏角]])</f>
        <v>5.3546188057947087E-4</v>
      </c>
      <c r="F917">
        <f>テーブル143[[#This Row],[インピーダンス]]*SIN(テーブル143[[#This Row],[偏角]])</f>
        <v>-7.3173301732046461E-2</v>
      </c>
      <c r="G917" s="2">
        <f>ATAN(_R2*(1/(テーブル143[[#This Row],[w]]*_L2)-テーブル143[[#This Row],[w]]*_C2))</f>
        <v>-1.5634787354004103</v>
      </c>
    </row>
    <row r="918" spans="1:7">
      <c r="A918">
        <f t="shared" si="25"/>
        <v>8693.5</v>
      </c>
      <c r="B918">
        <f>2*PI()*テーブル143[[#This Row],[周波数]]</f>
        <v>54622.871467965735</v>
      </c>
      <c r="C918">
        <f>(テーブル143[[#This Row],[w]]*_C2-1/(テーブル143[[#This Row],[w]]*_L2))^2</f>
        <v>187.17559595976073</v>
      </c>
      <c r="D918">
        <f>1/(SQRT((1/_R2)^2+テーブル143[[#This Row],[(wc-1/wl)^2]]))</f>
        <v>7.3090980309972076E-2</v>
      </c>
      <c r="E918">
        <f>テーブル143[[#This Row],[インピーダンス]]*COS(テーブル143[[#This Row],[偏角]])</f>
        <v>5.3422914026727436E-4</v>
      </c>
      <c r="F918">
        <f>テーブル143[[#This Row],[インピーダンス]]*SIN(テーブル143[[#This Row],[偏角]])</f>
        <v>-7.3089027917317487E-2</v>
      </c>
      <c r="G918" s="2">
        <f>ATAN(_R2*(1/(テーブル143[[#This Row],[w]]*_L2)-テーブル143[[#This Row],[w]]*_C2))</f>
        <v>-1.5634871636834489</v>
      </c>
    </row>
    <row r="919" spans="1:7">
      <c r="A919">
        <f t="shared" si="25"/>
        <v>8703.5</v>
      </c>
      <c r="B919">
        <f>2*PI()*テーブル143[[#This Row],[周波数]]</f>
        <v>54685.70332103753</v>
      </c>
      <c r="C919">
        <f>(テーブル143[[#This Row],[w]]*_C2-1/(テーブル143[[#This Row],[w]]*_L2))^2</f>
        <v>187.60703061685143</v>
      </c>
      <c r="D919">
        <f>1/(SQRT((1/_R2)^2+テーブル143[[#This Row],[(wc-1/wl)^2]]))</f>
        <v>7.3006893776662973E-2</v>
      </c>
      <c r="E919">
        <f>テーブル143[[#This Row],[インピーダンス]]*COS(テーブル143[[#This Row],[偏角]])</f>
        <v>5.330006538916915E-4</v>
      </c>
      <c r="F919">
        <f>テーブル143[[#This Row],[インピーダンス]]*SIN(テーブル143[[#This Row],[偏角]])</f>
        <v>-7.3004948114630569E-2</v>
      </c>
      <c r="G919" s="2">
        <f>ATAN(_R2*(1/(テーブル143[[#This Row],[w]]*_L2)-テーブル143[[#This Row],[w]]*_C2))</f>
        <v>-1.5634955725611379</v>
      </c>
    </row>
    <row r="920" spans="1:7">
      <c r="A920">
        <f t="shared" si="25"/>
        <v>8713.5</v>
      </c>
      <c r="B920">
        <f>2*PI()*テーブル143[[#This Row],[周波数]]</f>
        <v>54748.535174109325</v>
      </c>
      <c r="C920">
        <f>(テーブル143[[#This Row],[w]]*_C2-1/(テーブル143[[#This Row],[w]]*_L2))^2</f>
        <v>188.03896126224532</v>
      </c>
      <c r="D920">
        <f>1/(SQRT((1/_R2)^2+テーブル143[[#This Row],[(wc-1/wl)^2]]))</f>
        <v>7.2923000616699374E-2</v>
      </c>
      <c r="E920">
        <f>テーブル143[[#This Row],[インピーダンス]]*COS(テーブル143[[#This Row],[偏角]])</f>
        <v>5.3177640189431684E-4</v>
      </c>
      <c r="F920">
        <f>テーブル143[[#This Row],[インピーダンス]]*SIN(テーブル143[[#This Row],[偏角]])</f>
        <v>-7.2921061654377506E-2</v>
      </c>
      <c r="G920" s="2">
        <f>ATAN(_R2*(1/(テーブル143[[#This Row],[w]]*_L2)-テーブル143[[#This Row],[w]]*_C2))</f>
        <v>-1.5635039621004618</v>
      </c>
    </row>
    <row r="921" spans="1:7">
      <c r="A921">
        <f t="shared" si="25"/>
        <v>8723.5</v>
      </c>
      <c r="B921">
        <f>2*PI()*テーブル143[[#This Row],[周波数]]</f>
        <v>54811.367027181121</v>
      </c>
      <c r="C921">
        <f>(テーブル143[[#This Row],[w]]*_C2-1/(テーブル143[[#This Row],[w]]*_L2))^2</f>
        <v>188.47138789593933</v>
      </c>
      <c r="D921">
        <f>1/(SQRT((1/_R2)^2+テーブル143[[#This Row],[(wc-1/wl)^2]]))</f>
        <v>7.2839300163375448E-2</v>
      </c>
      <c r="E921">
        <f>テーブル143[[#This Row],[インピーダンス]]*COS(テーブル143[[#This Row],[偏角]])</f>
        <v>5.3055636482902382E-4</v>
      </c>
      <c r="F921">
        <f>テーブル143[[#This Row],[インピーダンス]]*SIN(テーブル143[[#This Row],[偏角]])</f>
        <v>-7.2837367870029771E-2</v>
      </c>
      <c r="G921" s="2">
        <f>ATAN(_R2*(1/(テーブル143[[#This Row],[w]]*_L2)-テーブル143[[#This Row],[w]]*_C2))</f>
        <v>-1.5635123323680975</v>
      </c>
    </row>
    <row r="922" spans="1:7">
      <c r="A922">
        <f t="shared" si="25"/>
        <v>8733.5</v>
      </c>
      <c r="B922">
        <f>2*PI()*テーブル143[[#This Row],[周波数]]</f>
        <v>54874.198880252916</v>
      </c>
      <c r="C922">
        <f>(テーブル143[[#This Row],[w]]*_C2-1/(テーブル143[[#This Row],[w]]*_L2))^2</f>
        <v>188.90431051793038</v>
      </c>
      <c r="D922">
        <f>1/(SQRT((1/_R2)^2+テーブル143[[#This Row],[(wc-1/wl)^2]]))</f>
        <v>7.2755791753048624E-2</v>
      </c>
      <c r="E922">
        <f>テーブル143[[#This Row],[インピーダンス]]*COS(テーブル143[[#This Row],[偏角]])</f>
        <v>5.293405233613046E-4</v>
      </c>
      <c r="F922">
        <f>テーブル143[[#This Row],[インピーダンス]]*SIN(テーブル143[[#This Row],[偏角]])</f>
        <v>-7.2753866098120901E-2</v>
      </c>
      <c r="G922" s="2">
        <f>ATAN(_R2*(1/(テーブル143[[#This Row],[w]]*_L2)-テーブル143[[#This Row],[w]]*_C2))</f>
        <v>-1.5635206834304145</v>
      </c>
    </row>
    <row r="923" spans="1:7">
      <c r="A923">
        <f t="shared" si="25"/>
        <v>8743.5</v>
      </c>
      <c r="B923">
        <f>2*PI()*テーブル143[[#This Row],[周波数]]</f>
        <v>54937.030733324711</v>
      </c>
      <c r="C923">
        <f>(テーブル143[[#This Row],[w]]*_C2-1/(テーブル143[[#This Row],[w]]*_L2))^2</f>
        <v>189.33772912821553</v>
      </c>
      <c r="D923">
        <f>1/(SQRT((1/_R2)^2+テーブル143[[#This Row],[(wc-1/wl)^2]]))</f>
        <v>7.267247472512206E-2</v>
      </c>
      <c r="E923">
        <f>テーブル143[[#This Row],[インピーダンス]]*COS(テーブル143[[#This Row],[偏角]])</f>
        <v>5.2812885826735605E-4</v>
      </c>
      <c r="F923">
        <f>テーブル143[[#This Row],[インピーダンス]]*SIN(テーブル143[[#This Row],[偏角]])</f>
        <v>-7.2670555678228915E-2</v>
      </c>
      <c r="G923" s="2">
        <f>ATAN(_R2*(1/(テーブル143[[#This Row],[w]]*_L2)-テーブル143[[#This Row],[w]]*_C2))</f>
        <v>-1.5635290153534789</v>
      </c>
    </row>
    <row r="924" spans="1:7">
      <c r="A924">
        <f t="shared" si="25"/>
        <v>8753.5</v>
      </c>
      <c r="B924">
        <f>2*PI()*テーブル143[[#This Row],[周波数]]</f>
        <v>54999.862586396506</v>
      </c>
      <c r="C924">
        <f>(テーブル143[[#This Row],[w]]*_C2-1/(テーブル143[[#This Row],[w]]*_L2))^2</f>
        <v>189.77164372679178</v>
      </c>
      <c r="D924">
        <f>1/(SQRT((1/_R2)^2+テーブル143[[#This Row],[(wc-1/wl)^2]]))</f>
        <v>7.2589348422027092E-2</v>
      </c>
      <c r="E924">
        <f>テーブル143[[#This Row],[インピーダンス]]*COS(テーブル143[[#This Row],[偏角]])</f>
        <v>5.2692135043344503E-4</v>
      </c>
      <c r="F924">
        <f>テーブル143[[#This Row],[インピーダンス]]*SIN(テーブル143[[#This Row],[偏角]])</f>
        <v>-7.2587435952958856E-2</v>
      </c>
      <c r="G924" s="2">
        <f>ATAN(_R2*(1/(テーブル143[[#This Row],[w]]*_L2)-テーブル143[[#This Row],[w]]*_C2))</f>
        <v>-1.5635373282030531</v>
      </c>
    </row>
    <row r="925" spans="1:7">
      <c r="A925">
        <f t="shared" si="25"/>
        <v>8763.5</v>
      </c>
      <c r="B925">
        <f>2*PI()*テーブル143[[#This Row],[周波数]]</f>
        <v>55062.694439468301</v>
      </c>
      <c r="C925">
        <f>(テーブル143[[#This Row],[w]]*_C2-1/(テーブル143[[#This Row],[w]]*_L2))^2</f>
        <v>190.20605431365624</v>
      </c>
      <c r="D925">
        <f>1/(SQRT((1/_R2)^2+テーブル143[[#This Row],[(wc-1/wl)^2]]))</f>
        <v>7.2506412189205949E-2</v>
      </c>
      <c r="E925">
        <f>テーブル143[[#This Row],[インピーダンス]]*COS(テーブル143[[#This Row],[偏角]])</f>
        <v>5.2571798085510263E-4</v>
      </c>
      <c r="F925">
        <f>テーブル143[[#This Row],[インピーダンス]]*SIN(テーブル143[[#This Row],[偏角]])</f>
        <v>-7.2504506267925442E-2</v>
      </c>
      <c r="G925" s="2">
        <f>ATAN(_R2*(1/(テーブル143[[#This Row],[w]]*_L2)-テーブル143[[#This Row],[w]]*_C2))</f>
        <v>-1.5635456220445987</v>
      </c>
    </row>
    <row r="926" spans="1:7">
      <c r="A926">
        <f t="shared" si="25"/>
        <v>8773.5</v>
      </c>
      <c r="B926">
        <f>2*PI()*テーブル143[[#This Row],[周波数]]</f>
        <v>55125.526292540097</v>
      </c>
      <c r="C926">
        <f>(テーブル143[[#This Row],[w]]*_C2-1/(テーブル143[[#This Row],[w]]*_L2))^2</f>
        <v>190.64096088880584</v>
      </c>
      <c r="D926">
        <f>1/(SQRT((1/_R2)^2+テーブル143[[#This Row],[(wc-1/wl)^2]]))</f>
        <v>7.2423665375094523E-2</v>
      </c>
      <c r="E926">
        <f>テーブル143[[#This Row],[インピーダンス]]*COS(テーブル143[[#This Row],[偏角]])</f>
        <v>5.2451873063637082E-4</v>
      </c>
      <c r="F926">
        <f>テーブル143[[#This Row],[インピーダンス]]*SIN(テーブル143[[#This Row],[偏角]])</f>
        <v>-7.2421765971735858E-2</v>
      </c>
      <c r="G926" s="2">
        <f>ATAN(_R2*(1/(テーブル143[[#This Row],[w]]*_L2)-テーブル143[[#This Row],[w]]*_C2))</f>
        <v>-1.5635538969432776</v>
      </c>
    </row>
    <row r="927" spans="1:7">
      <c r="A927">
        <f t="shared" si="25"/>
        <v>8783.5</v>
      </c>
      <c r="B927">
        <f>2*PI()*テーブル143[[#This Row],[周波数]]</f>
        <v>55188.358145611899</v>
      </c>
      <c r="C927">
        <f>(テーブル143[[#This Row],[w]]*_C2-1/(テーブル143[[#This Row],[w]]*_L2))^2</f>
        <v>191.07636345223779</v>
      </c>
      <c r="D927">
        <f>1/(SQRT((1/_R2)^2+テーブル143[[#This Row],[(wc-1/wl)^2]]))</f>
        <v>7.2341107331105242E-2</v>
      </c>
      <c r="E927">
        <f>テーブル143[[#This Row],[インピーダンス]]*COS(テーブル143[[#This Row],[偏角]])</f>
        <v>5.2332358098905452E-4</v>
      </c>
      <c r="F927">
        <f>テーブル143[[#This Row],[インピーダンス]]*SIN(テーブル143[[#This Row],[偏角]])</f>
        <v>-7.2339214415972686E-2</v>
      </c>
      <c r="G927" s="2">
        <f>ATAN(_R2*(1/(テーブル143[[#This Row],[w]]*_L2)-テーブル143[[#This Row],[w]]*_C2))</f>
        <v>-1.5635621529639545</v>
      </c>
    </row>
    <row r="928" spans="1:7">
      <c r="A928">
        <f t="shared" si="25"/>
        <v>8793.5</v>
      </c>
      <c r="B928">
        <f>2*PI()*テーブル143[[#This Row],[周波数]]</f>
        <v>55251.189998683694</v>
      </c>
      <c r="C928">
        <f>(テーブル143[[#This Row],[w]]*_C2-1/(テーブル143[[#This Row],[w]]*_L2))^2</f>
        <v>191.51226200394908</v>
      </c>
      <c r="D928">
        <f>1/(SQRT((1/_R2)^2+テーブル143[[#This Row],[(wc-1/wl)^2]]))</f>
        <v>7.2258737411610138E-2</v>
      </c>
      <c r="E928">
        <f>テーブル143[[#This Row],[インピーダンス]]*COS(テーブル143[[#This Row],[偏角]])</f>
        <v>5.2213251323199599E-4</v>
      </c>
      <c r="F928">
        <f>テーブル143[[#This Row],[インピーダンス]]*SIN(テーブル143[[#This Row],[偏角]])</f>
        <v>-7.2256850955176921E-2</v>
      </c>
      <c r="G928" s="2">
        <f>ATAN(_R2*(1/(テーブル143[[#This Row],[w]]*_L2)-テーブル143[[#This Row],[w]]*_C2))</f>
        <v>-1.5635703901711979</v>
      </c>
    </row>
    <row r="929" spans="1:7">
      <c r="A929">
        <f t="shared" si="25"/>
        <v>8803.5</v>
      </c>
      <c r="B929">
        <f>2*PI()*テーブル143[[#This Row],[周波数]]</f>
        <v>55314.021851755489</v>
      </c>
      <c r="C929">
        <f>(テーブル143[[#This Row],[w]]*_C2-1/(テーブル143[[#This Row],[w]]*_L2))^2</f>
        <v>191.94865654393681</v>
      </c>
      <c r="D929">
        <f>1/(SQRT((1/_R2)^2+テーブル143[[#This Row],[(wc-1/wl)^2]]))</f>
        <v>7.2176554973923862E-2</v>
      </c>
      <c r="E929">
        <f>テーブル143[[#This Row],[インピーダンス]]*COS(テーブル143[[#This Row],[偏角]])</f>
        <v>5.2094550879038372E-4</v>
      </c>
      <c r="F929">
        <f>テーブル143[[#This Row],[インピーダンス]]*SIN(テーブル143[[#This Row],[偏角]])</f>
        <v>-7.2174674946831066E-2</v>
      </c>
      <c r="G929" s="2">
        <f>ATAN(_R2*(1/(テーブル143[[#This Row],[w]]*_L2)-テーブル143[[#This Row],[w]]*_C2))</f>
        <v>-1.5635786086292816</v>
      </c>
    </row>
    <row r="930" spans="1:7">
      <c r="A930">
        <f t="shared" si="25"/>
        <v>8813.5</v>
      </c>
      <c r="B930">
        <f>2*PI()*テーブル143[[#This Row],[周波数]]</f>
        <v>55376.853704827285</v>
      </c>
      <c r="C930">
        <f>(テーブル143[[#This Row],[w]]*_C2-1/(テーブル143[[#This Row],[w]]*_L2))^2</f>
        <v>192.38554707219808</v>
      </c>
      <c r="D930">
        <f>1/(SQRT((1/_R2)^2+テーブル143[[#This Row],[(wc-1/wl)^2]]))</f>
        <v>7.2094559378287071E-2</v>
      </c>
      <c r="E930">
        <f>テーブル143[[#This Row],[インピーダンス]]*COS(テーブル143[[#This Row],[偏角]])</f>
        <v>5.1976254919494104E-4</v>
      </c>
      <c r="F930">
        <f>テーブル143[[#This Row],[インピーダンス]]*SIN(テーブル143[[#This Row],[偏角]])</f>
        <v>-7.209268575134245E-2</v>
      </c>
      <c r="G930" s="2">
        <f>ATAN(_R2*(1/(テーブル143[[#This Row],[w]]*_L2)-テーブル143[[#This Row],[w]]*_C2))</f>
        <v>-1.5635868084021871</v>
      </c>
    </row>
    <row r="931" spans="1:7">
      <c r="A931">
        <f t="shared" si="25"/>
        <v>8823.5</v>
      </c>
      <c r="B931">
        <f>2*PI()*テーブル143[[#This Row],[周波数]]</f>
        <v>55439.68555789908</v>
      </c>
      <c r="C931">
        <f>(テーブル143[[#This Row],[w]]*_C2-1/(テーブル143[[#This Row],[w]]*_L2))^2</f>
        <v>192.82293358873005</v>
      </c>
      <c r="D931">
        <f>1/(SQRT((1/_R2)^2+テーブル143[[#This Row],[(wc-1/wl)^2]]))</f>
        <v>7.2012749987849678E-2</v>
      </c>
      <c r="E931">
        <f>テーブル143[[#This Row],[インピーダンス]]*COS(テーブル143[[#This Row],[偏角]])</f>
        <v>5.1858361608126183E-4</v>
      </c>
      <c r="F931">
        <f>テーブル143[[#This Row],[インピーダンス]]*SIN(テーブル143[[#This Row],[偏角]])</f>
        <v>-7.2010882732026521E-2</v>
      </c>
      <c r="G931" s="2">
        <f>ATAN(_R2*(1/(テーブル143[[#This Row],[w]]*_L2)-テーブル143[[#This Row],[w]]*_C2))</f>
        <v>-1.5635949895536052</v>
      </c>
    </row>
    <row r="932" spans="1:7">
      <c r="A932">
        <f t="shared" si="25"/>
        <v>8833.5</v>
      </c>
      <c r="B932">
        <f>2*PI()*テーブル143[[#This Row],[周波数]]</f>
        <v>55502.517410970875</v>
      </c>
      <c r="C932">
        <f>(テーブル143[[#This Row],[w]]*_C2-1/(テーブル143[[#This Row],[w]]*_L2))^2</f>
        <v>193.26081609352988</v>
      </c>
      <c r="D932">
        <f>1/(SQRT((1/_R2)^2+テーブル143[[#This Row],[(wc-1/wl)^2]]))</f>
        <v>7.1931126168654339E-2</v>
      </c>
      <c r="E932">
        <f>テーブル143[[#This Row],[インピーダンス]]*COS(テーブル143[[#This Row],[偏角]])</f>
        <v>5.1740869118908764E-4</v>
      </c>
      <c r="F932">
        <f>テーブル143[[#This Row],[インピーダンス]]*SIN(テーブル143[[#This Row],[偏角]])</f>
        <v>-7.1929265255090372E-2</v>
      </c>
      <c r="G932" s="2">
        <f>ATAN(_R2*(1/(テーブル143[[#This Row],[w]]*_L2)-テーブル143[[#This Row],[w]]*_C2))</f>
        <v>-1.5636031521469371</v>
      </c>
    </row>
    <row r="933" spans="1:7">
      <c r="A933">
        <f t="shared" si="25"/>
        <v>8843.5</v>
      </c>
      <c r="B933">
        <f>2*PI()*テーブル143[[#This Row],[周波数]]</f>
        <v>55565.34926404267</v>
      </c>
      <c r="C933">
        <f>(テーブル143[[#This Row],[w]]*_C2-1/(テーブル143[[#This Row],[w]]*_L2))^2</f>
        <v>193.69919458659473</v>
      </c>
      <c r="D933">
        <f>1/(SQRT((1/_R2)^2+テーブル143[[#This Row],[(wc-1/wl)^2]]))</f>
        <v>7.1849687289620087E-2</v>
      </c>
      <c r="E933">
        <f>テーブル143[[#This Row],[インピーダンス]]*COS(テーブル143[[#This Row],[偏角]])</f>
        <v>5.1623775636162211E-4</v>
      </c>
      <c r="F933">
        <f>テーブル143[[#This Row],[インピーダンス]]*SIN(テーブル143[[#This Row],[偏角]])</f>
        <v>-7.1847832689616337E-2</v>
      </c>
      <c r="G933" s="2">
        <f>ATAN(_R2*(1/(テーブル143[[#This Row],[w]]*_L2)-テーブル143[[#This Row],[w]]*_C2))</f>
        <v>-1.5636112962452962</v>
      </c>
    </row>
    <row r="934" spans="1:7">
      <c r="A934">
        <f t="shared" si="25"/>
        <v>8853.5</v>
      </c>
      <c r="B934">
        <f>2*PI()*テーブル143[[#This Row],[周波数]]</f>
        <v>55628.181117114465</v>
      </c>
      <c r="C934">
        <f>(テーブル143[[#This Row],[w]]*_C2-1/(テーブル143[[#This Row],[w]]*_L2))^2</f>
        <v>194.1380690679218</v>
      </c>
      <c r="D934">
        <f>1/(SQRT((1/_R2)^2+テーブル143[[#This Row],[(wc-1/wl)^2]]))</f>
        <v>7.1768432722525963E-2</v>
      </c>
      <c r="E934">
        <f>テーブル143[[#This Row],[インピーダンス]]*COS(テーブル143[[#This Row],[偏角]])</f>
        <v>5.1507079354476957E-4</v>
      </c>
      <c r="F934">
        <f>テーブル143[[#This Row],[インピーダンス]]*SIN(テーブル143[[#This Row],[偏角]])</f>
        <v>-7.1766584407545631E-2</v>
      </c>
      <c r="G934" s="2">
        <f>ATAN(_R2*(1/(テーブル143[[#This Row],[w]]*_L2)-テーブル143[[#This Row],[w]]*_C2))</f>
        <v>-1.56361942191151</v>
      </c>
    </row>
    <row r="935" spans="1:7">
      <c r="A935">
        <f t="shared" si="25"/>
        <v>8863.5</v>
      </c>
      <c r="B935">
        <f>2*PI()*テーブル143[[#This Row],[周波数]]</f>
        <v>55691.012970186261</v>
      </c>
      <c r="C935">
        <f>(テーブル143[[#This Row],[w]]*_C2-1/(テーブル143[[#This Row],[w]]*_L2))^2</f>
        <v>194.57743953750827</v>
      </c>
      <c r="D935">
        <f>1/(SQRT((1/_R2)^2+テーブル143[[#This Row],[(wc-1/wl)^2]]))</f>
        <v>7.1687361841994923E-2</v>
      </c>
      <c r="E935">
        <f>テーブル143[[#This Row],[インピーダンス]]*COS(テーブル143[[#This Row],[偏角]])</f>
        <v>5.1390778478650713E-4</v>
      </c>
      <c r="F935">
        <f>テーブル143[[#This Row],[インピーダンス]]*SIN(テーブル143[[#This Row],[偏角]])</f>
        <v>-7.1685519783662346E-2</v>
      </c>
      <c r="G935" s="2">
        <f>ATAN(_R2*(1/(テーブル143[[#This Row],[w]]*_L2)-テーブル143[[#This Row],[w]]*_C2))</f>
        <v>-1.5636275292081216</v>
      </c>
    </row>
    <row r="936" spans="1:7">
      <c r="A936">
        <f t="shared" si="25"/>
        <v>8873.5</v>
      </c>
      <c r="B936">
        <f>2*PI()*テーブル143[[#This Row],[周波数]]</f>
        <v>55753.844823258056</v>
      </c>
      <c r="C936">
        <f>(テーブル143[[#This Row],[w]]*_C2-1/(テーブル143[[#This Row],[w]]*_L2))^2</f>
        <v>195.01730599535142</v>
      </c>
      <c r="D936">
        <f>1/(SQRT((1/_R2)^2+テーブル143[[#This Row],[(wc-1/wl)^2]]))</f>
        <v>7.1606474025477582E-2</v>
      </c>
      <c r="E936">
        <f>テーブル143[[#This Row],[インピーダンス]]*COS(テーブル143[[#This Row],[偏角]])</f>
        <v>5.127487122361322E-4</v>
      </c>
      <c r="F936">
        <f>テーブル143[[#This Row],[インピーダンス]]*SIN(テーブル143[[#This Row],[偏角]])</f>
        <v>-7.1604638195577081E-2</v>
      </c>
      <c r="G936" s="2">
        <f>ATAN(_R2*(1/(テーブル143[[#This Row],[w]]*_L2)-テーブル143[[#This Row],[w]]*_C2))</f>
        <v>-1.5636356181973914</v>
      </c>
    </row>
    <row r="937" spans="1:7">
      <c r="A937">
        <f t="shared" si="25"/>
        <v>8883.5</v>
      </c>
      <c r="B937">
        <f>2*PI()*テーブル143[[#This Row],[周波数]]</f>
        <v>55816.676676329851</v>
      </c>
      <c r="C937">
        <f>(テーブル143[[#This Row],[w]]*_C2-1/(テーブル143[[#This Row],[w]]*_L2))^2</f>
        <v>195.45766844144836</v>
      </c>
      <c r="D937">
        <f>1/(SQRT((1/_R2)^2+テーブル143[[#This Row],[(wc-1/wl)^2]]))</f>
        <v>7.1525768653236468E-2</v>
      </c>
      <c r="E937">
        <f>テーブル143[[#This Row],[インピーダンス]]*COS(テーブル143[[#This Row],[偏角]])</f>
        <v>5.1159355814362861E-4</v>
      </c>
      <c r="F937">
        <f>テーブル143[[#This Row],[インピーダンス]]*SIN(テーブル143[[#This Row],[偏角]])</f>
        <v>-7.1523939023711292E-2</v>
      </c>
      <c r="G937" s="2">
        <f>ATAN(_R2*(1/(テーブル143[[#This Row],[w]]*_L2)-テーブル143[[#This Row],[w]]*_C2))</f>
        <v>-1.5636436889412981</v>
      </c>
    </row>
    <row r="938" spans="1:7">
      <c r="A938">
        <f t="shared" si="25"/>
        <v>8893.5</v>
      </c>
      <c r="B938">
        <f>2*PI()*テーブル143[[#This Row],[周波数]]</f>
        <v>55879.508529401654</v>
      </c>
      <c r="C938">
        <f>(テーブル143[[#This Row],[w]]*_C2-1/(テーブル143[[#This Row],[w]]*_L2))^2</f>
        <v>195.89852687579639</v>
      </c>
      <c r="D938">
        <f>1/(SQRT((1/_R2)^2+テーブル143[[#This Row],[(wc-1/wl)^2]]))</f>
        <v>7.1445245108329947E-2</v>
      </c>
      <c r="E938">
        <f>テーブル143[[#This Row],[インピーダンス]]*COS(テーブル143[[#This Row],[偏角]])</f>
        <v>5.1044230485893926E-4</v>
      </c>
      <c r="F938">
        <f>テーブル143[[#This Row],[インピーダンス]]*SIN(テーブル143[[#This Row],[偏角]])</f>
        <v>-7.1443421651281189E-2</v>
      </c>
      <c r="G938" s="2">
        <f>ATAN(_R2*(1/(テーブル143[[#This Row],[w]]*_L2)-テーブル143[[#This Row],[w]]*_C2))</f>
        <v>-1.5636517415015414</v>
      </c>
    </row>
    <row r="939" spans="1:7">
      <c r="A939">
        <f t="shared" si="25"/>
        <v>8903.5</v>
      </c>
      <c r="B939">
        <f>2*PI()*テーブル143[[#This Row],[周波数]]</f>
        <v>55942.340382473449</v>
      </c>
      <c r="C939">
        <f>(テーブル143[[#This Row],[w]]*_C2-1/(テーブル143[[#This Row],[w]]*_L2))^2</f>
        <v>196.33988129839278</v>
      </c>
      <c r="D939">
        <f>1/(SQRT((1/_R2)^2+テーブル143[[#This Row],[(wc-1/wl)^2]]))</f>
        <v>7.1364902776596559E-2</v>
      </c>
      <c r="E939">
        <f>テーブル143[[#This Row],[インピーダンス]]*COS(テーブル143[[#This Row],[偏角]])</f>
        <v>5.0929493483130924E-4</v>
      </c>
      <c r="F939">
        <f>テーブル143[[#This Row],[インピーダンス]]*SIN(テーブル143[[#This Row],[偏角]])</f>
        <v>-7.1363085464282119E-2</v>
      </c>
      <c r="G939" s="2">
        <f>ATAN(_R2*(1/(テーブル143[[#This Row],[w]]*_L2)-テーブル143[[#This Row],[w]]*_C2))</f>
        <v>-1.5636597759395428</v>
      </c>
    </row>
    <row r="940" spans="1:7">
      <c r="A940">
        <f t="shared" si="25"/>
        <v>8913.5</v>
      </c>
      <c r="B940">
        <f>2*PI()*テーブル143[[#This Row],[周波数]]</f>
        <v>56005.172235545244</v>
      </c>
      <c r="C940">
        <f>(テーブル143[[#This Row],[w]]*_C2-1/(テーブル143[[#This Row],[w]]*_L2))^2</f>
        <v>196.7817317092348</v>
      </c>
      <c r="D940">
        <f>1/(SQRT((1/_R2)^2+テーブル143[[#This Row],[(wc-1/wl)^2]]))</f>
        <v>7.1284741046639385E-2</v>
      </c>
      <c r="E940">
        <f>テーブル143[[#This Row],[インピーダンス]]*COS(テーブル143[[#This Row],[偏角]])</f>
        <v>5.0815143060864779E-4</v>
      </c>
      <c r="F940">
        <f>テーブル143[[#This Row],[インピーダンス]]*SIN(テーブル143[[#This Row],[偏角]])</f>
        <v>-7.1282929851472887E-2</v>
      </c>
      <c r="G940" s="2">
        <f>ATAN(_R2*(1/(テーブル143[[#This Row],[w]]*_L2)-テーブル143[[#This Row],[w]]*_C2))</f>
        <v>-1.5636677923164468</v>
      </c>
    </row>
    <row r="941" spans="1:7">
      <c r="A941">
        <f t="shared" si="25"/>
        <v>8923.5</v>
      </c>
      <c r="B941">
        <f>2*PI()*テーブル143[[#This Row],[周波数]]</f>
        <v>56068.004088617039</v>
      </c>
      <c r="C941">
        <f>(テーブル143[[#This Row],[w]]*_C2-1/(テーブル143[[#This Row],[w]]*_L2))^2</f>
        <v>197.2240781083197</v>
      </c>
      <c r="D941">
        <f>1/(SQRT((1/_R2)^2+テーブル143[[#This Row],[(wc-1/wl)^2]]))</f>
        <v>7.1204759309810475E-2</v>
      </c>
      <c r="E941">
        <f>テーブル143[[#This Row],[インピーダンス]]*COS(テーブル143[[#This Row],[偏角]])</f>
        <v>5.0701177483680076E-4</v>
      </c>
      <c r="F941">
        <f>テーブル143[[#This Row],[インピーダンス]]*SIN(テーブル143[[#This Row],[偏角]])</f>
        <v>-7.1202954204360222E-2</v>
      </c>
      <c r="G941" s="2">
        <f>ATAN(_R2*(1/(テーブル143[[#This Row],[w]]*_L2)-テーブル143[[#This Row],[w]]*_C2))</f>
        <v>-1.5636757906931238</v>
      </c>
    </row>
    <row r="942" spans="1:7">
      <c r="A942">
        <f t="shared" si="25"/>
        <v>8933.5</v>
      </c>
      <c r="B942">
        <f>2*PI()*テーブル143[[#This Row],[周波数]]</f>
        <v>56130.835941688834</v>
      </c>
      <c r="C942">
        <f>(テーブル143[[#This Row],[w]]*_C2-1/(テーブル143[[#This Row],[w]]*_L2))^2</f>
        <v>197.66692049564486</v>
      </c>
      <c r="D942">
        <f>1/(SQRT((1/_R2)^2+テーブル143[[#This Row],[(wc-1/wl)^2]]))</f>
        <v>7.1124956960195329E-2</v>
      </c>
      <c r="E942">
        <f>テーブル143[[#This Row],[インピーダンス]]*COS(テーブル143[[#This Row],[偏角]])</f>
        <v>5.0587595025896855E-4</v>
      </c>
      <c r="F942">
        <f>テーブル143[[#This Row],[インピーダンス]]*SIN(テーブル143[[#This Row],[偏角]])</f>
        <v>-7.1123157917183252E-2</v>
      </c>
      <c r="G942" s="2">
        <f>ATAN(_R2*(1/(テーブル143[[#This Row],[w]]*_L2)-テーブル143[[#This Row],[w]]*_C2))</f>
        <v>-1.5636837711301699</v>
      </c>
    </row>
    <row r="943" spans="1:7">
      <c r="A943">
        <f t="shared" si="25"/>
        <v>8943.5</v>
      </c>
      <c r="B943">
        <f>2*PI()*テーブル143[[#This Row],[周波数]]</f>
        <v>56193.667794760629</v>
      </c>
      <c r="C943">
        <f>(テーブル143[[#This Row],[w]]*_C2-1/(テーブル143[[#This Row],[w]]*_L2))^2</f>
        <v>198.11025887120755</v>
      </c>
      <c r="D943">
        <f>1/(SQRT((1/_R2)^2+テーブル143[[#This Row],[(wc-1/wl)^2]]))</f>
        <v>7.1045333394597759E-2</v>
      </c>
      <c r="E943">
        <f>テーブル143[[#This Row],[インピーダンス]]*COS(テーブル143[[#This Row],[偏角]])</f>
        <v>5.047439397149571E-4</v>
      </c>
      <c r="F943">
        <f>テーブル143[[#This Row],[インピーダンス]]*SIN(テーブル143[[#This Row],[偏角]])</f>
        <v>-7.1043540386898432E-2</v>
      </c>
      <c r="G943" s="2">
        <f>ATAN(_R2*(1/(テーブル143[[#This Row],[w]]*_L2)-テーブル143[[#This Row],[w]]*_C2))</f>
        <v>-1.5636917336879101</v>
      </c>
    </row>
    <row r="944" spans="1:7">
      <c r="A944">
        <f t="shared" si="25"/>
        <v>8953.5</v>
      </c>
      <c r="B944">
        <f>2*PI()*テーブル143[[#This Row],[周波数]]</f>
        <v>56256.499647832425</v>
      </c>
      <c r="C944">
        <f>(テーブル143[[#This Row],[w]]*_C2-1/(テーブル143[[#This Row],[w]]*_L2))^2</f>
        <v>198.55409323500518</v>
      </c>
      <c r="D944">
        <f>1/(SQRT((1/_R2)^2+テーブル143[[#This Row],[(wc-1/wl)^2]]))</f>
        <v>7.0965888012524403E-2</v>
      </c>
      <c r="E944">
        <f>テーブル143[[#This Row],[インピーダンス]]*COS(テーブル143[[#This Row],[偏角]])</f>
        <v>5.0361572614061943E-4</v>
      </c>
      <c r="F944">
        <f>テーブル143[[#This Row],[インピーダンス]]*SIN(テーブル143[[#This Row],[偏角]])</f>
        <v>-7.0964101013163958E-2</v>
      </c>
      <c r="G944" s="2">
        <f>ATAN(_R2*(1/(テーブル143[[#This Row],[w]]*_L2)-テーブル143[[#This Row],[w]]*_C2))</f>
        <v>-1.5636996784263988</v>
      </c>
    </row>
    <row r="945" spans="1:7">
      <c r="A945">
        <f t="shared" si="25"/>
        <v>8963.5</v>
      </c>
      <c r="B945">
        <f>2*PI()*テーブル143[[#This Row],[周波数]]</f>
        <v>56319.33150090422</v>
      </c>
      <c r="C945">
        <f>(テーブル143[[#This Row],[w]]*_C2-1/(テーブル143[[#This Row],[w]]*_L2))^2</f>
        <v>198.99842358703498</v>
      </c>
      <c r="D945">
        <f>1/(SQRT((1/_R2)^2+テーブル143[[#This Row],[(wc-1/wl)^2]]))</f>
        <v>7.0886620216169816E-2</v>
      </c>
      <c r="E945">
        <f>テーブル143[[#This Row],[インピーダンス]]*COS(テーブル143[[#This Row],[偏角]])</f>
        <v>5.0249129256714736E-4</v>
      </c>
      <c r="F945">
        <f>テーブル143[[#This Row],[インピーダンス]]*SIN(テーブル143[[#This Row],[偏角]])</f>
        <v>-7.0884839198324973E-2</v>
      </c>
      <c r="G945" s="2">
        <f>ATAN(_R2*(1/(テーブル143[[#This Row],[w]]*_L2)-テーブル143[[#This Row],[w]]*_C2))</f>
        <v>-1.5637076054054215</v>
      </c>
    </row>
    <row r="946" spans="1:7">
      <c r="A946">
        <f t="shared" ref="A946:A1009" si="26">A945+_dt2</f>
        <v>8973.5</v>
      </c>
      <c r="B946">
        <f>2*PI()*テーブル143[[#This Row],[周波数]]</f>
        <v>56382.163353976015</v>
      </c>
      <c r="C946">
        <f>(テーブル143[[#This Row],[w]]*_C2-1/(テーブル143[[#This Row],[w]]*_L2))^2</f>
        <v>199.4432499272944</v>
      </c>
      <c r="D946">
        <f>1/(SQRT((1/_R2)^2+テーブル143[[#This Row],[(wc-1/wl)^2]]))</f>
        <v>7.0807529410401276E-2</v>
      </c>
      <c r="E946">
        <f>テーブル143[[#This Row],[インピーダンス]]*COS(テーブル143[[#This Row],[偏角]])</f>
        <v>5.0137062212049E-4</v>
      </c>
      <c r="F946">
        <f>テーブル143[[#This Row],[インピーダンス]]*SIN(テーブル143[[#This Row],[偏角]])</f>
        <v>-7.0805754347398317E-2</v>
      </c>
      <c r="G946" s="2">
        <f>ATAN(_R2*(1/(テーブル143[[#This Row],[w]]*_L2)-テーブル143[[#This Row],[w]]*_C2))</f>
        <v>-1.5637155146844963</v>
      </c>
    </row>
    <row r="947" spans="1:7">
      <c r="A947">
        <f t="shared" si="26"/>
        <v>8983.5</v>
      </c>
      <c r="B947">
        <f>2*PI()*テーブル143[[#This Row],[周波数]]</f>
        <v>56444.99520704781</v>
      </c>
      <c r="C947">
        <f>(テーブル143[[#This Row],[w]]*_C2-1/(テーブル143[[#This Row],[w]]*_L2))^2</f>
        <v>199.88857225578082</v>
      </c>
      <c r="D947">
        <f>1/(SQRT((1/_R2)^2+テーブル143[[#This Row],[(wc-1/wl)^2]]))</f>
        <v>7.0728615002743953E-2</v>
      </c>
      <c r="E947">
        <f>テーブル143[[#This Row],[インピーダンス]]*COS(テーブル143[[#This Row],[偏角]])</f>
        <v>5.0025369802063813E-4</v>
      </c>
      <c r="F947">
        <f>テーブル143[[#This Row],[インピーダンス]]*SIN(テーブル143[[#This Row],[偏角]])</f>
        <v>-7.0726845868057719E-2</v>
      </c>
      <c r="G947" s="2">
        <f>ATAN(_R2*(1/(テーブル143[[#This Row],[w]]*_L2)-テーブル143[[#This Row],[w]]*_C2))</f>
        <v>-1.563723406322876</v>
      </c>
    </row>
    <row r="948" spans="1:7">
      <c r="A948">
        <f t="shared" si="26"/>
        <v>8993.5</v>
      </c>
      <c r="B948">
        <f>2*PI()*テーブル143[[#This Row],[周波数]]</f>
        <v>56507.827060119605</v>
      </c>
      <c r="C948">
        <f>(テーブル143[[#This Row],[w]]*_C2-1/(テーブル143[[#This Row],[w]]*_L2))^2</f>
        <v>200.3343905724916</v>
      </c>
      <c r="D948">
        <f>1/(SQRT((1/_R2)^2+テーブル143[[#This Row],[(wc-1/wl)^2]]))</f>
        <v>7.0649876403366035E-2</v>
      </c>
      <c r="E948">
        <f>テーブル143[[#This Row],[インピーダンス]]*COS(テーブル143[[#This Row],[偏角]])</f>
        <v>4.9914050358108376E-4</v>
      </c>
      <c r="F948">
        <f>テーブル143[[#This Row],[インピーダンス]]*SIN(テーブル143[[#This Row],[偏角]])</f>
        <v>-7.0648113170618948E-2</v>
      </c>
      <c r="G948" s="2">
        <f>ATAN(_R2*(1/(テーブル143[[#This Row],[w]]*_L2)-テーブル143[[#This Row],[w]]*_C2))</f>
        <v>-1.5637312803795484</v>
      </c>
    </row>
    <row r="949" spans="1:7">
      <c r="A949">
        <f t="shared" si="26"/>
        <v>9003.5</v>
      </c>
      <c r="B949">
        <f>2*PI()*テーブル143[[#This Row],[周波数]]</f>
        <v>56570.658913191408</v>
      </c>
      <c r="C949">
        <f>(テーブル143[[#This Row],[w]]*_C2-1/(テーブル143[[#This Row],[w]]*_L2))^2</f>
        <v>200.7807048774242</v>
      </c>
      <c r="D949">
        <f>1/(SQRT((1/_R2)^2+テーブル143[[#This Row],[(wc-1/wl)^2]]))</f>
        <v>7.0571313025064031E-2</v>
      </c>
      <c r="E949">
        <f>テーブル143[[#This Row],[インピーダンス]]*COS(テーブル143[[#This Row],[偏角]])</f>
        <v>4.9803102220815883E-4</v>
      </c>
      <c r="F949">
        <f>テーブル143[[#This Row],[インピーダンス]]*SIN(テーブル143[[#This Row],[偏角]])</f>
        <v>-7.0569555668025072E-2</v>
      </c>
      <c r="G949" s="2">
        <f>ATAN(_R2*(1/(テーブル143[[#This Row],[w]]*_L2)-テーブル143[[#This Row],[w]]*_C2))</f>
        <v>-1.5637391369132387</v>
      </c>
    </row>
    <row r="950" spans="1:7">
      <c r="A950">
        <f t="shared" si="26"/>
        <v>9013.5</v>
      </c>
      <c r="B950">
        <f>2*PI()*テーブル143[[#This Row],[周波数]]</f>
        <v>56633.490766263203</v>
      </c>
      <c r="C950">
        <f>(テーブル143[[#This Row],[w]]*_C2-1/(テーブル143[[#This Row],[w]]*_L2))^2</f>
        <v>201.227515170576</v>
      </c>
      <c r="D950">
        <f>1/(SQRT((1/_R2)^2+テーブル143[[#This Row],[(wc-1/wl)^2]]))</f>
        <v>7.049292428324809E-2</v>
      </c>
      <c r="E950">
        <f>テーブル143[[#This Row],[インピーダンス]]*COS(テーブル143[[#This Row],[偏角]])</f>
        <v>4.9692523740037773E-4</v>
      </c>
      <c r="F950">
        <f>テーブル143[[#This Row],[インピーダンス]]*SIN(テーブル143[[#This Row],[偏角]])</f>
        <v>-7.049117277583189E-2</v>
      </c>
      <c r="G950" s="2">
        <f>ATAN(_R2*(1/(テーブル143[[#This Row],[w]]*_L2)-テーブル143[[#This Row],[w]]*_C2))</f>
        <v>-1.563746975982411</v>
      </c>
    </row>
    <row r="951" spans="1:7">
      <c r="A951">
        <f t="shared" si="26"/>
        <v>9023.5</v>
      </c>
      <c r="B951">
        <f>2*PI()*テーブル143[[#This Row],[周波数]]</f>
        <v>56696.322619334998</v>
      </c>
      <c r="C951">
        <f>(テーブル143[[#This Row],[w]]*_C2-1/(テーブル143[[#This Row],[w]]*_L2))^2</f>
        <v>201.67482145194441</v>
      </c>
      <c r="D951">
        <f>1/(SQRT((1/_R2)^2+テーブル143[[#This Row],[(wc-1/wl)^2]]))</f>
        <v>7.0414709595927494E-2</v>
      </c>
      <c r="E951">
        <f>テーブル143[[#This Row],[インピーダンス]]*COS(テーブル143[[#This Row],[偏角]])</f>
        <v>4.9582313274787904E-4</v>
      </c>
      <c r="F951">
        <f>テーブル143[[#This Row],[インピーダンス]]*SIN(テーブル143[[#This Row],[偏角]])</f>
        <v>-7.0412963912193302E-2</v>
      </c>
      <c r="G951" s="2">
        <f>ATAN(_R2*(1/(テーブル143[[#This Row],[w]]*_L2)-テーブル143[[#This Row],[w]]*_C2))</f>
        <v>-1.563754797645269</v>
      </c>
    </row>
    <row r="952" spans="1:7">
      <c r="A952">
        <f t="shared" si="26"/>
        <v>9033.5</v>
      </c>
      <c r="B952">
        <f>2*PI()*テーブル143[[#This Row],[周波数]]</f>
        <v>56759.154472406794</v>
      </c>
      <c r="C952">
        <f>(テーブル143[[#This Row],[w]]*_C2-1/(テーブル143[[#This Row],[w]]*_L2))^2</f>
        <v>202.12262372152699</v>
      </c>
      <c r="D952">
        <f>1/(SQRT((1/_R2)^2+テーブル143[[#This Row],[(wc-1/wl)^2]]))</f>
        <v>7.0336668383696246E-2</v>
      </c>
      <c r="E952">
        <f>テーブル143[[#This Row],[インピーダンス]]*COS(テーブル143[[#This Row],[偏角]])</f>
        <v>4.9472469193180741E-4</v>
      </c>
      <c r="F952">
        <f>テーブル143[[#This Row],[インピーダンス]]*SIN(テーブル143[[#This Row],[偏角]])</f>
        <v>-7.0334928497846991E-2</v>
      </c>
      <c r="G952" s="2">
        <f>ATAN(_R2*(1/(テーブル143[[#This Row],[w]]*_L2)-テーブル143[[#This Row],[w]]*_C2))</f>
        <v>-1.5637626019597581</v>
      </c>
    </row>
    <row r="953" spans="1:7">
      <c r="A953">
        <f t="shared" si="26"/>
        <v>9043.5</v>
      </c>
      <c r="B953">
        <f>2*PI()*テーブル143[[#This Row],[周波数]]</f>
        <v>56821.986325478589</v>
      </c>
      <c r="C953">
        <f>(テーブル143[[#This Row],[w]]*_C2-1/(テーブル143[[#This Row],[w]]*_L2))^2</f>
        <v>202.57092197932107</v>
      </c>
      <c r="D953">
        <f>1/(SQRT((1/_R2)^2+テーブル143[[#This Row],[(wc-1/wl)^2]]))</f>
        <v>7.0258800069718685E-2</v>
      </c>
      <c r="E953">
        <f>テーブル143[[#This Row],[インピーダンス]]*COS(テーブル143[[#This Row],[偏角]])</f>
        <v>4.9362989872366893E-4</v>
      </c>
      <c r="F953">
        <f>テーブル143[[#This Row],[インピーダンス]]*SIN(テーブル143[[#This Row],[偏角]])</f>
        <v>-7.0257065956100026E-2</v>
      </c>
      <c r="G953" s="2">
        <f>ATAN(_R2*(1/(テーブル143[[#This Row],[w]]*_L2)-テーブル143[[#This Row],[w]]*_C2))</f>
        <v>-1.5637703889835668</v>
      </c>
    </row>
    <row r="954" spans="1:7">
      <c r="A954">
        <f t="shared" si="26"/>
        <v>9053.5</v>
      </c>
      <c r="B954">
        <f>2*PI()*テーブル143[[#This Row],[周波数]]</f>
        <v>56884.818178550384</v>
      </c>
      <c r="C954">
        <f>(テーブル143[[#This Row],[w]]*_C2-1/(テーブル143[[#This Row],[w]]*_L2))^2</f>
        <v>203.01971622532417</v>
      </c>
      <c r="D954">
        <f>1/(SQRT((1/_R2)^2+テーブル143[[#This Row],[(wc-1/wl)^2]]))</f>
        <v>7.018110407971527E-2</v>
      </c>
      <c r="E954">
        <f>テーブル143[[#This Row],[インピーダンス]]*COS(テーブル143[[#This Row],[偏角]])</f>
        <v>4.9253873698478412E-4</v>
      </c>
      <c r="F954">
        <f>テーブル143[[#This Row],[インピーダンス]]*SIN(テーブル143[[#This Row],[偏角]])</f>
        <v>-7.0179375712814643E-2</v>
      </c>
      <c r="G954" s="2">
        <f>ATAN(_R2*(1/(テーブル143[[#This Row],[w]]*_L2)-テーブル143[[#This Row],[w]]*_C2))</f>
        <v>-1.5637781587741275</v>
      </c>
    </row>
    <row r="955" spans="1:7">
      <c r="A955">
        <f t="shared" si="26"/>
        <v>9063.5</v>
      </c>
      <c r="B955">
        <f>2*PI()*テーブル143[[#This Row],[周波数]]</f>
        <v>56947.650031622179</v>
      </c>
      <c r="C955">
        <f>(テーブル143[[#This Row],[w]]*_C2-1/(テーブル143[[#This Row],[w]]*_L2))^2</f>
        <v>203.46900645953386</v>
      </c>
      <c r="D955">
        <f>1/(SQRT((1/_R2)^2+テーブル143[[#This Row],[(wc-1/wl)^2]]))</f>
        <v>7.0103579841948385E-2</v>
      </c>
      <c r="E955">
        <f>テーブル143[[#This Row],[インピーダンス]]*COS(テーブル143[[#This Row],[偏角]])</f>
        <v>4.9145119066563579E-4</v>
      </c>
      <c r="F955">
        <f>テーブル143[[#This Row],[インピーダンス]]*SIN(テーブル143[[#This Row],[偏角]])</f>
        <v>-7.0101857196394057E-2</v>
      </c>
      <c r="G955" s="2">
        <f>ATAN(_R2*(1/(テーブル143[[#This Row],[w]]*_L2)-テーブル143[[#This Row],[w]]*_C2))</f>
        <v>-1.563785911388619</v>
      </c>
    </row>
    <row r="956" spans="1:7">
      <c r="A956">
        <f t="shared" si="26"/>
        <v>9073.5</v>
      </c>
      <c r="B956">
        <f>2*PI()*テーブル143[[#This Row],[周波数]]</f>
        <v>57010.481884693974</v>
      </c>
      <c r="C956">
        <f>(テーブル143[[#This Row],[w]]*_C2-1/(テーブル143[[#This Row],[w]]*_L2))^2</f>
        <v>203.91879268194759</v>
      </c>
      <c r="D956">
        <f>1/(SQRT((1/_R2)^2+テーブル143[[#This Row],[(wc-1/wl)^2]]))</f>
        <v>7.0026226787208351E-2</v>
      </c>
      <c r="E956">
        <f>テーブル143[[#This Row],[インピーダンス]]*COS(テーブル143[[#This Row],[偏角]])</f>
        <v>4.9036724380536101E-4</v>
      </c>
      <c r="F956">
        <f>テーブル143[[#This Row],[インピーダンス]]*SIN(テーブル143[[#This Row],[偏角]])</f>
        <v>-7.002450983776852E-2</v>
      </c>
      <c r="G956" s="2">
        <f>ATAN(_R2*(1/(テーブル143[[#This Row],[w]]*_L2)-テーブル143[[#This Row],[w]]*_C2))</f>
        <v>-1.5637936468839664</v>
      </c>
    </row>
    <row r="957" spans="1:7">
      <c r="A957">
        <f t="shared" si="26"/>
        <v>9083.5</v>
      </c>
      <c r="B957">
        <f>2*PI()*テーブル143[[#This Row],[周波数]]</f>
        <v>57073.313737765769</v>
      </c>
      <c r="C957">
        <f>(テーブル143[[#This Row],[w]]*_C2-1/(テーブル143[[#This Row],[w]]*_L2))^2</f>
        <v>204.36907489256291</v>
      </c>
      <c r="D957">
        <f>1/(SQRT((1/_R2)^2+テーブル143[[#This Row],[(wc-1/wl)^2]]))</f>
        <v>6.9949044348799408E-2</v>
      </c>
      <c r="E957">
        <f>テーブル143[[#This Row],[インピーダンス]]*COS(テーブル143[[#This Row],[偏角]])</f>
        <v>4.8928688053102875E-4</v>
      </c>
      <c r="F957">
        <f>テーブル143[[#This Row],[インピーダンス]]*SIN(テーブル143[[#This Row],[偏角]])</f>
        <v>-6.9947333070381215E-2</v>
      </c>
      <c r="G957" s="2">
        <f>ATAN(_R2*(1/(テーブル143[[#This Row],[w]]*_L2)-テーブル143[[#This Row],[w]]*_C2))</f>
        <v>-1.5638013653168445</v>
      </c>
    </row>
    <row r="958" spans="1:7">
      <c r="A958">
        <f t="shared" si="26"/>
        <v>9093.5</v>
      </c>
      <c r="B958">
        <f>2*PI()*テーブル143[[#This Row],[周波数]]</f>
        <v>57136.145590837565</v>
      </c>
      <c r="C958">
        <f>(テーブル143[[#This Row],[w]]*_C2-1/(テーブル143[[#This Row],[w]]*_L2))^2</f>
        <v>204.8198530913773</v>
      </c>
      <c r="D958">
        <f>1/(SQRT((1/_R2)^2+テーブル143[[#This Row],[(wc-1/wl)^2]]))</f>
        <v>6.9872031962525893E-2</v>
      </c>
      <c r="E958">
        <f>テーブル143[[#This Row],[インピーダンス]]*COS(テーブル143[[#This Row],[偏角]])</f>
        <v>4.8821008505721793E-4</v>
      </c>
      <c r="F958">
        <f>テーブル143[[#This Row],[インピーダンス]]*SIN(テーブル143[[#This Row],[偏角]])</f>
        <v>-6.9870326330174592E-2</v>
      </c>
      <c r="G958" s="2">
        <f>ATAN(_R2*(1/(テーブル143[[#This Row],[w]]*_L2)-テーブル143[[#This Row],[w]]*_C2))</f>
        <v>-1.5638090667436773</v>
      </c>
    </row>
    <row r="959" spans="1:7">
      <c r="A959">
        <f t="shared" si="26"/>
        <v>9103.5</v>
      </c>
      <c r="B959">
        <f>2*PI()*テーブル143[[#This Row],[周波数]]</f>
        <v>57198.97744390936</v>
      </c>
      <c r="C959">
        <f>(テーブル143[[#This Row],[w]]*_C2-1/(テーブル143[[#This Row],[w]]*_L2))^2</f>
        <v>205.27112727838843</v>
      </c>
      <c r="D959">
        <f>1/(SQRT((1/_R2)^2+テーブル143[[#This Row],[(wc-1/wl)^2]]))</f>
        <v>6.9795189066678365E-2</v>
      </c>
      <c r="E959">
        <f>テーブル143[[#This Row],[インピーダンス]]*COS(テーブル143[[#This Row],[偏角]])</f>
        <v>4.8713684168533324E-4</v>
      </c>
      <c r="F959">
        <f>テーブル143[[#This Row],[インピーダンス]]*SIN(テーブル143[[#This Row],[偏角]])</f>
        <v>-6.9793489055576322E-2</v>
      </c>
      <c r="G959" s="2">
        <f>ATAN(_R2*(1/(テーブル143[[#This Row],[w]]*_L2)-テーブル143[[#This Row],[w]]*_C2))</f>
        <v>-1.56381675122064</v>
      </c>
    </row>
    <row r="960" spans="1:7">
      <c r="A960">
        <f t="shared" si="26"/>
        <v>9113.5</v>
      </c>
      <c r="B960">
        <f>2*PI()*テーブル143[[#This Row],[周波数]]</f>
        <v>57261.809296981162</v>
      </c>
      <c r="C960">
        <f>(テーブル143[[#This Row],[w]]*_C2-1/(テーブル143[[#This Row],[w]]*_L2))^2</f>
        <v>205.72289745359379</v>
      </c>
      <c r="D960">
        <f>1/(SQRT((1/_R2)^2+テーブル143[[#This Row],[(wc-1/wl)^2]]))</f>
        <v>6.971851510202004E-2</v>
      </c>
      <c r="E960">
        <f>テーブル143[[#This Row],[インピーダンス]]*COS(テーブル143[[#This Row],[偏角]])</f>
        <v>4.8606713480306662E-4</v>
      </c>
      <c r="F960">
        <f>テーブル143[[#This Row],[インピーダンス]]*SIN(テーブル143[[#This Row],[偏角]])</f>
        <v>-6.9716820687485886E-2</v>
      </c>
      <c r="G960" s="2">
        <f>ATAN(_R2*(1/(テーブル143[[#This Row],[w]]*_L2)-テーブル143[[#This Row],[w]]*_C2))</f>
        <v>-1.563824418803661</v>
      </c>
    </row>
    <row r="961" spans="1:7">
      <c r="A961">
        <f t="shared" si="26"/>
        <v>9123.5</v>
      </c>
      <c r="B961">
        <f>2*PI()*テーブル143[[#This Row],[周波数]]</f>
        <v>57324.641150052958</v>
      </c>
      <c r="C961">
        <f>(テーブル143[[#This Row],[w]]*_C2-1/(テーブル143[[#This Row],[w]]*_L2))^2</f>
        <v>206.17516361699089</v>
      </c>
      <c r="D961">
        <f>1/(SQRT((1/_R2)^2+テーブル143[[#This Row],[(wc-1/wl)^2]]))</f>
        <v>6.9642009511773115E-2</v>
      </c>
      <c r="E961">
        <f>テーブル143[[#This Row],[インピーダンス]]*COS(テーブル143[[#This Row],[偏角]])</f>
        <v>4.8500094888378391E-4</v>
      </c>
      <c r="F961">
        <f>テーブル143[[#This Row],[インピーダンス]]*SIN(テーブル143[[#This Row],[偏角]])</f>
        <v>-6.9640320669260847E-2</v>
      </c>
      <c r="G961" s="2">
        <f>ATAN(_R2*(1/(テーブル143[[#This Row],[w]]*_L2)-テーブル143[[#This Row],[w]]*_C2))</f>
        <v>-1.5638320695484229</v>
      </c>
    </row>
    <row r="962" spans="1:7">
      <c r="A962">
        <f t="shared" si="26"/>
        <v>9133.5</v>
      </c>
      <c r="B962">
        <f>2*PI()*テーブル143[[#This Row],[周波数]]</f>
        <v>57387.473003124753</v>
      </c>
      <c r="C962">
        <f>(テーブル143[[#This Row],[w]]*_C2-1/(テーブル143[[#This Row],[w]]*_L2))^2</f>
        <v>206.62792576857731</v>
      </c>
      <c r="D962">
        <f>1/(SQRT((1/_R2)^2+テーブル143[[#This Row],[(wc-1/wl)^2]]))</f>
        <v>6.9565671741605273E-2</v>
      </c>
      <c r="E962">
        <f>テーブル143[[#This Row],[インピーダンス]]*COS(テーブル143[[#This Row],[偏角]])</f>
        <v>4.8393826848608531E-4</v>
      </c>
      <c r="F962">
        <f>テーブル143[[#This Row],[インピーダンス]]*SIN(テーブル143[[#This Row],[偏角]])</f>
        <v>-6.956398844670332E-2</v>
      </c>
      <c r="G962" s="2">
        <f>ATAN(_R2*(1/(テーブル143[[#This Row],[w]]*_L2)-テーブル143[[#This Row],[w]]*_C2))</f>
        <v>-1.5638397035103628</v>
      </c>
    </row>
    <row r="963" spans="1:7">
      <c r="A963">
        <f t="shared" si="26"/>
        <v>9143.5</v>
      </c>
      <c r="B963">
        <f>2*PI()*テーブル143[[#This Row],[周波数]]</f>
        <v>57450.304856196548</v>
      </c>
      <c r="C963">
        <f>(テーブル143[[#This Row],[w]]*_C2-1/(テーブル143[[#This Row],[w]]*_L2))^2</f>
        <v>207.08118390835079</v>
      </c>
      <c r="D963">
        <f>1/(SQRT((1/_R2)^2+テーブル143[[#This Row],[(wc-1/wl)^2]]))</f>
        <v>6.9489501239616266E-2</v>
      </c>
      <c r="E963">
        <f>テーブル143[[#This Row],[インピーダンス]]*COS(テーブル143[[#This Row],[偏角]])</f>
        <v>4.8287907825306096E-4</v>
      </c>
      <c r="F963">
        <f>テーブル143[[#This Row],[インピーダンス]]*SIN(テーブル143[[#This Row],[偏角]])</f>
        <v>-6.9487823468046661E-2</v>
      </c>
      <c r="G963" s="2">
        <f>ATAN(_R2*(1/(テーブル143[[#This Row],[w]]*_L2)-テーブル143[[#This Row],[w]]*_C2))</f>
        <v>-1.5638473207446759</v>
      </c>
    </row>
    <row r="964" spans="1:7">
      <c r="A964">
        <f t="shared" si="26"/>
        <v>9153.5</v>
      </c>
      <c r="B964">
        <f>2*PI()*テーブル143[[#This Row],[周波数]]</f>
        <v>57513.136709268343</v>
      </c>
      <c r="C964">
        <f>(テーブル143[[#This Row],[w]]*_C2-1/(テーブル143[[#This Row],[w]]*_L2))^2</f>
        <v>207.53493803630883</v>
      </c>
      <c r="D964">
        <f>1/(SQRT((1/_R2)^2+テーブル143[[#This Row],[(wc-1/wl)^2]]))</f>
        <v>6.9413497456324608E-2</v>
      </c>
      <c r="E964">
        <f>テーブル143[[#This Row],[インピーダンス]]*COS(テーブル143[[#This Row],[偏角]])</f>
        <v>4.8182336291192039E-4</v>
      </c>
      <c r="F964">
        <f>テーブル143[[#This Row],[インピーダンス]]*SIN(テーブル143[[#This Row],[偏角]])</f>
        <v>-6.9411825183942066E-2</v>
      </c>
      <c r="G964" s="2">
        <f>ATAN(_R2*(1/(テーブル143[[#This Row],[w]]*_L2)-テーブル143[[#This Row],[w]]*_C2))</f>
        <v>-1.5638549213063142</v>
      </c>
    </row>
    <row r="965" spans="1:7">
      <c r="A965">
        <f t="shared" si="26"/>
        <v>9163.5</v>
      </c>
      <c r="B965">
        <f>2*PI()*テーブル143[[#This Row],[周波数]]</f>
        <v>57575.968562340138</v>
      </c>
      <c r="C965">
        <f>(テーブル143[[#This Row],[w]]*_C2-1/(テーブル143[[#This Row],[w]]*_L2))^2</f>
        <v>207.98918815244915</v>
      </c>
      <c r="D965">
        <f>1/(SQRT((1/_R2)^2+テーブル143[[#This Row],[(wc-1/wl)^2]]))</f>
        <v>6.9337659844654259E-2</v>
      </c>
      <c r="E965">
        <f>テーブル143[[#This Row],[インピーダンス]]*COS(テーブル143[[#This Row],[偏角]])</f>
        <v>4.8077110727330174E-4</v>
      </c>
      <c r="F965">
        <f>テーブル143[[#This Row],[インピーダンス]]*SIN(テーブル143[[#This Row],[偏角]])</f>
        <v>-6.9335993047445352E-2</v>
      </c>
      <c r="G965" s="2">
        <f>ATAN(_R2*(1/(テーブル143[[#This Row],[w]]*_L2)-テーブル143[[#This Row],[w]]*_C2))</f>
        <v>-1.5638625052499899</v>
      </c>
    </row>
    <row r="966" spans="1:7">
      <c r="A966">
        <f t="shared" si="26"/>
        <v>9173.5</v>
      </c>
      <c r="B966">
        <f>2*PI()*テーブル143[[#This Row],[周波数]]</f>
        <v>57638.800415411933</v>
      </c>
      <c r="C966">
        <f>(テーブル143[[#This Row],[w]]*_C2-1/(テーブル143[[#This Row],[w]]*_L2))^2</f>
        <v>208.44393425676932</v>
      </c>
      <c r="D966">
        <f>1/(SQRT((1/_R2)^2+テーブル143[[#This Row],[(wc-1/wl)^2]]))</f>
        <v>6.9261987859921575E-2</v>
      </c>
      <c r="E966">
        <f>テーブル143[[#This Row],[インピーダンス]]*COS(テーブル143[[#This Row],[偏角]])</f>
        <v>4.7972229623078559E-4</v>
      </c>
      <c r="F966">
        <f>テーブル143[[#This Row],[インピーダンス]]*SIN(テーブル143[[#This Row],[偏角]])</f>
        <v>-6.9260326514003837E-2</v>
      </c>
      <c r="G966" s="2">
        <f>ATAN(_R2*(1/(テーブル143[[#This Row],[w]]*_L2)-テーブル143[[#This Row],[w]]*_C2))</f>
        <v>-1.563870072630176</v>
      </c>
    </row>
    <row r="967" spans="1:7">
      <c r="A967">
        <f t="shared" si="26"/>
        <v>9183.5</v>
      </c>
      <c r="B967">
        <f>2*PI()*テーブル143[[#This Row],[周波数]]</f>
        <v>57701.632268483729</v>
      </c>
      <c r="C967">
        <f>(テーブル143[[#This Row],[w]]*_C2-1/(テーブル143[[#This Row],[w]]*_L2))^2</f>
        <v>208.89917634926704</v>
      </c>
      <c r="D967">
        <f>1/(SQRT((1/_R2)^2+テーブル143[[#This Row],[(wc-1/wl)^2]]))</f>
        <v>6.9186480959822161E-2</v>
      </c>
      <c r="E967">
        <f>テーブル143[[#This Row],[インピーダンス]]*COS(テーブル143[[#This Row],[偏角]])</f>
        <v>4.7867691476038027E-4</v>
      </c>
      <c r="F967">
        <f>テーブル143[[#This Row],[インピーダンス]]*SIN(テーブル143[[#This Row],[偏角]])</f>
        <v>-6.9184825041443229E-2</v>
      </c>
      <c r="G967" s="2">
        <f>ATAN(_R2*(1/(テーブル143[[#This Row],[w]]*_L2)-テーブル143[[#This Row],[w]]*_C2))</f>
        <v>-1.5638776235011067</v>
      </c>
    </row>
    <row r="968" spans="1:7">
      <c r="A968">
        <f t="shared" si="26"/>
        <v>9193.5</v>
      </c>
      <c r="B968">
        <f>2*PI()*テーブル143[[#This Row],[周波数]]</f>
        <v>57764.464121555524</v>
      </c>
      <c r="C968">
        <f>(テーブル143[[#This Row],[w]]*_C2-1/(テーブル143[[#This Row],[w]]*_L2))^2</f>
        <v>209.35491442993995</v>
      </c>
      <c r="D968">
        <f>1/(SQRT((1/_R2)^2+テーブル143[[#This Row],[(wc-1/wl)^2]]))</f>
        <v>6.9111138604417907E-2</v>
      </c>
      <c r="E968">
        <f>テーブル143[[#This Row],[インピーダンス]]*COS(テーブル143[[#This Row],[偏角]])</f>
        <v>4.7763494791990419E-4</v>
      </c>
      <c r="F968">
        <f>テーブル143[[#This Row],[インピーダンス]]*SIN(テーブル143[[#This Row],[偏角]])</f>
        <v>-6.9109488089954679E-2</v>
      </c>
      <c r="G968" s="2">
        <f>ATAN(_R2*(1/(テーブル143[[#This Row],[w]]*_L2)-テーブル143[[#This Row],[w]]*_C2))</f>
        <v>-1.5638851579167805</v>
      </c>
    </row>
    <row r="969" spans="1:7">
      <c r="A969">
        <f t="shared" si="26"/>
        <v>9203.5</v>
      </c>
      <c r="B969">
        <f>2*PI()*テーブル143[[#This Row],[周波数]]</f>
        <v>57827.295974627319</v>
      </c>
      <c r="C969">
        <f>(テーブル143[[#This Row],[w]]*_C2-1/(テーブル143[[#This Row],[w]]*_L2))^2</f>
        <v>209.81114849878571</v>
      </c>
      <c r="D969">
        <f>1/(SQRT((1/_R2)^2+テーブル143[[#This Row],[(wc-1/wl)^2]]))</f>
        <v>6.9035960256124088E-2</v>
      </c>
      <c r="E969">
        <f>テーブル143[[#This Row],[インピーダンス]]*COS(テーブル143[[#This Row],[偏角]])</f>
        <v>4.7659638084850966E-4</v>
      </c>
      <c r="F969">
        <f>テーブル143[[#This Row],[インピーダンス]]*SIN(テーブル143[[#This Row],[偏角]])</f>
        <v>-6.9034315122081899E-2</v>
      </c>
      <c r="G969" s="2">
        <f>ATAN(_R2*(1/(テーブル143[[#This Row],[w]]*_L2)-テーブル143[[#This Row],[w]]*_C2))</f>
        <v>-1.5638926759309602</v>
      </c>
    </row>
    <row r="970" spans="1:7">
      <c r="A970">
        <f t="shared" si="26"/>
        <v>9213.5</v>
      </c>
      <c r="B970">
        <f>2*PI()*テーブル143[[#This Row],[周波数]]</f>
        <v>57890.127827699114</v>
      </c>
      <c r="C970">
        <f>(テーブル143[[#This Row],[w]]*_C2-1/(テーブル143[[#This Row],[w]]*_L2))^2</f>
        <v>210.26787855580201</v>
      </c>
      <c r="D970">
        <f>1/(SQRT((1/_R2)^2+テーブル143[[#This Row],[(wc-1/wl)^2]]))</f>
        <v>6.8960945379696575E-2</v>
      </c>
      <c r="E970">
        <f>テーブル143[[#This Row],[インピーダンス]]*COS(テーブル143[[#This Row],[偏角]])</f>
        <v>4.7556119876614856E-4</v>
      </c>
      <c r="F970">
        <f>テーブル143[[#This Row],[インピーダンス]]*SIN(テーブル143[[#This Row],[偏角]])</f>
        <v>-6.895930560270834E-2</v>
      </c>
      <c r="G970" s="2">
        <f>ATAN(_R2*(1/(テーブル143[[#This Row],[w]]*_L2)-テーブル143[[#This Row],[w]]*_C2))</f>
        <v>-1.5639001775971741</v>
      </c>
    </row>
    <row r="971" spans="1:7">
      <c r="A971">
        <f t="shared" si="26"/>
        <v>9223.5</v>
      </c>
      <c r="B971">
        <f>2*PI()*テーブル143[[#This Row],[周波数]]</f>
        <v>57952.959680770917</v>
      </c>
      <c r="C971">
        <f>(テーブル143[[#This Row],[w]]*_C2-1/(テーブル143[[#This Row],[w]]*_L2))^2</f>
        <v>210.72510460098667</v>
      </c>
      <c r="D971">
        <f>1/(SQRT((1/_R2)^2+テーブル143[[#This Row],[(wc-1/wl)^2]]))</f>
        <v>6.8886093442219021E-2</v>
      </c>
      <c r="E971">
        <f>テーブル143[[#This Row],[インピーダンス]]*COS(テーブル143[[#This Row],[偏角]])</f>
        <v>4.7452938697301061E-4</v>
      </c>
      <c r="F971">
        <f>テーブル143[[#This Row],[インピーダンス]]*SIN(テーブル143[[#This Row],[偏角]])</f>
        <v>-6.8884458999044412E-2</v>
      </c>
      <c r="G971" s="2">
        <f>ATAN(_R2*(1/(テーブル143[[#This Row],[w]]*_L2)-テーブル143[[#This Row],[w]]*_C2))</f>
        <v>-1.5639076629687185</v>
      </c>
    </row>
    <row r="972" spans="1:7">
      <c r="A972">
        <f t="shared" si="26"/>
        <v>9233.5</v>
      </c>
      <c r="B972">
        <f>2*PI()*テーブル143[[#This Row],[周波数]]</f>
        <v>58015.791533842712</v>
      </c>
      <c r="C972">
        <f>(テーブル143[[#This Row],[w]]*_C2-1/(テーブル143[[#This Row],[w]]*_L2))^2</f>
        <v>211.18282663433723</v>
      </c>
      <c r="D972">
        <f>1/(SQRT((1/_R2)^2+テーブル143[[#This Row],[(wc-1/wl)^2]]))</f>
        <v>6.8811403913090347E-2</v>
      </c>
      <c r="E972">
        <f>テーブル143[[#This Row],[インピーダンス]]*COS(テーブル143[[#This Row],[偏角]])</f>
        <v>4.735009308490431E-4</v>
      </c>
      <c r="F972">
        <f>テーブル143[[#This Row],[インピーダンス]]*SIN(テーブル143[[#This Row],[偏角]])</f>
        <v>-6.8809774780614924E-2</v>
      </c>
      <c r="G972" s="2">
        <f>ATAN(_R2*(1/(テーブル143[[#This Row],[w]]*_L2)-テーブル143[[#This Row],[w]]*_C2))</f>
        <v>-1.5639151320986575</v>
      </c>
    </row>
    <row r="973" spans="1:7">
      <c r="A973">
        <f t="shared" si="26"/>
        <v>9243.5</v>
      </c>
      <c r="B973">
        <f>2*PI()*テーブル143[[#This Row],[周波数]]</f>
        <v>58078.623386914507</v>
      </c>
      <c r="C973">
        <f>(テーブル143[[#This Row],[w]]*_C2-1/(テーブル143[[#This Row],[w]]*_L2))^2</f>
        <v>211.64104465585154</v>
      </c>
      <c r="D973">
        <f>1/(SQRT((1/_R2)^2+テーブル143[[#This Row],[(wc-1/wl)^2]]))</f>
        <v>6.8736876264012037E-2</v>
      </c>
      <c r="E973">
        <f>テーブル143[[#This Row],[インピーダンス]]*COS(テーブル143[[#This Row],[偏角]])</f>
        <v>4.7247581585341047E-4</v>
      </c>
      <c r="F973">
        <f>テーブル143[[#This Row],[インピーダンス]]*SIN(テーブル143[[#This Row],[偏角]])</f>
        <v>-6.8735252419246523E-2</v>
      </c>
      <c r="G973" s="2">
        <f>ATAN(_R2*(1/(テーブル143[[#This Row],[w]]*_L2)-テーブル143[[#This Row],[w]]*_C2))</f>
        <v>-1.5639225850398251</v>
      </c>
    </row>
    <row r="974" spans="1:7">
      <c r="A974">
        <f t="shared" si="26"/>
        <v>9253.5</v>
      </c>
      <c r="B974">
        <f>2*PI()*テーブル143[[#This Row],[周波数]]</f>
        <v>58141.455239986302</v>
      </c>
      <c r="C974">
        <f>(テーブル143[[#This Row],[w]]*_C2-1/(テーブル143[[#This Row],[w]]*_L2))^2</f>
        <v>212.09975866552728</v>
      </c>
      <c r="D974">
        <f>1/(SQRT((1/_R2)^2+テーブル143[[#This Row],[(wc-1/wl)^2]]))</f>
        <v>6.8662509968975743E-2</v>
      </c>
      <c r="E974">
        <f>テーブル143[[#This Row],[インピーダンス]]*COS(テーブル143[[#This Row],[偏角]])</f>
        <v>4.7145402752397458E-4</v>
      </c>
      <c r="F974">
        <f>テーブル143[[#This Row],[インピーダンス]]*SIN(テーブル143[[#This Row],[偏角]])</f>
        <v>-6.8660891389055137E-2</v>
      </c>
      <c r="G974" s="2">
        <f>ATAN(_R2*(1/(テーブル143[[#This Row],[w]]*_L2)-テーブル143[[#This Row],[w]]*_C2))</f>
        <v>-1.5639300218448262</v>
      </c>
    </row>
    <row r="975" spans="1:7">
      <c r="A975">
        <f t="shared" si="26"/>
        <v>9263.5</v>
      </c>
      <c r="B975">
        <f>2*PI()*テーブル143[[#This Row],[周波数]]</f>
        <v>58204.287093058098</v>
      </c>
      <c r="C975">
        <f>(テーブル143[[#This Row],[w]]*_C2-1/(テーブル143[[#This Row],[w]]*_L2))^2</f>
        <v>212.55896866336229</v>
      </c>
      <c r="D975">
        <f>1/(SQRT((1/_R2)^2+テーブル143[[#This Row],[(wc-1/wl)^2]]))</f>
        <v>6.8588304504250852E-2</v>
      </c>
      <c r="E975">
        <f>テーブル143[[#This Row],[インピーダンス]]*COS(テーブル143[[#This Row],[偏角]])</f>
        <v>4.7043555147677739E-4</v>
      </c>
      <c r="F975">
        <f>テーブル143[[#This Row],[インピーダンス]]*SIN(テーブル143[[#This Row],[偏角]])</f>
        <v>-6.8586691166433622E-2</v>
      </c>
      <c r="G975" s="2">
        <f>ATAN(_R2*(1/(テーブル143[[#This Row],[w]]*_L2)-テーブル143[[#This Row],[w]]*_C2))</f>
        <v>-1.5639374425660384</v>
      </c>
    </row>
    <row r="976" spans="1:7">
      <c r="A976">
        <f t="shared" si="26"/>
        <v>9273.5</v>
      </c>
      <c r="B976">
        <f>2*PI()*テーブル143[[#This Row],[周波数]]</f>
        <v>58267.118946129893</v>
      </c>
      <c r="C976">
        <f>(テーブル143[[#This Row],[w]]*_C2-1/(テーブル143[[#This Row],[w]]*_L2))^2</f>
        <v>213.01867464935424</v>
      </c>
      <c r="D976">
        <f>1/(SQRT((1/_R2)^2+テーブル143[[#This Row],[(wc-1/wl)^2]]))</f>
        <v>6.8514259348372172E-2</v>
      </c>
      <c r="E976">
        <f>テーブル143[[#This Row],[インピーダンス]]*COS(テーブル143[[#This Row],[偏角]])</f>
        <v>4.6942037340560338E-4</v>
      </c>
      <c r="F976">
        <f>テーブル143[[#This Row],[インピーダンス]]*SIN(テーブル143[[#This Row],[偏角]])</f>
        <v>-6.8512651230039523E-2</v>
      </c>
      <c r="G976" s="2">
        <f>ATAN(_R2*(1/(テーブル143[[#This Row],[w]]*_L2)-テーブル143[[#This Row],[w]]*_C2))</f>
        <v>-1.5639448472556117</v>
      </c>
    </row>
    <row r="977" spans="1:7">
      <c r="A977">
        <f t="shared" si="26"/>
        <v>9283.5</v>
      </c>
      <c r="B977">
        <f>2*PI()*テーブル143[[#This Row],[周波数]]</f>
        <v>58329.950799201688</v>
      </c>
      <c r="C977">
        <f>(テーブル143[[#This Row],[w]]*_C2-1/(テーブル143[[#This Row],[w]]*_L2))^2</f>
        <v>213.47887662350095</v>
      </c>
      <c r="D977">
        <f>1/(SQRT((1/_R2)^2+テーブル143[[#This Row],[(wc-1/wl)^2]]))</f>
        <v>6.844037398212767E-2</v>
      </c>
      <c r="E977">
        <f>テーブル143[[#This Row],[インピーダンス]]*COS(テーブル143[[#This Row],[偏角]])</f>
        <v>4.6840847908134682E-4</v>
      </c>
      <c r="F977">
        <f>テーブル143[[#This Row],[インピーダンス]]*SIN(テーブル143[[#This Row],[偏角]])</f>
        <v>-6.8438771060782666E-2</v>
      </c>
      <c r="G977" s="2">
        <f>ATAN(_R2*(1/(テーブル143[[#This Row],[w]]*_L2)-テーブル143[[#This Row],[w]]*_C2))</f>
        <v>-1.5639522359654718</v>
      </c>
    </row>
    <row r="978" spans="1:7">
      <c r="A978">
        <f t="shared" si="26"/>
        <v>9293.5</v>
      </c>
      <c r="B978">
        <f>2*PI()*テーブル143[[#This Row],[周波数]]</f>
        <v>58392.782652273483</v>
      </c>
      <c r="C978">
        <f>(テーブル143[[#This Row],[w]]*_C2-1/(テーブル143[[#This Row],[w]]*_L2))^2</f>
        <v>213.93957458580019</v>
      </c>
      <c r="D978">
        <f>1/(SQRT((1/_R2)^2+テーブル143[[#This Row],[(wc-1/wl)^2]]))</f>
        <v>6.8366647888546336E-2</v>
      </c>
      <c r="E978">
        <f>テーブル143[[#This Row],[インピーダンス]]*COS(テーブル143[[#This Row],[偏角]])</f>
        <v>4.6739985435164197E-4</v>
      </c>
      <c r="F978">
        <f>テーブル143[[#This Row],[インピーダンス]]*SIN(テーブル143[[#This Row],[偏角]])</f>
        <v>-6.8365050141813169E-2</v>
      </c>
      <c r="G978" s="2">
        <f>ATAN(_R2*(1/(テーブル143[[#This Row],[w]]*_L2)-テーブル143[[#This Row],[w]]*_C2))</f>
        <v>-1.5639596087473198</v>
      </c>
    </row>
    <row r="979" spans="1:7">
      <c r="A979">
        <f t="shared" si="26"/>
        <v>9303.5</v>
      </c>
      <c r="B979">
        <f>2*PI()*テーブル143[[#This Row],[周波数]]</f>
        <v>58455.614505345278</v>
      </c>
      <c r="C979">
        <f>(テーブル143[[#This Row],[w]]*_C2-1/(テーブル143[[#This Row],[w]]*_L2))^2</f>
        <v>214.40076853624979</v>
      </c>
      <c r="D979">
        <f>1/(SQRT((1/_R2)^2+テーブル143[[#This Row],[(wc-1/wl)^2]]))</f>
        <v>6.829308055288609E-2</v>
      </c>
      <c r="E979">
        <f>テーブル143[[#This Row],[インピーダンス]]*COS(テーブル143[[#This Row],[偏角]])</f>
        <v>4.6639448514029796E-4</v>
      </c>
      <c r="F979">
        <f>テーブル143[[#This Row],[インピーダンス]]*SIN(テーブル143[[#This Row],[偏角]])</f>
        <v>-6.8291487958509284E-2</v>
      </c>
      <c r="G979" s="2">
        <f>ATAN(_R2*(1/(テーブル143[[#This Row],[w]]*_L2)-テーブル143[[#This Row],[w]]*_C2))</f>
        <v>-1.5639669656526336</v>
      </c>
    </row>
    <row r="980" spans="1:7">
      <c r="A980">
        <f t="shared" si="26"/>
        <v>9313.5</v>
      </c>
      <c r="B980">
        <f>2*PI()*テーブル143[[#This Row],[周波数]]</f>
        <v>58518.446358417073</v>
      </c>
      <c r="C980">
        <f>(テーブル143[[#This Row],[w]]*_C2-1/(テーブル143[[#This Row],[w]]*_L2))^2</f>
        <v>214.86245847484753</v>
      </c>
      <c r="D980">
        <f>1/(SQRT((1/_R2)^2+テーブル143[[#This Row],[(wc-1/wl)^2]]))</f>
        <v>6.8219671462621756E-2</v>
      </c>
      <c r="E980">
        <f>テーブル143[[#This Row],[インピーダンス]]*COS(テーブル143[[#This Row],[偏角]])</f>
        <v>4.6539235744679793E-4</v>
      </c>
      <c r="F980">
        <f>テーブル143[[#This Row],[インピーダンス]]*SIN(テーブル143[[#This Row],[偏角]])</f>
        <v>-6.8218083998465379E-2</v>
      </c>
      <c r="G980" s="2">
        <f>ATAN(_R2*(1/(テーブル143[[#This Row],[w]]*_L2)-テーブル143[[#This Row],[w]]*_C2))</f>
        <v>-1.5639743067326701</v>
      </c>
    </row>
    <row r="981" spans="1:7">
      <c r="A981">
        <f t="shared" si="26"/>
        <v>9323.5</v>
      </c>
      <c r="B981">
        <f>2*PI()*テーブル143[[#This Row],[周波数]]</f>
        <v>58581.278211488869</v>
      </c>
      <c r="C981">
        <f>(テーブル143[[#This Row],[w]]*_C2-1/(テーブル143[[#This Row],[w]]*_L2))^2</f>
        <v>215.32464440159123</v>
      </c>
      <c r="D981">
        <f>1/(SQRT((1/_R2)^2+テーブル143[[#This Row],[(wc-1/wl)^2]]))</f>
        <v>6.8146420107433173E-2</v>
      </c>
      <c r="E981">
        <f>テーブル143[[#This Row],[インピーダンス]]*COS(テーブル143[[#This Row],[偏角]])</f>
        <v>4.6439345734587733E-4</v>
      </c>
      <c r="F981">
        <f>テーブル143[[#This Row],[インピーダンス]]*SIN(テーブル143[[#This Row],[偏角]])</f>
        <v>-6.81448377514801E-2</v>
      </c>
      <c r="G981" s="2">
        <f>ATAN(_R2*(1/(テーブル143[[#This Row],[w]]*_L2)-テーブル143[[#This Row],[w]]*_C2))</f>
        <v>-1.563981632038465</v>
      </c>
    </row>
    <row r="982" spans="1:7">
      <c r="A982">
        <f t="shared" si="26"/>
        <v>9333.5</v>
      </c>
      <c r="B982">
        <f>2*PI()*テーブル143[[#This Row],[周波数]]</f>
        <v>58644.110064560671</v>
      </c>
      <c r="C982">
        <f>(テーブル143[[#This Row],[w]]*_C2-1/(テーブル143[[#This Row],[w]]*_L2))^2</f>
        <v>215.78732631647895</v>
      </c>
      <c r="D982">
        <f>1/(SQRT((1/_R2)^2+テーブル143[[#This Row],[(wc-1/wl)^2]]))</f>
        <v>6.8073325979193258E-2</v>
      </c>
      <c r="E982">
        <f>テーブル143[[#This Row],[インピーダンス]]*COS(テーブル143[[#This Row],[偏角]])</f>
        <v>4.6339777098695309E-4</v>
      </c>
      <c r="F982">
        <f>テーブル143[[#This Row],[インピーダンス]]*SIN(テーブル143[[#This Row],[偏角]])</f>
        <v>-6.8071748709544341E-2</v>
      </c>
      <c r="G982" s="2">
        <f>ATAN(_R2*(1/(テーブル143[[#This Row],[w]]*_L2)-テーブル143[[#This Row],[w]]*_C2))</f>
        <v>-1.563988941620835</v>
      </c>
    </row>
    <row r="983" spans="1:7">
      <c r="A983">
        <f t="shared" si="26"/>
        <v>9343.5</v>
      </c>
      <c r="B983">
        <f>2*PI()*テーブル143[[#This Row],[周波数]]</f>
        <v>58706.941917632466</v>
      </c>
      <c r="C983">
        <f>(テーブル143[[#This Row],[w]]*_C2-1/(テーブル143[[#This Row],[w]]*_L2))^2</f>
        <v>216.25050421950814</v>
      </c>
      <c r="D983">
        <f>1/(SQRT((1/_R2)^2+テーブル143[[#This Row],[(wc-1/wl)^2]]))</f>
        <v>6.8000388571956408E-2</v>
      </c>
      <c r="E983">
        <f>テーブル143[[#This Row],[インピーダンス]]*COS(テーブル143[[#This Row],[偏角]])</f>
        <v>4.6240528459370954E-4</v>
      </c>
      <c r="F983">
        <f>テーブル143[[#This Row],[インピーダンス]]*SIN(テーブル143[[#This Row],[偏角]])</f>
        <v>-6.7998816366829792E-2</v>
      </c>
      <c r="G983" s="2">
        <f>ATAN(_R2*(1/(テーブル143[[#This Row],[w]]*_L2)-テーブル143[[#This Row],[w]]*_C2))</f>
        <v>-1.5639962355303787</v>
      </c>
    </row>
    <row r="984" spans="1:7">
      <c r="A984">
        <f t="shared" si="26"/>
        <v>9353.5</v>
      </c>
      <c r="B984">
        <f>2*PI()*テーブル143[[#This Row],[周波数]]</f>
        <v>58769.773770704262</v>
      </c>
      <c r="C984">
        <f>(テーブル143[[#This Row],[w]]*_C2-1/(テーブル143[[#This Row],[w]]*_L2))^2</f>
        <v>216.71417811067693</v>
      </c>
      <c r="D984">
        <f>1/(SQRT((1/_R2)^2+テーブル143[[#This Row],[(wc-1/wl)^2]]))</f>
        <v>6.7927607381946559E-2</v>
      </c>
      <c r="E984">
        <f>テーブル143[[#This Row],[インピーダンス]]*COS(テーブル143[[#This Row],[偏角]])</f>
        <v>4.6141598446359269E-4</v>
      </c>
      <c r="F984">
        <f>テーブル143[[#This Row],[インピーダンス]]*SIN(テーブル143[[#This Row],[偏角]])</f>
        <v>-6.7926040219676881E-2</v>
      </c>
      <c r="G984" s="2">
        <f>ATAN(_R2*(1/(テーブル143[[#This Row],[w]]*_L2)-テーブル143[[#This Row],[w]]*_C2))</f>
        <v>-1.5640035138174775</v>
      </c>
    </row>
    <row r="985" spans="1:7">
      <c r="A985">
        <f t="shared" si="26"/>
        <v>9363.5</v>
      </c>
      <c r="B985">
        <f>2*PI()*テーブル143[[#This Row],[周波数]]</f>
        <v>58832.605623776057</v>
      </c>
      <c r="C985">
        <f>(テーブル143[[#This Row],[w]]*_C2-1/(テーブル143[[#This Row],[w]]*_L2))^2</f>
        <v>217.17834798998311</v>
      </c>
      <c r="D985">
        <f>1/(SQRT((1/_R2)^2+テーブル143[[#This Row],[(wc-1/wl)^2]]))</f>
        <v>6.7854981907545769E-2</v>
      </c>
      <c r="E985">
        <f>テーブル143[[#This Row],[インピーダンス]]*COS(テーブル143[[#This Row],[偏角]])</f>
        <v>4.6042985696734219E-4</v>
      </c>
      <c r="F985">
        <f>テーブル143[[#This Row],[インピーダンス]]*SIN(テーブル143[[#This Row],[偏角]])</f>
        <v>-6.7853419766583434E-2</v>
      </c>
      <c r="G985" s="2">
        <f>ATAN(_R2*(1/(テーブル143[[#This Row],[w]]*_L2)-テーブル143[[#This Row],[w]]*_C2))</f>
        <v>-1.564010776532297</v>
      </c>
    </row>
    <row r="986" spans="1:7">
      <c r="A986">
        <f t="shared" si="26"/>
        <v>9373.5</v>
      </c>
      <c r="B986">
        <f>2*PI()*テーブル143[[#This Row],[周波数]]</f>
        <v>58895.437476847852</v>
      </c>
      <c r="C986">
        <f>(テーブル143[[#This Row],[w]]*_C2-1/(テーブル143[[#This Row],[w]]*_L2))^2</f>
        <v>217.64301385742453</v>
      </c>
      <c r="D986">
        <f>1/(SQRT((1/_R2)^2+テーブル143[[#This Row],[(wc-1/wl)^2]]))</f>
        <v>6.7782511649282562E-2</v>
      </c>
      <c r="E986">
        <f>テーブル143[[#This Row],[インピーダンス]]*COS(テーブル143[[#This Row],[偏角]])</f>
        <v>4.5944688854850801E-4</v>
      </c>
      <c r="F986">
        <f>テーブル143[[#This Row],[インピーダンス]]*SIN(テーブル143[[#This Row],[偏角]])</f>
        <v>-6.7780954508193006E-2</v>
      </c>
      <c r="G986" s="2">
        <f>ATAN(_R2*(1/(テーブル143[[#This Row],[w]]*_L2)-テーブル143[[#This Row],[w]]*_C2))</f>
        <v>-1.5640180237247885</v>
      </c>
    </row>
    <row r="987" spans="1:7">
      <c r="A987">
        <f t="shared" si="26"/>
        <v>9383.5</v>
      </c>
      <c r="B987">
        <f>2*PI()*テーブル143[[#This Row],[周波数]]</f>
        <v>58958.269329919647</v>
      </c>
      <c r="C987">
        <f>(テーブル143[[#This Row],[w]]*_C2-1/(テーブル143[[#This Row],[w]]*_L2))^2</f>
        <v>218.10817571299918</v>
      </c>
      <c r="D987">
        <f>1/(SQRT((1/_R2)^2+テーブル143[[#This Row],[(wc-1/wl)^2]]))</f>
        <v>6.7710196109820459E-2</v>
      </c>
      <c r="E987">
        <f>テーブル143[[#This Row],[インピーダンス]]*COS(テーブル143[[#This Row],[偏角]])</f>
        <v>4.5846706572303189E-4</v>
      </c>
      <c r="F987">
        <f>テーブル143[[#This Row],[インピーダンス]]*SIN(テーブル143[[#This Row],[偏角]])</f>
        <v>-6.7708643947283362E-2</v>
      </c>
      <c r="G987" s="2">
        <f>ATAN(_R2*(1/(テーブル143[[#This Row],[w]]*_L2)-テーブル143[[#This Row],[w]]*_C2))</f>
        <v>-1.564025255444689</v>
      </c>
    </row>
    <row r="988" spans="1:7">
      <c r="A988">
        <f t="shared" si="26"/>
        <v>9393.5</v>
      </c>
      <c r="B988">
        <f>2*PI()*テーブル143[[#This Row],[周波数]]</f>
        <v>59021.101182991442</v>
      </c>
      <c r="C988">
        <f>(テーブル143[[#This Row],[w]]*_C2-1/(テーブル143[[#This Row],[w]]*_L2))^2</f>
        <v>218.57383355670487</v>
      </c>
      <c r="D988">
        <f>1/(SQRT((1/_R2)^2+テーブル143[[#This Row],[(wc-1/wl)^2]]))</f>
        <v>6.763803479394663E-2</v>
      </c>
      <c r="E988">
        <f>テーブル143[[#This Row],[インピーダンス]]*COS(テーブル143[[#This Row],[偏角]])</f>
        <v>4.5749037507871143E-4</v>
      </c>
      <c r="F988">
        <f>テーブル143[[#This Row],[インピーダンス]]*SIN(テーブル143[[#This Row],[偏角]])</f>
        <v>-6.7636487588755262E-2</v>
      </c>
      <c r="G988" s="2">
        <f>ATAN(_R2*(1/(テーブル143[[#This Row],[w]]*_L2)-テーブル143[[#This Row],[w]]*_C2))</f>
        <v>-1.5640324717415237</v>
      </c>
    </row>
    <row r="989" spans="1:7">
      <c r="A989">
        <f t="shared" si="26"/>
        <v>9403.5</v>
      </c>
      <c r="B989">
        <f>2*PI()*テーブル143[[#This Row],[周波数]]</f>
        <v>59083.933036063238</v>
      </c>
      <c r="C989">
        <f>(テーブル143[[#This Row],[w]]*_C2-1/(テーブル143[[#This Row],[w]]*_L2))^2</f>
        <v>219.0399873885396</v>
      </c>
      <c r="D989">
        <f>1/(SQRT((1/_R2)^2+テーブル143[[#This Row],[(wc-1/wl)^2]]))</f>
        <v>6.7566027208560503E-2</v>
      </c>
      <c r="E989">
        <f>テーブル143[[#This Row],[インピーダンス]]*COS(テーブル143[[#This Row],[偏角]])</f>
        <v>4.5651680327480119E-4</v>
      </c>
      <c r="F989">
        <f>テーブル143[[#This Row],[インピーダンス]]*SIN(テーブル143[[#This Row],[偏角]])</f>
        <v>-6.7564484939620945E-2</v>
      </c>
      <c r="G989" s="2">
        <f>ATAN(_R2*(1/(テーブル143[[#This Row],[w]]*_L2)-テーブル143[[#This Row],[w]]*_C2))</f>
        <v>-1.5640396726646064</v>
      </c>
    </row>
    <row r="990" spans="1:7">
      <c r="A990">
        <f t="shared" si="26"/>
        <v>9413.5</v>
      </c>
      <c r="B990">
        <f>2*PI()*テーブル143[[#This Row],[周波数]]</f>
        <v>59146.764889135033</v>
      </c>
      <c r="C990">
        <f>(テーブル143[[#This Row],[w]]*_C2-1/(テーブル143[[#This Row],[w]]*_L2))^2</f>
        <v>219.5066372085013</v>
      </c>
      <c r="D990">
        <f>1/(SQRT((1/_R2)^2+テーブル143[[#This Row],[(wc-1/wl)^2]]))</f>
        <v>6.7494172862662544E-2</v>
      </c>
      <c r="E990">
        <f>テーブル143[[#This Row],[インピーダンス]]*COS(テーブル143[[#This Row],[偏角]])</f>
        <v>4.5554633704149848E-4</v>
      </c>
      <c r="F990">
        <f>テーブル143[[#This Row],[インピーダンス]]*SIN(テーブル143[[#This Row],[偏角]])</f>
        <v>-6.7492635508992996E-2</v>
      </c>
      <c r="G990" s="2">
        <f>ATAN(_R2*(1/(テーブル143[[#This Row],[w]]*_L2)-テーブル143[[#This Row],[w]]*_C2))</f>
        <v>-1.5640468582630411</v>
      </c>
    </row>
    <row r="991" spans="1:7">
      <c r="A991">
        <f t="shared" si="26"/>
        <v>9423.5</v>
      </c>
      <c r="B991">
        <f>2*PI()*テーブル143[[#This Row],[周波数]]</f>
        <v>59209.596742206828</v>
      </c>
      <c r="C991">
        <f>(テーブル143[[#This Row],[w]]*_C2-1/(テーブル143[[#This Row],[w]]*_L2))^2</f>
        <v>219.97378301658782</v>
      </c>
      <c r="D991">
        <f>1/(SQRT((1/_R2)^2+テーブル143[[#This Row],[(wc-1/wl)^2]]))</f>
        <v>6.7422471267343062E-2</v>
      </c>
      <c r="E991">
        <f>テーブル143[[#This Row],[インピーダンス]]*COS(テーブル143[[#This Row],[偏角]])</f>
        <v>4.5457896317956548E-4</v>
      </c>
      <c r="F991">
        <f>テーブル143[[#This Row],[インピーダンス]]*SIN(テーブル143[[#This Row],[偏角]])</f>
        <v>-6.742093880807308E-2</v>
      </c>
      <c r="G991" s="2">
        <f>ATAN(_R2*(1/(テーブル143[[#This Row],[w]]*_L2)-テーブル143[[#This Row],[w]]*_C2))</f>
        <v>-1.5640540285857223</v>
      </c>
    </row>
    <row r="992" spans="1:7">
      <c r="A992">
        <f t="shared" si="26"/>
        <v>9433.5</v>
      </c>
      <c r="B992">
        <f>2*PI()*テーブル143[[#This Row],[周波数]]</f>
        <v>59272.428595278623</v>
      </c>
      <c r="C992">
        <f>(テーブル143[[#This Row],[w]]*_C2-1/(テーブル143[[#This Row],[w]]*_L2))^2</f>
        <v>220.44142481279718</v>
      </c>
      <c r="D992">
        <f>1/(SQRT((1/_R2)^2+テーブル143[[#This Row],[(wc-1/wl)^2]]))</f>
        <v>6.7350921935771108E-2</v>
      </c>
      <c r="E992">
        <f>テーブル143[[#This Row],[インピーダンス]]*COS(テーブル143[[#This Row],[偏角]])</f>
        <v>4.5361466855983528E-4</v>
      </c>
      <c r="F992">
        <f>テーブル143[[#This Row],[インピーダンス]]*SIN(テーブル143[[#This Row],[偏角]])</f>
        <v>-6.7349394350140979E-2</v>
      </c>
      <c r="G992" s="2">
        <f>ATAN(_R2*(1/(テーブル143[[#This Row],[w]]*_L2)-テーブル143[[#This Row],[w]]*_C2))</f>
        <v>-1.5640611836813365</v>
      </c>
    </row>
    <row r="993" spans="1:7">
      <c r="A993">
        <f t="shared" si="26"/>
        <v>9443.5</v>
      </c>
      <c r="B993">
        <f>2*PI()*テーブル143[[#This Row],[周波数]]</f>
        <v>59335.260448350426</v>
      </c>
      <c r="C993">
        <f>(テーブル143[[#This Row],[w]]*_C2-1/(テーブル143[[#This Row],[w]]*_L2))^2</f>
        <v>220.90956259712735</v>
      </c>
      <c r="D993">
        <f>1/(SQRT((1/_R2)^2+テーブル143[[#This Row],[(wc-1/wl)^2]]))</f>
        <v>6.7279524383183395E-2</v>
      </c>
      <c r="E993">
        <f>テーブル143[[#This Row],[インピーダンス]]*COS(テーブル143[[#This Row],[偏角]])</f>
        <v>4.5265344012273488E-4</v>
      </c>
      <c r="F993">
        <f>テーブル143[[#This Row],[インピーダンス]]*SIN(テーブル143[[#This Row],[偏角]])</f>
        <v>-6.7278001650543345E-2</v>
      </c>
      <c r="G993" s="2">
        <f>ATAN(_R2*(1/(テーブル143[[#This Row],[w]]*_L2)-テーブル143[[#This Row],[w]]*_C2))</f>
        <v>-1.5640683235983641</v>
      </c>
    </row>
    <row r="994" spans="1:7">
      <c r="A994">
        <f t="shared" si="26"/>
        <v>9453.5</v>
      </c>
      <c r="B994">
        <f>2*PI()*テーブル143[[#This Row],[周波数]]</f>
        <v>59398.092301422221</v>
      </c>
      <c r="C994">
        <f>(テーブル143[[#This Row],[w]]*_C2-1/(テーブル143[[#This Row],[w]]*_L2))^2</f>
        <v>221.37819636957619</v>
      </c>
      <c r="D994">
        <f>1/(SQRT((1/_R2)^2+テーブル143[[#This Row],[(wc-1/wl)^2]]))</f>
        <v>6.7208278126873397E-2</v>
      </c>
      <c r="E994">
        <f>テーブル143[[#This Row],[インピーダンス]]*COS(テーブル143[[#This Row],[偏角]])</f>
        <v>4.5169526487791691E-4</v>
      </c>
      <c r="F994">
        <f>テーブル143[[#This Row],[インピーダンス]]*SIN(テーブル143[[#This Row],[偏角]])</f>
        <v>-6.7206760226682968E-2</v>
      </c>
      <c r="G994" s="2">
        <f>ATAN(_R2*(1/(テーブル143[[#This Row],[w]]*_L2)-テーブル143[[#This Row],[w]]*_C2))</f>
        <v>-1.5640754483850792</v>
      </c>
    </row>
    <row r="995" spans="1:7">
      <c r="A995">
        <f t="shared" si="26"/>
        <v>9463.5</v>
      </c>
      <c r="B995">
        <f>2*PI()*テーブル143[[#This Row],[周波数]]</f>
        <v>59460.924154494016</v>
      </c>
      <c r="C995">
        <f>(テーブル143[[#This Row],[w]]*_C2-1/(テーブル143[[#This Row],[w]]*_L2))^2</f>
        <v>221.84732613014177</v>
      </c>
      <c r="D995">
        <f>1/(SQRT((1/_R2)^2+テーブル143[[#This Row],[(wc-1/wl)^2]]))</f>
        <v>6.7137182686180366E-2</v>
      </c>
      <c r="E995">
        <f>テーブル143[[#This Row],[インピーダンス]]*COS(テーブル143[[#This Row],[偏角]])</f>
        <v>4.5074012990375858E-4</v>
      </c>
      <c r="F995">
        <f>テーブル143[[#This Row],[インピーダンス]]*SIN(テーブル143[[#This Row],[偏角]])</f>
        <v>-6.7135669598007666E-2</v>
      </c>
      <c r="G995" s="2">
        <f>ATAN(_R2*(1/(テーブル143[[#This Row],[w]]*_L2)-テーブル143[[#This Row],[w]]*_C2))</f>
        <v>-1.5640825580895514</v>
      </c>
    </row>
    <row r="996" spans="1:7">
      <c r="A996">
        <f t="shared" si="26"/>
        <v>9473.5</v>
      </c>
      <c r="B996">
        <f>2*PI()*テーブル143[[#This Row],[周波数]]</f>
        <v>59523.756007565811</v>
      </c>
      <c r="C996">
        <f>(テーブル143[[#This Row],[w]]*_C2-1/(テーブル143[[#This Row],[w]]*_L2))^2</f>
        <v>222.31695187882212</v>
      </c>
      <c r="D996">
        <f>1/(SQRT((1/_R2)^2+テーブル143[[#This Row],[(wc-1/wl)^2]]))</f>
        <v>6.7066237582478552E-2</v>
      </c>
      <c r="E996">
        <f>テーブル143[[#This Row],[インピーダンス]]*COS(テーブル143[[#This Row],[偏角]])</f>
        <v>4.4978802234693876E-4</v>
      </c>
      <c r="F996">
        <f>テーブル143[[#This Row],[インピーダンス]]*SIN(テーブル143[[#This Row],[偏角]])</f>
        <v>-6.7064729285999589E-2</v>
      </c>
      <c r="G996" s="2">
        <f>ATAN(_R2*(1/(テーブル143[[#This Row],[w]]*_L2)-テーブル143[[#This Row],[w]]*_C2))</f>
        <v>-1.5640896527596473</v>
      </c>
    </row>
    <row r="997" spans="1:7">
      <c r="A997">
        <f t="shared" si="26"/>
        <v>9483.5</v>
      </c>
      <c r="B997">
        <f>2*PI()*テーブル143[[#This Row],[周波数]]</f>
        <v>59586.587860637606</v>
      </c>
      <c r="C997">
        <f>(テーブル143[[#This Row],[w]]*_C2-1/(テーブル143[[#This Row],[w]]*_L2))^2</f>
        <v>222.78707361561516</v>
      </c>
      <c r="D997">
        <f>1/(SQRT((1/_R2)^2+テーブル143[[#This Row],[(wc-1/wl)^2]]))</f>
        <v>6.6995442339166433E-2</v>
      </c>
      <c r="E997">
        <f>テーブル143[[#This Row],[インピーダンス]]*COS(テーブル143[[#This Row],[偏角]])</f>
        <v>4.4883892942206217E-4</v>
      </c>
      <c r="F997">
        <f>テーブル143[[#This Row],[インピーダンス]]*SIN(テーブル143[[#This Row],[偏角]])</f>
        <v>-6.6993938814164447E-2</v>
      </c>
      <c r="G997" s="2">
        <f>ATAN(_R2*(1/(テーブル143[[#This Row],[w]]*_L2)-テーブル143[[#This Row],[w]]*_C2))</f>
        <v>-1.5640967324430299</v>
      </c>
    </row>
    <row r="998" spans="1:7">
      <c r="A998">
        <f t="shared" si="26"/>
        <v>9493.5</v>
      </c>
      <c r="B998">
        <f>2*PI()*テーブル143[[#This Row],[周波数]]</f>
        <v>59649.419713709402</v>
      </c>
      <c r="C998">
        <f>(テーブル143[[#This Row],[w]]*_C2-1/(テーブル143[[#This Row],[w]]*_L2))^2</f>
        <v>223.25769134051899</v>
      </c>
      <c r="D998">
        <f>1/(SQRT((1/_R2)^2+テーブル143[[#This Row],[(wc-1/wl)^2]]))</f>
        <v>6.6924796481655974E-2</v>
      </c>
      <c r="E998">
        <f>テーブル143[[#This Row],[インピーダンス]]*COS(テーブル143[[#This Row],[偏角]])</f>
        <v>4.4789283841110766E-4</v>
      </c>
      <c r="F998">
        <f>テーブル143[[#This Row],[インピーダンス]]*SIN(テーブル143[[#This Row],[偏角]])</f>
        <v>-6.6923297708020718E-2</v>
      </c>
      <c r="G998" s="2">
        <f>ATAN(_R2*(1/(テーブル143[[#This Row],[w]]*_L2)-テーブル143[[#This Row],[w]]*_C2))</f>
        <v>-1.5641037971871623</v>
      </c>
    </row>
    <row r="999" spans="1:7">
      <c r="A999">
        <f t="shared" si="26"/>
        <v>9503.5</v>
      </c>
      <c r="B999">
        <f>2*PI()*テーブル143[[#This Row],[周波数]]</f>
        <v>59712.251566781197</v>
      </c>
      <c r="C999">
        <f>(テーブル143[[#This Row],[w]]*_C2-1/(テーブル143[[#This Row],[w]]*_L2))^2</f>
        <v>223.72880505353154</v>
      </c>
      <c r="D999">
        <f>1/(SQRT((1/_R2)^2+テーブル143[[#This Row],[(wc-1/wl)^2]]))</f>
        <v>6.6854299537362077E-2</v>
      </c>
      <c r="E999">
        <f>テーブル143[[#This Row],[インピーダンス]]*COS(テーブル143[[#This Row],[偏角]])</f>
        <v>4.4694973666313255E-4</v>
      </c>
      <c r="F999">
        <f>テーブル143[[#This Row],[インピーダンス]]*SIN(テーブル143[[#This Row],[偏角]])</f>
        <v>-6.6852805495089193E-2</v>
      </c>
      <c r="G999" s="2">
        <f>ATAN(_R2*(1/(テーブル143[[#This Row],[w]]*_L2)-テーブル143[[#This Row],[w]]*_C2))</f>
        <v>-1.5641108470393061</v>
      </c>
    </row>
    <row r="1000" spans="1:7">
      <c r="A1000">
        <f t="shared" si="26"/>
        <v>9513.5</v>
      </c>
      <c r="B1000">
        <f>2*PI()*テーブル143[[#This Row],[周波数]]</f>
        <v>59775.083419852992</v>
      </c>
      <c r="C1000">
        <f>(テーブル143[[#This Row],[w]]*_C2-1/(テーブル143[[#This Row],[w]]*_L2))^2</f>
        <v>224.20041475465086</v>
      </c>
      <c r="D1000">
        <f>1/(SQRT((1/_R2)^2+テーブル143[[#This Row],[(wc-1/wl)^2]]))</f>
        <v>6.6783951035691985E-2</v>
      </c>
      <c r="E1000">
        <f>テーブル143[[#This Row],[インピーダンス]]*COS(テーブル143[[#This Row],[偏角]])</f>
        <v>4.4600961159377099E-4</v>
      </c>
      <c r="F1000">
        <f>テーブル143[[#This Row],[インピーダンス]]*SIN(テーブル143[[#This Row],[偏角]])</f>
        <v>-6.6782461704882293E-2</v>
      </c>
      <c r="G1000" s="2">
        <f>ATAN(_R2*(1/(テーブル143[[#This Row],[w]]*_L2)-テーブル143[[#This Row],[w]]*_C2))</f>
        <v>-1.5641178820465242</v>
      </c>
    </row>
    <row r="1001" spans="1:7">
      <c r="A1001">
        <f t="shared" si="26"/>
        <v>9523.5</v>
      </c>
      <c r="B1001">
        <f>2*PI()*テーブル143[[#This Row],[周波数]]</f>
        <v>59837.915272924787</v>
      </c>
      <c r="C1001">
        <f>(テーブル143[[#This Row],[w]]*_C2-1/(テーブル143[[#This Row],[w]]*_L2))^2</f>
        <v>224.67252044387504</v>
      </c>
      <c r="D1001">
        <f>1/(SQRT((1/_R2)^2+テーブル143[[#This Row],[(wc-1/wl)^2]]))</f>
        <v>6.6713750508034741E-2</v>
      </c>
      <c r="E1001">
        <f>テーブル143[[#This Row],[インピーダンス]]*COS(テーブル143[[#This Row],[偏角]])</f>
        <v>4.4507245068482401E-4</v>
      </c>
      <c r="F1001">
        <f>テーブル143[[#This Row],[インピーダンス]]*SIN(テーブル143[[#This Row],[偏角]])</f>
        <v>-6.6712265868893603E-2</v>
      </c>
      <c r="G1001" s="2">
        <f>ATAN(_R2*(1/(テーブル143[[#This Row],[w]]*_L2)-テーブル143[[#This Row],[w]]*_C2))</f>
        <v>-1.5641249022556813</v>
      </c>
    </row>
    <row r="1002" spans="1:7">
      <c r="A1002">
        <f t="shared" si="26"/>
        <v>9533.5</v>
      </c>
      <c r="B1002">
        <f>2*PI()*テーブル143[[#This Row],[周波数]]</f>
        <v>59900.747125996582</v>
      </c>
      <c r="C1002">
        <f>(テーブル143[[#This Row],[w]]*_C2-1/(テーブル143[[#This Row],[w]]*_L2))^2</f>
        <v>225.14512212120209</v>
      </c>
      <c r="D1002">
        <f>1/(SQRT((1/_R2)^2+テーブル143[[#This Row],[(wc-1/wl)^2]]))</f>
        <v>6.6643697487750841E-2</v>
      </c>
      <c r="E1002">
        <f>テーブル143[[#This Row],[インピーダンス]]*COS(テーブル143[[#This Row],[偏角]])</f>
        <v>4.4413824148388292E-4</v>
      </c>
      <c r="F1002">
        <f>テーブル143[[#This Row],[インピーダンス]]*SIN(テーブル143[[#This Row],[偏角]])</f>
        <v>-6.6642217520587507E-2</v>
      </c>
      <c r="G1002" s="2">
        <f>ATAN(_R2*(1/(テーブル143[[#This Row],[w]]*_L2)-テーブル143[[#This Row],[w]]*_C2))</f>
        <v>-1.5641319077134446</v>
      </c>
    </row>
    <row r="1003" spans="1:7">
      <c r="A1003">
        <f t="shared" si="26"/>
        <v>9543.5</v>
      </c>
      <c r="B1003">
        <f>2*PI()*テーブル143[[#This Row],[周波数]]</f>
        <v>59963.578979068385</v>
      </c>
      <c r="C1003">
        <f>(テーブル143[[#This Row],[w]]*_C2-1/(テーブル143[[#This Row],[w]]*_L2))^2</f>
        <v>225.61821978663019</v>
      </c>
      <c r="D1003">
        <f>1/(SQRT((1/_R2)^2+テーブル143[[#This Row],[(wc-1/wl)^2]]))</f>
        <v>6.6573791510161795E-2</v>
      </c>
      <c r="E1003">
        <f>テーブル143[[#This Row],[インピーダンス]]*COS(テーブル143[[#This Row],[偏角]])</f>
        <v>4.4320697160385008E-4</v>
      </c>
      <c r="F1003">
        <f>テーブル143[[#This Row],[インピーダンス]]*SIN(テーブル143[[#This Row],[偏角]])</f>
        <v>-6.6572316195388698E-2</v>
      </c>
      <c r="G1003" s="2">
        <f>ATAN(_R2*(1/(テーブル143[[#This Row],[w]]*_L2)-テーブル143[[#This Row],[w]]*_C2))</f>
        <v>-1.5641388984662854</v>
      </c>
    </row>
    <row r="1004" spans="1:7">
      <c r="A1004">
        <f t="shared" si="26"/>
        <v>9553.5</v>
      </c>
      <c r="B1004">
        <f>2*PI()*テーブル143[[#This Row],[周波数]]</f>
        <v>60026.41083214018</v>
      </c>
      <c r="C1004">
        <f>(テーブル143[[#This Row],[w]]*_C2-1/(テーブル143[[#This Row],[w]]*_L2))^2</f>
        <v>226.09181344015727</v>
      </c>
      <c r="D1004">
        <f>1/(SQRT((1/_R2)^2+テーブル143[[#This Row],[(wc-1/wl)^2]]))</f>
        <v>6.6504032112539913E-2</v>
      </c>
      <c r="E1004">
        <f>テーブル143[[#This Row],[インピーダンス]]*COS(テーブル143[[#This Row],[偏角]])</f>
        <v>4.4227862872256755E-4</v>
      </c>
      <c r="F1004">
        <f>テーブル143[[#This Row],[インピーダンス]]*SIN(テーブル143[[#This Row],[偏角]])</f>
        <v>-6.6502561430672083E-2</v>
      </c>
      <c r="G1004" s="2">
        <f>ATAN(_R2*(1/(テーブル143[[#This Row],[w]]*_L2)-テーブル143[[#This Row],[w]]*_C2))</f>
        <v>-1.5641458745604802</v>
      </c>
    </row>
    <row r="1005" spans="1:7">
      <c r="A1005">
        <f t="shared" si="26"/>
        <v>9563.5</v>
      </c>
      <c r="B1005">
        <f>2*PI()*テーブル143[[#This Row],[周波数]]</f>
        <v>60089.242685211975</v>
      </c>
      <c r="C1005">
        <f>(テーブル143[[#This Row],[w]]*_C2-1/(テーブル143[[#This Row],[w]]*_L2))^2</f>
        <v>226.5659030817815</v>
      </c>
      <c r="D1005">
        <f>1/(SQRT((1/_R2)^2+テーブル143[[#This Row],[(wc-1/wl)^2]]))</f>
        <v>6.6434418834098008E-2</v>
      </c>
      <c r="E1005">
        <f>テーブル143[[#This Row],[インピーダンス]]*COS(テーブル143[[#This Row],[偏角]])</f>
        <v>4.4135320058243219E-4</v>
      </c>
      <c r="F1005">
        <f>テーブル143[[#This Row],[インピーダンス]]*SIN(テーブル143[[#This Row],[偏角]])</f>
        <v>-6.6432952765752409E-2</v>
      </c>
      <c r="G1005" s="2">
        <f>ATAN(_R2*(1/(テーブル143[[#This Row],[w]]*_L2)-テーブル143[[#This Row],[w]]*_C2))</f>
        <v>-1.5641528360421106</v>
      </c>
    </row>
    <row r="1006" spans="1:7">
      <c r="A1006">
        <f t="shared" si="26"/>
        <v>9573.5</v>
      </c>
      <c r="B1006">
        <f>2*PI()*テーブル143[[#This Row],[周波数]]</f>
        <v>60152.07453828377</v>
      </c>
      <c r="C1006">
        <f>(テーブル143[[#This Row],[w]]*_C2-1/(テーブル143[[#This Row],[w]]*_L2))^2</f>
        <v>227.04048871150093</v>
      </c>
      <c r="D1006">
        <f>1/(SQRT((1/_R2)^2+テーブル143[[#This Row],[(wc-1/wl)^2]]))</f>
        <v>6.6364951215979268E-2</v>
      </c>
      <c r="E1006">
        <f>テーブル143[[#This Row],[インピーダンス]]*COS(テーブル143[[#This Row],[偏角]])</f>
        <v>4.4043067498992513E-4</v>
      </c>
      <c r="F1006">
        <f>テーブル143[[#This Row],[インピーダンス]]*SIN(テーブル143[[#This Row],[偏角]])</f>
        <v>-6.6363489741874157E-2</v>
      </c>
      <c r="G1006" s="2">
        <f>ATAN(_R2*(1/(テーブル143[[#This Row],[w]]*_L2)-テーブル143[[#This Row],[w]]*_C2))</f>
        <v>-1.5641597829570661</v>
      </c>
    </row>
    <row r="1007" spans="1:7">
      <c r="A1007">
        <f t="shared" si="26"/>
        <v>9583.5</v>
      </c>
      <c r="B1007">
        <f>2*PI()*テーブル143[[#This Row],[周波数]]</f>
        <v>60214.906391355566</v>
      </c>
      <c r="C1007">
        <f>(テーブル143[[#This Row],[w]]*_C2-1/(テーブル143[[#This Row],[w]]*_L2))^2</f>
        <v>227.51557032931368</v>
      </c>
      <c r="D1007">
        <f>1/(SQRT((1/_R2)^2+テーブル143[[#This Row],[(wc-1/wl)^2]]))</f>
        <v>6.6295628801247106E-2</v>
      </c>
      <c r="E1007">
        <f>テーブル143[[#This Row],[インピーダンス]]*COS(テーブル143[[#This Row],[偏角]])</f>
        <v>4.395110398152769E-4</v>
      </c>
      <c r="F1007">
        <f>テーブル143[[#This Row],[インピーダンス]]*SIN(テーブル143[[#This Row],[偏角]])</f>
        <v>-6.6294171902201368E-2</v>
      </c>
      <c r="G1007" s="2">
        <f>ATAN(_R2*(1/(テーブル143[[#This Row],[w]]*_L2)-テーブル143[[#This Row],[w]]*_C2))</f>
        <v>-1.5641667153510435</v>
      </c>
    </row>
    <row r="1008" spans="1:7">
      <c r="A1008">
        <f t="shared" si="26"/>
        <v>9593.5</v>
      </c>
      <c r="B1008">
        <f>2*PI()*テーブル143[[#This Row],[周波数]]</f>
        <v>60277.738244427361</v>
      </c>
      <c r="C1008">
        <f>(テーブル143[[#This Row],[w]]*_C2-1/(テーブル143[[#This Row],[w]]*_L2))^2</f>
        <v>227.99114793521787</v>
      </c>
      <c r="D1008">
        <f>1/(SQRT((1/_R2)^2+テーブル143[[#This Row],[(wc-1/wl)^2]]))</f>
        <v>6.6226451134875172E-2</v>
      </c>
      <c r="E1008">
        <f>テーブル143[[#This Row],[インピーダンス]]*COS(テーブル143[[#This Row],[偏角]])</f>
        <v>4.3859428299200206E-4</v>
      </c>
      <c r="F1008">
        <f>テーブル143[[#This Row],[インピーダンス]]*SIN(テーブル143[[#This Row],[偏角]])</f>
        <v>-6.6224998791807738E-2</v>
      </c>
      <c r="G1008" s="2">
        <f>ATAN(_R2*(1/(テーブル143[[#This Row],[w]]*_L2)-テーブル143[[#This Row],[w]]*_C2))</f>
        <v>-1.5641736332695488</v>
      </c>
    </row>
    <row r="1009" spans="1:7">
      <c r="A1009">
        <f t="shared" si="26"/>
        <v>9603.5</v>
      </c>
      <c r="B1009">
        <f>2*PI()*テーブル143[[#This Row],[周波数]]</f>
        <v>60340.570097499156</v>
      </c>
      <c r="C1009">
        <f>(テーブル143[[#This Row],[w]]*_C2-1/(テーブル143[[#This Row],[w]]*_L2))^2</f>
        <v>228.4672215292116</v>
      </c>
      <c r="D1009">
        <f>1/(SQRT((1/_R2)^2+テーブル143[[#This Row],[(wc-1/wl)^2]]))</f>
        <v>6.6157417763737361E-2</v>
      </c>
      <c r="E1009">
        <f>テーブル143[[#This Row],[インピーダンス]]*COS(テーブル143[[#This Row],[偏角]])</f>
        <v>4.3768039251656924E-4</v>
      </c>
      <c r="F1009">
        <f>テーブル143[[#This Row],[インピーダンス]]*SIN(テーブル143[[#This Row],[偏角]])</f>
        <v>-6.6155969957666538E-2</v>
      </c>
      <c r="G1009" s="2">
        <f>ATAN(_R2*(1/(テーブル143[[#This Row],[w]]*_L2)-テーブル143[[#This Row],[w]]*_C2))</f>
        <v>-1.564180536757898</v>
      </c>
    </row>
    <row r="1010" spans="1:7">
      <c r="A1010">
        <f t="shared" ref="A1010:A1073" si="27">A1009+_dt2</f>
        <v>9613.5</v>
      </c>
      <c r="B1010">
        <f>2*PI()*テーブル143[[#This Row],[周波数]]</f>
        <v>60403.401950570951</v>
      </c>
      <c r="C1010">
        <f>(テーブル143[[#This Row],[w]]*_C2-1/(テーブル143[[#This Row],[w]]*_L2))^2</f>
        <v>228.94379111129305</v>
      </c>
      <c r="D1010">
        <f>1/(SQRT((1/_R2)^2+テーブル143[[#This Row],[(wc-1/wl)^2]]))</f>
        <v>6.6088528236597874E-2</v>
      </c>
      <c r="E1010">
        <f>テーブル143[[#This Row],[インピーダンス]]*COS(テーブル143[[#This Row],[偏角]])</f>
        <v>4.3676935644795518E-4</v>
      </c>
      <c r="F1010">
        <f>テーブル143[[#This Row],[インピーダンス]]*SIN(テーブル143[[#This Row],[偏角]])</f>
        <v>-6.6087084948640781E-2</v>
      </c>
      <c r="G1010" s="2">
        <f>ATAN(_R2*(1/(テーブル143[[#This Row],[w]]*_L2)-テーブル143[[#This Row],[w]]*_C2))</f>
        <v>-1.5641874258612181</v>
      </c>
    </row>
    <row r="1011" spans="1:7">
      <c r="A1011">
        <f t="shared" si="27"/>
        <v>9623.5</v>
      </c>
      <c r="B1011">
        <f>2*PI()*テーブル143[[#This Row],[周波数]]</f>
        <v>60466.233803642746</v>
      </c>
      <c r="C1011">
        <f>(テーブル143[[#This Row],[w]]*_C2-1/(テーブル143[[#This Row],[w]]*_L2))^2</f>
        <v>229.42085668146032</v>
      </c>
      <c r="D1011">
        <f>1/(SQRT((1/_R2)^2+テーブル143[[#This Row],[(wc-1/wl)^2]]))</f>
        <v>6.6019782104101393E-2</v>
      </c>
      <c r="E1011">
        <f>テーブル143[[#This Row],[インピーダンス]]*COS(テーブル143[[#This Row],[偏角]])</f>
        <v>4.3586116290730527E-4</v>
      </c>
      <c r="F1011">
        <f>テーブル143[[#This Row],[インピーダンス]]*SIN(テーブル143[[#This Row],[偏角]])</f>
        <v>-6.601834331547328E-2</v>
      </c>
      <c r="G1011" s="2">
        <f>ATAN(_R2*(1/(テーブル143[[#This Row],[w]]*_L2)-テーブル143[[#This Row],[w]]*_C2))</f>
        <v>-1.5641943006244474</v>
      </c>
    </row>
    <row r="1012" spans="1:7">
      <c r="A1012">
        <f t="shared" si="27"/>
        <v>9633.5</v>
      </c>
      <c r="B1012">
        <f>2*PI()*テーブル143[[#This Row],[周波数]]</f>
        <v>60529.065656714542</v>
      </c>
      <c r="C1012">
        <f>(テーブル143[[#This Row],[w]]*_C2-1/(テーブル143[[#This Row],[w]]*_L2))^2</f>
        <v>229.89841823971159</v>
      </c>
      <c r="D1012">
        <f>1/(SQRT((1/_R2)^2+テーブル143[[#This Row],[(wc-1/wl)^2]]))</f>
        <v>6.5951178918763301E-2</v>
      </c>
      <c r="E1012">
        <f>テーブル143[[#This Row],[インピーダンス]]*COS(テーブル143[[#This Row],[偏角]])</f>
        <v>4.3495580007747785E-4</v>
      </c>
      <c r="F1012">
        <f>テーブル143[[#This Row],[インピーダンス]]*SIN(テーブル143[[#This Row],[偏角]])</f>
        <v>-6.5949744610776975E-2</v>
      </c>
      <c r="G1012" s="2">
        <f>ATAN(_R2*(1/(テーブル143[[#This Row],[w]]*_L2)-テーブル143[[#This Row],[w]]*_C2))</f>
        <v>-1.5642011610923381</v>
      </c>
    </row>
    <row r="1013" spans="1:7">
      <c r="A1013">
        <f t="shared" si="27"/>
        <v>9643.5</v>
      </c>
      <c r="B1013">
        <f>2*PI()*テーブル143[[#This Row],[周波数]]</f>
        <v>60591.897509786337</v>
      </c>
      <c r="C1013">
        <f>(テーブル143[[#This Row],[w]]*_C2-1/(テーブル143[[#This Row],[w]]*_L2))^2</f>
        <v>230.37647578604509</v>
      </c>
      <c r="D1013">
        <f>1/(SQRT((1/_R2)^2+テーブル143[[#This Row],[(wc-1/wl)^2]]))</f>
        <v>6.5882718234959878E-2</v>
      </c>
      <c r="E1013">
        <f>テーブル143[[#This Row],[インピーダンス]]*COS(テーブル143[[#This Row],[偏角]])</f>
        <v>4.3405325620270895E-4</v>
      </c>
      <c r="F1013">
        <f>テーブル143[[#This Row],[インピーダンス]]*SIN(テーブル143[[#This Row],[偏角]])</f>
        <v>-6.5881288389025114E-2</v>
      </c>
      <c r="G1013" s="2">
        <f>ATAN(_R2*(1/(テーブル143[[#This Row],[w]]*_L2)-テーブル143[[#This Row],[w]]*_C2))</f>
        <v>-1.5642080073094558</v>
      </c>
    </row>
    <row r="1014" spans="1:7">
      <c r="A1014">
        <f t="shared" si="27"/>
        <v>9653.5</v>
      </c>
      <c r="B1014">
        <f>2*PI()*テーブル143[[#This Row],[周波数]]</f>
        <v>60654.729362858139</v>
      </c>
      <c r="C1014">
        <f>(テーブル143[[#This Row],[w]]*_C2-1/(テーブル143[[#This Row],[w]]*_L2))^2</f>
        <v>230.8550293204589</v>
      </c>
      <c r="D1014">
        <f>1/(SQRT((1/_R2)^2+テーブル143[[#This Row],[(wc-1/wl)^2]]))</f>
        <v>6.5814399608918744E-2</v>
      </c>
      <c r="E1014">
        <f>テーブル143[[#This Row],[インピーダンス]]*COS(テーブル143[[#This Row],[偏角]])</f>
        <v>4.3315351958825044E-4</v>
      </c>
      <c r="F1014">
        <f>テーブル143[[#This Row],[インピーダンス]]*SIN(テーブル143[[#This Row],[偏角]])</f>
        <v>-6.5812974206541613E-2</v>
      </c>
      <c r="G1014" s="2">
        <f>ATAN(_R2*(1/(テーブル143[[#This Row],[w]]*_L2)-テーブル143[[#This Row],[w]]*_C2))</f>
        <v>-1.5642148393201805</v>
      </c>
    </row>
    <row r="1015" spans="1:7">
      <c r="A1015">
        <f t="shared" si="27"/>
        <v>9663.5</v>
      </c>
      <c r="B1015">
        <f>2*PI()*テーブル143[[#This Row],[周波数]]</f>
        <v>60717.561215929934</v>
      </c>
      <c r="C1015">
        <f>(テーブル143[[#This Row],[w]]*_C2-1/(テーブル143[[#This Row],[w]]*_L2))^2</f>
        <v>231.33407884295113</v>
      </c>
      <c r="D1015">
        <f>1/(SQRT((1/_R2)^2+テーブル143[[#This Row],[(wc-1/wl)^2]]))</f>
        <v>6.5746222598709186E-2</v>
      </c>
      <c r="E1015">
        <f>テーブル143[[#This Row],[インピーダンス]]*COS(テーブル143[[#This Row],[偏角]])</f>
        <v>4.3225657859990746E-4</v>
      </c>
      <c r="F1015">
        <f>テーブル143[[#This Row],[インピーダンス]]*SIN(テーブル143[[#This Row],[偏角]])</f>
        <v>-6.574480162149153E-2</v>
      </c>
      <c r="G1015" s="2">
        <f>ATAN(_R2*(1/(テーブル143[[#This Row],[w]]*_L2)-テーブル143[[#This Row],[w]]*_C2))</f>
        <v>-1.5642216571687089</v>
      </c>
    </row>
    <row r="1016" spans="1:7">
      <c r="A1016">
        <f t="shared" si="27"/>
        <v>9673.5</v>
      </c>
      <c r="B1016">
        <f>2*PI()*テーブル143[[#This Row],[周波数]]</f>
        <v>60780.39306900173</v>
      </c>
      <c r="C1016">
        <f>(テーブル143[[#This Row],[w]]*_C2-1/(テーブル143[[#This Row],[w]]*_L2))^2</f>
        <v>231.81362435352014</v>
      </c>
      <c r="D1016">
        <f>1/(SQRT((1/_R2)^2+テーブル143[[#This Row],[(wc-1/wl)^2]]))</f>
        <v>6.5678186764232593E-2</v>
      </c>
      <c r="E1016">
        <f>テーブル143[[#This Row],[インピーダンス]]*COS(テーブル143[[#This Row],[偏角]])</f>
        <v>4.3136242166373889E-4</v>
      </c>
      <c r="F1016">
        <f>テーブル143[[#This Row],[インピーダンス]]*SIN(テーブル143[[#This Row],[偏角]])</f>
        <v>-6.5676770193871387E-2</v>
      </c>
      <c r="G1016" s="2">
        <f>ATAN(_R2*(1/(テーブル143[[#This Row],[w]]*_L2)-テーブル143[[#This Row],[w]]*_C2))</f>
        <v>-1.564228460899054</v>
      </c>
    </row>
    <row r="1017" spans="1:7">
      <c r="A1017">
        <f t="shared" si="27"/>
        <v>9683.5</v>
      </c>
      <c r="B1017">
        <f>2*PI()*テーブル143[[#This Row],[周波数]]</f>
        <v>60843.224922073525</v>
      </c>
      <c r="C1017">
        <f>(テーブル143[[#This Row],[w]]*_C2-1/(テーブル143[[#This Row],[w]]*_L2))^2</f>
        <v>232.29366585216403</v>
      </c>
      <c r="D1017">
        <f>1/(SQRT((1/_R2)^2+テーブル143[[#This Row],[(wc-1/wl)^2]]))</f>
        <v>6.5610291667212994E-2</v>
      </c>
      <c r="E1017">
        <f>テーブル143[[#This Row],[インピーダンス]]*COS(テーブル143[[#This Row],[偏角]])</f>
        <v>4.3047103726567333E-4</v>
      </c>
      <c r="F1017">
        <f>テーブル143[[#This Row],[インピーダンス]]*SIN(テーブル143[[#This Row],[偏角]])</f>
        <v>-6.5608879485499774E-2</v>
      </c>
      <c r="G1017" s="2">
        <f>ATAN(_R2*(1/(テーブル143[[#This Row],[w]]*_L2)-テーブル143[[#This Row],[w]]*_C2))</f>
        <v>-1.5642352505550463</v>
      </c>
    </row>
    <row r="1018" spans="1:7">
      <c r="A1018">
        <f t="shared" si="27"/>
        <v>9693.5</v>
      </c>
      <c r="B1018">
        <f>2*PI()*テーブル143[[#This Row],[周波数]]</f>
        <v>60906.05677514532</v>
      </c>
      <c r="C1018">
        <f>(テーブル143[[#This Row],[w]]*_C2-1/(テーブル143[[#This Row],[w]]*_L2))^2</f>
        <v>232.77420333888105</v>
      </c>
      <c r="D1018">
        <f>1/(SQRT((1/_R2)^2+テーブル143[[#This Row],[(wc-1/wl)^2]]))</f>
        <v>6.5542536871187634E-2</v>
      </c>
      <c r="E1018">
        <f>テーブル143[[#This Row],[インピーダンス]]*COS(テーブル143[[#This Row],[偏角]])</f>
        <v>4.295824139510976E-4</v>
      </c>
      <c r="F1018">
        <f>テーブル143[[#This Row],[インピーダンス]]*SIN(テーブル143[[#This Row],[偏角]])</f>
        <v>-6.5541129060007919E-2</v>
      </c>
      <c r="G1018" s="2">
        <f>ATAN(_R2*(1/(テーブル143[[#This Row],[w]]*_L2)-テーブル143[[#This Row],[w]]*_C2))</f>
        <v>-1.5642420261803354</v>
      </c>
    </row>
    <row r="1019" spans="1:7">
      <c r="A1019">
        <f t="shared" si="27"/>
        <v>9703.5</v>
      </c>
      <c r="B1019">
        <f>2*PI()*テーブル143[[#This Row],[周波数]]</f>
        <v>60968.888628217115</v>
      </c>
      <c r="C1019">
        <f>(テーブル143[[#This Row],[w]]*_C2-1/(テーブル143[[#This Row],[w]]*_L2))^2</f>
        <v>233.25523681366937</v>
      </c>
      <c r="D1019">
        <f>1/(SQRT((1/_R2)^2+テーブル143[[#This Row],[(wc-1/wl)^2]]))</f>
        <v>6.5474921941497594E-2</v>
      </c>
      <c r="E1019">
        <f>テーブル143[[#This Row],[インピーダンス]]*COS(テーブル143[[#This Row],[偏角]])</f>
        <v>4.2869654032452075E-4</v>
      </c>
      <c r="F1019">
        <f>テーブル143[[#This Row],[インピーダンス]]*SIN(テーブル143[[#This Row],[偏角]])</f>
        <v>-6.547351848283027E-2</v>
      </c>
      <c r="G1019" s="2">
        <f>ATAN(_R2*(1/(テーブル143[[#This Row],[w]]*_L2)-テーブル143[[#This Row],[w]]*_C2))</f>
        <v>-1.5642487878183902</v>
      </c>
    </row>
    <row r="1020" spans="1:7">
      <c r="A1020">
        <f t="shared" si="27"/>
        <v>9713.5</v>
      </c>
      <c r="B1020">
        <f>2*PI()*テーブル143[[#This Row],[周波数]]</f>
        <v>61031.72048128891</v>
      </c>
      <c r="C1020">
        <f>(テーブル143[[#This Row],[w]]*_C2-1/(テーブル143[[#This Row],[w]]*_L2))^2</f>
        <v>233.73676627652725</v>
      </c>
      <c r="D1020">
        <f>1/(SQRT((1/_R2)^2+テーブル143[[#This Row],[(wc-1/wl)^2]]))</f>
        <v>6.5407446445278489E-2</v>
      </c>
      <c r="E1020">
        <f>テーブル143[[#This Row],[インピーダンス]]*COS(テーブル143[[#This Row],[偏角]])</f>
        <v>4.2781340504919636E-4</v>
      </c>
      <c r="F1020">
        <f>テーブル143[[#This Row],[インピーダンス]]*SIN(テーブル143[[#This Row],[偏角]])</f>
        <v>-6.540604732119526E-2</v>
      </c>
      <c r="G1020" s="2">
        <f>ATAN(_R2*(1/(テーブル143[[#This Row],[w]]*_L2)-テーブル143[[#This Row],[w]]*_C2))</f>
        <v>-1.5642555355125003</v>
      </c>
    </row>
    <row r="1021" spans="1:7">
      <c r="A1021">
        <f t="shared" si="27"/>
        <v>9723.5</v>
      </c>
      <c r="B1021">
        <f>2*PI()*テーブル143[[#This Row],[周波数]]</f>
        <v>61094.552334360706</v>
      </c>
      <c r="C1021">
        <f>(テーブル143[[#This Row],[w]]*_C2-1/(テーブル143[[#This Row],[w]]*_L2))^2</f>
        <v>234.21879172745301</v>
      </c>
      <c r="D1021">
        <f>1/(SQRT((1/_R2)^2+テーブル143[[#This Row],[(wc-1/wl)^2]]))</f>
        <v>6.5340109951451134E-2</v>
      </c>
      <c r="E1021">
        <f>テーブル143[[#This Row],[インピーダンス]]*COS(テーブル143[[#This Row],[偏角]])</f>
        <v>4.2693299684677606E-4</v>
      </c>
      <c r="F1021">
        <f>テーブル143[[#This Row],[インピーダンス]]*SIN(テーブル143[[#This Row],[偏角]])</f>
        <v>-6.5338715144115947E-2</v>
      </c>
      <c r="G1021" s="2">
        <f>ATAN(_R2*(1/(テーブル143[[#This Row],[w]]*_L2)-テーブル143[[#This Row],[w]]*_C2))</f>
        <v>-1.5642622693057766</v>
      </c>
    </row>
    <row r="1022" spans="1:7">
      <c r="A1022">
        <f t="shared" si="27"/>
        <v>9733.5</v>
      </c>
      <c r="B1022">
        <f>2*PI()*テーブル143[[#This Row],[周波数]]</f>
        <v>61157.384187432501</v>
      </c>
      <c r="C1022">
        <f>(テーブル143[[#This Row],[w]]*_C2-1/(テーブル143[[#This Row],[w]]*_L2))^2</f>
        <v>234.70131316644478</v>
      </c>
      <c r="D1022">
        <f>1/(SQRT((1/_R2)^2+テーブル143[[#This Row],[(wc-1/wl)^2]]))</f>
        <v>6.5272912030712504E-2</v>
      </c>
      <c r="E1022">
        <f>テーブル143[[#This Row],[インピーダンス]]*COS(テーブル143[[#This Row],[偏角]])</f>
        <v>4.2605530449690843E-4</v>
      </c>
      <c r="F1022">
        <f>テーブル143[[#This Row],[インピーダンス]]*SIN(テーブル143[[#This Row],[偏角]])</f>
        <v>-6.5271521522380985E-2</v>
      </c>
      <c r="G1022" s="2">
        <f>ATAN(_R2*(1/(テーブル143[[#This Row],[w]]*_L2)-テーブル143[[#This Row],[w]]*_C2))</f>
        <v>-1.5642689892411528</v>
      </c>
    </row>
    <row r="1023" spans="1:7">
      <c r="A1023">
        <f t="shared" si="27"/>
        <v>9743.5</v>
      </c>
      <c r="B1023">
        <f>2*PI()*テーブル143[[#This Row],[周波数]]</f>
        <v>61220.216040504296</v>
      </c>
      <c r="C1023">
        <f>(テーブル143[[#This Row],[w]]*_C2-1/(テーブル143[[#This Row],[w]]*_L2))^2</f>
        <v>235.18433059350087</v>
      </c>
      <c r="D1023">
        <f>1/(SQRT((1/_R2)^2+テーブル143[[#This Row],[(wc-1/wl)^2]]))</f>
        <v>6.5205852255526414E-2</v>
      </c>
      <c r="E1023">
        <f>テーブル143[[#This Row],[インピーダンス]]*COS(テーブル143[[#This Row],[偏角]])</f>
        <v>4.2518031683695402E-4</v>
      </c>
      <c r="F1023">
        <f>テーブル143[[#This Row],[インピーダンス]]*SIN(テーブル143[[#This Row],[偏角]])</f>
        <v>-6.5204466028545266E-2</v>
      </c>
      <c r="G1023" s="2">
        <f>ATAN(_R2*(1/(テーブル143[[#This Row],[w]]*_L2)-テーブル143[[#This Row],[w]]*_C2))</f>
        <v>-1.564275695361385</v>
      </c>
    </row>
    <row r="1024" spans="1:7">
      <c r="A1024">
        <f t="shared" si="27"/>
        <v>9753.5</v>
      </c>
      <c r="B1024">
        <f>2*PI()*テーブル143[[#This Row],[周波数]]</f>
        <v>61283.047893576091</v>
      </c>
      <c r="C1024">
        <f>(テーブル143[[#This Row],[w]]*_C2-1/(テーブル143[[#This Row],[w]]*_L2))^2</f>
        <v>235.66784400861948</v>
      </c>
      <c r="D1024">
        <f>1/(SQRT((1/_R2)^2+テーブル143[[#This Row],[(wc-1/wl)^2]]))</f>
        <v>6.5138930200114589E-2</v>
      </c>
      <c r="E1024">
        <f>テーブル143[[#This Row],[インピーダンス]]*COS(テーブル143[[#This Row],[偏角]])</f>
        <v>4.2430802276154545E-4</v>
      </c>
      <c r="F1024">
        <f>テーブル143[[#This Row],[インピーダンス]]*SIN(テーブル143[[#This Row],[偏角]])</f>
        <v>-6.5137548236921083E-2</v>
      </c>
      <c r="G1024" s="2">
        <f>ATAN(_R2*(1/(テーブル143[[#This Row],[w]]*_L2)-テーブル143[[#This Row],[w]]*_C2))</f>
        <v>-1.5642823877090544</v>
      </c>
    </row>
    <row r="1025" spans="1:7">
      <c r="A1025">
        <f t="shared" si="27"/>
        <v>9763.5</v>
      </c>
      <c r="B1025">
        <f>2*PI()*テーブル143[[#This Row],[周波数]]</f>
        <v>61345.879746647894</v>
      </c>
      <c r="C1025">
        <f>(テーブル143[[#This Row],[w]]*_C2-1/(テーブル143[[#This Row],[w]]*_L2))^2</f>
        <v>236.15185341179907</v>
      </c>
      <c r="D1025">
        <f>1/(SQRT((1/_R2)^2+テーブル143[[#This Row],[(wc-1/wl)^2]]))</f>
        <v>6.5072145440447482E-2</v>
      </c>
      <c r="E1025">
        <f>テーブル143[[#This Row],[インピーダンス]]*COS(テーブル143[[#This Row],[偏角]])</f>
        <v>4.234384112222779E-4</v>
      </c>
      <c r="F1025">
        <f>テーブル143[[#This Row],[インピーダンス]]*SIN(テーブル143[[#This Row],[偏角]])</f>
        <v>-6.5070767723568859E-2</v>
      </c>
      <c r="G1025" s="2">
        <f>ATAN(_R2*(1/(テーブル143[[#This Row],[w]]*_L2)-テーブル143[[#This Row],[w]]*_C2))</f>
        <v>-1.5642890663265669</v>
      </c>
    </row>
    <row r="1026" spans="1:7">
      <c r="A1026">
        <f t="shared" si="27"/>
        <v>9773.5</v>
      </c>
      <c r="B1026">
        <f>2*PI()*テーブル143[[#This Row],[周波数]]</f>
        <v>61408.711599719689</v>
      </c>
      <c r="C1026">
        <f>(テーブル143[[#This Row],[w]]*_C2-1/(テーブル143[[#This Row],[w]]*_L2))^2</f>
        <v>236.63635880303764</v>
      </c>
      <c r="D1026">
        <f>1/(SQRT((1/_R2)^2+テーブル143[[#This Row],[(wc-1/wl)^2]]))</f>
        <v>6.5005497554235459E-2</v>
      </c>
      <c r="E1026">
        <f>テーブル143[[#This Row],[インピーダンス]]*COS(テーブル143[[#This Row],[偏角]])</f>
        <v>4.2257147122737494E-4</v>
      </c>
      <c r="F1026">
        <f>テーブル143[[#This Row],[インピーダンス]]*SIN(テーブル143[[#This Row],[偏角]])</f>
        <v>-6.5004124066288416E-2</v>
      </c>
      <c r="G1026" s="2">
        <f>ATAN(_R2*(1/(テーブル143[[#This Row],[w]]*_L2)-テーブル143[[#This Row],[w]]*_C2))</f>
        <v>-1.5642957312561545</v>
      </c>
    </row>
    <row r="1027" spans="1:7">
      <c r="A1027">
        <f t="shared" si="27"/>
        <v>9783.5</v>
      </c>
      <c r="B1027">
        <f>2*PI()*テーブル143[[#This Row],[周波数]]</f>
        <v>61471.543452791484</v>
      </c>
      <c r="C1027">
        <f>(テーブル143[[#This Row],[w]]*_C2-1/(テーブル143[[#This Row],[w]]*_L2))^2</f>
        <v>237.12136018233366</v>
      </c>
      <c r="D1027">
        <f>1/(SQRT((1/_R2)^2+テーブル143[[#This Row],[(wc-1/wl)^2]]))</f>
        <v>6.4938986120919764E-2</v>
      </c>
      <c r="E1027">
        <f>テーブル143[[#This Row],[インピーダンス]]*COS(テーブル143[[#This Row],[偏角]])</f>
        <v>4.2170719184129687E-4</v>
      </c>
      <c r="F1027">
        <f>テーブル143[[#This Row],[インピーダンス]]*SIN(テーブル143[[#This Row],[偏角]])</f>
        <v>-6.4937616844609872E-2</v>
      </c>
      <c r="G1027" s="2">
        <f>ATAN(_R2*(1/(テーブル143[[#This Row],[w]]*_L2)-テーブル143[[#This Row],[w]]*_C2))</f>
        <v>-1.5643023825398761</v>
      </c>
    </row>
    <row r="1028" spans="1:7">
      <c r="A1028">
        <f t="shared" si="27"/>
        <v>9793.5</v>
      </c>
      <c r="B1028">
        <f>2*PI()*テーブル143[[#This Row],[周波数]]</f>
        <v>61534.375305863279</v>
      </c>
      <c r="C1028">
        <f>(テーブル143[[#This Row],[w]]*_C2-1/(テーブル143[[#This Row],[w]]*_L2))^2</f>
        <v>237.60685754968543</v>
      </c>
      <c r="D1028">
        <f>1/(SQRT((1/_R2)^2+テーブル143[[#This Row],[(wc-1/wl)^2]]))</f>
        <v>6.4872610721663657E-2</v>
      </c>
      <c r="E1028">
        <f>テーブル143[[#This Row],[インピーダンス]]*COS(テーブル143[[#This Row],[偏角]])</f>
        <v>4.20845562184453E-4</v>
      </c>
      <c r="F1028">
        <f>テーブル143[[#This Row],[インピーダンス]]*SIN(テーブル143[[#This Row],[偏角]])</f>
        <v>-6.4871245639784816E-2</v>
      </c>
      <c r="G1028" s="2">
        <f>ATAN(_R2*(1/(テーブル143[[#This Row],[w]]*_L2)-テーブル143[[#This Row],[w]]*_C2))</f>
        <v>-1.5643090202196179</v>
      </c>
    </row>
    <row r="1029" spans="1:7">
      <c r="A1029">
        <f t="shared" si="27"/>
        <v>9803.5</v>
      </c>
      <c r="B1029">
        <f>2*PI()*テーブル143[[#This Row],[周波数]]</f>
        <v>61597.207158935074</v>
      </c>
      <c r="C1029">
        <f>(テーブル143[[#This Row],[w]]*_C2-1/(テーブル143[[#This Row],[w]]*_L2))^2</f>
        <v>238.09285090509124</v>
      </c>
      <c r="D1029">
        <f>1/(SQRT((1/_R2)^2+テーブル143[[#This Row],[(wc-1/wl)^2]]))</f>
        <v>6.4806370939343716E-2</v>
      </c>
      <c r="E1029">
        <f>テーブル143[[#This Row],[インピーダンス]]*COS(テーブル143[[#This Row],[偏角]])</f>
        <v>4.1998657143278684E-4</v>
      </c>
      <c r="F1029">
        <f>テーブル143[[#This Row],[インピーダンス]]*SIN(テーブル143[[#This Row],[偏角]])</f>
        <v>-6.4805010034777635E-2</v>
      </c>
      <c r="G1029" s="2">
        <f>ATAN(_R2*(1/(テーブル143[[#This Row],[w]]*_L2)-テーブル143[[#This Row],[w]]*_C2))</f>
        <v>-1.5643156443370956</v>
      </c>
    </row>
    <row r="1030" spans="1:7">
      <c r="A1030">
        <f t="shared" si="27"/>
        <v>9813.5</v>
      </c>
      <c r="B1030">
        <f>2*PI()*テーブル143[[#This Row],[周波数]]</f>
        <v>61660.03901200687</v>
      </c>
      <c r="C1030">
        <f>(テーブル143[[#This Row],[w]]*_C2-1/(テーブル143[[#This Row],[w]]*_L2))^2</f>
        <v>238.57934024854939</v>
      </c>
      <c r="D1030">
        <f>1/(SQRT((1/_R2)^2+テーブル143[[#This Row],[(wc-1/wl)^2]]))</f>
        <v>6.4740266358540952E-2</v>
      </c>
      <c r="E1030">
        <f>テーブル143[[#This Row],[インピーダンス]]*COS(テーブル143[[#This Row],[偏角]])</f>
        <v>4.1913020881747772E-4</v>
      </c>
      <c r="F1030">
        <f>テーブル143[[#This Row],[インピーダンス]]*SIN(テーブル143[[#This Row],[偏角]])</f>
        <v>-6.4738909614256601E-2</v>
      </c>
      <c r="G1030" s="2">
        <f>ATAN(_R2*(1/(テーブル143[[#This Row],[w]]*_L2)-テーブル143[[#This Row],[w]]*_C2))</f>
        <v>-1.564322254933854</v>
      </c>
    </row>
    <row r="1031" spans="1:7">
      <c r="A1031">
        <f t="shared" si="27"/>
        <v>9823.5</v>
      </c>
      <c r="B1031">
        <f>2*PI()*テーブル143[[#This Row],[周波数]]</f>
        <v>61722.870865078665</v>
      </c>
      <c r="C1031">
        <f>(テーブル143[[#This Row],[w]]*_C2-1/(テーブル143[[#This Row],[w]]*_L2))^2</f>
        <v>239.06632558005816</v>
      </c>
      <c r="D1031">
        <f>1/(SQRT((1/_R2)^2+テーブル143[[#This Row],[(wc-1/wl)^2]]))</f>
        <v>6.4674296565532197E-2</v>
      </c>
      <c r="E1031">
        <f>テーブル143[[#This Row],[インピーダンス]]*COS(テーブル143[[#This Row],[偏角]])</f>
        <v>4.1827646362464489E-4</v>
      </c>
      <c r="F1031">
        <f>テーブル143[[#This Row],[インピーダンス]]*SIN(テーブル143[[#This Row],[偏角]])</f>
        <v>-6.4672943964585283E-2</v>
      </c>
      <c r="G1031" s="2">
        <f>ATAN(_R2*(1/(テーブル143[[#This Row],[w]]*_L2)-テーブル143[[#This Row],[w]]*_C2))</f>
        <v>-1.5643288520512679</v>
      </c>
    </row>
    <row r="1032" spans="1:7">
      <c r="A1032">
        <f t="shared" si="27"/>
        <v>9833.5</v>
      </c>
      <c r="B1032">
        <f>2*PI()*テーブル143[[#This Row],[周波数]]</f>
        <v>61785.70271815046</v>
      </c>
      <c r="C1032">
        <f>(テーブル143[[#This Row],[w]]*_C2-1/(テーブル143[[#This Row],[w]]*_L2))^2</f>
        <v>239.55380689961595</v>
      </c>
      <c r="D1032">
        <f>1/(SQRT((1/_R2)^2+テーブル143[[#This Row],[(wc-1/wl)^2]]))</f>
        <v>6.4608461148281365E-2</v>
      </c>
      <c r="E1032">
        <f>テーブル143[[#This Row],[インピーダンス]]*COS(テーブル143[[#This Row],[偏角]])</f>
        <v>4.1742532519489529E-4</v>
      </c>
      <c r="F1032">
        <f>テーブル143[[#This Row],[インピーダンス]]*SIN(テーブル143[[#This Row],[偏角]])</f>
        <v>-6.4607112673813777E-2</v>
      </c>
      <c r="G1032" s="2">
        <f>ATAN(_R2*(1/(テーブル143[[#This Row],[w]]*_L2)-テーブル143[[#This Row],[w]]*_C2))</f>
        <v>-1.5643354357305443</v>
      </c>
    </row>
    <row r="1033" spans="1:7">
      <c r="A1033">
        <f t="shared" si="27"/>
        <v>9843.5</v>
      </c>
      <c r="B1033">
        <f>2*PI()*テーブル143[[#This Row],[周波数]]</f>
        <v>61848.534571222255</v>
      </c>
      <c r="C1033">
        <f>(テーブル143[[#This Row],[w]]*_C2-1/(テーブル143[[#This Row],[w]]*_L2))^2</f>
        <v>240.0417842072211</v>
      </c>
      <c r="D1033">
        <f>1/(SQRT((1/_R2)^2+テーブル143[[#This Row],[(wc-1/wl)^2]]))</f>
        <v>6.4542759696430974E-2</v>
      </c>
      <c r="E1033">
        <f>テーブル143[[#This Row],[インピーダンス]]*COS(テーブル143[[#This Row],[偏角]])</f>
        <v>4.1657678292311815E-4</v>
      </c>
      <c r="F1033">
        <f>テーブル143[[#This Row],[インピーダンス]]*SIN(テーブル143[[#This Row],[偏角]])</f>
        <v>-6.4541415331670279E-2</v>
      </c>
      <c r="G1033" s="2">
        <f>ATAN(_R2*(1/(テーブル143[[#This Row],[w]]*_L2)-テーブル143[[#This Row],[w]]*_C2))</f>
        <v>-1.5643420060127216</v>
      </c>
    </row>
    <row r="1034" spans="1:7">
      <c r="A1034">
        <f t="shared" si="27"/>
        <v>9853.5</v>
      </c>
      <c r="B1034">
        <f>2*PI()*テーブル143[[#This Row],[周波数]]</f>
        <v>61911.36642429405</v>
      </c>
      <c r="C1034">
        <f>(テーブル143[[#This Row],[w]]*_C2-1/(テーブル143[[#This Row],[w]]*_L2))^2</f>
        <v>240.53025750287193</v>
      </c>
      <c r="D1034">
        <f>1/(SQRT((1/_R2)^2+テーブル143[[#This Row],[(wc-1/wl)^2]]))</f>
        <v>6.4477191801293493E-2</v>
      </c>
      <c r="E1034">
        <f>テーブル143[[#This Row],[インピーダンス]]*COS(テーブル143[[#This Row],[偏角]])</f>
        <v>4.1573082625807987E-4</v>
      </c>
      <c r="F1034">
        <f>テーブル143[[#This Row],[インピーダンス]]*SIN(テーブル143[[#This Row],[偏角]])</f>
        <v>-6.447585152955243E-2</v>
      </c>
      <c r="G1034" s="2">
        <f>ATAN(_R2*(1/(テーブル143[[#This Row],[w]]*_L2)-テーブル143[[#This Row],[w]]*_C2))</f>
        <v>-1.5643485629386711</v>
      </c>
    </row>
    <row r="1035" spans="1:7">
      <c r="A1035">
        <f t="shared" si="27"/>
        <v>9863.5</v>
      </c>
      <c r="B1035">
        <f>2*PI()*テーブル143[[#This Row],[周波数]]</f>
        <v>61974.198277365846</v>
      </c>
      <c r="C1035">
        <f>(テーブル143[[#This Row],[w]]*_C2-1/(テーブル143[[#This Row],[w]]*_L2))^2</f>
        <v>241.01922678656683</v>
      </c>
      <c r="D1035">
        <f>1/(SQRT((1/_R2)^2+テーブル143[[#This Row],[(wc-1/wl)^2]]))</f>
        <v>6.4411757055842928E-2</v>
      </c>
      <c r="E1035">
        <f>テーブル143[[#This Row],[インピーダンス]]*COS(テーブル143[[#This Row],[偏角]])</f>
        <v>4.1488744470209358E-4</v>
      </c>
      <c r="F1035">
        <f>テーブル143[[#This Row],[インピーダンス]]*SIN(テーブル143[[#This Row],[偏角]])</f>
        <v>-6.4410420860518833E-2</v>
      </c>
      <c r="G1035" s="2">
        <f>ATAN(_R2*(1/(テーブル143[[#This Row],[w]]*_L2)-テーブル143[[#This Row],[w]]*_C2))</f>
        <v>-1.5643551065490986</v>
      </c>
    </row>
    <row r="1036" spans="1:7">
      <c r="A1036">
        <f t="shared" si="27"/>
        <v>9873.5</v>
      </c>
      <c r="B1036">
        <f>2*PI()*テーブル143[[#This Row],[周波数]]</f>
        <v>62037.030130437648</v>
      </c>
      <c r="C1036">
        <f>(テーブル143[[#This Row],[w]]*_C2-1/(テーブル143[[#This Row],[w]]*_L2))^2</f>
        <v>241.50869205830432</v>
      </c>
      <c r="D1036">
        <f>1/(SQRT((1/_R2)^2+テーブル143[[#This Row],[(wc-1/wl)^2]]))</f>
        <v>6.4346455054706306E-2</v>
      </c>
      <c r="E1036">
        <f>テーブル143[[#This Row],[インピーダンス]]*COS(テーブル143[[#This Row],[偏角]])</f>
        <v>4.1404662781073249E-4</v>
      </c>
      <c r="F1036">
        <f>テーブル143[[#This Row],[インピーダンス]]*SIN(テーブル143[[#This Row],[偏角]])</f>
        <v>-6.4345122919280656E-2</v>
      </c>
      <c r="G1036" s="2">
        <f>ATAN(_R2*(1/(テーブル143[[#This Row],[w]]*_L2)-テーブル143[[#This Row],[w]]*_C2))</f>
        <v>-1.5643616368845441</v>
      </c>
    </row>
    <row r="1037" spans="1:7">
      <c r="A1037">
        <f t="shared" si="27"/>
        <v>9883.5</v>
      </c>
      <c r="B1037">
        <f>2*PI()*テーブル143[[#This Row],[周波数]]</f>
        <v>62099.861983509443</v>
      </c>
      <c r="C1037">
        <f>(テーブル143[[#This Row],[w]]*_C2-1/(テーブル143[[#This Row],[w]]*_L2))^2</f>
        <v>241.99865331808246</v>
      </c>
      <c r="D1037">
        <f>1/(SQRT((1/_R2)^2+テーブル143[[#This Row],[(wc-1/wl)^2]]))</f>
        <v>6.4281285394155438E-2</v>
      </c>
      <c r="E1037">
        <f>テーブル143[[#This Row],[インピーダンス]]*COS(テーブル143[[#This Row],[偏角]])</f>
        <v>4.1320836519248956E-4</v>
      </c>
      <c r="F1037">
        <f>テーブル143[[#This Row],[インピーダンス]]*SIN(テーブル143[[#This Row],[偏角]])</f>
        <v>-6.4279957302193325E-2</v>
      </c>
      <c r="G1037" s="2">
        <f>ATAN(_R2*(1/(テーブル143[[#This Row],[w]]*_L2)-テーブル143[[#This Row],[w]]*_C2))</f>
        <v>-1.5643681539853831</v>
      </c>
    </row>
    <row r="1038" spans="1:7">
      <c r="A1038">
        <f t="shared" si="27"/>
        <v>9893.5</v>
      </c>
      <c r="B1038">
        <f>2*PI()*テーブル143[[#This Row],[周波数]]</f>
        <v>62162.693836581238</v>
      </c>
      <c r="C1038">
        <f>(テーブル143[[#This Row],[w]]*_C2-1/(テーブル143[[#This Row],[w]]*_L2))^2</f>
        <v>242.48911056589978</v>
      </c>
      <c r="D1038">
        <f>1/(SQRT((1/_R2)^2+テーブル143[[#This Row],[(wc-1/wl)^2]]))</f>
        <v>6.4216247672098381E-2</v>
      </c>
      <c r="E1038">
        <f>テーブル143[[#This Row],[インピーダンス]]*COS(テーブル143[[#This Row],[偏角]])</f>
        <v>4.123726465084229E-4</v>
      </c>
      <c r="F1038">
        <f>テーブル143[[#This Row],[インピーダンス]]*SIN(テーブル143[[#This Row],[偏角]])</f>
        <v>-6.4214923607247967E-2</v>
      </c>
      <c r="G1038" s="2">
        <f>ATAN(_R2*(1/(テーブル143[[#This Row],[w]]*_L2)-テーブル143[[#This Row],[w]]*_C2))</f>
        <v>-1.5643746578918278</v>
      </c>
    </row>
    <row r="1039" spans="1:7">
      <c r="A1039">
        <f t="shared" si="27"/>
        <v>9903.5</v>
      </c>
      <c r="B1039">
        <f>2*PI()*テーブル143[[#This Row],[周波数]]</f>
        <v>62225.525689653034</v>
      </c>
      <c r="C1039">
        <f>(テーブル143[[#This Row],[w]]*_C2-1/(テーブル143[[#This Row],[w]]*_L2))^2</f>
        <v>242.98006380175465</v>
      </c>
      <c r="D1039">
        <f>1/(SQRT((1/_R2)^2+テーブル143[[#This Row],[(wc-1/wl)^2]]))</f>
        <v>6.4151341488071278E-2</v>
      </c>
      <c r="E1039">
        <f>テーブル143[[#This Row],[インピーダンス]]*COS(テーブル143[[#This Row],[偏角]])</f>
        <v>4.1153946147191888E-4</v>
      </c>
      <c r="F1039">
        <f>テーブル143[[#This Row],[インピーダンス]]*SIN(テーブル143[[#This Row],[偏角]])</f>
        <v>-6.4150021434063342E-2</v>
      </c>
      <c r="G1039" s="2">
        <f>ATAN(_R2*(1/(テーブル143[[#This Row],[w]]*_L2)-テーブル143[[#This Row],[w]]*_C2))</f>
        <v>-1.564381148643927</v>
      </c>
    </row>
    <row r="1040" spans="1:7">
      <c r="A1040">
        <f t="shared" si="27"/>
        <v>9913.5</v>
      </c>
      <c r="B1040">
        <f>2*PI()*テーブル143[[#This Row],[周波数]]</f>
        <v>62288.357542724829</v>
      </c>
      <c r="C1040">
        <f>(テーブル143[[#This Row],[w]]*_C2-1/(テーブル143[[#This Row],[w]]*_L2))^2</f>
        <v>243.47151302564555</v>
      </c>
      <c r="D1040">
        <f>1/(SQRT((1/_R2)^2+テーブル143[[#This Row],[(wc-1/wl)^2]]))</f>
        <v>6.4086566443230089E-2</v>
      </c>
      <c r="E1040">
        <f>テーブル143[[#This Row],[インピーダンス]]*COS(テーブル143[[#This Row],[偏角]])</f>
        <v>4.1070879984825704E-4</v>
      </c>
      <c r="F1040">
        <f>テーブル143[[#This Row],[インピーダンス]]*SIN(テーブル143[[#This Row],[偏角]])</f>
        <v>-6.4085250383877509E-2</v>
      </c>
      <c r="G1040" s="2">
        <f>ATAN(_R2*(1/(テーブル143[[#This Row],[w]]*_L2)-テーブル143[[#This Row],[w]]*_C2))</f>
        <v>-1.5643876262815681</v>
      </c>
    </row>
    <row r="1041" spans="1:7">
      <c r="A1041">
        <f t="shared" si="27"/>
        <v>9923.5</v>
      </c>
      <c r="B1041">
        <f>2*PI()*テーブル143[[#This Row],[周波数]]</f>
        <v>62351.189395796624</v>
      </c>
      <c r="C1041">
        <f>(テーブル143[[#This Row],[w]]*_C2-1/(テーブル143[[#This Row],[w]]*_L2))^2</f>
        <v>243.96345823757085</v>
      </c>
      <c r="D1041">
        <f>1/(SQRT((1/_R2)^2+テーブル143[[#This Row],[(wc-1/wl)^2]]))</f>
        <v>6.4021922140342413E-2</v>
      </c>
      <c r="E1041">
        <f>テーブル143[[#This Row],[インピーダンス]]*COS(テーブル143[[#This Row],[偏角]])</f>
        <v>4.0988065145440447E-4</v>
      </c>
      <c r="F1041">
        <f>テーブル143[[#This Row],[インピーダンス]]*SIN(テーブル143[[#This Row],[偏角]])</f>
        <v>-6.4020610059539657E-2</v>
      </c>
      <c r="G1041" s="2">
        <f>ATAN(_R2*(1/(テーブル143[[#This Row],[w]]*_L2)-テーブル143[[#This Row],[w]]*_C2))</f>
        <v>-1.5643940908444771</v>
      </c>
    </row>
    <row r="1042" spans="1:7">
      <c r="A1042">
        <f t="shared" si="27"/>
        <v>9933.5</v>
      </c>
      <c r="B1042">
        <f>2*PI()*テーブル143[[#This Row],[周波数]]</f>
        <v>62414.021248868419</v>
      </c>
      <c r="C1042">
        <f>(テーブル143[[#This Row],[w]]*_C2-1/(テーブル143[[#This Row],[w]]*_L2))^2</f>
        <v>244.45589943752893</v>
      </c>
      <c r="D1042">
        <f>1/(SQRT((1/_R2)^2+テーブル143[[#This Row],[(wc-1/wl)^2]]))</f>
        <v>6.3957408183779374E-2</v>
      </c>
      <c r="E1042">
        <f>テーブル143[[#This Row],[インピーダンス]]*COS(テーブル143[[#This Row],[偏角]])</f>
        <v>4.0905500615865667E-4</v>
      </c>
      <c r="F1042">
        <f>テーブル143[[#This Row],[インピーダンス]]*SIN(テーブル143[[#This Row],[偏角]])</f>
        <v>-6.3956100065502008E-2</v>
      </c>
      <c r="G1042" s="2">
        <f>ATAN(_R2*(1/(テーブル143[[#This Row],[w]]*_L2)-テーブル143[[#This Row],[w]]*_C2))</f>
        <v>-1.5644005423722194</v>
      </c>
    </row>
    <row r="1043" spans="1:7">
      <c r="A1043">
        <f t="shared" si="27"/>
        <v>9943.5</v>
      </c>
      <c r="B1043">
        <f>2*PI()*テーブル143[[#This Row],[周波数]]</f>
        <v>62476.853101940214</v>
      </c>
      <c r="C1043">
        <f>(テーブル143[[#This Row],[w]]*_C2-1/(テーブル143[[#This Row],[w]]*_L2))^2</f>
        <v>244.94883662551823</v>
      </c>
      <c r="D1043">
        <f>1/(SQRT((1/_R2)^2+テーブル143[[#This Row],[(wc-1/wl)^2]]))</f>
        <v>6.3893024179507499E-2</v>
      </c>
      <c r="E1043">
        <f>テーブル143[[#This Row],[インピーダンス]]*COS(テーブル143[[#This Row],[偏角]])</f>
        <v>4.0823185388030696E-4</v>
      </c>
      <c r="F1043">
        <f>テーブル143[[#This Row],[インピーダンス]]*SIN(テーブル143[[#This Row],[偏角]])</f>
        <v>-6.3891720007811709E-2</v>
      </c>
      <c r="G1043" s="2">
        <f>ATAN(_R2*(1/(テーブル143[[#This Row],[w]]*_L2)-テーブル143[[#This Row],[w]]*_C2))</f>
        <v>-1.5644069809042012</v>
      </c>
    </row>
    <row r="1044" spans="1:7">
      <c r="A1044">
        <f t="shared" si="27"/>
        <v>9953.5</v>
      </c>
      <c r="B1044">
        <f>2*PI()*テーブル143[[#This Row],[周波数]]</f>
        <v>62539.68495501201</v>
      </c>
      <c r="C1044">
        <f>(テーブル143[[#This Row],[w]]*_C2-1/(テーブル143[[#This Row],[w]]*_L2))^2</f>
        <v>245.44226980153724</v>
      </c>
      <c r="D1044">
        <f>1/(SQRT((1/_R2)^2+テーブル143[[#This Row],[(wc-1/wl)^2]]))</f>
        <v>6.3828769735080643E-2</v>
      </c>
      <c r="E1044">
        <f>テーブル143[[#This Row],[インピーダンス]]*COS(テーブル143[[#This Row],[偏角]])</f>
        <v>4.0741118458939026E-4</v>
      </c>
      <c r="F1044">
        <f>テーブル143[[#This Row],[インピーダンス]]*SIN(テーブル143[[#This Row],[偏角]])</f>
        <v>-6.3827469494102756E-2</v>
      </c>
      <c r="G1044" s="2">
        <f>ATAN(_R2*(1/(テーブル143[[#This Row],[w]]*_L2)-テーブル143[[#This Row],[w]]*_C2))</f>
        <v>-1.5644134064796695</v>
      </c>
    </row>
    <row r="1045" spans="1:7">
      <c r="A1045">
        <f t="shared" si="27"/>
        <v>9963.5</v>
      </c>
      <c r="B1045">
        <f>2*PI()*テーブル143[[#This Row],[周波数]]</f>
        <v>62602.516808083805</v>
      </c>
      <c r="C1045">
        <f>(テーブル143[[#This Row],[w]]*_C2-1/(テーブル143[[#This Row],[w]]*_L2))^2</f>
        <v>245.93619896558431</v>
      </c>
      <c r="D1045">
        <f>1/(SQRT((1/_R2)^2+テーブル143[[#This Row],[(wc-1/wl)^2]]))</f>
        <v>6.3764644459632133E-2</v>
      </c>
      <c r="E1045">
        <f>テーブル143[[#This Row],[インピーダンス]]*COS(テーブル143[[#This Row],[偏角]])</f>
        <v>4.0659298830632924E-4</v>
      </c>
      <c r="F1045">
        <f>テーブル143[[#This Row],[インピーダンス]]*SIN(テーブル143[[#This Row],[偏角]])</f>
        <v>-6.3763348133588124E-2</v>
      </c>
      <c r="G1045" s="2">
        <f>ATAN(_R2*(1/(テーブル143[[#This Row],[w]]*_L2)-テーブル143[[#This Row],[w]]*_C2))</f>
        <v>-1.5644198191377139</v>
      </c>
    </row>
    <row r="1046" spans="1:7">
      <c r="A1046">
        <f t="shared" si="27"/>
        <v>9973.5</v>
      </c>
      <c r="B1046">
        <f>2*PI()*テーブル143[[#This Row],[周波数]]</f>
        <v>62665.3486611556</v>
      </c>
      <c r="C1046">
        <f>(テーブル143[[#This Row],[w]]*_C2-1/(テーブル143[[#This Row],[w]]*_L2))^2</f>
        <v>246.43062411765797</v>
      </c>
      <c r="D1046">
        <f>1/(SQRT((1/_R2)^2+テーブル143[[#This Row],[(wc-1/wl)^2]]))</f>
        <v>6.3700647963866666E-2</v>
      </c>
      <c r="E1046">
        <f>テーブル143[[#This Row],[インピーダンス]]*COS(テーブル143[[#This Row],[偏角]])</f>
        <v>4.05777255101652E-4</v>
      </c>
      <c r="F1046">
        <f>テーブル143[[#This Row],[インピーダンス]]*SIN(テーブル143[[#This Row],[偏角]])</f>
        <v>-6.3699355537051652E-2</v>
      </c>
      <c r="G1046" s="2">
        <f>ATAN(_R2*(1/(テーブル143[[#This Row],[w]]*_L2)-テーブル143[[#This Row],[w]]*_C2))</f>
        <v>-1.5644262189172664</v>
      </c>
    </row>
    <row r="1047" spans="1:7">
      <c r="A1047">
        <f t="shared" si="27"/>
        <v>9983.5</v>
      </c>
      <c r="B1047">
        <f>2*PI()*テーブル143[[#This Row],[周波数]]</f>
        <v>62728.180514227402</v>
      </c>
      <c r="C1047">
        <f>(テーブル143[[#This Row],[w]]*_C2-1/(テーブル143[[#This Row],[w]]*_L2))^2</f>
        <v>246.92554525775668</v>
      </c>
      <c r="D1047">
        <f>1/(SQRT((1/_R2)^2+テーブル143[[#This Row],[(wc-1/wl)^2]]))</f>
        <v>6.363677986005252E-2</v>
      </c>
      <c r="E1047">
        <f>テーブル143[[#This Row],[インピーダンス]]*COS(テーブル143[[#This Row],[偏角]])</f>
        <v>4.0496397509568512E-4</v>
      </c>
      <c r="F1047">
        <f>テーブル143[[#This Row],[インピーダンス]]*SIN(テーブル143[[#This Row],[偏角]])</f>
        <v>-6.3635491316840334E-2</v>
      </c>
      <c r="G1047" s="2">
        <f>ATAN(_R2*(1/(テーブル143[[#This Row],[w]]*_L2)-テーブル143[[#This Row],[w]]*_C2))</f>
        <v>-1.564432605857103</v>
      </c>
    </row>
    <row r="1048" spans="1:7">
      <c r="A1048">
        <f t="shared" si="27"/>
        <v>9993.5</v>
      </c>
      <c r="B1048">
        <f>2*PI()*テーブル143[[#This Row],[周波数]]</f>
        <v>62791.012367299198</v>
      </c>
      <c r="C1048">
        <f>(テーブル143[[#This Row],[w]]*_C2-1/(テーブル143[[#This Row],[w]]*_L2))^2</f>
        <v>247.42096238587879</v>
      </c>
      <c r="D1048">
        <f>1/(SQRT((1/_R2)^2+テーブル143[[#This Row],[(wc-1/wl)^2]]))</f>
        <v>6.3573039762013714E-2</v>
      </c>
      <c r="E1048">
        <f>テーブル143[[#This Row],[インピーダンス]]*COS(テーブル143[[#This Row],[偏角]])</f>
        <v>4.0415313845826127E-4</v>
      </c>
      <c r="F1048">
        <f>テーブル143[[#This Row],[インピーダンス]]*SIN(テーブル143[[#This Row],[偏角]])</f>
        <v>-6.3571755086856391E-2</v>
      </c>
      <c r="G1048" s="2">
        <f>ATAN(_R2*(1/(テーブル143[[#This Row],[w]]*_L2)-テーブル143[[#This Row],[w]]*_C2))</f>
        <v>-1.5644389799958438</v>
      </c>
    </row>
    <row r="1049" spans="1:7">
      <c r="A1049">
        <f t="shared" si="27"/>
        <v>10003.5</v>
      </c>
      <c r="B1049">
        <f>2*PI()*テーブル143[[#This Row],[周波数]]</f>
        <v>62853.844220370993</v>
      </c>
      <c r="C1049">
        <f>(テーブル143[[#This Row],[w]]*_C2-1/(テーブル143[[#This Row],[w]]*_L2))^2</f>
        <v>247.91687550202283</v>
      </c>
      <c r="D1049">
        <f>1/(SQRT((1/_R2)^2+テーブル143[[#This Row],[(wc-1/wl)^2]]))</f>
        <v>6.3509427285122114E-2</v>
      </c>
      <c r="E1049">
        <f>テーブル143[[#This Row],[インピーダンス]]*COS(テーブル143[[#This Row],[偏角]])</f>
        <v>4.0334473540841443E-4</v>
      </c>
      <c r="F1049">
        <f>テーブル143[[#This Row],[インピーダンス]]*SIN(テーブル143[[#This Row],[偏角]])</f>
        <v>-6.3508146462549445E-2</v>
      </c>
      <c r="G1049" s="2">
        <f>ATAN(_R2*(1/(テーブル143[[#This Row],[w]]*_L2)-テーブル143[[#This Row],[w]]*_C2))</f>
        <v>-1.5644453413719543</v>
      </c>
    </row>
    <row r="1050" spans="1:7">
      <c r="A1050">
        <f t="shared" si="27"/>
        <v>10013.5</v>
      </c>
      <c r="B1050">
        <f>2*PI()*テーブル143[[#This Row],[周波数]]</f>
        <v>62916.676073442788</v>
      </c>
      <c r="C1050">
        <f>(テーブル143[[#This Row],[w]]*_C2-1/(テーブル143[[#This Row],[w]]*_L2))^2</f>
        <v>248.41328460618729</v>
      </c>
      <c r="D1050">
        <f>1/(SQRT((1/_R2)^2+テーブル143[[#This Row],[(wc-1/wl)^2]]))</f>
        <v>6.3445942046289769E-2</v>
      </c>
      <c r="E1050">
        <f>テーブル143[[#This Row],[インピーダンス]]*COS(テーブル143[[#This Row],[偏角]])</f>
        <v>4.0253875621412038E-4</v>
      </c>
      <c r="F1050">
        <f>テーブル143[[#This Row],[インピーダンス]]*SIN(テーブル143[[#This Row],[偏角]])</f>
        <v>-6.3444665060908831E-2</v>
      </c>
      <c r="G1050" s="2">
        <f>ATAN(_R2*(1/(テーブル143[[#This Row],[w]]*_L2)-テーブル143[[#This Row],[w]]*_C2))</f>
        <v>-1.5644516900237455</v>
      </c>
    </row>
    <row r="1051" spans="1:7">
      <c r="A1051">
        <f t="shared" si="27"/>
        <v>10023.5</v>
      </c>
      <c r="B1051">
        <f>2*PI()*テーブル143[[#This Row],[周波数]]</f>
        <v>62979.507926514583</v>
      </c>
      <c r="C1051">
        <f>(テーブル143[[#This Row],[w]]*_C2-1/(テーブル143[[#This Row],[w]]*_L2))^2</f>
        <v>248.91018969837071</v>
      </c>
      <c r="D1051">
        <f>1/(SQRT((1/_R2)^2+テーブル143[[#This Row],[(wc-1/wl)^2]]))</f>
        <v>6.3382583663961198E-2</v>
      </c>
      <c r="E1051">
        <f>テーブル143[[#This Row],[インピーダンス]]*COS(テーブル143[[#This Row],[偏角]])</f>
        <v>4.0173519119191111E-4</v>
      </c>
      <c r="F1051">
        <f>テーブル143[[#This Row],[インピーダンス]]*SIN(テーブル143[[#This Row],[偏角]])</f>
        <v>-6.3381310500455881E-2</v>
      </c>
      <c r="G1051" s="2">
        <f>ATAN(_R2*(1/(テーブル143[[#This Row],[w]]*_L2)-テーブル143[[#This Row],[w]]*_C2))</f>
        <v>-1.5644580259893759</v>
      </c>
    </row>
    <row r="1052" spans="1:7">
      <c r="A1052">
        <f t="shared" si="27"/>
        <v>10033.5</v>
      </c>
      <c r="B1052">
        <f>2*PI()*テーブル143[[#This Row],[周波数]]</f>
        <v>63042.339779586378</v>
      </c>
      <c r="C1052">
        <f>(テーブル143[[#This Row],[w]]*_C2-1/(テーブル143[[#This Row],[w]]*_L2))^2</f>
        <v>249.40759077857152</v>
      </c>
      <c r="D1052">
        <f>1/(SQRT((1/_R2)^2+テーブル143[[#This Row],[(wc-1/wl)^2]]))</f>
        <v>6.3319351758105685E-2</v>
      </c>
      <c r="E1052">
        <f>テーブル143[[#This Row],[インピーダンス]]*COS(テーブル143[[#This Row],[偏角]])</f>
        <v>4.0093403070667433E-4</v>
      </c>
      <c r="F1052">
        <f>テーブル143[[#This Row],[インピーダンス]]*SIN(テーブル143[[#This Row],[偏角]])</f>
        <v>-6.3318082401236236E-2</v>
      </c>
      <c r="G1052" s="2">
        <f>ATAN(_R2*(1/(テーブル143[[#This Row],[w]]*_L2)-テーブル143[[#This Row],[w]]*_C2))</f>
        <v>-1.5644643493068511</v>
      </c>
    </row>
    <row r="1053" spans="1:7">
      <c r="A1053">
        <f t="shared" si="27"/>
        <v>10043.5</v>
      </c>
      <c r="B1053">
        <f>2*PI()*テーブル143[[#This Row],[周波数]]</f>
        <v>63105.171632658174</v>
      </c>
      <c r="C1053">
        <f>(テーブル143[[#This Row],[w]]*_C2-1/(テーブル143[[#This Row],[w]]*_L2))^2</f>
        <v>249.90548784678822</v>
      </c>
      <c r="D1053">
        <f>1/(SQRT((1/_R2)^2+テーブル143[[#This Row],[(wc-1/wl)^2]]))</f>
        <v>6.3256245950209719E-2</v>
      </c>
      <c r="E1053">
        <f>テーブル143[[#This Row],[インピーダンス]]*COS(テーブル143[[#This Row],[偏角]])</f>
        <v>4.0013526517134243E-4</v>
      </c>
      <c r="F1053">
        <f>テーブル143[[#This Row],[インピーダンス]]*SIN(テーブル143[[#This Row],[偏角]])</f>
        <v>-6.3254980384812309E-2</v>
      </c>
      <c r="G1053" s="2">
        <f>ATAN(_R2*(1/(テーブル143[[#This Row],[w]]*_L2)-テーブル143[[#This Row],[w]]*_C2))</f>
        <v>-1.5644706600140248</v>
      </c>
    </row>
    <row r="1054" spans="1:7">
      <c r="A1054">
        <f t="shared" si="27"/>
        <v>10053.5</v>
      </c>
      <c r="B1054">
        <f>2*PI()*テーブル143[[#This Row],[周波数]]</f>
        <v>63168.003485729969</v>
      </c>
      <c r="C1054">
        <f>(テーブル143[[#This Row],[w]]*_C2-1/(テーブル143[[#This Row],[w]]*_L2))^2</f>
        <v>250.40388090301931</v>
      </c>
      <c r="D1054">
        <f>1/(SQRT((1/_R2)^2+テーブル143[[#This Row],[(wc-1/wl)^2]]))</f>
        <v>6.3193265863269385E-2</v>
      </c>
      <c r="E1054">
        <f>テーブル143[[#This Row],[インピーダンス]]*COS(テーブル143[[#This Row],[偏角]])</f>
        <v>3.9933888504658268E-4</v>
      </c>
      <c r="F1054">
        <f>テーブル143[[#This Row],[インピーダンス]]*SIN(テーブル143[[#This Row],[偏角]])</f>
        <v>-6.3192004074255612E-2</v>
      </c>
      <c r="G1054" s="2">
        <f>ATAN(_R2*(1/(テーブル143[[#This Row],[w]]*_L2)-テーブル143[[#This Row],[w]]*_C2))</f>
        <v>-1.5644769581486</v>
      </c>
    </row>
    <row r="1055" spans="1:7">
      <c r="A1055">
        <f t="shared" si="27"/>
        <v>10063.5</v>
      </c>
      <c r="B1055">
        <f>2*PI()*テーブル143[[#This Row],[周波数]]</f>
        <v>63230.835338801764</v>
      </c>
      <c r="C1055">
        <f>(テーブル143[[#This Row],[w]]*_C2-1/(テーブル143[[#This Row],[w]]*_L2))^2</f>
        <v>250.90276994726335</v>
      </c>
      <c r="D1055">
        <f>1/(SQRT((1/_R2)^2+テーブル143[[#This Row],[(wc-1/wl)^2]]))</f>
        <v>6.3130411121782859E-2</v>
      </c>
      <c r="E1055">
        <f>テーブル143[[#This Row],[インピーダンス]]*COS(テーブル143[[#This Row],[偏角]])</f>
        <v>3.9854488084053156E-4</v>
      </c>
      <c r="F1055">
        <f>テーブル143[[#This Row],[インピーダンス]]*SIN(テーブル143[[#This Row],[偏角]])</f>
        <v>-6.3129153094139329E-2</v>
      </c>
      <c r="G1055" s="2">
        <f>ATAN(_R2*(1/(テーブル143[[#This Row],[w]]*_L2)-テーブル143[[#This Row],[w]]*_C2))</f>
        <v>-1.5644832437481293</v>
      </c>
    </row>
    <row r="1056" spans="1:7">
      <c r="A1056">
        <f t="shared" si="27"/>
        <v>10073.5</v>
      </c>
      <c r="B1056">
        <f>2*PI()*テーブル143[[#This Row],[周波数]]</f>
        <v>63293.667191873559</v>
      </c>
      <c r="C1056">
        <f>(テーブル143[[#This Row],[w]]*_C2-1/(テーブル143[[#This Row],[w]]*_L2))^2</f>
        <v>251.40215497951885</v>
      </c>
      <c r="D1056">
        <f>1/(SQRT((1/_R2)^2+テーブル143[[#This Row],[(wc-1/wl)^2]]))</f>
        <v>6.3067681351742927E-2</v>
      </c>
      <c r="E1056">
        <f>テーブル143[[#This Row],[インピーダンス]]*COS(テーブル143[[#This Row],[偏角]])</f>
        <v>3.9775324310850271E-4</v>
      </c>
      <c r="F1056">
        <f>テーブル143[[#This Row],[インピーダンス]]*SIN(テーブル143[[#This Row],[偏角]])</f>
        <v>-6.3066427070530798E-2</v>
      </c>
      <c r="G1056" s="2">
        <f>ATAN(_R2*(1/(テーブル143[[#This Row],[w]]*_L2)-テーブル143[[#This Row],[w]]*_C2))</f>
        <v>-1.5644895168500159</v>
      </c>
    </row>
    <row r="1057" spans="1:7">
      <c r="A1057">
        <f t="shared" si="27"/>
        <v>10083.5</v>
      </c>
      <c r="B1057">
        <f>2*PI()*テーブル143[[#This Row],[周波数]]</f>
        <v>63356.499044945354</v>
      </c>
      <c r="C1057">
        <f>(テーブル143[[#This Row],[w]]*_C2-1/(テーブル143[[#This Row],[w]]*_L2))^2</f>
        <v>251.90203599978432</v>
      </c>
      <c r="D1057">
        <f>1/(SQRT((1/_R2)^2+テーブル143[[#This Row],[(wc-1/wl)^2]]))</f>
        <v>6.3005076180629588E-2</v>
      </c>
      <c r="E1057">
        <f>テーブル143[[#This Row],[インピーダンス]]*COS(テーブル143[[#This Row],[偏角]])</f>
        <v>3.9696396245269704E-4</v>
      </c>
      <c r="F1057">
        <f>テーブル143[[#This Row],[インピーダンス]]*SIN(テーブル143[[#This Row],[偏角]])</f>
        <v>-6.3003825630984125E-2</v>
      </c>
      <c r="G1057" s="2">
        <f>ATAN(_R2*(1/(テーブル143[[#This Row],[w]]*_L2)-テーブル143[[#This Row],[w]]*_C2))</f>
        <v>-1.5644957774915145</v>
      </c>
    </row>
    <row r="1058" spans="1:7">
      <c r="A1058">
        <f t="shared" si="27"/>
        <v>10093.5</v>
      </c>
      <c r="B1058">
        <f>2*PI()*テーブル143[[#This Row],[周波数]]</f>
        <v>63419.330898017157</v>
      </c>
      <c r="C1058">
        <f>(テーブル143[[#This Row],[w]]*_C2-1/(テーブル143[[#This Row],[w]]*_L2))^2</f>
        <v>252.40241300805837</v>
      </c>
      <c r="D1058">
        <f>1/(SQRT((1/_R2)^2+テーブル143[[#This Row],[(wc-1/wl)^2]]))</f>
        <v>6.2942595237402574E-2</v>
      </c>
      <c r="E1058">
        <f>テーブル143[[#This Row],[インピーダンス]]*COS(テーブル143[[#This Row],[偏角]])</f>
        <v>3.9617702952195503E-4</v>
      </c>
      <c r="F1058">
        <f>テーブル143[[#This Row],[インピーダンス]]*SIN(テーブル143[[#This Row],[偏角]])</f>
        <v>-6.2941348404532707E-2</v>
      </c>
      <c r="G1058" s="2">
        <f>ATAN(_R2*(1/(テーブル143[[#This Row],[w]]*_L2)-テーブル143[[#This Row],[w]]*_C2))</f>
        <v>-1.5645020257097313</v>
      </c>
    </row>
    <row r="1059" spans="1:7">
      <c r="A1059">
        <f t="shared" si="27"/>
        <v>10103.5</v>
      </c>
      <c r="B1059">
        <f>2*PI()*テーブル143[[#This Row],[周波数]]</f>
        <v>63482.162751088952</v>
      </c>
      <c r="C1059">
        <f>(テーブル143[[#This Row],[w]]*_C2-1/(テーブル143[[#This Row],[w]]*_L2))^2</f>
        <v>252.90328600433946</v>
      </c>
      <c r="D1059">
        <f>1/(SQRT((1/_R2)^2+テーブル143[[#This Row],[(wc-1/wl)^2]]))</f>
        <v>6.2880238152494133E-2</v>
      </c>
      <c r="E1059">
        <f>テーブル143[[#This Row],[インピーダンス]]*COS(テーブル143[[#This Row],[偏角]])</f>
        <v>3.9539243501144294E-4</v>
      </c>
      <c r="F1059">
        <f>テーブル143[[#This Row],[インピーダンス]]*SIN(テーブル143[[#This Row],[偏角]])</f>
        <v>-6.2878995021682038E-2</v>
      </c>
      <c r="G1059" s="2">
        <f>ATAN(_R2*(1/(テーブル143[[#This Row],[w]]*_L2)-テーブル143[[#This Row],[w]]*_C2))</f>
        <v>-1.5645082615416257</v>
      </c>
    </row>
    <row r="1060" spans="1:7">
      <c r="A1060">
        <f t="shared" si="27"/>
        <v>10113.5</v>
      </c>
      <c r="B1060">
        <f>2*PI()*テーブル143[[#This Row],[周波数]]</f>
        <v>63544.994604160747</v>
      </c>
      <c r="C1060">
        <f>(テーブル143[[#This Row],[w]]*_C2-1/(テーブル143[[#This Row],[w]]*_L2))^2</f>
        <v>253.40465498862622</v>
      </c>
      <c r="D1060">
        <f>1/(SQRT((1/_R2)^2+テーブル143[[#This Row],[(wc-1/wl)^2]]))</f>
        <v>6.2818004557801621E-2</v>
      </c>
      <c r="E1060">
        <f>テーブル143[[#This Row],[インピーダンス]]*COS(テーブル143[[#This Row],[偏角]])</f>
        <v>3.9461016966239458E-4</v>
      </c>
      <c r="F1060">
        <f>テーブル143[[#This Row],[インピーダンス]]*SIN(テーブル143[[#This Row],[偏角]])</f>
        <v>-6.2816765114402262E-2</v>
      </c>
      <c r="G1060" s="2">
        <f>ATAN(_R2*(1/(テーブル143[[#This Row],[w]]*_L2)-テーブル143[[#This Row],[w]]*_C2))</f>
        <v>-1.5645144850240105</v>
      </c>
    </row>
    <row r="1061" spans="1:7">
      <c r="A1061">
        <f t="shared" si="27"/>
        <v>10123.5</v>
      </c>
      <c r="B1061">
        <f>2*PI()*テーブル143[[#This Row],[周波数]]</f>
        <v>63607.826457232542</v>
      </c>
      <c r="C1061">
        <f>(テーブル143[[#This Row],[w]]*_C2-1/(テーブル143[[#This Row],[w]]*_L2))^2</f>
        <v>253.90651996091711</v>
      </c>
      <c r="D1061">
        <f>1/(SQRT((1/_R2)^2+テーブル143[[#This Row],[(wc-1/wl)^2]]))</f>
        <v>6.2755894086680322E-2</v>
      </c>
      <c r="E1061">
        <f>テーブル143[[#This Row],[インピーダンス]]*COS(テーブル143[[#This Row],[偏角]])</f>
        <v>3.9383022426186989E-4</v>
      </c>
      <c r="F1061">
        <f>テーブル143[[#This Row],[インピーダンス]]*SIN(テーブル143[[#This Row],[偏角]])</f>
        <v>-6.2754658316121009E-2</v>
      </c>
      <c r="G1061" s="2">
        <f>ATAN(_R2*(1/(テーブル143[[#This Row],[w]]*_L2)-テーブル143[[#This Row],[w]]*_C2))</f>
        <v>-1.5645206961935521</v>
      </c>
    </row>
    <row r="1062" spans="1:7">
      <c r="A1062">
        <f t="shared" si="27"/>
        <v>10133.5</v>
      </c>
      <c r="B1062">
        <f>2*PI()*テーブル143[[#This Row],[周波数]]</f>
        <v>63670.658310304338</v>
      </c>
      <c r="C1062">
        <f>(テーブル143[[#This Row],[w]]*_C2-1/(テーブル143[[#This Row],[w]]*_L2))^2</f>
        <v>254.40888092121074</v>
      </c>
      <c r="D1062">
        <f>1/(SQRT((1/_R2)^2+テーブル143[[#This Row],[(wc-1/wl)^2]]))</f>
        <v>6.269390637393614E-2</v>
      </c>
      <c r="E1062">
        <f>テーブル143[[#This Row],[インピーダンス]]*COS(テーブル143[[#This Row],[偏角]])</f>
        <v>3.9305258964238864E-4</v>
      </c>
      <c r="F1062">
        <f>テーブル143[[#This Row],[インピーダンス]]*SIN(テーブル143[[#This Row],[偏角]])</f>
        <v>-6.2692674261716139E-2</v>
      </c>
      <c r="G1062" s="2">
        <f>ATAN(_R2*(1/(テーブル143[[#This Row],[w]]*_L2)-テーブル143[[#This Row],[w]]*_C2))</f>
        <v>-1.5645268950867728</v>
      </c>
    </row>
    <row r="1063" spans="1:7">
      <c r="A1063">
        <f t="shared" si="27"/>
        <v>10143.5</v>
      </c>
      <c r="B1063">
        <f>2*PI()*テーブル143[[#This Row],[周波数]]</f>
        <v>63733.490163376133</v>
      </c>
      <c r="C1063">
        <f>(テーブル143[[#This Row],[w]]*_C2-1/(テーブル143[[#This Row],[w]]*_L2))^2</f>
        <v>254.91173786950569</v>
      </c>
      <c r="D1063">
        <f>1/(SQRT((1/_R2)^2+テーブル143[[#This Row],[(wc-1/wl)^2]]))</f>
        <v>6.2632041055818558E-2</v>
      </c>
      <c r="E1063">
        <f>テーブル143[[#This Row],[インピーダンス]]*COS(テーブル143[[#This Row],[偏角]])</f>
        <v>3.9227725668177638E-4</v>
      </c>
      <c r="F1063">
        <f>テーブル143[[#This Row],[インピーダンス]]*SIN(テーブル143[[#This Row],[偏角]])</f>
        <v>-6.2630812587508647E-2</v>
      </c>
      <c r="G1063" s="2">
        <f>ATAN(_R2*(1/(テーブル143[[#This Row],[w]]*_L2)-テーブル143[[#This Row],[w]]*_C2))</f>
        <v>-1.5645330817400498</v>
      </c>
    </row>
    <row r="1064" spans="1:7">
      <c r="A1064">
        <f t="shared" si="27"/>
        <v>10153.5</v>
      </c>
      <c r="B1064">
        <f>2*PI()*テーブル143[[#This Row],[周波数]]</f>
        <v>63796.322016447928</v>
      </c>
      <c r="C1064">
        <f>(テーブル143[[#This Row],[w]]*_C2-1/(テーブル143[[#This Row],[w]]*_L2))^2</f>
        <v>255.41509080580056</v>
      </c>
      <c r="D1064">
        <f>1/(SQRT((1/_R2)^2+テーブル143[[#This Row],[(wc-1/wl)^2]]))</f>
        <v>6.2570297770013356E-2</v>
      </c>
      <c r="E1064">
        <f>テーブル143[[#This Row],[インピーダンス]]*COS(テーブル143[[#This Row],[偏角]])</f>
        <v>3.9150421630281473E-4</v>
      </c>
      <c r="F1064">
        <f>テーブル143[[#This Row],[インピーダンス]]*SIN(テーブル143[[#This Row],[偏角]])</f>
        <v>-6.2569072931255382E-2</v>
      </c>
      <c r="G1064" s="2">
        <f>ATAN(_R2*(1/(テーブル143[[#This Row],[w]]*_L2)-テーブル143[[#This Row],[w]]*_C2))</f>
        <v>-1.564539256189617</v>
      </c>
    </row>
    <row r="1065" spans="1:7">
      <c r="A1065">
        <f t="shared" si="27"/>
        <v>10163.5</v>
      </c>
      <c r="B1065">
        <f>2*PI()*テーブル143[[#This Row],[周波数]]</f>
        <v>63859.153869519723</v>
      </c>
      <c r="C1065">
        <f>(テーブル143[[#This Row],[w]]*_C2-1/(テーブル143[[#This Row],[w]]*_L2))^2</f>
        <v>255.91893973009388</v>
      </c>
      <c r="D1065">
        <f>1/(SQRT((1/_R2)^2+テーブル143[[#This Row],[(wc-1/wl)^2]]))</f>
        <v>6.2508676155635684E-2</v>
      </c>
      <c r="E1065">
        <f>テーブル143[[#This Row],[インピーダンス]]*COS(テーブル143[[#This Row],[偏角]])</f>
        <v>3.907334594730071E-4</v>
      </c>
      <c r="F1065">
        <f>テーブル143[[#This Row],[インピーダンス]]*SIN(テーブル143[[#This Row],[偏角]])</f>
        <v>-6.2507454932142173E-2</v>
      </c>
      <c r="G1065" s="2">
        <f>ATAN(_R2*(1/(テーブル143[[#This Row],[w]]*_L2)-テーブル143[[#This Row],[w]]*_C2))</f>
        <v>-1.5645454184715653</v>
      </c>
    </row>
    <row r="1066" spans="1:7">
      <c r="A1066">
        <f t="shared" si="27"/>
        <v>10173.5</v>
      </c>
      <c r="B1066">
        <f>2*PI()*テーブル143[[#This Row],[周波数]]</f>
        <v>63921.985722591518</v>
      </c>
      <c r="C1066">
        <f>(テーブル143[[#This Row],[w]]*_C2-1/(テーブル143[[#This Row],[w]]*_L2))^2</f>
        <v>256.42328464238432</v>
      </c>
      <c r="D1066">
        <f>1/(SQRT((1/_R2)^2+テーブル143[[#This Row],[(wc-1/wl)^2]]))</f>
        <v>6.2447175853222889E-2</v>
      </c>
      <c r="E1066">
        <f>テーブル143[[#This Row],[インピーダンス]]*COS(テーブル143[[#This Row],[偏角]])</f>
        <v>3.8996497720432974E-4</v>
      </c>
      <c r="F1066">
        <f>テーブル143[[#This Row],[インピーダンス]]*SIN(テーブル143[[#This Row],[偏角]])</f>
        <v>-6.2445958230776616E-2</v>
      </c>
      <c r="G1066" s="2">
        <f>ATAN(_R2*(1/(テーブル143[[#This Row],[w]]*_L2)-テーブル143[[#This Row],[w]]*_C2))</f>
        <v>-1.564551568621843</v>
      </c>
    </row>
    <row r="1067" spans="1:7">
      <c r="A1067">
        <f t="shared" si="27"/>
        <v>10183.5</v>
      </c>
      <c r="B1067">
        <f>2*PI()*テーブル143[[#This Row],[周波数]]</f>
        <v>63984.817575663314</v>
      </c>
      <c r="C1067">
        <f>(テーブル143[[#This Row],[w]]*_C2-1/(テーブル143[[#This Row],[w]]*_L2))^2</f>
        <v>256.92812554267044</v>
      </c>
      <c r="D1067">
        <f>1/(SQRT((1/_R2)^2+テーブル143[[#This Row],[(wc-1/wl)^2]]))</f>
        <v>6.2385796504727593E-2</v>
      </c>
      <c r="E1067">
        <f>テーブル143[[#This Row],[インピーダンス]]*COS(テーブル143[[#This Row],[偏角]])</f>
        <v>3.8919876055293069E-4</v>
      </c>
      <c r="F1067">
        <f>テーブル143[[#This Row],[インピーダンス]]*SIN(テーブル143[[#This Row],[偏角]])</f>
        <v>-6.238458246918116E-2</v>
      </c>
      <c r="G1067" s="2">
        <f>ATAN(_R2*(1/(テーブル143[[#This Row],[w]]*_L2)-テーブル143[[#This Row],[w]]*_C2))</f>
        <v>-1.5645577066762573</v>
      </c>
    </row>
    <row r="1068" spans="1:7">
      <c r="A1068">
        <f t="shared" si="27"/>
        <v>10193.5</v>
      </c>
      <c r="B1068">
        <f>2*PI()*テーブル143[[#This Row],[周波数]]</f>
        <v>64047.649428735109</v>
      </c>
      <c r="C1068">
        <f>(テーブル143[[#This Row],[w]]*_C2-1/(テーブル143[[#This Row],[w]]*_L2))^2</f>
        <v>257.43346243095084</v>
      </c>
      <c r="D1068">
        <f>1/(SQRT((1/_R2)^2+テーブル143[[#This Row],[(wc-1/wl)^2]]))</f>
        <v>6.2324537753510698E-2</v>
      </c>
      <c r="E1068">
        <f>テーブル143[[#This Row],[インピーダンス]]*COS(テーブル143[[#This Row],[偏角]])</f>
        <v>3.8843480061888456E-4</v>
      </c>
      <c r="F1068">
        <f>テーブル143[[#This Row],[インピーダンス]]*SIN(テーブル143[[#This Row],[偏角]])</f>
        <v>-6.2323327290786143E-2</v>
      </c>
      <c r="G1068" s="2">
        <f>ATAN(_R2*(1/(テーブル143[[#This Row],[w]]*_L2)-テーブル143[[#This Row],[w]]*_C2))</f>
        <v>-1.5645638326704745</v>
      </c>
    </row>
    <row r="1069" spans="1:7">
      <c r="A1069">
        <f t="shared" si="27"/>
        <v>10203.5</v>
      </c>
      <c r="B1069">
        <f>2*PI()*テーブル143[[#This Row],[周波数]]</f>
        <v>64110.481281806911</v>
      </c>
      <c r="C1069">
        <f>(テーブル143[[#This Row],[w]]*_C2-1/(テーブル143[[#This Row],[w]]*_L2))^2</f>
        <v>257.93929530722431</v>
      </c>
      <c r="D1069">
        <f>1/(SQRT((1/_R2)^2+テーブル143[[#This Row],[(wc-1/wl)^2]]))</f>
        <v>6.2263399244334432E-2</v>
      </c>
      <c r="E1069">
        <f>テーブル143[[#This Row],[インピーダンス]]*COS(テーブル143[[#This Row],[偏角]])</f>
        <v>3.8767308854593512E-4</v>
      </c>
      <c r="F1069">
        <f>テーブル143[[#This Row],[インピーダンス]]*SIN(テーブル143[[#This Row],[偏角]])</f>
        <v>-6.2262192340422795E-2</v>
      </c>
      <c r="G1069" s="2">
        <f>ATAN(_R2*(1/(テーブル143[[#This Row],[w]]*_L2)-テーブル143[[#This Row],[w]]*_C2))</f>
        <v>-1.5645699466400209</v>
      </c>
    </row>
    <row r="1070" spans="1:7">
      <c r="A1070">
        <f t="shared" si="27"/>
        <v>10213.5</v>
      </c>
      <c r="B1070">
        <f>2*PI()*テーブル143[[#This Row],[周波数]]</f>
        <v>64173.313134878706</v>
      </c>
      <c r="C1070">
        <f>(テーブル143[[#This Row],[w]]*_C2-1/(テーブル143[[#This Row],[w]]*_L2))^2</f>
        <v>258.44562417148916</v>
      </c>
      <c r="D1070">
        <f>1/(SQRT((1/_R2)^2+テーブル143[[#This Row],[(wc-1/wl)^2]]))</f>
        <v>6.220238062335557E-2</v>
      </c>
      <c r="E1070">
        <f>テーブル143[[#This Row],[インピーダンス]]*COS(テーブル143[[#This Row],[偏角]])</f>
        <v>3.8691361552128223E-4</v>
      </c>
      <c r="F1070">
        <f>テーブル143[[#This Row],[インピーダンス]]*SIN(テーブル143[[#This Row],[偏角]])</f>
        <v>-6.2201177264316503E-2</v>
      </c>
      <c r="G1070" s="2">
        <f>ATAN(_R2*(1/(テーブル143[[#This Row],[w]]*_L2)-テーブル143[[#This Row],[w]]*_C2))</f>
        <v>-1.5645760486202827</v>
      </c>
    </row>
    <row r="1071" spans="1:7">
      <c r="A1071">
        <f t="shared" si="27"/>
        <v>10223.5</v>
      </c>
      <c r="B1071">
        <f>2*PI()*テーブル143[[#This Row],[周波数]]</f>
        <v>64236.144987950502</v>
      </c>
      <c r="C1071">
        <f>(テーブル143[[#This Row],[w]]*_C2-1/(テーブル143[[#This Row],[w]]*_L2))^2</f>
        <v>258.95244902374424</v>
      </c>
      <c r="D1071">
        <f>1/(SQRT((1/_R2)^2+テーブル143[[#This Row],[(wc-1/wl)^2]]))</f>
        <v>6.2141481538118479E-2</v>
      </c>
      <c r="E1071">
        <f>テーブル143[[#This Row],[インピーダンス]]*COS(テーブル143[[#This Row],[偏角]])</f>
        <v>3.861563727752296E-4</v>
      </c>
      <c r="F1071">
        <f>テーブル143[[#This Row],[インピーダンス]]*SIN(テーブル143[[#This Row],[偏角]])</f>
        <v>-6.2140281710079855E-2</v>
      </c>
      <c r="G1071" s="2">
        <f>ATAN(_R2*(1/(テーブル143[[#This Row],[w]]*_L2)-テーブル143[[#This Row],[w]]*_C2))</f>
        <v>-1.564582138646508</v>
      </c>
    </row>
    <row r="1072" spans="1:7">
      <c r="A1072">
        <f t="shared" si="27"/>
        <v>10233.5</v>
      </c>
      <c r="B1072">
        <f>2*PI()*テーブル143[[#This Row],[周波数]]</f>
        <v>64298.976841022297</v>
      </c>
      <c r="C1072">
        <f>(テーブル143[[#This Row],[w]]*_C2-1/(テーブル143[[#This Row],[w]]*_L2))^2</f>
        <v>259.45976986398813</v>
      </c>
      <c r="D1072">
        <f>1/(SQRT((1/_R2)^2+テーブル143[[#This Row],[(wc-1/wl)^2]]))</f>
        <v>6.2080701637548419E-2</v>
      </c>
      <c r="E1072">
        <f>テーブル143[[#This Row],[インピーダンス]]*COS(テーブル143[[#This Row],[偏角]])</f>
        <v>3.8540135158102992E-4</v>
      </c>
      <c r="F1072">
        <f>テーブル143[[#This Row],[インピーダンス]]*SIN(テーブル143[[#This Row],[偏角]])</f>
        <v>-6.2079505326705899E-2</v>
      </c>
      <c r="G1072" s="2">
        <f>ATAN(_R2*(1/(テーブル143[[#This Row],[w]]*_L2)-テーブル143[[#This Row],[w]]*_C2))</f>
        <v>-1.5645882167538063</v>
      </c>
    </row>
    <row r="1073" spans="1:7">
      <c r="A1073">
        <f t="shared" si="27"/>
        <v>10243.5</v>
      </c>
      <c r="B1073">
        <f>2*PI()*テーブル143[[#This Row],[周波数]]</f>
        <v>64361.808694094092</v>
      </c>
      <c r="C1073">
        <f>(テーブル143[[#This Row],[w]]*_C2-1/(テーブル143[[#This Row],[w]]*_L2))^2</f>
        <v>259.96758669221941</v>
      </c>
      <c r="D1073">
        <f>1/(SQRT((1/_R2)^2+テーブル143[[#This Row],[(wc-1/wl)^2]]))</f>
        <v>6.2020040571944691E-2</v>
      </c>
      <c r="E1073">
        <f>テーブル143[[#This Row],[インピーダンス]]*COS(テーブル143[[#This Row],[偏角]])</f>
        <v>3.8464854325456418E-4</v>
      </c>
      <c r="F1073">
        <f>テーブル143[[#This Row],[インピーダンス]]*SIN(テーブル143[[#This Row],[偏角]])</f>
        <v>-6.2018847764561361E-2</v>
      </c>
      <c r="G1073" s="2">
        <f>ATAN(_R2*(1/(テーブル143[[#This Row],[w]]*_L2)-テーブル143[[#This Row],[w]]*_C2))</f>
        <v>-1.5645942829771502</v>
      </c>
    </row>
    <row r="1074" spans="1:7">
      <c r="A1074">
        <f t="shared" ref="A1074:A1137" si="28">A1073+_dt2</f>
        <v>10253.5</v>
      </c>
      <c r="B1074">
        <f>2*PI()*テーブル143[[#This Row],[周波数]]</f>
        <v>64424.640547165887</v>
      </c>
      <c r="C1074">
        <f>(テーブル143[[#This Row],[w]]*_C2-1/(テーブル143[[#This Row],[w]]*_L2))^2</f>
        <v>260.47589950843667</v>
      </c>
      <c r="D1074">
        <f>1/(SQRT((1/_R2)^2+テーブル143[[#This Row],[(wc-1/wl)^2]]))</f>
        <v>6.1959497992974032E-2</v>
      </c>
      <c r="E1074">
        <f>テーブル143[[#This Row],[インピーダンス]]*COS(テーブル143[[#This Row],[偏角]])</f>
        <v>3.8389793915413387E-4</v>
      </c>
      <c r="F1074">
        <f>テーブル143[[#This Row],[インピーダンス]]*SIN(テーブル143[[#This Row],[偏角]])</f>
        <v>-6.1958308675379978E-2</v>
      </c>
      <c r="G1074" s="2">
        <f>ATAN(_R2*(1/(テーブル143[[#This Row],[w]]*_L2)-テーブル143[[#This Row],[w]]*_C2))</f>
        <v>-1.564600337351375</v>
      </c>
    </row>
    <row r="1075" spans="1:7">
      <c r="A1075">
        <f t="shared" si="28"/>
        <v>10263.5</v>
      </c>
      <c r="B1075">
        <f>2*PI()*テーブル143[[#This Row],[周波数]]</f>
        <v>64487.472400237682</v>
      </c>
      <c r="C1075">
        <f>(テーブル143[[#This Row],[w]]*_C2-1/(テーブル143[[#This Row],[w]]*_L2))^2</f>
        <v>260.98470831263887</v>
      </c>
      <c r="D1075">
        <f>1/(SQRT((1/_R2)^2+テーブル143[[#This Row],[(wc-1/wl)^2]]))</f>
        <v>6.1899073553663746E-2</v>
      </c>
      <c r="E1075">
        <f>テーブル143[[#This Row],[インピーダンス]]*COS(テーブル143[[#This Row],[偏角]])</f>
        <v>3.8314953068018404E-4</v>
      </c>
      <c r="F1075">
        <f>テーブル143[[#This Row],[インピーダンス]]*SIN(テーブル143[[#This Row],[偏角]])</f>
        <v>-6.1897887712255691E-2</v>
      </c>
      <c r="G1075" s="2">
        <f>ATAN(_R2*(1/(テーブル143[[#This Row],[w]]*_L2)-テーブル143[[#This Row],[w]]*_C2))</f>
        <v>-1.5646063799111805</v>
      </c>
    </row>
    <row r="1076" spans="1:7">
      <c r="A1076">
        <f t="shared" si="28"/>
        <v>10273.5</v>
      </c>
      <c r="B1076">
        <f>2*PI()*テーブル143[[#This Row],[周波数]]</f>
        <v>64550.304253309478</v>
      </c>
      <c r="C1076">
        <f>(テーブル143[[#This Row],[w]]*_C2-1/(テーブル143[[#This Row],[w]]*_L2))^2</f>
        <v>261.49401310482443</v>
      </c>
      <c r="D1076">
        <f>1/(SQRT((1/_R2)^2+テーブル143[[#This Row],[(wc-1/wl)^2]]))</f>
        <v>6.1838766908395314E-2</v>
      </c>
      <c r="E1076">
        <f>テーブル143[[#This Row],[インピーダンス]]*COS(テーブル143[[#This Row],[偏角]])</f>
        <v>3.8240330927508592E-4</v>
      </c>
      <c r="F1076">
        <f>テーブル143[[#This Row],[インピーダンス]]*SIN(テーブル143[[#This Row],[偏角]])</f>
        <v>-6.1837584529636204E-2</v>
      </c>
      <c r="G1076" s="2">
        <f>ATAN(_R2*(1/(テーブル143[[#This Row],[w]]*_L2)-テーブル143[[#This Row],[w]]*_C2))</f>
        <v>-1.5646124106911303</v>
      </c>
    </row>
    <row r="1077" spans="1:7">
      <c r="A1077">
        <f t="shared" si="28"/>
        <v>10283.5</v>
      </c>
      <c r="B1077">
        <f>2*PI()*テーブル143[[#This Row],[周波数]]</f>
        <v>64613.136106381273</v>
      </c>
      <c r="C1077">
        <f>(テーブル143[[#This Row],[w]]*_C2-1/(テーブル143[[#This Row],[w]]*_L2))^2</f>
        <v>262.0038138849921</v>
      </c>
      <c r="D1077">
        <f>1/(SQRT((1/_R2)^2+テーブル143[[#This Row],[(wc-1/wl)^2]]))</f>
        <v>6.1778577712897617E-2</v>
      </c>
      <c r="E1077">
        <f>テーブル143[[#This Row],[インピーダンス]]*COS(テーブル143[[#This Row],[偏角]])</f>
        <v>3.8165926642284913E-4</v>
      </c>
      <c r="F1077">
        <f>テーブル143[[#This Row],[インピーダンス]]*SIN(テーブル143[[#This Row],[偏角]])</f>
        <v>-6.1777398783316249E-2</v>
      </c>
      <c r="G1077" s="2">
        <f>ATAN(_R2*(1/(テーブル143[[#This Row],[w]]*_L2)-テーブル143[[#This Row],[w]]*_C2))</f>
        <v>-1.5646184297256542</v>
      </c>
    </row>
    <row r="1078" spans="1:7">
      <c r="A1078">
        <f t="shared" si="28"/>
        <v>10293.5</v>
      </c>
      <c r="B1078">
        <f>2*PI()*テーブル143[[#This Row],[周波数]]</f>
        <v>64675.967959453068</v>
      </c>
      <c r="C1078">
        <f>(テーブル143[[#This Row],[w]]*_C2-1/(テーブル143[[#This Row],[w]]*_L2))^2</f>
        <v>262.51411065314045</v>
      </c>
      <c r="D1078">
        <f>1/(SQRT((1/_R2)^2+テーブル143[[#This Row],[(wc-1/wl)^2]]))</f>
        <v>6.1718505624240395E-2</v>
      </c>
      <c r="E1078">
        <f>テーブル143[[#This Row],[インピーダンス]]*COS(テーブル143[[#This Row],[偏角]])</f>
        <v>3.8091739364893283E-4</v>
      </c>
      <c r="F1078">
        <f>テーブル143[[#This Row],[インピーダンス]]*SIN(テーブル143[[#This Row],[偏角]])</f>
        <v>-6.1717330130431021E-2</v>
      </c>
      <c r="G1078" s="2">
        <f>ATAN(_R2*(1/(テーブル143[[#This Row],[w]]*_L2)-テーブル143[[#This Row],[w]]*_C2))</f>
        <v>-1.5646244370490472</v>
      </c>
    </row>
    <row r="1079" spans="1:7">
      <c r="A1079">
        <f t="shared" si="28"/>
        <v>10303.5</v>
      </c>
      <c r="B1079">
        <f>2*PI()*テーブル143[[#This Row],[周波数]]</f>
        <v>64738.799812524863</v>
      </c>
      <c r="C1079">
        <f>(テーブル143[[#This Row],[w]]*_C2-1/(テーブル143[[#This Row],[w]]*_L2))^2</f>
        <v>263.02490340926835</v>
      </c>
      <c r="D1079">
        <f>1/(SQRT((1/_R2)^2+テーブル143[[#This Row],[(wc-1/wl)^2]]))</f>
        <v>6.1658550300827772E-2</v>
      </c>
      <c r="E1079">
        <f>テーブル143[[#This Row],[インピーダンス]]*COS(テーブル143[[#This Row],[偏角]])</f>
        <v>3.8017768251997618E-4</v>
      </c>
      <c r="F1079">
        <f>テーブル143[[#This Row],[インピーダンス]]*SIN(テーブル143[[#This Row],[偏角]])</f>
        <v>-6.1657378229449736E-2</v>
      </c>
      <c r="G1079" s="2">
        <f>ATAN(_R2*(1/(テーブル143[[#This Row],[w]]*_L2)-テーブル143[[#This Row],[w]]*_C2))</f>
        <v>-1.5646304326954708</v>
      </c>
    </row>
    <row r="1080" spans="1:7">
      <c r="A1080">
        <f t="shared" si="28"/>
        <v>10313.5</v>
      </c>
      <c r="B1080">
        <f>2*PI()*テーブル143[[#This Row],[周波数]]</f>
        <v>64801.631665596666</v>
      </c>
      <c r="C1080">
        <f>(テーブル143[[#This Row],[w]]*_C2-1/(テーブル143[[#This Row],[w]]*_L2))^2</f>
        <v>263.53619215337426</v>
      </c>
      <c r="D1080">
        <f>1/(SQRT((1/_R2)^2+テーブル143[[#This Row],[(wc-1/wl)^2]]))</f>
        <v>6.1598711402391752E-2</v>
      </c>
      <c r="E1080">
        <f>テーブル143[[#This Row],[インピーダンス]]*COS(テーブル143[[#This Row],[偏角]])</f>
        <v>3.794401246435162E-4</v>
      </c>
      <c r="F1080">
        <f>テーブル143[[#This Row],[インピーダンス]]*SIN(テーブル143[[#This Row],[偏角]])</f>
        <v>-6.1597542740169098E-2</v>
      </c>
      <c r="G1080" s="2">
        <f>ATAN(_R2*(1/(テーブル143[[#This Row],[w]]*_L2)-テーブル143[[#This Row],[w]]*_C2))</f>
        <v>-1.5646364166989544</v>
      </c>
    </row>
    <row r="1081" spans="1:7">
      <c r="A1081">
        <f t="shared" si="28"/>
        <v>10323.5</v>
      </c>
      <c r="B1081">
        <f>2*PI()*テーブル143[[#This Row],[周波数]]</f>
        <v>64864.463518668461</v>
      </c>
      <c r="C1081">
        <f>(テーブル143[[#This Row],[w]]*_C2-1/(テーブル143[[#This Row],[w]]*_L2))^2</f>
        <v>264.04797688545705</v>
      </c>
      <c r="D1081">
        <f>1/(SQRT((1/_R2)^2+テーブル143[[#This Row],[(wc-1/wl)^2]]))</f>
        <v>6.153898858998573E-2</v>
      </c>
      <c r="E1081">
        <f>テーブル143[[#This Row],[インピーダンス]]*COS(テーブル143[[#This Row],[偏角]])</f>
        <v>3.7870471166784358E-4</v>
      </c>
      <c r="F1081">
        <f>テーブル143[[#This Row],[インピーダンス]]*SIN(テーブル143[[#This Row],[偏角]])</f>
        <v>-6.1537823323706817E-2</v>
      </c>
      <c r="G1081" s="2">
        <f>ATAN(_R2*(1/(テーブル143[[#This Row],[w]]*_L2)-テーブル143[[#This Row],[w]]*_C2))</f>
        <v>-1.5646423890933945</v>
      </c>
    </row>
    <row r="1082" spans="1:7">
      <c r="A1082">
        <f t="shared" si="28"/>
        <v>10333.5</v>
      </c>
      <c r="B1082">
        <f>2*PI()*テーブル143[[#This Row],[周波数]]</f>
        <v>64927.295371740256</v>
      </c>
      <c r="C1082">
        <f>(テーブル143[[#This Row],[w]]*_C2-1/(テーブル143[[#This Row],[w]]*_L2))^2</f>
        <v>264.56025760551535</v>
      </c>
      <c r="D1082">
        <f>1/(SQRT((1/_R2)^2+テーブル143[[#This Row],[(wc-1/wl)^2]]))</f>
        <v>6.1479381525978143E-2</v>
      </c>
      <c r="E1082">
        <f>テーブル143[[#This Row],[インピーダンス]]*COS(テーブル143[[#This Row],[偏角]])</f>
        <v>3.7797143528168283E-4</v>
      </c>
      <c r="F1082">
        <f>テーブル143[[#This Row],[インピーダンス]]*SIN(テーブル143[[#This Row],[偏角]])</f>
        <v>-6.1478219642495294E-2</v>
      </c>
      <c r="G1082" s="2">
        <f>ATAN(_R2*(1/(テーブル143[[#This Row],[w]]*_L2)-テーブル143[[#This Row],[w]]*_C2))</f>
        <v>-1.5646483499125565</v>
      </c>
    </row>
    <row r="1083" spans="1:7">
      <c r="A1083">
        <f t="shared" si="28"/>
        <v>10343.5</v>
      </c>
      <c r="B1083">
        <f>2*PI()*テーブル143[[#This Row],[周波数]]</f>
        <v>64990.127224812051</v>
      </c>
      <c r="C1083">
        <f>(テーブル143[[#This Row],[w]]*_C2-1/(テーブル143[[#This Row],[w]]*_L2))^2</f>
        <v>265.07303431354785</v>
      </c>
      <c r="D1083">
        <f>1/(SQRT((1/_R2)^2+テーブル143[[#This Row],[(wc-1/wl)^2]]))</f>
        <v>6.1419889874046077E-2</v>
      </c>
      <c r="E1083">
        <f>テーブル143[[#This Row],[インピーダンス]]*COS(テーブル143[[#This Row],[偏角]])</f>
        <v>3.7724028721399633E-4</v>
      </c>
      <c r="F1083">
        <f>テーブル143[[#This Row],[インピーダンス]]*SIN(テーブル143[[#This Row],[偏角]])</f>
        <v>-6.1418731360275182E-2</v>
      </c>
      <c r="G1083" s="2">
        <f>ATAN(_R2*(1/(テーブル143[[#This Row],[w]]*_L2)-テーブル143[[#This Row],[w]]*_C2))</f>
        <v>-1.5646542991900749</v>
      </c>
    </row>
    <row r="1084" spans="1:7">
      <c r="A1084">
        <f t="shared" si="28"/>
        <v>10353.5</v>
      </c>
      <c r="B1084">
        <f>2*PI()*テーブル143[[#This Row],[周波数]]</f>
        <v>65052.959077883846</v>
      </c>
      <c r="C1084">
        <f>(テーブル143[[#This Row],[w]]*_C2-1/(テーブル143[[#This Row],[w]]*_L2))^2</f>
        <v>265.58630700955331</v>
      </c>
      <c r="D1084">
        <f>1/(SQRT((1/_R2)^2+テーブル143[[#This Row],[(wc-1/wl)^2]]))</f>
        <v>6.1360513299168862E-2</v>
      </c>
      <c r="E1084">
        <f>テーブル143[[#This Row],[インピーダンス]]*COS(テーブル143[[#This Row],[偏角]])</f>
        <v>3.7651125923374813E-4</v>
      </c>
      <c r="F1084">
        <f>テーブル143[[#This Row],[インピーダンス]]*SIN(テーブル143[[#This Row],[偏角]])</f>
        <v>-6.1359358142089038E-2</v>
      </c>
      <c r="G1084" s="2">
        <f>ATAN(_R2*(1/(テーブル143[[#This Row],[w]]*_L2)-テーブル143[[#This Row],[w]]*_C2))</f>
        <v>-1.5646602369594538</v>
      </c>
    </row>
    <row r="1085" spans="1:7">
      <c r="A1085">
        <f t="shared" si="28"/>
        <v>10363.5</v>
      </c>
      <c r="B1085">
        <f>2*PI()*テーブル143[[#This Row],[周波数]]</f>
        <v>65115.790930955642</v>
      </c>
      <c r="C1085">
        <f>(テーブル143[[#This Row],[w]]*_C2-1/(テーブル143[[#This Row],[w]]*_L2))^2</f>
        <v>266.10007569353036</v>
      </c>
      <c r="D1085">
        <f>1/(SQRT((1/_R2)^2+テーブル143[[#This Row],[(wc-1/wl)^2]]))</f>
        <v>6.1301251467621887E-2</v>
      </c>
      <c r="E1085">
        <f>テーブル143[[#This Row],[インピーダンス]]*COS(テーブル143[[#This Row],[偏角]])</f>
        <v>3.7578434314965739E-4</v>
      </c>
      <c r="F1085">
        <f>テーブル143[[#This Row],[インピーダンス]]*SIN(テーブル143[[#This Row],[偏角]])</f>
        <v>-6.1300099654275096E-2</v>
      </c>
      <c r="G1085" s="2">
        <f>ATAN(_R2*(1/(テーブル143[[#This Row],[w]]*_L2)-テーブル143[[#This Row],[w]]*_C2))</f>
        <v>-1.5646661632540677</v>
      </c>
    </row>
    <row r="1086" spans="1:7">
      <c r="A1086">
        <f t="shared" si="28"/>
        <v>10373.5</v>
      </c>
      <c r="B1086">
        <f>2*PI()*テーブル143[[#This Row],[周波数]]</f>
        <v>65178.622784027437</v>
      </c>
      <c r="C1086">
        <f>(テーブル143[[#This Row],[w]]*_C2-1/(テーブル143[[#This Row],[w]]*_L2))^2</f>
        <v>266.61434036547797</v>
      </c>
      <c r="D1086">
        <f>1/(SQRT((1/_R2)^2+テーブル143[[#This Row],[(wc-1/wl)^2]]))</f>
        <v>6.1242104046970239E-2</v>
      </c>
      <c r="E1086">
        <f>テーブル143[[#This Row],[インピーダンス]]*COS(テーブル143[[#This Row],[偏角]])</f>
        <v>3.7505953080999157E-4</v>
      </c>
      <c r="F1086">
        <f>テーブル143[[#This Row],[インピーダンス]]*SIN(テーブル143[[#This Row],[偏角]])</f>
        <v>-6.1240955564460922E-2</v>
      </c>
      <c r="G1086" s="2">
        <f>ATAN(_R2*(1/(テーブル143[[#This Row],[w]]*_L2)-テーブル143[[#This Row],[w]]*_C2))</f>
        <v>-1.5646720781071621</v>
      </c>
    </row>
    <row r="1087" spans="1:7">
      <c r="A1087">
        <f t="shared" si="28"/>
        <v>10383.5</v>
      </c>
      <c r="B1087">
        <f>2*PI()*テーブル143[[#This Row],[周波数]]</f>
        <v>65241.454637099232</v>
      </c>
      <c r="C1087">
        <f>(テーブル143[[#This Row],[w]]*_C2-1/(テーブル143[[#This Row],[w]]*_L2))^2</f>
        <v>267.12910102539462</v>
      </c>
      <c r="D1087">
        <f>1/(SQRT((1/_R2)^2+テーブル143[[#This Row],[(wc-1/wl)^2]]))</f>
        <v>6.1183070706062548E-2</v>
      </c>
      <c r="E1087">
        <f>テーブル143[[#This Row],[インピーダンス]]*COS(テーブル143[[#This Row],[偏角]])</f>
        <v>3.7433681410230875E-4</v>
      </c>
      <c r="F1087">
        <f>テーブル143[[#This Row],[インピーダンス]]*SIN(テーブル143[[#This Row],[偏角]])</f>
        <v>-6.1181925541557262E-2</v>
      </c>
      <c r="G1087" s="2">
        <f>ATAN(_R2*(1/(テーブル143[[#This Row],[w]]*_L2)-テーブル143[[#This Row],[w]]*_C2))</f>
        <v>-1.5646779815518543</v>
      </c>
    </row>
    <row r="1088" spans="1:7">
      <c r="A1088">
        <f t="shared" si="28"/>
        <v>10393.5</v>
      </c>
      <c r="B1088">
        <f>2*PI()*テーブル143[[#This Row],[周波数]]</f>
        <v>65304.286490171027</v>
      </c>
      <c r="C1088">
        <f>(テーブル143[[#This Row],[w]]*_C2-1/(テーブル143[[#This Row],[w]]*_L2))^2</f>
        <v>267.64435767327916</v>
      </c>
      <c r="D1088">
        <f>1/(SQRT((1/_R2)^2+テーブル143[[#This Row],[(wc-1/wl)^2]]))</f>
        <v>6.1124151115024748E-2</v>
      </c>
      <c r="E1088">
        <f>テーブル143[[#This Row],[インピーダンス]]*COS(テーブル143[[#This Row],[偏角]])</f>
        <v>3.7361618495324045E-4</v>
      </c>
      <c r="F1088">
        <f>テーブル143[[#This Row],[インピーダンス]]*SIN(テーブル143[[#This Row],[偏角]])</f>
        <v>-6.1123009255751815E-2</v>
      </c>
      <c r="G1088" s="2">
        <f>ATAN(_R2*(1/(テーブル143[[#This Row],[w]]*_L2)-テーブル143[[#This Row],[w]]*_C2))</f>
        <v>-1.5646838736211339</v>
      </c>
    </row>
    <row r="1089" spans="1:7">
      <c r="A1089">
        <f t="shared" si="28"/>
        <v>10403.5</v>
      </c>
      <c r="B1089">
        <f>2*PI()*テーブル143[[#This Row],[周波数]]</f>
        <v>65367.118343242822</v>
      </c>
      <c r="C1089">
        <f>(テーブル143[[#This Row],[w]]*_C2-1/(テーブル143[[#This Row],[w]]*_L2))^2</f>
        <v>268.16011030913018</v>
      </c>
      <c r="D1089">
        <f>1/(SQRT((1/_R2)^2+テーブル143[[#This Row],[(wc-1/wl)^2]]))</f>
        <v>6.1065344945253938E-2</v>
      </c>
      <c r="E1089">
        <f>テーブル143[[#This Row],[インピーダンス]]*COS(テーブル143[[#This Row],[偏角]])</f>
        <v>3.7289763532829032E-4</v>
      </c>
      <c r="F1089">
        <f>テーブル143[[#This Row],[インピーダンス]]*SIN(テーブル143[[#This Row],[偏角]])</f>
        <v>-6.1064206378503086E-2</v>
      </c>
      <c r="G1089" s="2">
        <f>ATAN(_R2*(1/(テーブル143[[#This Row],[w]]*_L2)-テーブル143[[#This Row],[w]]*_C2))</f>
        <v>-1.5646897543478631</v>
      </c>
    </row>
    <row r="1090" spans="1:7">
      <c r="A1090">
        <f t="shared" si="28"/>
        <v>10413.5</v>
      </c>
      <c r="B1090">
        <f>2*PI()*テーブル143[[#This Row],[周波数]]</f>
        <v>65429.950196314618</v>
      </c>
      <c r="C1090">
        <f>(テーブル143[[#This Row],[w]]*_C2-1/(テーブル143[[#This Row],[w]]*_L2))^2</f>
        <v>268.67635893294658</v>
      </c>
      <c r="D1090">
        <f>1/(SQRT((1/_R2)^2+テーブル143[[#This Row],[(wc-1/wl)^2]]))</f>
        <v>6.1006651869412253E-2</v>
      </c>
      <c r="E1090">
        <f>テーブル143[[#This Row],[インピーダンス]]*COS(テーブル143[[#This Row],[偏角]])</f>
        <v>3.7218115723156562E-4</v>
      </c>
      <c r="F1090">
        <f>テーブル143[[#This Row],[インピーダンス]]*SIN(テーブル143[[#This Row],[偏角]])</f>
        <v>-6.1005516582534267E-2</v>
      </c>
      <c r="G1090" s="2">
        <f>ATAN(_R2*(1/(テーブル143[[#This Row],[w]]*_L2)-テーブル143[[#This Row],[w]]*_C2))</f>
        <v>-1.5646956237647778</v>
      </c>
    </row>
    <row r="1091" spans="1:7">
      <c r="A1091">
        <f t="shared" si="28"/>
        <v>10423.5</v>
      </c>
      <c r="B1091">
        <f>2*PI()*テーブル143[[#This Row],[周波数]]</f>
        <v>65492.78204938642</v>
      </c>
      <c r="C1091">
        <f>(テーブル143[[#This Row],[w]]*_C2-1/(テーブル143[[#This Row],[w]]*_L2))^2</f>
        <v>269.19310354472708</v>
      </c>
      <c r="D1091">
        <f>1/(SQRT((1/_R2)^2+テーブル143[[#This Row],[(wc-1/wl)^2]]))</f>
        <v>6.0948071561420784E-2</v>
      </c>
      <c r="E1091">
        <f>テーブル143[[#This Row],[インピーダンス]]*COS(テーブル143[[#This Row],[偏角]])</f>
        <v>3.7146674270560539E-4</v>
      </c>
      <c r="F1091">
        <f>テーブル143[[#This Row],[インピーダンス]]*SIN(テーブル143[[#This Row],[偏角]])</f>
        <v>-6.0946939541827144E-2</v>
      </c>
      <c r="G1091" s="2">
        <f>ATAN(_R2*(1/(テーブル143[[#This Row],[w]]*_L2)-テーブル143[[#This Row],[w]]*_C2))</f>
        <v>-1.5647014819044878</v>
      </c>
    </row>
    <row r="1092" spans="1:7">
      <c r="A1092">
        <f t="shared" si="28"/>
        <v>10433.5</v>
      </c>
      <c r="B1092">
        <f>2*PI()*テーブル143[[#This Row],[周波数]]</f>
        <v>65555.613902458208</v>
      </c>
      <c r="C1092">
        <f>(テーブル143[[#This Row],[w]]*_C2-1/(テーブル143[[#This Row],[w]]*_L2))^2</f>
        <v>269.71034414447058</v>
      </c>
      <c r="D1092">
        <f>1/(SQRT((1/_R2)^2+テーブル143[[#This Row],[(wc-1/wl)^2]]))</f>
        <v>6.0889603696453548E-2</v>
      </c>
      <c r="E1092">
        <f>テーブル143[[#This Row],[インピーダンス]]*COS(テーブル143[[#This Row],[偏角]])</f>
        <v>3.7075438383111494E-4</v>
      </c>
      <c r="F1092">
        <f>テーブル143[[#This Row],[インピーダンス]]*SIN(テーブル143[[#This Row],[偏角]])</f>
        <v>-6.0888474931616081E-2</v>
      </c>
      <c r="G1092" s="2">
        <f>ATAN(_R2*(1/(テーブル143[[#This Row],[w]]*_L2)-テーブル143[[#This Row],[w]]*_C2))</f>
        <v>-1.5647073287994777</v>
      </c>
    </row>
    <row r="1093" spans="1:7">
      <c r="A1093">
        <f t="shared" si="28"/>
        <v>10443.5</v>
      </c>
      <c r="B1093">
        <f>2*PI()*テーブル143[[#This Row],[周波数]]</f>
        <v>65618.445755530003</v>
      </c>
      <c r="C1093">
        <f>(テーブル143[[#This Row],[w]]*_C2-1/(テーブル143[[#This Row],[w]]*_L2))^2</f>
        <v>270.22808073217556</v>
      </c>
      <c r="D1093">
        <f>1/(SQRT((1/_R2)^2+テーブル143[[#This Row],[(wc-1/wl)^2]]))</f>
        <v>6.0831247950931457E-2</v>
      </c>
      <c r="E1093">
        <f>テーブル143[[#This Row],[インピーダンス]]*COS(テーブル143[[#This Row],[偏角]])</f>
        <v>3.7004407272676914E-4</v>
      </c>
      <c r="F1093">
        <f>テーブル143[[#This Row],[インピーダンス]]*SIN(テーブル143[[#This Row],[偏角]])</f>
        <v>-6.0830122428381997E-2</v>
      </c>
      <c r="G1093" s="2">
        <f>ATAN(_R2*(1/(テーブル143[[#This Row],[w]]*_L2)-テーブル143[[#This Row],[w]]*_C2))</f>
        <v>-1.5647131644821075</v>
      </c>
    </row>
    <row r="1094" spans="1:7">
      <c r="A1094">
        <f t="shared" si="28"/>
        <v>10453.5</v>
      </c>
      <c r="B1094">
        <f>2*PI()*テーブル143[[#This Row],[周波数]]</f>
        <v>65681.277608601798</v>
      </c>
      <c r="C1094">
        <f>(テーブル143[[#This Row],[w]]*_C2-1/(テーブル143[[#This Row],[w]]*_L2))^2</f>
        <v>270.74631330784098</v>
      </c>
      <c r="D1094">
        <f>1/(SQRT((1/_R2)^2+テーブル143[[#This Row],[(wc-1/wl)^2]]))</f>
        <v>6.0773004002516333E-2</v>
      </c>
      <c r="E1094">
        <f>テーブル143[[#This Row],[インピーダンス]]*COS(テーブル143[[#This Row],[偏角]])</f>
        <v>3.6933580154899009E-4</v>
      </c>
      <c r="F1094">
        <f>テーブル143[[#This Row],[インピーダンス]]*SIN(テーブル143[[#This Row],[偏角]])</f>
        <v>-6.0771881709846376E-2</v>
      </c>
      <c r="G1094" s="2">
        <f>ATAN(_R2*(1/(テーブル143[[#This Row],[w]]*_L2)-テーブル143[[#This Row],[w]]*_C2))</f>
        <v>-1.5647189889846129</v>
      </c>
    </row>
    <row r="1095" spans="1:7">
      <c r="A1095">
        <f t="shared" si="28"/>
        <v>10463.5</v>
      </c>
      <c r="B1095">
        <f>2*PI()*テーブル143[[#This Row],[周波数]]</f>
        <v>65744.109461673594</v>
      </c>
      <c r="C1095">
        <f>(テーブル143[[#This Row],[w]]*_C2-1/(テーブル143[[#This Row],[w]]*_L2))^2</f>
        <v>271.2650418714656</v>
      </c>
      <c r="D1095">
        <f>1/(SQRT((1/_R2)^2+テーブル143[[#This Row],[(wc-1/wl)^2]]))</f>
        <v>6.071487153010495E-2</v>
      </c>
      <c r="E1095">
        <f>テーブル143[[#This Row],[インピーダンス]]*COS(テーブル143[[#This Row],[偏角]])</f>
        <v>3.6862956249171232E-4</v>
      </c>
      <c r="F1095">
        <f>テーブル143[[#This Row],[インピーダンス]]*SIN(テーブル143[[#This Row],[偏角]])</f>
        <v>-6.0713752454965304E-2</v>
      </c>
      <c r="G1095" s="2">
        <f>ATAN(_R2*(1/(テーブル143[[#This Row],[w]]*_L2)-テーブル143[[#This Row],[w]]*_C2))</f>
        <v>-1.5647248023391065</v>
      </c>
    </row>
    <row r="1096" spans="1:7">
      <c r="A1096">
        <f t="shared" si="28"/>
        <v>10473.5</v>
      </c>
      <c r="B1096">
        <f>2*PI()*テーブル143[[#This Row],[周波数]]</f>
        <v>65806.941314745403</v>
      </c>
      <c r="C1096">
        <f>(テーブル143[[#This Row],[w]]*_C2-1/(テーブル143[[#This Row],[w]]*_L2))^2</f>
        <v>271.78426642304828</v>
      </c>
      <c r="D1096">
        <f>1/(SQRT((1/_R2)^2+テーブル143[[#This Row],[(wc-1/wl)^2]]))</f>
        <v>6.0656850213823166E-2</v>
      </c>
      <c r="E1096">
        <f>テーブル143[[#This Row],[インピーダンス]]*COS(テーブル143[[#This Row],[偏角]])</f>
        <v>3.6792534778621715E-4</v>
      </c>
      <c r="F1096">
        <f>テーブル143[[#This Row],[インピーダンス]]*SIN(テーブル143[[#This Row],[偏角]])</f>
        <v>-6.0655734343923629E-2</v>
      </c>
      <c r="G1096" s="2">
        <f>ATAN(_R2*(1/(テーブル143[[#This Row],[w]]*_L2)-テーブル143[[#This Row],[w]]*_C2))</f>
        <v>-1.5647306045775773</v>
      </c>
    </row>
    <row r="1097" spans="1:7">
      <c r="A1097">
        <f t="shared" si="28"/>
        <v>10483.5</v>
      </c>
      <c r="B1097">
        <f>2*PI()*テーブル143[[#This Row],[周波数]]</f>
        <v>65869.773167817199</v>
      </c>
      <c r="C1097">
        <f>(テーブル143[[#This Row],[w]]*_C2-1/(テーブル143[[#This Row],[w]]*_L2))^2</f>
        <v>272.30398696258771</v>
      </c>
      <c r="D1097">
        <f>1/(SQRT((1/_R2)^2+テーブル143[[#This Row],[(wc-1/wl)^2]]))</f>
        <v>6.0598939735020001E-2</v>
      </c>
      <c r="E1097">
        <f>テーブル143[[#This Row],[インピーダンス]]*COS(テーブル143[[#This Row],[偏角]])</f>
        <v>3.6722314970085985E-4</v>
      </c>
      <c r="F1097">
        <f>テーブル143[[#This Row],[インピーダンス]]*SIN(テーブル143[[#This Row],[偏角]])</f>
        <v>-6.0597827058128988E-2</v>
      </c>
      <c r="G1097" s="2">
        <f>ATAN(_R2*(1/(テーブル143[[#This Row],[w]]*_L2)-テーブル143[[#This Row],[w]]*_C2))</f>
        <v>-1.5647363957318925</v>
      </c>
    </row>
    <row r="1098" spans="1:7">
      <c r="A1098">
        <f t="shared" si="28"/>
        <v>10493.5</v>
      </c>
      <c r="B1098">
        <f>2*PI()*テーブル143[[#This Row],[周波数]]</f>
        <v>65932.605020888994</v>
      </c>
      <c r="C1098">
        <f>(テーブル143[[#This Row],[w]]*_C2-1/(テーブル143[[#This Row],[w]]*_L2))^2</f>
        <v>272.8242034900826</v>
      </c>
      <c r="D1098">
        <f>1/(SQRT((1/_R2)^2+テーブル143[[#This Row],[(wc-1/wl)^2]]))</f>
        <v>6.0541139776261847E-2</v>
      </c>
      <c r="E1098">
        <f>テーブル143[[#This Row],[インピーダンス]]*COS(テーブル143[[#This Row],[偏角]])</f>
        <v>3.665229605408929E-4</v>
      </c>
      <c r="F1098">
        <f>テーブル143[[#This Row],[インピーダンス]]*SIN(テーブル143[[#This Row],[偏角]])</f>
        <v>-6.0540030280206089E-2</v>
      </c>
      <c r="G1098" s="2">
        <f>ATAN(_R2*(1/(テーブル143[[#This Row],[w]]*_L2)-テーブル143[[#This Row],[w]]*_C2))</f>
        <v>-1.5647421758337974</v>
      </c>
    </row>
    <row r="1099" spans="1:7">
      <c r="A1099">
        <f t="shared" si="28"/>
        <v>10503.5</v>
      </c>
      <c r="B1099">
        <f>2*PI()*テーブル143[[#This Row],[周波数]]</f>
        <v>65995.436873960789</v>
      </c>
      <c r="C1099">
        <f>(テーブル143[[#This Row],[w]]*_C2-1/(テーブル143[[#This Row],[w]]*_L2))^2</f>
        <v>273.34491600553184</v>
      </c>
      <c r="D1099">
        <f>1/(SQRT((1/_R2)^2+テーブル143[[#This Row],[(wc-1/wl)^2]]))</f>
        <v>6.0483450021326594E-2</v>
      </c>
      <c r="E1099">
        <f>テーブル143[[#This Row],[インピーダンス]]*COS(テーブル143[[#This Row],[偏角]])</f>
        <v>3.6582477264823608E-4</v>
      </c>
      <c r="F1099">
        <f>テーブル143[[#This Row],[インピーダンス]]*SIN(テーブル143[[#This Row],[偏角]])</f>
        <v>-6.0482343693990803E-2</v>
      </c>
      <c r="G1099" s="2">
        <f>ATAN(_R2*(1/(テーブル143[[#This Row],[w]]*_L2)-テーブル143[[#This Row],[w]]*_C2))</f>
        <v>-1.5647479449149162</v>
      </c>
    </row>
    <row r="1100" spans="1:7">
      <c r="A1100">
        <f t="shared" si="28"/>
        <v>10513.5</v>
      </c>
      <c r="B1100">
        <f>2*PI()*テーブル143[[#This Row],[周波数]]</f>
        <v>66058.268727032584</v>
      </c>
      <c r="C1100">
        <f>(テーブル143[[#This Row],[w]]*_C2-1/(テーブル143[[#This Row],[w]]*_L2))^2</f>
        <v>273.86612450893432</v>
      </c>
      <c r="D1100">
        <f>1/(SQRT((1/_R2)^2+テーブル143[[#This Row],[(wc-1/wl)^2]]))</f>
        <v>6.0425870155197854E-2</v>
      </c>
      <c r="E1100">
        <f>テーブル143[[#This Row],[インピーダンス]]*COS(テーブル143[[#This Row],[偏角]])</f>
        <v>3.6512857840128828E-4</v>
      </c>
      <c r="F1100">
        <f>テーブル143[[#This Row],[インピーダンス]]*SIN(テーブル143[[#This Row],[偏角]])</f>
        <v>-6.0424766984524363E-2</v>
      </c>
      <c r="G1100" s="2">
        <f>ATAN(_R2*(1/(テーブル143[[#This Row],[w]]*_L2)-テーブル143[[#This Row],[w]]*_C2))</f>
        <v>-1.5647537030067524</v>
      </c>
    </row>
    <row r="1101" spans="1:7">
      <c r="A1101">
        <f t="shared" si="28"/>
        <v>10523.5</v>
      </c>
      <c r="B1101">
        <f>2*PI()*テーブル143[[#This Row],[周波数]]</f>
        <v>66121.100580104379</v>
      </c>
      <c r="C1101">
        <f>(テーブル143[[#This Row],[w]]*_C2-1/(テーブル143[[#This Row],[w]]*_L2))^2</f>
        <v>274.38782900028883</v>
      </c>
      <c r="D1101">
        <f>1/(SQRT((1/_R2)^2+テーブル143[[#This Row],[(wc-1/wl)^2]]))</f>
        <v>6.0368399864059313E-2</v>
      </c>
      <c r="E1101">
        <f>テーブル143[[#This Row],[インピーダンス]]*COS(テーブル143[[#This Row],[偏角]])</f>
        <v>3.6443437021470071E-4</v>
      </c>
      <c r="F1101">
        <f>テーブル143[[#This Row],[インピーダンス]]*SIN(テーブル143[[#This Row],[偏角]])</f>
        <v>-6.0367299838047776E-2</v>
      </c>
      <c r="G1101" s="2">
        <f>ATAN(_R2*(1/(テーブル143[[#This Row],[w]]*_L2)-テーブル143[[#This Row],[w]]*_C2))</f>
        <v>-1.5647594501406896</v>
      </c>
    </row>
    <row r="1102" spans="1:7">
      <c r="A1102">
        <f t="shared" si="28"/>
        <v>10533.5</v>
      </c>
      <c r="B1102">
        <f>2*PI()*テーブル143[[#This Row],[周波数]]</f>
        <v>66183.932433176175</v>
      </c>
      <c r="C1102">
        <f>(テーブル143[[#This Row],[w]]*_C2-1/(テーブル143[[#This Row],[w]]*_L2))^2</f>
        <v>274.91002947959419</v>
      </c>
      <c r="D1102">
        <f>1/(SQRT((1/_R2)^2+テーブル143[[#This Row],[(wc-1/wl)^2]]))</f>
        <v>6.0311038835288891E-2</v>
      </c>
      <c r="E1102">
        <f>テーブル143[[#This Row],[インピーダンス]]*COS(テーブル143[[#This Row],[偏角]])</f>
        <v>3.6374214053917742E-4</v>
      </c>
      <c r="F1102">
        <f>テーブル143[[#This Row],[インピーダンス]]*SIN(テーブル143[[#This Row],[偏角]])</f>
        <v>-6.0309941941995938E-2</v>
      </c>
      <c r="G1102" s="2">
        <f>ATAN(_R2*(1/(テーブル143[[#This Row],[w]]*_L2)-テーブル143[[#This Row],[w]]*_C2))</f>
        <v>-1.5647651863479919</v>
      </c>
    </row>
    <row r="1103" spans="1:7">
      <c r="A1103">
        <f t="shared" si="28"/>
        <v>10543.5</v>
      </c>
      <c r="B1103">
        <f>2*PI()*テーブル143[[#This Row],[周波数]]</f>
        <v>66246.76428624797</v>
      </c>
      <c r="C1103">
        <f>(テーブル143[[#This Row],[w]]*_C2-1/(テーブル143[[#This Row],[w]]*_L2))^2</f>
        <v>275.43272594684908</v>
      </c>
      <c r="D1103">
        <f>1/(SQRT((1/_R2)^2+テーブル143[[#This Row],[(wc-1/wl)^2]]))</f>
        <v>6.0253786757453194E-2</v>
      </c>
      <c r="E1103">
        <f>テーブル143[[#This Row],[インピーダンス]]*COS(テーブル143[[#This Row],[偏角]])</f>
        <v>3.6305188186126406E-4</v>
      </c>
      <c r="F1103">
        <f>テーブル143[[#This Row],[インピーダンス]]*SIN(テーブル143[[#This Row],[偏角]])</f>
        <v>-6.0252692984992119E-2</v>
      </c>
      <c r="G1103" s="2">
        <f>ATAN(_R2*(1/(テーブル143[[#This Row],[w]]*_L2)-テーブル143[[#This Row],[w]]*_C2))</f>
        <v>-1.5647709116598045</v>
      </c>
    </row>
    <row r="1104" spans="1:7">
      <c r="A1104">
        <f t="shared" si="28"/>
        <v>10553.5</v>
      </c>
      <c r="B1104">
        <f>2*PI()*テーブル143[[#This Row],[周波数]]</f>
        <v>66309.596139319765</v>
      </c>
      <c r="C1104">
        <f>(テーブル143[[#This Row],[w]]*_C2-1/(テーブル143[[#This Row],[w]]*_L2))^2</f>
        <v>275.95591840205242</v>
      </c>
      <c r="D1104">
        <f>1/(SQRT((1/_R2)^2+テーブル143[[#This Row],[(wc-1/wl)^2]]))</f>
        <v>6.0196643320301724E-2</v>
      </c>
      <c r="E1104">
        <f>テーブル143[[#This Row],[インピーダンス]]*COS(テーブル143[[#This Row],[偏角]])</f>
        <v>3.6236358670316401E-4</v>
      </c>
      <c r="F1104">
        <f>テーブル143[[#This Row],[インピーダンス]]*SIN(テーブル143[[#This Row],[偏角]])</f>
        <v>-6.0195552656842163E-2</v>
      </c>
      <c r="G1104" s="2">
        <f>ATAN(_R2*(1/(テーブル143[[#This Row],[w]]*_L2)-テーブル143[[#This Row],[w]]*_C2))</f>
        <v>-1.5647766261071543</v>
      </c>
    </row>
    <row r="1105" spans="1:7">
      <c r="A1105">
        <f t="shared" si="28"/>
        <v>10563.5</v>
      </c>
      <c r="B1105">
        <f>2*PI()*テーブル143[[#This Row],[周波数]]</f>
        <v>66372.42799239156</v>
      </c>
      <c r="C1105">
        <f>(テーブル143[[#This Row],[w]]*_C2-1/(テーブル143[[#This Row],[w]]*_L2))^2</f>
        <v>276.47960684520297</v>
      </c>
      <c r="D1105">
        <f>1/(SQRT((1/_R2)^2+テーブル143[[#This Row],[(wc-1/wl)^2]]))</f>
        <v>6.0139608214761379E-2</v>
      </c>
      <c r="E1105">
        <f>テーブル143[[#This Row],[インピーダンス]]*COS(テーブル143[[#This Row],[偏角]])</f>
        <v>3.616772476225031E-4</v>
      </c>
      <c r="F1105">
        <f>テーブル143[[#This Row],[インピーダンス]]*SIN(テーブル143[[#This Row],[偏角]])</f>
        <v>-6.0138520648528981E-2</v>
      </c>
      <c r="G1105" s="2">
        <f>ATAN(_R2*(1/(テーブル143[[#This Row],[w]]*_L2)-テーブル143[[#This Row],[w]]*_C2))</f>
        <v>-1.5647823297209504</v>
      </c>
    </row>
    <row r="1106" spans="1:7">
      <c r="A1106">
        <f t="shared" si="28"/>
        <v>10573.5</v>
      </c>
      <c r="B1106">
        <f>2*PI()*テーブル143[[#This Row],[周波数]]</f>
        <v>66435.259845463355</v>
      </c>
      <c r="C1106">
        <f>(テーブル143[[#This Row],[w]]*_C2-1/(テーブル143[[#This Row],[w]]*_L2))^2</f>
        <v>277.00379127629975</v>
      </c>
      <c r="D1106">
        <f>1/(SQRT((1/_R2)^2+テーブル143[[#This Row],[(wc-1/wl)^2]]))</f>
        <v>6.0082681132930839E-2</v>
      </c>
      <c r="E1106">
        <f>テーブル143[[#This Row],[インピーダンス]]*COS(テーブル143[[#This Row],[偏角]])</f>
        <v>3.6099285721214808E-4</v>
      </c>
      <c r="F1106">
        <f>テーブル143[[#This Row],[インピーダンス]]*SIN(テーブル143[[#This Row],[偏角]])</f>
        <v>-6.0081596652206949E-2</v>
      </c>
      <c r="G1106" s="2">
        <f>ATAN(_R2*(1/(テーブル143[[#This Row],[w]]*_L2)-テーブル143[[#This Row],[w]]*_C2))</f>
        <v>-1.564788022531985</v>
      </c>
    </row>
    <row r="1107" spans="1:7">
      <c r="A1107">
        <f t="shared" si="28"/>
        <v>10583.5</v>
      </c>
      <c r="B1107">
        <f>2*PI()*テーブル143[[#This Row],[周波数]]</f>
        <v>66498.09169853515</v>
      </c>
      <c r="C1107">
        <f>(テーブル143[[#This Row],[w]]*_C2-1/(テーブル143[[#This Row],[w]]*_L2))^2</f>
        <v>277.52847169534158</v>
      </c>
      <c r="D1107">
        <f>1/(SQRT((1/_R2)^2+テーブル143[[#This Row],[(wc-1/wl)^2]]))</f>
        <v>6.0025861768074958E-2</v>
      </c>
      <c r="E1107">
        <f>テーブル143[[#This Row],[インピーダンス]]*COS(テーブル143[[#This Row],[偏角]])</f>
        <v>3.6031040809999994E-4</v>
      </c>
      <c r="F1107">
        <f>テーブル143[[#This Row],[インピーダンス]]*SIN(テーブル143[[#This Row],[偏角]])</f>
        <v>-6.0024780361196302E-2</v>
      </c>
      <c r="G1107" s="2">
        <f>ATAN(_R2*(1/(テーブル143[[#This Row],[w]]*_L2)-テーブル143[[#This Row],[w]]*_C2))</f>
        <v>-1.5647937045709335</v>
      </c>
    </row>
    <row r="1108" spans="1:7">
      <c r="A1108">
        <f t="shared" si="28"/>
        <v>10593.5</v>
      </c>
      <c r="B1108">
        <f>2*PI()*テーブル143[[#This Row],[周波数]]</f>
        <v>66560.923551606946</v>
      </c>
      <c r="C1108">
        <f>(テーブル143[[#This Row],[w]]*_C2-1/(テーブル143[[#This Row],[w]]*_L2))^2</f>
        <v>278.0536481023272</v>
      </c>
      <c r="D1108">
        <f>1/(SQRT((1/_R2)^2+テーブル143[[#This Row],[(wc-1/wl)^2]]))</f>
        <v>5.9969149814619371E-2</v>
      </c>
      <c r="E1108">
        <f>テーブル143[[#This Row],[インピーダンス]]*COS(テーブル143[[#This Row],[偏角]])</f>
        <v>3.5962989294882868E-4</v>
      </c>
      <c r="F1108">
        <f>テーブル143[[#This Row],[インピーダンス]]*SIN(テーブル143[[#This Row],[偏角]])</f>
        <v>-5.9968071469977756E-2</v>
      </c>
      <c r="G1108" s="2">
        <f>ATAN(_R2*(1/(テーブル143[[#This Row],[w]]*_L2)-テーブル143[[#This Row],[w]]*_C2))</f>
        <v>-1.5647993758683547</v>
      </c>
    </row>
    <row r="1109" spans="1:7">
      <c r="A1109">
        <f t="shared" si="28"/>
        <v>10603.5</v>
      </c>
      <c r="B1109">
        <f>2*PI()*テーブル143[[#This Row],[周波数]]</f>
        <v>66623.755404678741</v>
      </c>
      <c r="C1109">
        <f>(テーブル143[[#This Row],[w]]*_C2-1/(テーブル143[[#This Row],[w]]*_L2))^2</f>
        <v>278.57932049725542</v>
      </c>
      <c r="D1109">
        <f>1/(SQRT((1/_R2)^2+テーブル143[[#This Row],[(wc-1/wl)^2]]))</f>
        <v>5.9912544968144875E-2</v>
      </c>
      <c r="E1109">
        <f>テーブル143[[#This Row],[インピーダンス]]*COS(テーブル143[[#This Row],[偏角]])</f>
        <v>3.5895130445600136E-4</v>
      </c>
      <c r="F1109">
        <f>テーブル143[[#This Row],[インピーダンス]]*SIN(テーブル143[[#This Row],[偏角]])</f>
        <v>-5.9911469674186854E-2</v>
      </c>
      <c r="G1109" s="2">
        <f>ATAN(_R2*(1/(テーブル143[[#This Row],[w]]*_L2)-テーブル143[[#This Row],[w]]*_C2))</f>
        <v>-1.5648050364546928</v>
      </c>
    </row>
    <row r="1110" spans="1:7">
      <c r="A1110">
        <f t="shared" si="28"/>
        <v>10613.5</v>
      </c>
      <c r="B1110">
        <f>2*PI()*テーブル143[[#This Row],[周波数]]</f>
        <v>66686.587257750536</v>
      </c>
      <c r="C1110">
        <f>(テーブル143[[#This Row],[w]]*_C2-1/(テーブル143[[#This Row],[w]]*_L2))^2</f>
        <v>279.10548888012539</v>
      </c>
      <c r="D1110">
        <f>1/(SQRT((1/_R2)^2+テーブル143[[#This Row],[(wc-1/wl)^2]]))</f>
        <v>5.9856046925382059E-2</v>
      </c>
      <c r="E1110">
        <f>テーブル143[[#This Row],[インピーダンス]]*COS(テーブル143[[#This Row],[偏角]])</f>
        <v>3.5827463535335956E-4</v>
      </c>
      <c r="F1110">
        <f>テーブル143[[#This Row],[インピーダンス]]*SIN(テーブル143[[#This Row],[偏角]])</f>
        <v>-5.9854974670608636E-2</v>
      </c>
      <c r="G1110" s="2">
        <f>ATAN(_R2*(1/(テーブル143[[#This Row],[w]]*_L2)-テーブル143[[#This Row],[w]]*_C2))</f>
        <v>-1.5648106863602764</v>
      </c>
    </row>
    <row r="1111" spans="1:7">
      <c r="A1111">
        <f t="shared" si="28"/>
        <v>10623.5</v>
      </c>
      <c r="B1111">
        <f>2*PI()*テーブル143[[#This Row],[周波数]]</f>
        <v>66749.419110822331</v>
      </c>
      <c r="C1111">
        <f>(テーブル143[[#This Row],[w]]*_C2-1/(テーブル143[[#This Row],[w]]*_L2))^2</f>
        <v>279.63215325093563</v>
      </c>
      <c r="D1111">
        <f>1/(SQRT((1/_R2)^2+テーブル143[[#This Row],[(wc-1/wl)^2]]))</f>
        <v>5.9799655384205834E-2</v>
      </c>
      <c r="E1111">
        <f>テーブル143[[#This Row],[インピーダンス]]*COS(テーブル143[[#This Row],[偏角]])</f>
        <v>3.5759987840697661E-4</v>
      </c>
      <c r="F1111">
        <f>テーブル143[[#This Row],[インピーダンス]]*SIN(テーブル143[[#This Row],[偏角]])</f>
        <v>-5.9798586157172158E-2</v>
      </c>
      <c r="G1111" s="2">
        <f>ATAN(_R2*(1/(テーブル143[[#This Row],[w]]*_L2)-テーブル143[[#This Row],[w]]*_C2))</f>
        <v>-1.56481632561532</v>
      </c>
    </row>
    <row r="1112" spans="1:7">
      <c r="A1112">
        <f t="shared" si="28"/>
        <v>10633.5</v>
      </c>
      <c r="B1112">
        <f>2*PI()*テーブル143[[#This Row],[周波数]]</f>
        <v>66812.250963894126</v>
      </c>
      <c r="C1112">
        <f>(テーブル143[[#This Row],[w]]*_C2-1/(テーブル143[[#This Row],[w]]*_L2))^2</f>
        <v>280.15931360968523</v>
      </c>
      <c r="D1112">
        <f>1/(SQRT((1/_R2)^2+テーブル143[[#This Row],[(wc-1/wl)^2]]))</f>
        <v>5.9743370043630041E-2</v>
      </c>
      <c r="E1112">
        <f>テーブル143[[#This Row],[インピーダンス]]*COS(テーブル143[[#This Row],[偏角]])</f>
        <v>3.5692702641700969E-4</v>
      </c>
      <c r="F1112">
        <f>テーブル143[[#This Row],[インピーダンス]]*SIN(テーブル143[[#This Row],[偏角]])</f>
        <v>-5.9742303832945085E-2</v>
      </c>
      <c r="G1112" s="2">
        <f>ATAN(_R2*(1/(テーブル143[[#This Row],[w]]*_L2)-テーブル143[[#This Row],[w]]*_C2))</f>
        <v>-1.5648219542499238</v>
      </c>
    </row>
    <row r="1113" spans="1:7">
      <c r="A1113">
        <f t="shared" si="28"/>
        <v>10643.5</v>
      </c>
      <c r="B1113">
        <f>2*PI()*テーブル143[[#This Row],[周波数]]</f>
        <v>66875.082816965922</v>
      </c>
      <c r="C1113">
        <f>(テーブル143[[#This Row],[w]]*_C2-1/(テーブル143[[#This Row],[w]]*_L2))^2</f>
        <v>280.68696995637305</v>
      </c>
      <c r="D1113">
        <f>1/(SQRT((1/_R2)^2+テーブル143[[#This Row],[(wc-1/wl)^2]]))</f>
        <v>5.9687190603802134E-2</v>
      </c>
      <c r="E1113">
        <f>テーブル143[[#This Row],[インピーダンス]]*COS(テーブル143[[#This Row],[偏角]])</f>
        <v>3.5625607221746042E-4</v>
      </c>
      <c r="F1113">
        <f>テーブル143[[#This Row],[インピーダンス]]*SIN(テーブル143[[#This Row],[偏角]])</f>
        <v>-5.9686127398128404E-2</v>
      </c>
      <c r="G1113" s="2">
        <f>ATAN(_R2*(1/(テーブル143[[#This Row],[w]]*_L2)-テーブル143[[#This Row],[w]]*_C2))</f>
        <v>-1.5648275722940748</v>
      </c>
    </row>
    <row r="1114" spans="1:7">
      <c r="A1114">
        <f t="shared" si="28"/>
        <v>10653.5</v>
      </c>
      <c r="B1114">
        <f>2*PI()*テーブル143[[#This Row],[周波数]]</f>
        <v>66937.914670037717</v>
      </c>
      <c r="C1114">
        <f>(テーブル143[[#This Row],[w]]*_C2-1/(テーブル143[[#This Row],[w]]*_L2))^2</f>
        <v>281.2151222909979</v>
      </c>
      <c r="D1114">
        <f>1/(SQRT((1/_R2)^2+テーブル143[[#This Row],[(wc-1/wl)^2]]))</f>
        <v>5.9631116765997791E-2</v>
      </c>
      <c r="E1114">
        <f>テーブル143[[#This Row],[インピーダンス]]*COS(テーブル143[[#This Row],[偏角]])</f>
        <v>3.5558700867600185E-4</v>
      </c>
      <c r="F1114">
        <f>テーブル143[[#This Row],[インピーダンス]]*SIN(テーブル143[[#This Row],[偏角]])</f>
        <v>-5.9630056554051028E-2</v>
      </c>
      <c r="G1114" s="2">
        <f>ATAN(_R2*(1/(テーブル143[[#This Row],[w]]*_L2)-テーブル143[[#This Row],[w]]*_C2))</f>
        <v>-1.5648331797776474</v>
      </c>
    </row>
    <row r="1115" spans="1:7">
      <c r="A1115">
        <f t="shared" si="28"/>
        <v>10663.5</v>
      </c>
      <c r="B1115">
        <f>2*PI()*テーブル143[[#This Row],[周波数]]</f>
        <v>67000.746523109512</v>
      </c>
      <c r="C1115">
        <f>(テーブル143[[#This Row],[w]]*_C2-1/(テーブル143[[#This Row],[w]]*_L2))^2</f>
        <v>281.74377061355875</v>
      </c>
      <c r="D1115">
        <f>1/(SQRT((1/_R2)^2+テーブル143[[#This Row],[(wc-1/wl)^2]]))</f>
        <v>5.957514823261563E-2</v>
      </c>
      <c r="E1115">
        <f>テーブル143[[#This Row],[インピーダンス]]*COS(テーブル143[[#This Row],[偏角]])</f>
        <v>3.5491982869380735E-4</v>
      </c>
      <c r="F1115">
        <f>テーブル143[[#This Row],[インピーダンス]]*SIN(テーブル143[[#This Row],[偏角]])</f>
        <v>-5.9574091003164499E-2</v>
      </c>
      <c r="G1115" s="2">
        <f>ATAN(_R2*(1/(テーブル143[[#This Row],[w]]*_L2)-テーブル143[[#This Row],[w]]*_C2))</f>
        <v>-1.5648387767304033</v>
      </c>
    </row>
    <row r="1116" spans="1:7">
      <c r="A1116">
        <f t="shared" si="28"/>
        <v>10673.5</v>
      </c>
      <c r="B1116">
        <f>2*PI()*テーブル143[[#This Row],[周波数]]</f>
        <v>67063.578376181307</v>
      </c>
      <c r="C1116">
        <f>(テーブル143[[#This Row],[w]]*_C2-1/(テーブル143[[#This Row],[w]]*_L2))^2</f>
        <v>282.27291492405431</v>
      </c>
      <c r="D1116">
        <f>1/(SQRT((1/_R2)^2+テーブル143[[#This Row],[(wc-1/wl)^2]]))</f>
        <v>5.9519284707171938E-2</v>
      </c>
      <c r="E1116">
        <f>テーブル143[[#This Row],[インピーダンス]]*COS(テーブル143[[#This Row],[偏角]])</f>
        <v>3.5425452520534073E-4</v>
      </c>
      <c r="F1116">
        <f>テーブル143[[#This Row],[インピーダンス]]*SIN(テーブル143[[#This Row],[偏角]])</f>
        <v>-5.9518230449037736E-2</v>
      </c>
      <c r="G1116" s="2">
        <f>ATAN(_R2*(1/(テーブル143[[#This Row],[w]]*_L2)-テーブル143[[#This Row],[w]]*_C2))</f>
        <v>-1.5648443631819926</v>
      </c>
    </row>
    <row r="1117" spans="1:7">
      <c r="A1117">
        <f t="shared" si="28"/>
        <v>10683.5</v>
      </c>
      <c r="B1117">
        <f>2*PI()*テーブル143[[#This Row],[周波数]]</f>
        <v>67126.410229253102</v>
      </c>
      <c r="C1117">
        <f>(テーブル143[[#This Row],[w]]*_C2-1/(テーブル143[[#This Row],[w]]*_L2))^2</f>
        <v>282.8025552224837</v>
      </c>
      <c r="D1117">
        <f>1/(SQRT((1/_R2)^2+テーブル143[[#This Row],[(wc-1/wl)^2]]))</f>
        <v>5.9463525894295412E-2</v>
      </c>
      <c r="E1117">
        <f>テーブル143[[#This Row],[インピーダンス]]*COS(テーブル143[[#This Row],[偏角]])</f>
        <v>3.5359109117816034E-4</v>
      </c>
      <c r="F1117">
        <f>テーブル143[[#This Row],[インピーダンス]]*SIN(テーブル143[[#This Row],[偏角]])</f>
        <v>-5.9462474596351775E-2</v>
      </c>
      <c r="G1117" s="2">
        <f>ATAN(_R2*(1/(テーブル143[[#This Row],[w]]*_L2)-テーブル143[[#This Row],[w]]*_C2))</f>
        <v>-1.5648499391619544</v>
      </c>
    </row>
    <row r="1118" spans="1:7">
      <c r="A1118">
        <f t="shared" si="28"/>
        <v>10693.5</v>
      </c>
      <c r="B1118">
        <f>2*PI()*テーブル143[[#This Row],[周波数]]</f>
        <v>67189.242082324912</v>
      </c>
      <c r="C1118">
        <f>(テーブル143[[#This Row],[w]]*_C2-1/(テーブル143[[#This Row],[w]]*_L2))^2</f>
        <v>283.33269150884615</v>
      </c>
      <c r="D1118">
        <f>1/(SQRT((1/_R2)^2+テーブル143[[#This Row],[(wc-1/wl)^2]]))</f>
        <v>5.9407871499721959E-2</v>
      </c>
      <c r="E1118">
        <f>テーブル143[[#This Row],[インピーダンス]]*COS(テーブル143[[#This Row],[偏角]])</f>
        <v>3.529295196127507E-4</v>
      </c>
      <c r="F1118">
        <f>テーブル143[[#This Row],[インピーダンス]]*SIN(テーブル143[[#This Row],[偏角]])</f>
        <v>-5.9406823150894565E-2</v>
      </c>
      <c r="G1118" s="2">
        <f>ATAN(_R2*(1/(テーブル143[[#This Row],[w]]*_L2)-テーブル143[[#This Row],[w]]*_C2))</f>
        <v>-1.5648555046997168</v>
      </c>
    </row>
    <row r="1119" spans="1:7">
      <c r="A1119">
        <f t="shared" si="28"/>
        <v>10703.5</v>
      </c>
      <c r="B1119">
        <f>2*PI()*テーブル143[[#This Row],[周波数]]</f>
        <v>67252.073935396707</v>
      </c>
      <c r="C1119">
        <f>(テーブル143[[#This Row],[w]]*_C2-1/(テーブル143[[#This Row],[w]]*_L2))^2</f>
        <v>283.86332378313978</v>
      </c>
      <c r="D1119">
        <f>1/(SQRT((1/_R2)^2+テーブル143[[#This Row],[(wc-1/wl)^2]]))</f>
        <v>5.9352321230289558E-2</v>
      </c>
      <c r="E1119">
        <f>テーブル143[[#This Row],[インピーダンス]]*COS(テーブル143[[#This Row],[偏角]])</f>
        <v>3.5226980354234291E-4</v>
      </c>
      <c r="F1119">
        <f>テーブル143[[#This Row],[インピーダンス]]*SIN(テーブル143[[#This Row],[偏角]])</f>
        <v>-5.9351275819555828E-2</v>
      </c>
      <c r="G1119" s="2">
        <f>ATAN(_R2*(1/(テーブル143[[#This Row],[w]]*_L2)-テーブル143[[#This Row],[w]]*_C2))</f>
        <v>-1.5648610598245978</v>
      </c>
    </row>
    <row r="1120" spans="1:7">
      <c r="A1120">
        <f t="shared" si="28"/>
        <v>10713.5</v>
      </c>
      <c r="B1120">
        <f>2*PI()*テーブル143[[#This Row],[周波数]]</f>
        <v>67314.905788468503</v>
      </c>
      <c r="C1120">
        <f>(テーブル143[[#This Row],[w]]*_C2-1/(テーブル143[[#This Row],[w]]*_L2))^2</f>
        <v>284.39445204536389</v>
      </c>
      <c r="D1120">
        <f>1/(SQRT((1/_R2)^2+テーブル143[[#This Row],[(wc-1/wl)^2]]))</f>
        <v>5.9296874793933002E-2</v>
      </c>
      <c r="E1120">
        <f>テーブル143[[#This Row],[インピーダンス]]*COS(テーブル143[[#This Row],[偏角]])</f>
        <v>3.5161193603273417E-4</v>
      </c>
      <c r="F1120">
        <f>テーブル143[[#This Row],[インピーダンス]]*SIN(テーブル143[[#This Row],[偏角]])</f>
        <v>-5.929583231032183E-2</v>
      </c>
      <c r="G1120" s="2">
        <f>ATAN(_R2*(1/(テーブル143[[#This Row],[w]]*_L2)-テーブル143[[#This Row],[w]]*_C2))</f>
        <v>-1.5648666045658053</v>
      </c>
    </row>
    <row r="1121" spans="1:7">
      <c r="A1121">
        <f t="shared" si="28"/>
        <v>10723.5</v>
      </c>
      <c r="B1121">
        <f>2*PI()*テーブル143[[#This Row],[周波数]]</f>
        <v>67377.737641540298</v>
      </c>
      <c r="C1121">
        <f>(テーブル143[[#This Row],[w]]*_C2-1/(テーブル143[[#This Row],[w]]*_L2))^2</f>
        <v>284.92607629551742</v>
      </c>
      <c r="D1121">
        <f>1/(SQRT((1/_R2)^2+テーブル143[[#This Row],[(wc-1/wl)^2]]))</f>
        <v>5.9241531899678818E-2</v>
      </c>
      <c r="E1121">
        <f>テーブル143[[#This Row],[インピーダンス]]*COS(テーブル143[[#This Row],[偏角]])</f>
        <v>3.5095591018207035E-4</v>
      </c>
      <c r="F1121">
        <f>テーブル143[[#This Row],[インピーダンス]]*SIN(テーブル143[[#This Row],[偏角]])</f>
        <v>-5.9240492332270259E-2</v>
      </c>
      <c r="G1121" s="2">
        <f>ATAN(_R2*(1/(テーブル143[[#This Row],[w]]*_L2)-テーブル143[[#This Row],[w]]*_C2))</f>
        <v>-1.5648721389524385</v>
      </c>
    </row>
    <row r="1122" spans="1:7">
      <c r="A1122">
        <f t="shared" si="28"/>
        <v>10733.5</v>
      </c>
      <c r="B1122">
        <f>2*PI()*テーブル143[[#This Row],[周波数]]</f>
        <v>67440.569494612093</v>
      </c>
      <c r="C1122">
        <f>(テーブル143[[#This Row],[w]]*_C2-1/(テーブル143[[#This Row],[w]]*_L2))^2</f>
        <v>285.45819653359928</v>
      </c>
      <c r="D1122">
        <f>1/(SQRT((1/_R2)^2+テーブル143[[#This Row],[(wc-1/wl)^2]]))</f>
        <v>5.9186292257640209E-2</v>
      </c>
      <c r="E1122">
        <f>テーブル143[[#This Row],[インピーダンス]]*COS(テーブル143[[#This Row],[偏角]])</f>
        <v>3.5030171912068218E-4</v>
      </c>
      <c r="F1122">
        <f>テーブル143[[#This Row],[インピーダンス]]*SIN(テーブル143[[#This Row],[偏角]])</f>
        <v>-5.9185255595565207E-2</v>
      </c>
      <c r="G1122" s="2">
        <f>ATAN(_R2*(1/(テーブル143[[#This Row],[w]]*_L2)-テーブル143[[#This Row],[w]]*_C2))</f>
        <v>-1.564877663013488</v>
      </c>
    </row>
    <row r="1123" spans="1:7">
      <c r="A1123">
        <f t="shared" si="28"/>
        <v>10743.5</v>
      </c>
      <c r="B1123">
        <f>2*PI()*テーブル143[[#This Row],[周波数]]</f>
        <v>67503.401347683888</v>
      </c>
      <c r="C1123">
        <f>(テーブル143[[#This Row],[w]]*_C2-1/(テーブル143[[#This Row],[w]]*_L2))^2</f>
        <v>285.99081275960845</v>
      </c>
      <c r="D1123">
        <f>1/(SQRT((1/_R2)^2+テーブル143[[#This Row],[(wc-1/wl)^2]]))</f>
        <v>5.9131155579011913E-2</v>
      </c>
      <c r="E1123">
        <f>テーブル143[[#This Row],[インピーダンス]]*COS(テーブル143[[#This Row],[偏角]])</f>
        <v>3.4964935601093487E-4</v>
      </c>
      <c r="F1123">
        <f>テーブル143[[#This Row],[インピーダンス]]*SIN(テーブル143[[#This Row],[偏角]])</f>
        <v>-5.9130121811452011E-2</v>
      </c>
      <c r="G1123" s="2">
        <f>ATAN(_R2*(1/(テーブル143[[#This Row],[w]]*_L2)-テーブル143[[#This Row],[w]]*_C2))</f>
        <v>-1.5648831767778357</v>
      </c>
    </row>
    <row r="1124" spans="1:7">
      <c r="A1124">
        <f t="shared" si="28"/>
        <v>10753.5</v>
      </c>
      <c r="B1124">
        <f>2*PI()*テーブル143[[#This Row],[周波数]]</f>
        <v>67566.233200755683</v>
      </c>
      <c r="C1124">
        <f>(テーブル143[[#This Row],[w]]*_C2-1/(テーブル143[[#This Row],[w]]*_L2))^2</f>
        <v>286.52392497354379</v>
      </c>
      <c r="D1124">
        <f>1/(SQRT((1/_R2)^2+テーブル143[[#This Row],[(wc-1/wl)^2]]))</f>
        <v>5.9076121576065233E-2</v>
      </c>
      <c r="E1124">
        <f>テーブル143[[#This Row],[インピーダンス]]*COS(テーブル143[[#This Row],[偏角]])</f>
        <v>3.4899881404700038E-4</v>
      </c>
      <c r="F1124">
        <f>テーブル143[[#This Row],[インピーダンス]]*SIN(テーブル143[[#This Row],[偏角]])</f>
        <v>-5.9075090692252301E-2</v>
      </c>
      <c r="G1124" s="2">
        <f>ATAN(_R2*(1/(テーブル143[[#This Row],[w]]*_L2)-テーブル143[[#This Row],[w]]*_C2))</f>
        <v>-1.5648886802742565</v>
      </c>
    </row>
    <row r="1125" spans="1:7">
      <c r="A1125">
        <f t="shared" si="28"/>
        <v>10763.5</v>
      </c>
      <c r="B1125">
        <f>2*PI()*テーブル143[[#This Row],[周波数]]</f>
        <v>67629.065053827479</v>
      </c>
      <c r="C1125">
        <f>(テーブル143[[#This Row],[w]]*_C2-1/(テーブル143[[#This Row],[w]]*_L2))^2</f>
        <v>287.05753317540427</v>
      </c>
      <c r="D1125">
        <f>1/(SQRT((1/_R2)^2+テーブル143[[#This Row],[(wc-1/wl)^2]]))</f>
        <v>5.9021189962142957E-2</v>
      </c>
      <c r="E1125">
        <f>テーブル143[[#This Row],[インピーダンス]]*COS(テーブル143[[#This Row],[偏角]])</f>
        <v>3.4835008645473534E-4</v>
      </c>
      <c r="F1125">
        <f>テーブル143[[#This Row],[インピーダンス]]*SIN(テーブル143[[#This Row],[偏角]])</f>
        <v>-5.9020161951358889E-2</v>
      </c>
      <c r="G1125" s="2">
        <f>ATAN(_R2*(1/(テーブル143[[#This Row],[w]]*_L2)-テーブル143[[#This Row],[w]]*_C2))</f>
        <v>-1.5648941735314175</v>
      </c>
    </row>
    <row r="1126" spans="1:7">
      <c r="A1126">
        <f t="shared" si="28"/>
        <v>10773.5</v>
      </c>
      <c r="B1126">
        <f>2*PI()*テーブル143[[#This Row],[周波数]]</f>
        <v>67691.896906899274</v>
      </c>
      <c r="C1126">
        <f>(テーブル143[[#This Row],[w]]*_C2-1/(テーブル143[[#This Row],[w]]*_L2))^2</f>
        <v>287.59163736518877</v>
      </c>
      <c r="D1126">
        <f>1/(SQRT((1/_R2)^2+テーブル143[[#This Row],[(wc-1/wl)^2]]))</f>
        <v>5.8966360451654425E-2</v>
      </c>
      <c r="E1126">
        <f>テーブル143[[#This Row],[インピーダンス]]*COS(テーブル143[[#This Row],[偏角]])</f>
        <v>3.4770316649144258E-4</v>
      </c>
      <c r="F1126">
        <f>テーブル143[[#This Row],[インピーダンス]]*SIN(テーブル143[[#This Row],[偏角]])</f>
        <v>-5.8965335303230886E-2</v>
      </c>
      <c r="G1126" s="2">
        <f>ATAN(_R2*(1/(テーブル143[[#This Row],[w]]*_L2)-テーブル143[[#This Row],[w]]*_C2))</f>
        <v>-1.5648996565778794</v>
      </c>
    </row>
    <row r="1127" spans="1:7">
      <c r="A1127">
        <f t="shared" si="28"/>
        <v>10783.5</v>
      </c>
      <c r="B1127">
        <f>2*PI()*テーブル143[[#This Row],[周波数]]</f>
        <v>67754.728759971069</v>
      </c>
      <c r="C1127">
        <f>(テーブル143[[#This Row],[w]]*_C2-1/(テーブル143[[#This Row],[w]]*_L2))^2</f>
        <v>288.12623754289632</v>
      </c>
      <c r="D1127">
        <f>1/(SQRT((1/_R2)^2+テーブル143[[#This Row],[(wc-1/wl)^2]]))</f>
        <v>5.891163276007054E-2</v>
      </c>
      <c r="E1127">
        <f>テーブル143[[#This Row],[インピーダンス]]*COS(テーブル143[[#This Row],[偏角]])</f>
        <v>3.4705804744573795E-4</v>
      </c>
      <c r="F1127">
        <f>テーブル143[[#This Row],[インピーダンス]]*SIN(テーブル143[[#This Row],[偏角]])</f>
        <v>-5.8910610463388677E-2</v>
      </c>
      <c r="G1127" s="2">
        <f>ATAN(_R2*(1/(テーブル143[[#This Row],[w]]*_L2)-テーブル143[[#This Row],[w]]*_C2))</f>
        <v>-1.564905129442097</v>
      </c>
    </row>
    <row r="1128" spans="1:7">
      <c r="A1128">
        <f t="shared" si="28"/>
        <v>10793.5</v>
      </c>
      <c r="B1128">
        <f>2*PI()*テーブル143[[#This Row],[周波数]]</f>
        <v>67817.560613042864</v>
      </c>
      <c r="C1128">
        <f>(テーブル143[[#This Row],[w]]*_C2-1/(テーブル143[[#This Row],[w]]*_L2))^2</f>
        <v>288.66133370852594</v>
      </c>
      <c r="D1128">
        <f>1/(SQRT((1/_R2)^2+テーブル143[[#This Row],[(wc-1/wl)^2]]))</f>
        <v>5.8857006603918842E-2</v>
      </c>
      <c r="E1128">
        <f>テーブル143[[#This Row],[インピーダンス]]*COS(テーブル143[[#This Row],[偏角]])</f>
        <v>3.4641472263737856E-4</v>
      </c>
      <c r="F1128">
        <f>テーブル143[[#This Row],[インピーダンス]]*SIN(テーブル143[[#This Row],[偏角]])</f>
        <v>-5.8855987148409013E-2</v>
      </c>
      <c r="G1128" s="2">
        <f>ATAN(_R2*(1/(テーブル143[[#This Row],[w]]*_L2)-テーブル143[[#This Row],[w]]*_C2))</f>
        <v>-1.5649105921524189</v>
      </c>
    </row>
    <row r="1129" spans="1:7">
      <c r="A1129">
        <f t="shared" si="28"/>
        <v>10803.5</v>
      </c>
      <c r="B1129">
        <f>2*PI()*テーブル143[[#This Row],[周波数]]</f>
        <v>67880.392466114659</v>
      </c>
      <c r="C1129">
        <f>(テーブル143[[#This Row],[w]]*_C2-1/(テーブル143[[#This Row],[w]]*_L2))^2</f>
        <v>289.19692586207657</v>
      </c>
      <c r="D1129">
        <f>1/(SQRT((1/_R2)^2+テーブル143[[#This Row],[(wc-1/wl)^2]]))</f>
        <v>5.8802481700778592E-2</v>
      </c>
      <c r="E1129">
        <f>テーブル143[[#This Row],[インピーダンス]]*COS(テーブル143[[#This Row],[偏角]])</f>
        <v>3.4577318541704046E-4</v>
      </c>
      <c r="F1129">
        <f>テーブル143[[#This Row],[インピーダンス]]*SIN(テーブル143[[#This Row],[偏角]])</f>
        <v>-5.8801465075920066E-2</v>
      </c>
      <c r="G1129" s="2">
        <f>ATAN(_R2*(1/(テーブル143[[#This Row],[w]]*_L2)-テーブル143[[#This Row],[w]]*_C2))</f>
        <v>-1.5649160447370891</v>
      </c>
    </row>
    <row r="1130" spans="1:7">
      <c r="A1130">
        <f t="shared" si="28"/>
        <v>10813.5</v>
      </c>
      <c r="B1130">
        <f>2*PI()*テーブル143[[#This Row],[周波数]]</f>
        <v>67943.224319186455</v>
      </c>
      <c r="C1130">
        <f>(テーブル143[[#This Row],[w]]*_C2-1/(テーブル143[[#This Row],[w]]*_L2))^2</f>
        <v>289.73301400354694</v>
      </c>
      <c r="D1130">
        <f>1/(SQRT((1/_R2)^2+テーブル143[[#This Row],[(wc-1/wl)^2]]))</f>
        <v>5.8748057769276017E-2</v>
      </c>
      <c r="E1130">
        <f>テーブル143[[#This Row],[インピーダンス]]*COS(テーブル143[[#This Row],[偏角]])</f>
        <v>3.4513342916621506E-4</v>
      </c>
      <c r="F1130">
        <f>テーブル143[[#This Row],[インピーダンス]]*SIN(テーブル143[[#This Row],[偏角]])</f>
        <v>-5.8747043964596755E-2</v>
      </c>
      <c r="G1130" s="2">
        <f>ATAN(_R2*(1/(テーブル143[[#This Row],[w]]*_L2)-テーブル143[[#This Row],[w]]*_C2))</f>
        <v>-1.5649214872242465</v>
      </c>
    </row>
    <row r="1131" spans="1:7">
      <c r="A1131">
        <f t="shared" si="28"/>
        <v>10823.5</v>
      </c>
      <c r="B1131">
        <f>2*PI()*テーブル143[[#This Row],[周波数]]</f>
        <v>68006.05617225825</v>
      </c>
      <c r="C1131">
        <f>(テーブル143[[#This Row],[w]]*_C2-1/(テーブル143[[#This Row],[w]]*_L2))^2</f>
        <v>290.26959813293621</v>
      </c>
      <c r="D1131">
        <f>1/(SQRT((1/_R2)^2+テーブル143[[#This Row],[(wc-1/wl)^2]]))</f>
        <v>5.8693734529079215E-2</v>
      </c>
      <c r="E1131">
        <f>テーブル143[[#This Row],[インピーダンス]]*COS(テーブル143[[#This Row],[偏角]])</f>
        <v>3.444954472969999E-4</v>
      </c>
      <c r="F1131">
        <f>テーブル143[[#This Row],[インピーダンス]]*SIN(テーブル143[[#This Row],[偏角]])</f>
        <v>-5.8692723534155555E-2</v>
      </c>
      <c r="G1131" s="2">
        <f>ATAN(_R2*(1/(テーブル143[[#This Row],[w]]*_L2)-テーブル143[[#This Row],[w]]*_C2))</f>
        <v>-1.5649269196419258</v>
      </c>
    </row>
    <row r="1132" spans="1:7">
      <c r="A1132">
        <f t="shared" si="28"/>
        <v>10833.5</v>
      </c>
      <c r="B1132">
        <f>2*PI()*テーブル143[[#This Row],[周波数]]</f>
        <v>68068.888025330045</v>
      </c>
      <c r="C1132">
        <f>(テーブル143[[#This Row],[w]]*_C2-1/(テーブル143[[#This Row],[w]]*_L2))^2</f>
        <v>290.80667825024346</v>
      </c>
      <c r="D1132">
        <f>1/(SQRT((1/_R2)^2+テーブル143[[#This Row],[(wc-1/wl)^2]]))</f>
        <v>5.8639511700893571E-2</v>
      </c>
      <c r="E1132">
        <f>テーブル143[[#This Row],[インピーダンス]]*COS(テーブル143[[#This Row],[偏角]])</f>
        <v>3.4385923325191953E-4</v>
      </c>
      <c r="F1132">
        <f>テーブル143[[#This Row],[インピーダンス]]*SIN(テーブル143[[#This Row],[偏角]])</f>
        <v>-5.8638503505349972E-2</v>
      </c>
      <c r="G1132" s="2">
        <f>ATAN(_R2*(1/(テーブル143[[#This Row],[w]]*_L2)-テーブル143[[#This Row],[w]]*_C2))</f>
        <v>-1.5649323420180581</v>
      </c>
    </row>
    <row r="1133" spans="1:7">
      <c r="A1133">
        <f t="shared" si="28"/>
        <v>10843.5</v>
      </c>
      <c r="B1133">
        <f>2*PI()*テーブル143[[#This Row],[周波数]]</f>
        <v>68131.71987840184</v>
      </c>
      <c r="C1133">
        <f>(テーブル143[[#This Row],[w]]*_C2-1/(テーブル143[[#This Row],[w]]*_L2))^2</f>
        <v>291.34425435546763</v>
      </c>
      <c r="D1133">
        <f>1/(SQRT((1/_R2)^2+テーブル143[[#This Row],[(wc-1/wl)^2]]))</f>
        <v>5.8585389006456837E-2</v>
      </c>
      <c r="E1133">
        <f>テーブル143[[#This Row],[インピーダンス]]*COS(テーブル143[[#This Row],[偏角]])</f>
        <v>3.4322478050378426E-4</v>
      </c>
      <c r="F1133">
        <f>テーブル143[[#This Row],[インピーダンス]]*SIN(テーブル143[[#This Row],[偏角]])</f>
        <v>-5.8584383599965623E-2</v>
      </c>
      <c r="G1133" s="2">
        <f>ATAN(_R2*(1/(テーブル143[[#This Row],[w]]*_L2)-テーブル143[[#This Row],[w]]*_C2))</f>
        <v>-1.5649377543804712</v>
      </c>
    </row>
    <row r="1134" spans="1:7">
      <c r="A1134">
        <f t="shared" si="28"/>
        <v>10853.5</v>
      </c>
      <c r="B1134">
        <f>2*PI()*テーブル143[[#This Row],[周波数]]</f>
        <v>68194.551731473635</v>
      </c>
      <c r="C1134">
        <f>(テーブル143[[#This Row],[w]]*_C2-1/(テーブル143[[#This Row],[w]]*_L2))^2</f>
        <v>291.8823264486075</v>
      </c>
      <c r="D1134">
        <f>1/(SQRT((1/_R2)^2+テーブル143[[#This Row],[(wc-1/wl)^2]]))</f>
        <v>5.8531366168534445E-2</v>
      </c>
      <c r="E1134">
        <f>テーブル143[[#This Row],[インピーダンス]]*COS(テーブル143[[#This Row],[偏角]])</f>
        <v>3.4259208255551198E-4</v>
      </c>
      <c r="F1134">
        <f>テーブル143[[#This Row],[インピーダンス]]*SIN(テーブル143[[#This Row],[偏角]])</f>
        <v>-5.8530363540815533E-2</v>
      </c>
      <c r="G1134" s="2">
        <f>ATAN(_R2*(1/(テーブル143[[#This Row],[w]]*_L2)-テーブル143[[#This Row],[w]]*_C2))</f>
        <v>-1.5649431567568901</v>
      </c>
    </row>
    <row r="1135" spans="1:7">
      <c r="A1135">
        <f t="shared" si="28"/>
        <v>10863.5</v>
      </c>
      <c r="B1135">
        <f>2*PI()*テーブル143[[#This Row],[周波数]]</f>
        <v>68257.38358454543</v>
      </c>
      <c r="C1135">
        <f>(テーブル143[[#This Row],[w]]*_C2-1/(テーブル143[[#This Row],[w]]*_L2))^2</f>
        <v>292.42089452966212</v>
      </c>
      <c r="D1135">
        <f>1/(SQRT((1/_R2)^2+テーブル143[[#This Row],[(wc-1/wl)^2]]))</f>
        <v>5.8477442910914675E-2</v>
      </c>
      <c r="E1135">
        <f>テーブル143[[#This Row],[インピーダンス]]*COS(テーブル143[[#This Row],[偏角]])</f>
        <v>3.4196113293992377E-4</v>
      </c>
      <c r="F1135">
        <f>テーブル143[[#This Row],[インピーダンス]]*SIN(テーブル143[[#This Row],[偏角]])</f>
        <v>-5.8476443051735313E-2</v>
      </c>
      <c r="G1135" s="2">
        <f>ATAN(_R2*(1/(テーブル143[[#This Row],[w]]*_L2)-テーブル143[[#This Row],[w]]*_C2))</f>
        <v>-1.564948549174938</v>
      </c>
    </row>
    <row r="1136" spans="1:7">
      <c r="A1136">
        <f t="shared" si="28"/>
        <v>10873.5</v>
      </c>
      <c r="B1136">
        <f>2*PI()*テーブル143[[#This Row],[周波数]]</f>
        <v>68320.215437617226</v>
      </c>
      <c r="C1136">
        <f>(テーブル143[[#This Row],[w]]*_C2-1/(テーブル143[[#This Row],[w]]*_L2))^2</f>
        <v>292.95995859863064</v>
      </c>
      <c r="D1136">
        <f>1/(SQRT((1/_R2)^2+テーブル143[[#This Row],[(wc-1/wl)^2]]))</f>
        <v>5.8423618958403985E-2</v>
      </c>
      <c r="E1136">
        <f>テーブル143[[#This Row],[インピーダンス]]*COS(テーブル143[[#This Row],[偏角]])</f>
        <v>3.4133192521968429E-4</v>
      </c>
      <c r="F1136">
        <f>テーブル143[[#This Row],[インピーダンス]]*SIN(テーブル143[[#This Row],[偏角]])</f>
        <v>-5.8422621857578481E-2</v>
      </c>
      <c r="G1136" s="2">
        <f>ATAN(_R2*(1/(テーブル143[[#This Row],[w]]*_L2)-テーブル143[[#This Row],[w]]*_C2))</f>
        <v>-1.564953931662135</v>
      </c>
    </row>
    <row r="1137" spans="1:7">
      <c r="A1137">
        <f t="shared" si="28"/>
        <v>10883.5</v>
      </c>
      <c r="B1137">
        <f>2*PI()*テーブル143[[#This Row],[周波数]]</f>
        <v>68383.047290689021</v>
      </c>
      <c r="C1137">
        <f>(テーブル143[[#This Row],[w]]*_C2-1/(テーブル143[[#This Row],[w]]*_L2))^2</f>
        <v>293.49951865551185</v>
      </c>
      <c r="D1137">
        <f>1/(SQRT((1/_R2)^2+テーブル143[[#This Row],[(wc-1/wl)^2]]))</f>
        <v>5.8369894036822356E-2</v>
      </c>
      <c r="E1137">
        <f>テーブル143[[#This Row],[インピーダンス]]*COS(テーブル143[[#This Row],[偏角]])</f>
        <v>3.4070445298698331E-4</v>
      </c>
      <c r="F1137">
        <f>テーブル143[[#This Row],[インピーダンス]]*SIN(テーブル143[[#This Row],[偏角]])</f>
        <v>-5.8368899684211842E-2</v>
      </c>
      <c r="G1137" s="2">
        <f>ATAN(_R2*(1/(テーブル143[[#This Row],[w]]*_L2)-テーブル143[[#This Row],[w]]*_C2))</f>
        <v>-1.5649593042459016</v>
      </c>
    </row>
    <row r="1138" spans="1:7">
      <c r="A1138">
        <f t="shared" ref="A1138:A1201" si="29">A1137+_dt2</f>
        <v>10893.5</v>
      </c>
      <c r="B1138">
        <f>2*PI()*テーブル143[[#This Row],[周波数]]</f>
        <v>68445.879143760816</v>
      </c>
      <c r="C1138">
        <f>(テーブル143[[#This Row],[w]]*_C2-1/(テーブル143[[#This Row],[w]]*_L2))^2</f>
        <v>294.03957470030497</v>
      </c>
      <c r="D1138">
        <f>1/(SQRT((1/_R2)^2+テーブル143[[#This Row],[(wc-1/wl)^2]]))</f>
        <v>5.8316267872998533E-2</v>
      </c>
      <c r="E1138">
        <f>テーブル143[[#This Row],[インピーダンス]]*COS(テーブル143[[#This Row],[偏角]])</f>
        <v>3.400787098635288E-4</v>
      </c>
      <c r="F1138">
        <f>テーブル143[[#This Row],[インピーダンス]]*SIN(テーブル143[[#This Row],[偏角]])</f>
        <v>-5.831527625851067E-2</v>
      </c>
      <c r="G1138" s="2">
        <f>ATAN(_R2*(1/(テーブル143[[#This Row],[w]]*_L2)-テーブル143[[#This Row],[w]]*_C2))</f>
        <v>-1.5649646669535557</v>
      </c>
    </row>
    <row r="1139" spans="1:7">
      <c r="A1139">
        <f t="shared" si="29"/>
        <v>10903.5</v>
      </c>
      <c r="B1139">
        <f>2*PI()*テーブル143[[#This Row],[周波数]]</f>
        <v>68508.710996832611</v>
      </c>
      <c r="C1139">
        <f>(テーブル143[[#This Row],[w]]*_C2-1/(テーブル143[[#This Row],[w]]*_L2))^2</f>
        <v>294.58012673300891</v>
      </c>
      <c r="D1139">
        <f>1/(SQRT((1/_R2)^2+テーブル143[[#This Row],[(wc-1/wl)^2]]))</f>
        <v>5.8262740194765496E-2</v>
      </c>
      <c r="E1139">
        <f>テーブル143[[#This Row],[インピーダンス]]*COS(テーブル143[[#This Row],[偏角]])</f>
        <v>3.394546895002697E-4</v>
      </c>
      <c r="F1139">
        <f>テーブル143[[#This Row],[インピーダンス]]*SIN(テーブル143[[#This Row],[偏角]])</f>
        <v>-5.8261751308354259E-2</v>
      </c>
      <c r="G1139" s="2">
        <f>ATAN(_R2*(1/(テーブル143[[#This Row],[w]]*_L2)-テーブル143[[#This Row],[w]]*_C2))</f>
        <v>-1.564970019812316</v>
      </c>
    </row>
    <row r="1140" spans="1:7">
      <c r="A1140">
        <f t="shared" si="29"/>
        <v>10913.5</v>
      </c>
      <c r="B1140">
        <f>2*PI()*テーブル143[[#This Row],[周波数]]</f>
        <v>68571.542849904421</v>
      </c>
      <c r="C1140">
        <f>(テーブル143[[#This Row],[w]]*_C2-1/(テーブル143[[#This Row],[w]]*_L2))^2</f>
        <v>295.12117475362277</v>
      </c>
      <c r="D1140">
        <f>1/(SQRT((1/_R2)^2+テーブル143[[#This Row],[(wc-1/wl)^2]]))</f>
        <v>5.8209310730955796E-2</v>
      </c>
      <c r="E1140">
        <f>テーブル143[[#This Row],[インピーダンス]]*COS(テーブル143[[#This Row],[偏角]])</f>
        <v>3.3883238557730024E-4</v>
      </c>
      <c r="F1140">
        <f>テーブル143[[#This Row],[インピーダンス]]*SIN(テーブル143[[#This Row],[偏角]])</f>
        <v>-5.8208324562621191E-2</v>
      </c>
      <c r="G1140" s="2">
        <f>ATAN(_R2*(1/(テーブル143[[#This Row],[w]]*_L2)-テーブル143[[#This Row],[w]]*_C2))</f>
        <v>-1.5649753628493004</v>
      </c>
    </row>
    <row r="1141" spans="1:7">
      <c r="A1141">
        <f t="shared" si="29"/>
        <v>10923.5</v>
      </c>
      <c r="B1141">
        <f>2*PI()*テーブル143[[#This Row],[周波数]]</f>
        <v>68634.374702976216</v>
      </c>
      <c r="C1141">
        <f>(テーブル143[[#This Row],[w]]*_C2-1/(テーブル143[[#This Row],[w]]*_L2))^2</f>
        <v>295.66271876214523</v>
      </c>
      <c r="D1141">
        <f>1/(SQRT((1/_R2)^2+テーブル143[[#This Row],[(wc-1/wl)^2]]))</f>
        <v>5.8155979211396987E-2</v>
      </c>
      <c r="E1141">
        <f>テーブル143[[#This Row],[インピーダンス]]*COS(テーブル143[[#This Row],[偏角]])</f>
        <v>3.3821179180364895E-4</v>
      </c>
      <c r="F1141">
        <f>テーブル143[[#This Row],[インピーダンス]]*SIN(テーブル143[[#This Row],[偏角]])</f>
        <v>-5.815499575118481E-2</v>
      </c>
      <c r="G1141" s="2">
        <f>ATAN(_R2*(1/(テーブル143[[#This Row],[w]]*_L2)-テーブル143[[#This Row],[w]]*_C2))</f>
        <v>-1.564980696091528</v>
      </c>
    </row>
    <row r="1142" spans="1:7">
      <c r="A1142">
        <f t="shared" si="29"/>
        <v>10933.5</v>
      </c>
      <c r="B1142">
        <f>2*PI()*テーブル143[[#This Row],[周波数]]</f>
        <v>68697.206556048011</v>
      </c>
      <c r="C1142">
        <f>(テーブル143[[#This Row],[w]]*_C2-1/(テーブル143[[#This Row],[w]]*_L2))^2</f>
        <v>296.20475875857568</v>
      </c>
      <c r="D1142">
        <f>1/(SQRT((1/_R2)^2+テーブル143[[#This Row],[(wc-1/wl)^2]]))</f>
        <v>5.8102745366906988E-2</v>
      </c>
      <c r="E1142">
        <f>テーブル143[[#This Row],[インピーダンス]]*COS(テーブル143[[#This Row],[偏角]])</f>
        <v>3.3759290191715853E-4</v>
      </c>
      <c r="F1142">
        <f>テーブル143[[#This Row],[インピーダンス]]*SIN(テーブル143[[#This Row],[偏角]])</f>
        <v>-5.8101764604908575E-2</v>
      </c>
      <c r="G1142" s="2">
        <f>ATAN(_R2*(1/(テーブル143[[#This Row],[w]]*_L2)-テーブル143[[#This Row],[w]]*_C2))</f>
        <v>-1.5649860195659187</v>
      </c>
    </row>
    <row r="1143" spans="1:7">
      <c r="A1143">
        <f t="shared" si="29"/>
        <v>10943.5</v>
      </c>
      <c r="B1143">
        <f>2*PI()*テーブル143[[#This Row],[周波数]]</f>
        <v>68760.038409119807</v>
      </c>
      <c r="C1143">
        <f>(テーブル143[[#This Row],[w]]*_C2-1/(テーブル143[[#This Row],[w]]*_L2))^2</f>
        <v>296.74729474291297</v>
      </c>
      <c r="D1143">
        <f>1/(SQRT((1/_R2)^2+テーブル143[[#This Row],[(wc-1/wl)^2]]))</f>
        <v>5.8049608929289682E-2</v>
      </c>
      <c r="E1143">
        <f>テーブル143[[#This Row],[インピーダンス]]*COS(テーブル143[[#This Row],[偏角]])</f>
        <v>3.3697570968434183E-4</v>
      </c>
      <c r="F1143">
        <f>テーブル143[[#This Row],[インピーダンス]]*SIN(テーブル143[[#This Row],[偏角]])</f>
        <v>-5.8048630855641645E-2</v>
      </c>
      <c r="G1143" s="2">
        <f>ATAN(_R2*(1/(テーブル143[[#This Row],[w]]*_L2)-テーブル143[[#This Row],[w]]*_C2))</f>
        <v>-1.5649913332992931</v>
      </c>
    </row>
    <row r="1144" spans="1:7">
      <c r="A1144">
        <f t="shared" si="29"/>
        <v>10953.5</v>
      </c>
      <c r="B1144">
        <f>2*PI()*テーブル143[[#This Row],[周波数]]</f>
        <v>68822.870262191602</v>
      </c>
      <c r="C1144">
        <f>(テーブル143[[#This Row],[w]]*_C2-1/(テーブル143[[#This Row],[w]]*_L2))^2</f>
        <v>297.2903267151562</v>
      </c>
      <c r="D1144">
        <f>1/(SQRT((1/_R2)^2+テーブル143[[#This Row],[(wc-1/wl)^2]]))</f>
        <v>5.7996569631330284E-2</v>
      </c>
      <c r="E1144">
        <f>テーブル143[[#This Row],[インピーダンス]]*COS(テーブル143[[#This Row],[偏角]])</f>
        <v>3.3636020890017305E-4</v>
      </c>
      <c r="F1144">
        <f>テーブル143[[#This Row],[インピーダンス]]*SIN(テーブル143[[#This Row],[偏角]])</f>
        <v>-5.7995594236214275E-2</v>
      </c>
      <c r="G1144" s="2">
        <f>ATAN(_R2*(1/(テーブル143[[#This Row],[w]]*_L2)-テーブル143[[#This Row],[w]]*_C2))</f>
        <v>-1.5649966373183744</v>
      </c>
    </row>
    <row r="1145" spans="1:7">
      <c r="A1145">
        <f t="shared" si="29"/>
        <v>10963.5</v>
      </c>
      <c r="B1145">
        <f>2*PI()*テーブル143[[#This Row],[周波数]]</f>
        <v>68885.702115263397</v>
      </c>
      <c r="C1145">
        <f>(テーブル143[[#This Row],[w]]*_C2-1/(テーブル143[[#This Row],[w]]*_L2))^2</f>
        <v>297.83385467530434</v>
      </c>
      <c r="D1145">
        <f>1/(SQRT((1/_R2)^2+テーブル143[[#This Row],[(wc-1/wl)^2]]))</f>
        <v>5.7943627206790929E-2</v>
      </c>
      <c r="E1145">
        <f>テーブル143[[#This Row],[インピーダンス]]*COS(テーブル143[[#This Row],[偏角]])</f>
        <v>3.3574639338795805E-4</v>
      </c>
      <c r="F1145">
        <f>テーブル143[[#This Row],[インピーダンス]]*SIN(テーブル143[[#This Row],[偏角]])</f>
        <v>-5.7942654480433405E-2</v>
      </c>
      <c r="G1145" s="2">
        <f>ATAN(_R2*(1/(テーブル143[[#This Row],[w]]*_L2)-テーブル143[[#This Row],[w]]*_C2))</f>
        <v>-1.5650019316497878</v>
      </c>
    </row>
    <row r="1146" spans="1:7">
      <c r="A1146">
        <f t="shared" si="29"/>
        <v>10973.5</v>
      </c>
      <c r="B1146">
        <f>2*PI()*テーブル143[[#This Row],[周波数]]</f>
        <v>68948.533968335192</v>
      </c>
      <c r="C1146">
        <f>(テーブル143[[#This Row],[w]]*_C2-1/(テーブル143[[#This Row],[w]]*_L2))^2</f>
        <v>298.37787862335648</v>
      </c>
      <c r="D1146">
        <f>1/(SQRT((1/_R2)^2+テーブル143[[#This Row],[(wc-1/wl)^2]]))</f>
        <v>5.7890781390406168E-2</v>
      </c>
      <c r="E1146">
        <f>テーブル143[[#This Row],[インピーダンス]]*COS(テーブル143[[#This Row],[偏角]])</f>
        <v>3.3513425699917878E-4</v>
      </c>
      <c r="F1146">
        <f>テーブル143[[#This Row],[インピーダンス]]*SIN(テーブル143[[#This Row],[偏角]])</f>
        <v>-5.7889811323078112E-2</v>
      </c>
      <c r="G1146" s="2">
        <f>ATAN(_R2*(1/(テーブル143[[#This Row],[w]]*_L2)-テーブル143[[#This Row],[w]]*_C2))</f>
        <v>-1.5650072163200617</v>
      </c>
    </row>
    <row r="1147" spans="1:7">
      <c r="A1147">
        <f t="shared" si="29"/>
        <v>10983.5</v>
      </c>
      <c r="B1147">
        <f>2*PI()*テーブル143[[#This Row],[周波数]]</f>
        <v>69011.365821406987</v>
      </c>
      <c r="C1147">
        <f>(テーブル143[[#This Row],[w]]*_C2-1/(テーブル143[[#This Row],[w]]*_L2))^2</f>
        <v>298.9223985593116</v>
      </c>
      <c r="D1147">
        <f>1/(SQRT((1/_R2)^2+テーブル143[[#This Row],[(wc-1/wl)^2]]))</f>
        <v>5.7838031917878556E-2</v>
      </c>
      <c r="E1147">
        <f>テーブル143[[#This Row],[インピーダンス]]*COS(テーブル143[[#This Row],[偏角]])</f>
        <v>3.3452379361335264E-4</v>
      </c>
      <c r="F1147">
        <f>テーブル143[[#This Row],[インピーダンス]]*SIN(テーブル143[[#This Row],[偏角]])</f>
        <v>-5.7837064499895265E-2</v>
      </c>
      <c r="G1147" s="2">
        <f>ATAN(_R2*(1/(テーブル143[[#This Row],[w]]*_L2)-テーブル143[[#This Row],[w]]*_C2))</f>
        <v>-1.5650124913556269</v>
      </c>
    </row>
    <row r="1148" spans="1:7">
      <c r="A1148">
        <f t="shared" si="29"/>
        <v>10993.5</v>
      </c>
      <c r="B1148">
        <f>2*PI()*テーブル143[[#This Row],[周波数]]</f>
        <v>69074.197674478783</v>
      </c>
      <c r="C1148">
        <f>(テーブル143[[#This Row],[w]]*_C2-1/(テーブル143[[#This Row],[w]]*_L2))^2</f>
        <v>299.46741448316902</v>
      </c>
      <c r="D1148">
        <f>1/(SQRT((1/_R2)^2+テーブル143[[#This Row],[(wc-1/wl)^2]]))</f>
        <v>5.7785378525874204E-2</v>
      </c>
      <c r="E1148">
        <f>テーブル143[[#This Row],[インピーダンス]]*COS(テーブル143[[#This Row],[偏角]])</f>
        <v>3.3391499713785291E-4</v>
      </c>
      <c r="F1148">
        <f>テーブル143[[#This Row],[インピーダンス]]*SIN(テーブル143[[#This Row],[偏角]])</f>
        <v>-5.7784413747595034E-2</v>
      </c>
      <c r="G1148" s="2">
        <f>ATAN(_R2*(1/(テーブル143[[#This Row],[w]]*_L2)-テーブル143[[#This Row],[w]]*_C2))</f>
        <v>-1.5650177567828185</v>
      </c>
    </row>
    <row r="1149" spans="1:7">
      <c r="A1149">
        <f t="shared" si="29"/>
        <v>11003.5</v>
      </c>
      <c r="B1149">
        <f>2*PI()*テーブル143[[#This Row],[周波数]]</f>
        <v>69137.029527550578</v>
      </c>
      <c r="C1149">
        <f>(テーブル143[[#This Row],[w]]*_C2-1/(テーブル143[[#This Row],[w]]*_L2))^2</f>
        <v>300.01292639492738</v>
      </c>
      <c r="D1149">
        <f>1/(SQRT((1/_R2)^2+テーブル143[[#This Row],[(wc-1/wl)^2]]))</f>
        <v>5.7732820952018468E-2</v>
      </c>
      <c r="E1149">
        <f>テーブル143[[#This Row],[インピーダンス]]*COS(テーブル143[[#This Row],[偏角]])</f>
        <v>3.333078615077824E-4</v>
      </c>
      <c r="F1149">
        <f>テーブル143[[#This Row],[インピーダンス]]*SIN(テーブル143[[#This Row],[偏角]])</f>
        <v>-5.7731858803846597E-2</v>
      </c>
      <c r="G1149" s="2">
        <f>ATAN(_R2*(1/(テーブル143[[#This Row],[w]]*_L2)-テーブル143[[#This Row],[w]]*_C2))</f>
        <v>-1.5650230126278752</v>
      </c>
    </row>
    <row r="1150" spans="1:7">
      <c r="A1150">
        <f t="shared" si="29"/>
        <v>11013.5</v>
      </c>
      <c r="B1150">
        <f>2*PI()*テーブル143[[#This Row],[周波数]]</f>
        <v>69199.861380622373</v>
      </c>
      <c r="C1150">
        <f>(テーブル143[[#This Row],[w]]*_C2-1/(テーブル143[[#This Row],[w]]*_L2))^2</f>
        <v>300.55893429458587</v>
      </c>
      <c r="D1150">
        <f>1/(SQRT((1/_R2)^2+テーブル143[[#This Row],[(wc-1/wl)^2]]))</f>
        <v>5.7680358934891492E-2</v>
      </c>
      <c r="E1150">
        <f>テーブル143[[#This Row],[インピーダンス]]*COS(テーブル143[[#This Row],[偏角]])</f>
        <v>3.3270238068579597E-4</v>
      </c>
      <c r="F1150">
        <f>テーブル143[[#This Row],[インピーダンス]]*SIN(テーブル143[[#This Row],[偏角]])</f>
        <v>-5.7679399407273679E-2</v>
      </c>
      <c r="G1150" s="2">
        <f>ATAN(_R2*(1/(テーブル143[[#This Row],[w]]*_L2)-テーブル143[[#This Row],[w]]*_C2))</f>
        <v>-1.5650282589169406</v>
      </c>
    </row>
    <row r="1151" spans="1:7">
      <c r="A1151">
        <f t="shared" si="29"/>
        <v>11023.5</v>
      </c>
      <c r="B1151">
        <f>2*PI()*テーブル143[[#This Row],[周波数]]</f>
        <v>69262.693233694168</v>
      </c>
      <c r="C1151">
        <f>(テーブル143[[#This Row],[w]]*_C2-1/(テーブル143[[#This Row],[w]]*_L2))^2</f>
        <v>301.1054381821437</v>
      </c>
      <c r="D1151">
        <f>1/(SQRT((1/_R2)^2+テーブル143[[#This Row],[(wc-1/wl)^2]]))</f>
        <v>5.7627992214023899E-2</v>
      </c>
      <c r="E1151">
        <f>テーブル143[[#This Row],[インピーダンス]]*COS(テーブル143[[#This Row],[偏角]])</f>
        <v>3.3209854866196234E-4</v>
      </c>
      <c r="F1151">
        <f>テーブル143[[#This Row],[インピーダンス]]*SIN(テーブル143[[#This Row],[偏角]])</f>
        <v>-5.7627035297450238E-2</v>
      </c>
      <c r="G1151" s="2">
        <f>ATAN(_R2*(1/(テーブル143[[#This Row],[w]]*_L2)-テーブル143[[#This Row],[w]]*_C2))</f>
        <v>-1.5650334956760632</v>
      </c>
    </row>
    <row r="1152" spans="1:7">
      <c r="A1152">
        <f t="shared" si="29"/>
        <v>11033.5</v>
      </c>
      <c r="B1152">
        <f>2*PI()*テーブル143[[#This Row],[周波数]]</f>
        <v>69325.525086765963</v>
      </c>
      <c r="C1152">
        <f>(テーブル143[[#This Row],[w]]*_C2-1/(テーブル143[[#This Row],[w]]*_L2))^2</f>
        <v>301.65243805759985</v>
      </c>
      <c r="D1152">
        <f>1/(SQRT((1/_R2)^2+テーブル143[[#This Row],[(wc-1/wl)^2]]))</f>
        <v>5.7575720529892488E-2</v>
      </c>
      <c r="E1152">
        <f>テーブル143[[#This Row],[インピーダンス]]*COS(テーブル143[[#This Row],[偏角]])</f>
        <v>3.3149635945362694E-4</v>
      </c>
      <c r="F1152">
        <f>テーブル143[[#This Row],[インピーダンス]]*SIN(テーブル143[[#This Row],[偏角]])</f>
        <v>-5.7574766214896198E-2</v>
      </c>
      <c r="G1152" s="2">
        <f>ATAN(_R2*(1/(テーブル143[[#This Row],[w]]*_L2)-テーブル143[[#This Row],[w]]*_C2))</f>
        <v>-1.5650387229311966</v>
      </c>
    </row>
    <row r="1153" spans="1:7">
      <c r="A1153">
        <f t="shared" si="29"/>
        <v>11043.5</v>
      </c>
      <c r="B1153">
        <f>2*PI()*テーブル143[[#This Row],[周波数]]</f>
        <v>69388.356939837759</v>
      </c>
      <c r="C1153">
        <f>(テーブル143[[#This Row],[w]]*_C2-1/(テーブル143[[#This Row],[w]]*_L2))^2</f>
        <v>302.1999339209533</v>
      </c>
      <c r="D1153">
        <f>1/(SQRT((1/_R2)^2+テーブル143[[#This Row],[(wc-1/wl)^2]]))</f>
        <v>5.7523543623915964E-2</v>
      </c>
      <c r="E1153">
        <f>テーブル143[[#This Row],[インピーダンス]]*COS(テーブル143[[#This Row],[偏角]])</f>
        <v>3.3089580710525058E-4</v>
      </c>
      <c r="F1153">
        <f>テーブル143[[#This Row],[インピーダンス]]*SIN(テーブル143[[#This Row],[偏角]])</f>
        <v>-5.7522591901073124E-2</v>
      </c>
      <c r="G1153" s="2">
        <f>ATAN(_R2*(1/(テーブル143[[#This Row],[w]]*_L2)-テーブル143[[#This Row],[w]]*_C2))</f>
        <v>-1.5650439407082004</v>
      </c>
    </row>
    <row r="1154" spans="1:7">
      <c r="A1154">
        <f t="shared" si="29"/>
        <v>11053.5</v>
      </c>
      <c r="B1154">
        <f>2*PI()*テーブル143[[#This Row],[周波数]]</f>
        <v>69451.188792909554</v>
      </c>
      <c r="C1154">
        <f>(テーブル143[[#This Row],[w]]*_C2-1/(テーブル143[[#This Row],[w]]*_L2))^2</f>
        <v>302.74792577220325</v>
      </c>
      <c r="D1154">
        <f>1/(SQRT((1/_R2)^2+テーブル143[[#This Row],[(wc-1/wl)^2]]))</f>
        <v>5.7471461238450594E-2</v>
      </c>
      <c r="E1154">
        <f>テーブル143[[#This Row],[インピーダンス]]*COS(テーブル143[[#This Row],[偏角]])</f>
        <v>3.3029688568827283E-4</v>
      </c>
      <c r="F1154">
        <f>テーブル143[[#This Row],[インピーダンス]]*SIN(テーブル143[[#This Row],[偏角]])</f>
        <v>-5.7470512098379931E-2</v>
      </c>
      <c r="G1154" s="2">
        <f>ATAN(_R2*(1/(テーブル143[[#This Row],[w]]*_L2)-テーブル143[[#This Row],[w]]*_C2))</f>
        <v>-1.5650491490328402</v>
      </c>
    </row>
    <row r="1155" spans="1:7">
      <c r="A1155">
        <f t="shared" si="29"/>
        <v>11063.5</v>
      </c>
      <c r="B1155">
        <f>2*PI()*テーブル143[[#This Row],[周波数]]</f>
        <v>69514.020645981349</v>
      </c>
      <c r="C1155">
        <f>(テーブル143[[#This Row],[w]]*_C2-1/(テーブル143[[#This Row],[w]]*_L2))^2</f>
        <v>303.29641361134878</v>
      </c>
      <c r="D1155">
        <f>1/(SQRT((1/_R2)^2+テーブル143[[#This Row],[(wc-1/wl)^2]]))</f>
        <v>5.7419473116785996E-2</v>
      </c>
      <c r="E1155">
        <f>テーブル143[[#This Row],[インピーダンス]]*COS(テーブル143[[#This Row],[偏角]])</f>
        <v>3.2969958930092661E-4</v>
      </c>
      <c r="F1155">
        <f>テーブル143[[#This Row],[インピーダンス]]*SIN(テーブル143[[#This Row],[偏角]])</f>
        <v>-5.7418526550148639E-2</v>
      </c>
      <c r="G1155" s="2">
        <f>ATAN(_R2*(1/(テーブル143[[#This Row],[w]]*_L2)-テーブル143[[#This Row],[w]]*_C2))</f>
        <v>-1.5650543479307888</v>
      </c>
    </row>
    <row r="1156" spans="1:7">
      <c r="A1156">
        <f t="shared" si="29"/>
        <v>11073.5</v>
      </c>
      <c r="B1156">
        <f>2*PI()*テーブル143[[#This Row],[周波数]]</f>
        <v>69576.852499053144</v>
      </c>
      <c r="C1156">
        <f>(テーブル143[[#This Row],[w]]*_C2-1/(テーブル143[[#This Row],[w]]*_L2))^2</f>
        <v>303.84539743838877</v>
      </c>
      <c r="D1156">
        <f>1/(SQRT((1/_R2)^2+テーブル143[[#This Row],[(wc-1/wl)^2]]))</f>
        <v>5.7367579003140996E-2</v>
      </c>
      <c r="E1156">
        <f>テーブル143[[#This Row],[インピーダンス]]*COS(テーブル143[[#This Row],[偏角]])</f>
        <v>3.2910391206816846E-4</v>
      </c>
      <c r="F1156">
        <f>テーブル143[[#This Row],[インピーダンス]]*SIN(テーブル143[[#This Row],[偏角]])</f>
        <v>-5.7366635000640272E-2</v>
      </c>
      <c r="G1156" s="2">
        <f>ATAN(_R2*(1/(テーブル143[[#This Row],[w]]*_L2)-テーブル143[[#This Row],[w]]*_C2))</f>
        <v>-1.5650595374276253</v>
      </c>
    </row>
    <row r="1157" spans="1:7">
      <c r="A1157">
        <f t="shared" si="29"/>
        <v>11083.5</v>
      </c>
      <c r="B1157">
        <f>2*PI()*テーブル143[[#This Row],[周波数]]</f>
        <v>69639.684352124939</v>
      </c>
      <c r="C1157">
        <f>(テーブル143[[#This Row],[w]]*_C2-1/(テーブル143[[#This Row],[w]]*_L2))^2</f>
        <v>304.39487725332248</v>
      </c>
      <c r="D1157">
        <f>1/(SQRT((1/_R2)^2+テーブル143[[#This Row],[(wc-1/wl)^2]]))</f>
        <v>5.7315778642659243E-2</v>
      </c>
      <c r="E1157">
        <f>テーブル143[[#This Row],[インピーダンス]]*COS(テーブル143[[#This Row],[偏角]])</f>
        <v>3.2850984814142942E-4</v>
      </c>
      <c r="F1157">
        <f>テーブル143[[#This Row],[インピーダンス]]*SIN(テーブル143[[#This Row],[偏角]])</f>
        <v>-5.7314837195040415E-2</v>
      </c>
      <c r="G1157" s="2">
        <f>ATAN(_R2*(1/(テーブル143[[#This Row],[w]]*_L2)-テーブル143[[#This Row],[w]]*_C2))</f>
        <v>-1.5650647175488372</v>
      </c>
    </row>
    <row r="1158" spans="1:7">
      <c r="A1158">
        <f t="shared" si="29"/>
        <v>11093.5</v>
      </c>
      <c r="B1158">
        <f>2*PI()*テーブル143[[#This Row],[周波数]]</f>
        <v>69702.516205196735</v>
      </c>
      <c r="C1158">
        <f>(テーブル143[[#This Row],[w]]*_C2-1/(テーブル143[[#This Row],[w]]*_L2))^2</f>
        <v>304.94485305614904</v>
      </c>
      <c r="D1158">
        <f>1/(SQRT((1/_R2)^2+テーブル143[[#This Row],[(wc-1/wl)^2]]))</f>
        <v>5.7264071781405197E-2</v>
      </c>
      <c r="E1158">
        <f>テーブル143[[#This Row],[インピーダンス]]*COS(テーブル143[[#This Row],[偏角]])</f>
        <v>3.279173916985982E-4</v>
      </c>
      <c r="F1158">
        <f>テーブル143[[#This Row],[インピーダンス]]*SIN(テーブル143[[#This Row],[偏角]])</f>
        <v>-5.7263132879455246E-2</v>
      </c>
      <c r="G1158" s="2">
        <f>ATAN(_R2*(1/(テーブル143[[#This Row],[w]]*_L2)-テーブル143[[#This Row],[w]]*_C2))</f>
        <v>-1.5650698883198191</v>
      </c>
    </row>
    <row r="1159" spans="1:7">
      <c r="A1159">
        <f t="shared" si="29"/>
        <v>11103.5</v>
      </c>
      <c r="B1159">
        <f>2*PI()*テーブル143[[#This Row],[周波数]]</f>
        <v>69765.34805826853</v>
      </c>
      <c r="C1159">
        <f>(テーブル143[[#This Row],[w]]*_C2-1/(テーブル143[[#This Row],[w]]*_L2))^2</f>
        <v>305.4953248468675</v>
      </c>
      <c r="D1159">
        <f>1/(SQRT((1/_R2)^2+テーブル143[[#This Row],[(wc-1/wl)^2]]))</f>
        <v>5.7212458166359906E-2</v>
      </c>
      <c r="E1159">
        <f>テーブル143[[#This Row],[インピーダンス]]*COS(テーブル143[[#This Row],[偏角]])</f>
        <v>3.2732653694374914E-4</v>
      </c>
      <c r="F1159">
        <f>テーブル143[[#This Row],[インピーダンス]]*SIN(テーブル143[[#This Row],[偏角]])</f>
        <v>-5.7211521800907328E-2</v>
      </c>
      <c r="G1159" s="2">
        <f>ATAN(_R2*(1/(テーブル143[[#This Row],[w]]*_L2)-テーブル143[[#This Row],[w]]*_C2))</f>
        <v>-1.5650750497658745</v>
      </c>
    </row>
    <row r="1160" spans="1:7">
      <c r="A1160">
        <f t="shared" si="29"/>
        <v>11113.5</v>
      </c>
      <c r="B1160">
        <f>2*PI()*テーブル143[[#This Row],[周波数]]</f>
        <v>69828.179911340325</v>
      </c>
      <c r="C1160">
        <f>(テーブル143[[#This Row],[w]]*_C2-1/(テーブル143[[#This Row],[w]]*_L2))^2</f>
        <v>306.04629262547689</v>
      </c>
      <c r="D1160">
        <f>1/(SQRT((1/_R2)^2+テーブル143[[#This Row],[(wc-1/wl)^2]]))</f>
        <v>5.7160937545416908E-2</v>
      </c>
      <c r="E1160">
        <f>テーブル143[[#This Row],[インピーダンス]]*COS(テーブル143[[#This Row],[偏角]])</f>
        <v>3.2673727810710024E-4</v>
      </c>
      <c r="F1160">
        <f>テーブル143[[#This Row],[インピーダンス]]*SIN(テーブル143[[#This Row],[偏角]])</f>
        <v>-5.7160003707331465E-2</v>
      </c>
      <c r="G1160" s="2">
        <f>ATAN(_R2*(1/(テーブル143[[#This Row],[w]]*_L2)-テーブル143[[#This Row],[w]]*_C2))</f>
        <v>-1.5650802019122154</v>
      </c>
    </row>
    <row r="1161" spans="1:7">
      <c r="A1161">
        <f t="shared" si="29"/>
        <v>11123.5</v>
      </c>
      <c r="B1161">
        <f>2*PI()*テーブル143[[#This Row],[周波数]]</f>
        <v>69891.011764412135</v>
      </c>
      <c r="C1161">
        <f>(テーブル143[[#This Row],[w]]*_C2-1/(テーブル143[[#This Row],[w]]*_L2))^2</f>
        <v>306.59775639197647</v>
      </c>
      <c r="D1161">
        <f>1/(SQRT((1/_R2)^2+テーブル143[[#This Row],[(wc-1/wl)^2]]))</f>
        <v>5.710950966737801E-2</v>
      </c>
      <c r="E1161">
        <f>テーブル143[[#This Row],[インピーダンス]]*COS(テーブル143[[#This Row],[偏角]])</f>
        <v>3.2614960944483192E-4</v>
      </c>
      <c r="F1161">
        <f>テーブル143[[#This Row],[インピーダンス]]*SIN(テーブル143[[#This Row],[偏角]])</f>
        <v>-5.7108578347570528E-2</v>
      </c>
      <c r="G1161" s="2">
        <f>ATAN(_R2*(1/(テーブル143[[#This Row],[w]]*_L2)-テーブル143[[#This Row],[w]]*_C2))</f>
        <v>-1.5650853447839628</v>
      </c>
    </row>
    <row r="1162" spans="1:7">
      <c r="A1162">
        <f t="shared" si="29"/>
        <v>11133.5</v>
      </c>
      <c r="B1162">
        <f>2*PI()*テーブル143[[#This Row],[周波数]]</f>
        <v>69953.84361748393</v>
      </c>
      <c r="C1162">
        <f>(テーブル143[[#This Row],[w]]*_C2-1/(テーブル143[[#This Row],[w]]*_L2))^2</f>
        <v>307.14971614636511</v>
      </c>
      <c r="D1162">
        <f>1/(SQRT((1/_R2)^2+テーブル143[[#This Row],[(wc-1/wl)^2]]))</f>
        <v>5.7058174281949384E-2</v>
      </c>
      <c r="E1162">
        <f>テーブル143[[#This Row],[インピーダンス]]*COS(テーブル143[[#This Row],[偏角]])</f>
        <v>3.2556352523893298E-4</v>
      </c>
      <c r="F1162">
        <f>テーブル143[[#This Row],[インピーダンス]]*SIN(テーブル143[[#This Row],[偏角]])</f>
        <v>-5.7057245471371504E-2</v>
      </c>
      <c r="G1162" s="2">
        <f>ATAN(_R2*(1/(テーブル143[[#This Row],[w]]*_L2)-テーブル143[[#This Row],[w]]*_C2))</f>
        <v>-1.5650904784061475</v>
      </c>
    </row>
    <row r="1163" spans="1:7">
      <c r="A1163">
        <f t="shared" si="29"/>
        <v>11143.5</v>
      </c>
      <c r="B1163">
        <f>2*PI()*テーブル143[[#This Row],[周波数]]</f>
        <v>70016.675470555725</v>
      </c>
      <c r="C1163">
        <f>(テーブル143[[#This Row],[w]]*_C2-1/(テーブル143[[#This Row],[w]]*_L2))^2</f>
        <v>307.70217188864194</v>
      </c>
      <c r="D1163">
        <f>1/(SQRT((1/_R2)^2+テーブル143[[#This Row],[(wc-1/wl)^2]]))</f>
        <v>5.7006931139737316E-2</v>
      </c>
      <c r="E1163">
        <f>テーブル143[[#This Row],[インピーダンス]]*COS(テーブル143[[#This Row],[偏角]])</f>
        <v>3.2497901979707081E-4</v>
      </c>
      <c r="F1163">
        <f>テーブル143[[#This Row],[インピーダンス]]*SIN(テーブル143[[#This Row],[偏角]])</f>
        <v>-5.7006004829381299E-2</v>
      </c>
      <c r="G1163" s="2">
        <f>ATAN(_R2*(1/(テーブル143[[#This Row],[w]]*_L2)-テーブル143[[#This Row],[w]]*_C2))</f>
        <v>-1.5650956028037104</v>
      </c>
    </row>
    <row r="1164" spans="1:7">
      <c r="A1164">
        <f t="shared" si="29"/>
        <v>11153.5</v>
      </c>
      <c r="B1164">
        <f>2*PI()*テーブル143[[#This Row],[周波数]]</f>
        <v>70079.50732362752</v>
      </c>
      <c r="C1164">
        <f>(テーブル143[[#This Row],[w]]*_C2-1/(テーブル143[[#This Row],[w]]*_L2))^2</f>
        <v>308.25512361880646</v>
      </c>
      <c r="D1164">
        <f>1/(SQRT((1/_R2)^2+テーブル143[[#This Row],[(wc-1/wl)^2]]))</f>
        <v>5.6955779992244271E-2</v>
      </c>
      <c r="E1164">
        <f>テーブル143[[#This Row],[インピーダンス]]*COS(テーブル143[[#This Row],[偏角]])</f>
        <v>3.2439608745248982E-4</v>
      </c>
      <c r="F1164">
        <f>テーブル143[[#This Row],[インピーダンス]]*SIN(テーブル143[[#This Row],[偏角]])</f>
        <v>-5.6954856173142762E-2</v>
      </c>
      <c r="G1164" s="2">
        <f>ATAN(_R2*(1/(テーブル143[[#This Row],[w]]*_L2)-テーブル143[[#This Row],[w]]*_C2))</f>
        <v>-1.5651007180015024</v>
      </c>
    </row>
    <row r="1165" spans="1:7">
      <c r="A1165">
        <f t="shared" si="29"/>
        <v>11163.5</v>
      </c>
      <c r="B1165">
        <f>2*PI()*テーブル143[[#This Row],[周波数]]</f>
        <v>70142.339176699315</v>
      </c>
      <c r="C1165">
        <f>(テーブル143[[#This Row],[w]]*_C2-1/(テーブル143[[#This Row],[w]]*_L2))^2</f>
        <v>308.80857133685731</v>
      </c>
      <c r="D1165">
        <f>1/(SQRT((1/_R2)^2+テーブル143[[#This Row],[(wc-1/wl)^2]]))</f>
        <v>5.6904720591864869E-2</v>
      </c>
      <c r="E1165">
        <f>テーブル143[[#This Row],[インピーダンス]]*COS(テーブル143[[#This Row],[偏角]])</f>
        <v>3.2381472256382026E-4</v>
      </c>
      <c r="F1165">
        <f>テーブル143[[#This Row],[インピーダンス]]*SIN(テーブル143[[#This Row],[偏角]])</f>
        <v>-5.6903799255090697E-2</v>
      </c>
      <c r="G1165" s="2">
        <f>ATAN(_R2*(1/(テーブル143[[#This Row],[w]]*_L2)-テーブル143[[#This Row],[w]]*_C2))</f>
        <v>-1.5651058240242854</v>
      </c>
    </row>
    <row r="1166" spans="1:7">
      <c r="A1166">
        <f t="shared" si="29"/>
        <v>11173.5</v>
      </c>
      <c r="B1166">
        <f>2*PI()*テーブル143[[#This Row],[周波数]]</f>
        <v>70205.171029771111</v>
      </c>
      <c r="C1166">
        <f>(テーブル143[[#This Row],[w]]*_C2-1/(テーブル143[[#This Row],[w]]*_L2))^2</f>
        <v>309.36251504279375</v>
      </c>
      <c r="D1166">
        <f>1/(SQRT((1/_R2)^2+テーブル143[[#This Row],[(wc-1/wl)^2]]))</f>
        <v>5.6853752691881816E-2</v>
      </c>
      <c r="E1166">
        <f>テーブル143[[#This Row],[インピーダンス]]*COS(テーブル143[[#This Row],[偏角]])</f>
        <v>3.2323491951496465E-4</v>
      </c>
      <c r="F1166">
        <f>テーブル143[[#This Row],[インピーダンス]]*SIN(テーブル143[[#This Row],[偏角]])</f>
        <v>-5.6852833828547764E-2</v>
      </c>
      <c r="G1166" s="2">
        <f>ATAN(_R2*(1/(テーブル143[[#This Row],[w]]*_L2)-テーブル143[[#This Row],[w]]*_C2))</f>
        <v>-1.5651109208967326</v>
      </c>
    </row>
    <row r="1167" spans="1:7">
      <c r="A1167">
        <f t="shared" si="29"/>
        <v>11183.5</v>
      </c>
      <c r="B1167">
        <f>2*PI()*テーブル143[[#This Row],[周波数]]</f>
        <v>70268.002882842906</v>
      </c>
      <c r="C1167">
        <f>(テーブル143[[#This Row],[w]]*_C2-1/(テーブル143[[#This Row],[w]]*_L2))^2</f>
        <v>309.91695473661503</v>
      </c>
      <c r="D1167">
        <f>1/(SQRT((1/_R2)^2+テーブル143[[#This Row],[(wc-1/wl)^2]]))</f>
        <v>5.6802876046461961E-2</v>
      </c>
      <c r="E1167">
        <f>テーブル143[[#This Row],[インピーダンス]]*COS(テーブル143[[#This Row],[偏角]])</f>
        <v>3.2265667271497183E-4</v>
      </c>
      <c r="F1167">
        <f>テーブル143[[#This Row],[インピーダンス]]*SIN(テーブル143[[#This Row],[偏角]])</f>
        <v>-5.6801959647720557E-2</v>
      </c>
      <c r="G1167" s="2">
        <f>ATAN(_R2*(1/(テーブル143[[#This Row],[w]]*_L2)-テーブル143[[#This Row],[w]]*_C2))</f>
        <v>-1.5651160086434286</v>
      </c>
    </row>
    <row r="1168" spans="1:7">
      <c r="A1168">
        <f t="shared" si="29"/>
        <v>11193.5</v>
      </c>
      <c r="B1168">
        <f>2*PI()*テーブル143[[#This Row],[周波数]]</f>
        <v>70330.834735914701</v>
      </c>
      <c r="C1168">
        <f>(テーブル143[[#This Row],[w]]*_C2-1/(テーブル143[[#This Row],[w]]*_L2))^2</f>
        <v>310.47189041832019</v>
      </c>
      <c r="D1168">
        <f>1/(SQRT((1/_R2)^2+テーブル143[[#This Row],[(wc-1/wl)^2]]))</f>
        <v>5.6752090410652378E-2</v>
      </c>
      <c r="E1168">
        <f>テーブル143[[#This Row],[インピーダンス]]*COS(テーブル143[[#This Row],[偏角]])</f>
        <v>3.2207997659788721E-4</v>
      </c>
      <c r="F1168">
        <f>テーブル143[[#This Row],[インピーダンス]]*SIN(テーブル143[[#This Row],[偏角]])</f>
        <v>-5.6751176467695681E-2</v>
      </c>
      <c r="G1168" s="2">
        <f>ATAN(_R2*(1/(テーブル143[[#This Row],[w]]*_L2)-テーブル143[[#This Row],[w]]*_C2))</f>
        <v>-1.5651210872888699</v>
      </c>
    </row>
    <row r="1169" spans="1:7">
      <c r="A1169">
        <f t="shared" si="29"/>
        <v>11203.5</v>
      </c>
      <c r="B1169">
        <f>2*PI()*テーブル143[[#This Row],[周波数]]</f>
        <v>70393.666588986496</v>
      </c>
      <c r="C1169">
        <f>(テーブル143[[#This Row],[w]]*_C2-1/(テーブル143[[#This Row],[w]]*_L2))^2</f>
        <v>311.02732208790837</v>
      </c>
      <c r="D1169">
        <f>1/(SQRT((1/_R2)^2+テーブル143[[#This Row],[(wc-1/wl)^2]]))</f>
        <v>5.6701395540376349E-2</v>
      </c>
      <c r="E1169">
        <f>テーブル143[[#This Row],[インピーダンス]]*COS(テーブル143[[#This Row],[偏角]])</f>
        <v>3.2150482562261505E-4</v>
      </c>
      <c r="F1169">
        <f>テーブル143[[#This Row],[インピーダンス]]*SIN(テーブル143[[#This Row],[偏角]])</f>
        <v>-5.6700484044435742E-2</v>
      </c>
      <c r="G1169" s="2">
        <f>ATAN(_R2*(1/(テーブル143[[#This Row],[w]]*_L2)-テーブル143[[#This Row],[w]]*_C2))</f>
        <v>-1.5651261568574657</v>
      </c>
    </row>
    <row r="1170" spans="1:7">
      <c r="A1170">
        <f t="shared" si="29"/>
        <v>11213.5</v>
      </c>
      <c r="B1170">
        <f>2*PI()*テーブル143[[#This Row],[周波数]]</f>
        <v>70456.498442058291</v>
      </c>
      <c r="C1170">
        <f>(テーブル143[[#This Row],[w]]*_C2-1/(テーブル143[[#This Row],[w]]*_L2))^2</f>
        <v>311.58324974537868</v>
      </c>
      <c r="D1170">
        <f>1/(SQRT((1/_R2)^2+テーブル143[[#This Row],[(wc-1/wl)^2]]))</f>
        <v>5.6650791192429523E-2</v>
      </c>
      <c r="E1170">
        <f>テーブル143[[#This Row],[インピーダンス]]*COS(テーブル143[[#This Row],[偏角]])</f>
        <v>3.2093121427282078E-4</v>
      </c>
      <c r="F1170">
        <f>テーブル143[[#This Row],[インピーダンス]]*SIN(テーブル143[[#This Row],[偏角]])</f>
        <v>-5.6649882134775495E-2</v>
      </c>
      <c r="G1170" s="2">
        <f>ATAN(_R2*(1/(テーブル143[[#This Row],[w]]*_L2)-テーブル143[[#This Row],[w]]*_C2))</f>
        <v>-1.5651312173735374</v>
      </c>
    </row>
    <row r="1171" spans="1:7">
      <c r="A1171">
        <f t="shared" si="29"/>
        <v>11223.5</v>
      </c>
      <c r="B1171">
        <f>2*PI()*テーブル143[[#This Row],[周波数]]</f>
        <v>70519.330295130087</v>
      </c>
      <c r="C1171">
        <f>(テーブル143[[#This Row],[w]]*_C2-1/(テーブル143[[#This Row],[w]]*_L2))^2</f>
        <v>312.13967339073031</v>
      </c>
      <c r="D1171">
        <f>1/(SQRT((1/_R2)^2+テーブル143[[#This Row],[(wc-1/wl)^2]]))</f>
        <v>5.6600277124475962E-2</v>
      </c>
      <c r="E1171">
        <f>テーブル143[[#This Row],[インピーダンス]]*COS(テーブル143[[#This Row],[偏角]])</f>
        <v>3.2035913705674436E-4</v>
      </c>
      <c r="F1171">
        <f>テーブル143[[#This Row],[インピーダンス]]*SIN(テーブル143[[#This Row],[偏角]])</f>
        <v>-5.6599370496417896E-2</v>
      </c>
      <c r="G1171" s="2">
        <f>ATAN(_R2*(1/(テーブル143[[#This Row],[w]]*_L2)-テーブル143[[#This Row],[w]]*_C2))</f>
        <v>-1.5651362688613202</v>
      </c>
    </row>
    <row r="1172" spans="1:7">
      <c r="A1172">
        <f t="shared" si="29"/>
        <v>11233.5</v>
      </c>
      <c r="B1172">
        <f>2*PI()*テーブル143[[#This Row],[周波数]]</f>
        <v>70582.162148201882</v>
      </c>
      <c r="C1172">
        <f>(テーブル143[[#This Row],[w]]*_C2-1/(テーブル143[[#This Row],[w]]*_L2))^2</f>
        <v>312.69659302396241</v>
      </c>
      <c r="D1172">
        <f>1/(SQRT((1/_R2)^2+テーブル143[[#This Row],[(wc-1/wl)^2]]))</f>
        <v>5.654985309504431E-2</v>
      </c>
      <c r="E1172">
        <f>テーブル143[[#This Row],[インピーダンス]]*COS(テーブル143[[#This Row],[偏角]])</f>
        <v>3.1978858850710416E-4</v>
      </c>
      <c r="F1172">
        <f>テーブル143[[#This Row],[インピーダンス]]*SIN(テーブル143[[#This Row],[偏角]])</f>
        <v>-5.6548948887930293E-2</v>
      </c>
      <c r="G1172" s="2">
        <f>ATAN(_R2*(1/(テーブル143[[#This Row],[w]]*_L2)-テーブル143[[#This Row],[w]]*_C2))</f>
        <v>-1.5651413113449624</v>
      </c>
    </row>
    <row r="1173" spans="1:7">
      <c r="A1173">
        <f t="shared" si="29"/>
        <v>11243.5</v>
      </c>
      <c r="B1173">
        <f>2*PI()*テーブル143[[#This Row],[周波数]]</f>
        <v>70644.994001273677</v>
      </c>
      <c r="C1173">
        <f>(テーブル143[[#This Row],[w]]*_C2-1/(テーブル143[[#This Row],[w]]*_L2))^2</f>
        <v>313.25400864507412</v>
      </c>
      <c r="D1173">
        <f>1/(SQRT((1/_R2)^2+テーブル143[[#This Row],[(wc-1/wl)^2]]))</f>
        <v>5.6499518863523918E-2</v>
      </c>
      <c r="E1173">
        <f>テーブル143[[#This Row],[インピーダンス]]*COS(テーブル143[[#This Row],[偏角]])</f>
        <v>3.1921956318097471E-4</v>
      </c>
      <c r="F1173">
        <f>テーブル143[[#This Row],[インピーダンス]]*SIN(テーブル143[[#This Row],[偏角]])</f>
        <v>-5.6498617068740521E-2</v>
      </c>
      <c r="G1173" s="2">
        <f>ATAN(_R2*(1/(テーブル143[[#This Row],[w]]*_L2)-テーブル143[[#This Row],[w]]*_C2))</f>
        <v>-1.5651463448485261</v>
      </c>
    </row>
    <row r="1174" spans="1:7">
      <c r="A1174">
        <f t="shared" si="29"/>
        <v>11253.5</v>
      </c>
      <c r="B1174">
        <f>2*PI()*テーブル143[[#This Row],[周波数]]</f>
        <v>70707.825854345472</v>
      </c>
      <c r="C1174">
        <f>(テーブル143[[#This Row],[w]]*_C2-1/(テーブル143[[#This Row],[w]]*_L2))^2</f>
        <v>313.81192025406455</v>
      </c>
      <c r="D1174">
        <f>1/(SQRT((1/_R2)^2+テーブル143[[#This Row],[(wc-1/wl)^2]]))</f>
        <v>5.6449274190161006E-2</v>
      </c>
      <c r="E1174">
        <f>テーブル143[[#This Row],[インピーダンス]]*COS(テーブル143[[#This Row],[偏角]])</f>
        <v>3.1865205565960339E-4</v>
      </c>
      <c r="F1174">
        <f>テーブル143[[#This Row],[インピーダンス]]*SIN(テーブル143[[#This Row],[偏角]])</f>
        <v>-5.6448374799133068E-2</v>
      </c>
      <c r="G1174" s="2">
        <f>ATAN(_R2*(1/(テーブル143[[#This Row],[w]]*_L2)-テーブル143[[#This Row],[w]]*_C2))</f>
        <v>-1.5651513693959884</v>
      </c>
    </row>
    <row r="1175" spans="1:7">
      <c r="A1175">
        <f t="shared" si="29"/>
        <v>11263.5</v>
      </c>
      <c r="B1175">
        <f>2*PI()*テーブル143[[#This Row],[周波数]]</f>
        <v>70770.657707417267</v>
      </c>
      <c r="C1175">
        <f>(テーブル143[[#This Row],[w]]*_C2-1/(テーブル143[[#This Row],[w]]*_L2))^2</f>
        <v>314.37032785093294</v>
      </c>
      <c r="D1175">
        <f>1/(SQRT((1/_R2)^2+テーブル143[[#This Row],[(wc-1/wl)^2]]))</f>
        <v>5.6399118836054848E-2</v>
      </c>
      <c r="E1175">
        <f>テーブル143[[#This Row],[インピーダンス]]*COS(テーブル143[[#This Row],[偏角]])</f>
        <v>3.180860605483403E-4</v>
      </c>
      <c r="F1175">
        <f>テーブル143[[#This Row],[インピーダンス]]*SIN(テーブル143[[#This Row],[偏角]])</f>
        <v>-5.6398221840245295E-2</v>
      </c>
      <c r="G1175" s="2">
        <f>ATAN(_R2*(1/(テーブル143[[#This Row],[w]]*_L2)-テーブル143[[#This Row],[w]]*_C2))</f>
        <v>-1.5651563850112407</v>
      </c>
    </row>
    <row r="1176" spans="1:7">
      <c r="A1176">
        <f t="shared" si="29"/>
        <v>11273.5</v>
      </c>
      <c r="B1176">
        <f>2*PI()*テーブル143[[#This Row],[周波数]]</f>
        <v>70833.489560489063</v>
      </c>
      <c r="C1176">
        <f>(テーブル143[[#This Row],[w]]*_C2-1/(テーブル143[[#This Row],[w]]*_L2))^2</f>
        <v>314.92923143567833</v>
      </c>
      <c r="D1176">
        <f>1/(SQRT((1/_R2)^2+テーブル143[[#This Row],[(wc-1/wl)^2]]))</f>
        <v>5.6349052563154041E-2</v>
      </c>
      <c r="E1176">
        <f>テーブル143[[#This Row],[インピーダンス]]*COS(テーブル143[[#This Row],[偏角]])</f>
        <v>3.1752157247650687E-4</v>
      </c>
      <c r="F1176">
        <f>テーブル143[[#This Row],[インピーダンス]]*SIN(テーブル143[[#This Row],[偏角]])</f>
        <v>-5.6348157954063671E-2</v>
      </c>
      <c r="G1176" s="2">
        <f>ATAN(_R2*(1/(テーブル143[[#This Row],[w]]*_L2)-テーブル143[[#This Row],[w]]*_C2))</f>
        <v>-1.5651613917180889</v>
      </c>
    </row>
    <row r="1177" spans="1:7">
      <c r="A1177">
        <f t="shared" si="29"/>
        <v>11283.5</v>
      </c>
      <c r="B1177">
        <f>2*PI()*テーブル143[[#This Row],[周波数]]</f>
        <v>70896.321413560858</v>
      </c>
      <c r="C1177">
        <f>(テーブル143[[#This Row],[w]]*_C2-1/(テーブル143[[#This Row],[w]]*_L2))^2</f>
        <v>315.48863100829999</v>
      </c>
      <c r="D1177">
        <f>1/(SQRT((1/_R2)^2+テーブル143[[#This Row],[(wc-1/wl)^2]]))</f>
        <v>5.6299075134252627E-2</v>
      </c>
      <c r="E1177">
        <f>テーブル143[[#This Row],[インピーダンス]]*COS(テーブル143[[#This Row],[偏角]])</f>
        <v>3.1695858609722587E-4</v>
      </c>
      <c r="F1177">
        <f>テーブル143[[#This Row],[インピーダンス]]*SIN(テーブル143[[#This Row],[偏角]])</f>
        <v>-5.629818290341991E-2</v>
      </c>
      <c r="G1177" s="2">
        <f>ATAN(_R2*(1/(テーブル143[[#This Row],[w]]*_L2)-テーブル143[[#This Row],[w]]*_C2))</f>
        <v>-1.565166389540255</v>
      </c>
    </row>
    <row r="1178" spans="1:7">
      <c r="A1178">
        <f t="shared" si="29"/>
        <v>11293.5</v>
      </c>
      <c r="B1178">
        <f>2*PI()*テーブル143[[#This Row],[周波数]]</f>
        <v>70959.153266632653</v>
      </c>
      <c r="C1178">
        <f>(テーブル143[[#This Row],[w]]*_C2-1/(テーブル143[[#This Row],[w]]*_L2))^2</f>
        <v>316.04852656879706</v>
      </c>
      <c r="D1178">
        <f>1/(SQRT((1/_R2)^2+テーブル143[[#This Row],[(wc-1/wl)^2]]))</f>
        <v>5.6249186312986421E-2</v>
      </c>
      <c r="E1178">
        <f>テーブル143[[#This Row],[インピーダンス]]*COS(テーブル143[[#This Row],[偏角]])</f>
        <v>3.163970960873044E-4</v>
      </c>
      <c r="F1178">
        <f>テーブル143[[#This Row],[インピーダンス]]*SIN(テーブル143[[#This Row],[偏角]])</f>
        <v>-5.6248296451987291E-2</v>
      </c>
      <c r="G1178" s="2">
        <f>ATAN(_R2*(1/(テーブル143[[#This Row],[w]]*_L2)-テーブル143[[#This Row],[w]]*_C2))</f>
        <v>-1.565171378501377</v>
      </c>
    </row>
    <row r="1179" spans="1:7">
      <c r="A1179">
        <f t="shared" si="29"/>
        <v>11303.5</v>
      </c>
      <c r="B1179">
        <f>2*PI()*テーブル143[[#This Row],[周波数]]</f>
        <v>71021.985119704448</v>
      </c>
      <c r="C1179">
        <f>(テーブル143[[#This Row],[w]]*_C2-1/(テーブル143[[#This Row],[w]]*_L2))^2</f>
        <v>316.60891811716868</v>
      </c>
      <c r="D1179">
        <f>1/(SQRT((1/_R2)^2+テーブル143[[#This Row],[(wc-1/wl)^2]]))</f>
        <v>5.6199385863829256E-2</v>
      </c>
      <c r="E1179">
        <f>テーブル143[[#This Row],[インピーダンス]]*COS(テーブル143[[#This Row],[偏角]])</f>
        <v>3.1583709714715324E-4</v>
      </c>
      <c r="F1179">
        <f>テーブル143[[#This Row],[インピーダンス]]*SIN(テーブル143[[#This Row],[偏角]])</f>
        <v>-5.6198498364276935E-2</v>
      </c>
      <c r="G1179" s="2">
        <f>ATAN(_R2*(1/(テーブル143[[#This Row],[w]]*_L2)-テーブル143[[#This Row],[w]]*_C2))</f>
        <v>-1.5651763586250085</v>
      </c>
    </row>
    <row r="1180" spans="1:7">
      <c r="A1180">
        <f t="shared" si="29"/>
        <v>11313.5</v>
      </c>
      <c r="B1180">
        <f>2*PI()*テーブル143[[#This Row],[周波数]]</f>
        <v>71084.816972776243</v>
      </c>
      <c r="C1180">
        <f>(テーブル143[[#This Row],[w]]*_C2-1/(テーブル143[[#This Row],[w]]*_L2))^2</f>
        <v>317.16980565341419</v>
      </c>
      <c r="D1180">
        <f>1/(SQRT((1/_R2)^2+テーブル143[[#This Row],[(wc-1/wl)^2]]))</f>
        <v>5.614967355208926E-2</v>
      </c>
      <c r="E1180">
        <f>テーブル143[[#This Row],[インピーダンス]]*COS(テーブル143[[#This Row],[偏角]])</f>
        <v>3.1527858400062059E-4</v>
      </c>
      <c r="F1180">
        <f>テーブル143[[#This Row],[インピーダンス]]*SIN(テーブル143[[#This Row],[偏角]])</f>
        <v>-5.6148788405634031E-2</v>
      </c>
      <c r="G1180" s="2">
        <f>ATAN(_R2*(1/(テーブル143[[#This Row],[w]]*_L2)-テーブル143[[#This Row],[w]]*_C2))</f>
        <v>-1.5651813299346198</v>
      </c>
    </row>
    <row r="1181" spans="1:7">
      <c r="A1181">
        <f t="shared" si="29"/>
        <v>11323.5</v>
      </c>
      <c r="B1181">
        <f>2*PI()*テーブル143[[#This Row],[周波数]]</f>
        <v>71147.648825848039</v>
      </c>
      <c r="C1181">
        <f>(テーブル143[[#This Row],[w]]*_C2-1/(テーブル143[[#This Row],[w]]*_L2))^2</f>
        <v>317.73118917753237</v>
      </c>
      <c r="D1181">
        <f>1/(SQRT((1/_R2)^2+テーブル143[[#This Row],[(wc-1/wl)^2]]))</f>
        <v>5.6100049143905206E-2</v>
      </c>
      <c r="E1181">
        <f>テーブル143[[#This Row],[インピーダンス]]*COS(テーブル143[[#This Row],[偏角]])</f>
        <v>3.1472155139486299E-4</v>
      </c>
      <c r="F1181">
        <f>テーブル143[[#This Row],[インピーダンス]]*SIN(テーブル143[[#This Row],[偏角]])</f>
        <v>-5.609916634223424E-2</v>
      </c>
      <c r="G1181" s="2">
        <f>ATAN(_R2*(1/(テーブル143[[#This Row],[w]]*_L2)-テーブル143[[#This Row],[w]]*_C2))</f>
        <v>-1.5651862924535984</v>
      </c>
    </row>
    <row r="1182" spans="1:7">
      <c r="A1182">
        <f t="shared" si="29"/>
        <v>11333.5</v>
      </c>
      <c r="B1182">
        <f>2*PI()*テーブル143[[#This Row],[周波数]]</f>
        <v>71210.480678919834</v>
      </c>
      <c r="C1182">
        <f>(テーブル143[[#This Row],[w]]*_C2-1/(テーブル143[[#This Row],[w]]*_L2))^2</f>
        <v>318.29306868952284</v>
      </c>
      <c r="D1182">
        <f>1/(SQRT((1/_R2)^2+テーブル143[[#This Row],[(wc-1/wl)^2]]))</f>
        <v>5.6050512406242738E-2</v>
      </c>
      <c r="E1182">
        <f>テーブル143[[#This Row],[インピーダンス]]*COS(テーブル143[[#This Row],[偏角]])</f>
        <v>3.1416599410024254E-4</v>
      </c>
      <c r="F1182">
        <f>テーブル143[[#This Row],[インピーダンス]]*SIN(テーブル143[[#This Row],[偏角]])</f>
        <v>-5.6049631941079883E-2</v>
      </c>
      <c r="G1182" s="2">
        <f>ATAN(_R2*(1/(テーブル143[[#This Row],[w]]*_L2)-テーブル143[[#This Row],[w]]*_C2))</f>
        <v>-1.5651912462052491</v>
      </c>
    </row>
    <row r="1183" spans="1:7">
      <c r="A1183">
        <f t="shared" si="29"/>
        <v>11343.5</v>
      </c>
      <c r="B1183">
        <f>2*PI()*テーブル143[[#This Row],[周波数]]</f>
        <v>71273.312531991643</v>
      </c>
      <c r="C1183">
        <f>(テーブル143[[#This Row],[w]]*_C2-1/(テーブル143[[#This Row],[w]]*_L2))^2</f>
        <v>318.85544418938463</v>
      </c>
      <c r="D1183">
        <f>1/(SQRT((1/_R2)^2+テーブル143[[#This Row],[(wc-1/wl)^2]]))</f>
        <v>5.6001063106890861E-2</v>
      </c>
      <c r="E1183">
        <f>テーブル143[[#This Row],[インピーダンス]]*COS(テーブル143[[#This Row],[偏角]])</f>
        <v>3.1361190691019987E-4</v>
      </c>
      <c r="F1183">
        <f>テーブル143[[#This Row],[インピーダンス]]*SIN(テーブル143[[#This Row],[偏角]])</f>
        <v>-5.600018496999646E-2</v>
      </c>
      <c r="G1183" s="2">
        <f>ATAN(_R2*(1/(テーブル143[[#This Row],[w]]*_L2)-テーブル143[[#This Row],[w]]*_C2))</f>
        <v>-1.5651961912127941</v>
      </c>
    </row>
    <row r="1184" spans="1:7">
      <c r="A1184">
        <f t="shared" si="29"/>
        <v>11353.5</v>
      </c>
      <c r="B1184">
        <f>2*PI()*テーブル143[[#This Row],[周波数]]</f>
        <v>71336.144385063439</v>
      </c>
      <c r="C1184">
        <f>(テーブル143[[#This Row],[w]]*_C2-1/(テーブル143[[#This Row],[w]]*_L2))^2</f>
        <v>319.41831567711677</v>
      </c>
      <c r="D1184">
        <f>1/(SQRT((1/_R2)^2+テーブル143[[#This Row],[(wc-1/wl)^2]]))</f>
        <v>5.5951701014458212E-2</v>
      </c>
      <c r="E1184">
        <f>テーブル143[[#This Row],[インピーダンス]]*COS(テーブル143[[#This Row],[偏角]])</f>
        <v>3.1305928464112716E-4</v>
      </c>
      <c r="F1184">
        <f>テーブル143[[#This Row],[インピーダンス]]*SIN(テーブル143[[#This Row],[偏角]])</f>
        <v>-5.5950825197628888E-2</v>
      </c>
      <c r="G1184" s="2">
        <f>ATAN(_R2*(1/(テーブル143[[#This Row],[w]]*_L2)-テーブル143[[#This Row],[w]]*_C2))</f>
        <v>-1.5652011274993738</v>
      </c>
    </row>
    <row r="1185" spans="1:7">
      <c r="A1185">
        <f t="shared" si="29"/>
        <v>11363.5</v>
      </c>
      <c r="B1185">
        <f>2*PI()*テーブル143[[#This Row],[周波数]]</f>
        <v>71398.976238135234</v>
      </c>
      <c r="C1185">
        <f>(テーブル143[[#This Row],[w]]*_C2-1/(テーブル143[[#This Row],[w]]*_L2))^2</f>
        <v>319.98168315271863</v>
      </c>
      <c r="D1185">
        <f>1/(SQRT((1/_R2)^2+テーブル143[[#This Row],[(wc-1/wl)^2]]))</f>
        <v>5.5902425898369447E-2</v>
      </c>
      <c r="E1185">
        <f>テーブル143[[#This Row],[インピーダンス]]*COS(テーブル143[[#This Row],[偏角]])</f>
        <v>3.1250812213226711E-4</v>
      </c>
      <c r="F1185">
        <f>テーブル143[[#This Row],[インピーダンス]]*SIN(テーブル143[[#This Row],[偏角]])</f>
        <v>-5.5901552393437956E-2</v>
      </c>
      <c r="G1185" s="2">
        <f>ATAN(_R2*(1/(テーブル143[[#This Row],[w]]*_L2)-テーブル143[[#This Row],[w]]*_C2))</f>
        <v>-1.5652060550880467</v>
      </c>
    </row>
    <row r="1186" spans="1:7">
      <c r="A1186">
        <f t="shared" si="29"/>
        <v>11373.5</v>
      </c>
      <c r="B1186">
        <f>2*PI()*テーブル143[[#This Row],[周波数]]</f>
        <v>71461.808091207029</v>
      </c>
      <c r="C1186">
        <f>(テーブル143[[#This Row],[w]]*_C2-1/(テーブル143[[#This Row],[w]]*_L2))^2</f>
        <v>320.54554661618937</v>
      </c>
      <c r="D1186">
        <f>1/(SQRT((1/_R2)^2+テーブル143[[#This Row],[(wc-1/wl)^2]]))</f>
        <v>5.5853237528861649E-2</v>
      </c>
      <c r="E1186">
        <f>テーブル143[[#This Row],[インピーダンス]]*COS(テーブル143[[#This Row],[偏角]])</f>
        <v>3.1195841424555006E-4</v>
      </c>
      <c r="F1186">
        <f>テーブル143[[#This Row],[インピーダンス]]*SIN(テーブル143[[#This Row],[偏角]])</f>
        <v>-5.5852366327696634E-2</v>
      </c>
      <c r="G1186" s="2">
        <f>ATAN(_R2*(1/(テーブル143[[#This Row],[w]]*_L2)-テーブル143[[#This Row],[w]]*_C2))</f>
        <v>-1.5652109740017903</v>
      </c>
    </row>
    <row r="1187" spans="1:7">
      <c r="A1187">
        <f t="shared" si="29"/>
        <v>11383.5</v>
      </c>
      <c r="B1187">
        <f>2*PI()*テーブル143[[#This Row],[周波数]]</f>
        <v>71524.639944278824</v>
      </c>
      <c r="C1187">
        <f>(テーブル143[[#This Row],[w]]*_C2-1/(テーブル143[[#This Row],[w]]*_L2))^2</f>
        <v>321.10990606752807</v>
      </c>
      <c r="D1187">
        <f>1/(SQRT((1/_R2)^2+テーブル143[[#This Row],[(wc-1/wl)^2]]))</f>
        <v>5.5804135676980844E-2</v>
      </c>
      <c r="E1187">
        <f>テーブル143[[#This Row],[インピーダンス]]*COS(テーブル143[[#This Row],[偏角]])</f>
        <v>3.114101558654826E-4</v>
      </c>
      <c r="F1187">
        <f>テーブル143[[#This Row],[インピーダンス]]*SIN(テーブル143[[#This Row],[偏角]])</f>
        <v>-5.5803266771486691E-2</v>
      </c>
      <c r="G1187" s="2">
        <f>ATAN(_R2*(1/(テーブル143[[#This Row],[w]]*_L2)-テーブル143[[#This Row],[w]]*_C2))</f>
        <v>-1.5652158842635018</v>
      </c>
    </row>
    <row r="1188" spans="1:7">
      <c r="A1188">
        <f t="shared" si="29"/>
        <v>11393.5</v>
      </c>
      <c r="B1188">
        <f>2*PI()*テーブル143[[#This Row],[周波数]]</f>
        <v>71587.471797350619</v>
      </c>
      <c r="C1188">
        <f>(テーブル143[[#This Row],[w]]*_C2-1/(テーブル143[[#This Row],[w]]*_L2))^2</f>
        <v>321.67476150673406</v>
      </c>
      <c r="D1188">
        <f>1/(SQRT((1/_R2)^2+テーブル143[[#This Row],[(wc-1/wl)^2]]))</f>
        <v>5.5755120114578283E-2</v>
      </c>
      <c r="E1188">
        <f>テーブル143[[#This Row],[インピーダンス]]*COS(テーブル143[[#This Row],[偏角]])</f>
        <v>3.1086334189910921E-4</v>
      </c>
      <c r="F1188">
        <f>テーブル143[[#This Row],[インピーダンス]]*SIN(テーブル143[[#This Row],[偏角]])</f>
        <v>-5.5754253496694897E-2</v>
      </c>
      <c r="G1188" s="2">
        <f>ATAN(_R2*(1/(テーブル143[[#This Row],[w]]*_L2)-テーブル143[[#This Row],[w]]*_C2))</f>
        <v>-1.5652207858959963</v>
      </c>
    </row>
    <row r="1189" spans="1:7">
      <c r="A1189">
        <f t="shared" si="29"/>
        <v>11403.5</v>
      </c>
      <c r="B1189">
        <f>2*PI()*テーブル143[[#This Row],[周波数]]</f>
        <v>71650.303650422415</v>
      </c>
      <c r="C1189">
        <f>(テーブル143[[#This Row],[w]]*_C2-1/(テーブル143[[#This Row],[w]]*_L2))^2</f>
        <v>322.24011293380659</v>
      </c>
      <c r="D1189">
        <f>1/(SQRT((1/_R2)^2+テーブル143[[#This Row],[(wc-1/wl)^2]]))</f>
        <v>5.5706190614307025E-2</v>
      </c>
      <c r="E1189">
        <f>テーブル143[[#This Row],[インピーダンス]]*COS(テーブル143[[#This Row],[偏角]])</f>
        <v>3.1031796727575337E-4</v>
      </c>
      <c r="F1189">
        <f>テーブル143[[#This Row],[インピーダンス]]*SIN(テーブル143[[#This Row],[偏角]])</f>
        <v>-5.570532627600968E-2</v>
      </c>
      <c r="G1189" s="2">
        <f>ATAN(_R2*(1/(テーブル143[[#This Row],[w]]*_L2)-テーブル143[[#This Row],[w]]*_C2))</f>
        <v>-1.5652256789220105</v>
      </c>
    </row>
    <row r="1190" spans="1:7">
      <c r="A1190">
        <f t="shared" si="29"/>
        <v>11413.5</v>
      </c>
      <c r="B1190">
        <f>2*PI()*テーブル143[[#This Row],[周波数]]</f>
        <v>71713.13550349421</v>
      </c>
      <c r="C1190">
        <f>(テーブル143[[#This Row],[w]]*_C2-1/(テーブル143[[#This Row],[w]]*_L2))^2</f>
        <v>322.80596034874469</v>
      </c>
      <c r="D1190">
        <f>1/(SQRT((1/_R2)^2+テーブル143[[#This Row],[(wc-1/wl)^2]]))</f>
        <v>5.565734694961838E-2</v>
      </c>
      <c r="E1190">
        <f>テーブル143[[#This Row],[インピーダンス]]*COS(テーブル143[[#This Row],[偏角]])</f>
        <v>3.0977402694701793E-4</v>
      </c>
      <c r="F1190">
        <f>テーブル143[[#This Row],[インピーダンス]]*SIN(テーブル143[[#This Row],[偏角]])</f>
        <v>-5.5656484882917495E-2</v>
      </c>
      <c r="G1190" s="2">
        <f>ATAN(_R2*(1/(テーブル143[[#This Row],[w]]*_L2)-テーブル143[[#This Row],[w]]*_C2))</f>
        <v>-1.5652305633642001</v>
      </c>
    </row>
    <row r="1191" spans="1:7">
      <c r="A1191">
        <f t="shared" si="29"/>
        <v>11423.5</v>
      </c>
      <c r="B1191">
        <f>2*PI()*テーブル143[[#This Row],[周波数]]</f>
        <v>71775.967356566005</v>
      </c>
      <c r="C1191">
        <f>(テーブル143[[#This Row],[w]]*_C2-1/(テーブル143[[#This Row],[w]]*_L2))^2</f>
        <v>323.37230375154786</v>
      </c>
      <c r="D1191">
        <f>1/(SQRT((1/_R2)^2+テーブル143[[#This Row],[(wc-1/wl)^2]]))</f>
        <v>5.5608588894758372E-2</v>
      </c>
      <c r="E1191">
        <f>テーブル143[[#This Row],[インピーダンス]]*COS(テーブル143[[#This Row],[偏角]])</f>
        <v>3.0923151588662642E-4</v>
      </c>
      <c r="F1191">
        <f>テーブル143[[#This Row],[インピーダンス]]*SIN(テーブル143[[#This Row],[偏角]])</f>
        <v>-5.5607729091699358E-2</v>
      </c>
      <c r="G1191" s="2">
        <f>ATAN(_R2*(1/(テーブル143[[#This Row],[w]]*_L2)-テーブル143[[#This Row],[w]]*_C2))</f>
        <v>-1.5652354392451415</v>
      </c>
    </row>
    <row r="1192" spans="1:7">
      <c r="A1192">
        <f t="shared" si="29"/>
        <v>11433.5</v>
      </c>
      <c r="B1192">
        <f>2*PI()*テーブル143[[#This Row],[周波数]]</f>
        <v>71838.7992096378</v>
      </c>
      <c r="C1192">
        <f>(テーブル143[[#This Row],[w]]*_C2-1/(テーブル143[[#This Row],[w]]*_L2))^2</f>
        <v>323.93914314221502</v>
      </c>
      <c r="D1192">
        <f>1/(SQRT((1/_R2)^2+テーブル143[[#This Row],[(wc-1/wl)^2]]))</f>
        <v>5.5559916224764361E-2</v>
      </c>
      <c r="E1192">
        <f>テーブル143[[#This Row],[インピーダンス]]*COS(テーブル143[[#This Row],[偏角]])</f>
        <v>3.0869042909028872E-4</v>
      </c>
      <c r="F1192">
        <f>テーブル143[[#This Row],[インピーダンス]]*SIN(テーブル143[[#This Row],[偏角]])</f>
        <v>-5.5559058677427407E-2</v>
      </c>
      <c r="G1192" s="2">
        <f>ATAN(_R2*(1/(テーブル143[[#This Row],[w]]*_L2)-テーブル143[[#This Row],[w]]*_C2))</f>
        <v>-1.5652403065873324</v>
      </c>
    </row>
    <row r="1193" spans="1:7">
      <c r="A1193">
        <f t="shared" si="29"/>
        <v>11443.5</v>
      </c>
      <c r="B1193">
        <f>2*PI()*テーブル143[[#This Row],[周波数]]</f>
        <v>71901.631062709595</v>
      </c>
      <c r="C1193">
        <f>(テーブル143[[#This Row],[w]]*_C2-1/(テーブル143[[#This Row],[w]]*_L2))^2</f>
        <v>324.50647852074565</v>
      </c>
      <c r="D1193">
        <f>1/(SQRT((1/_R2)^2+テーブル143[[#This Row],[(wc-1/wl)^2]]))</f>
        <v>5.5511328715461425E-2</v>
      </c>
      <c r="E1193">
        <f>テーブル143[[#This Row],[インピーダンス]]*COS(テーブル143[[#This Row],[偏角]])</f>
        <v>3.0815076157560497E-4</v>
      </c>
      <c r="F1193">
        <f>テーブル143[[#This Row],[インピーダンス]]*SIN(テーブル143[[#This Row],[偏角]])</f>
        <v>-5.5510473415961353E-2</v>
      </c>
      <c r="G1193" s="2">
        <f>ATAN(_R2*(1/(テーブル143[[#This Row],[w]]*_L2)-テーブル143[[#This Row],[w]]*_C2))</f>
        <v>-1.5652451654131914</v>
      </c>
    </row>
    <row r="1194" spans="1:7">
      <c r="A1194">
        <f t="shared" si="29"/>
        <v>11453.5</v>
      </c>
      <c r="B1194">
        <f>2*PI()*テーブル143[[#This Row],[周波数]]</f>
        <v>71964.462915781391</v>
      </c>
      <c r="C1194">
        <f>(テーブル143[[#This Row],[w]]*_C2-1/(テーブル143[[#This Row],[w]]*_L2))^2</f>
        <v>325.07430988713872</v>
      </c>
      <c r="D1194">
        <f>1/(SQRT((1/_R2)^2+テーブル143[[#This Row],[(wc-1/wl)^2]]))</f>
        <v>5.5462826143459057E-2</v>
      </c>
      <c r="E1194">
        <f>テーブル143[[#This Row],[インピーダンス]]*COS(テーブル143[[#This Row],[偏角]])</f>
        <v>3.0761250838195754E-4</v>
      </c>
      <c r="F1194">
        <f>テーブル143[[#This Row],[インピーダンス]]*SIN(テーブル143[[#This Row],[偏角]])</f>
        <v>-5.5461973083945112E-2</v>
      </c>
      <c r="G1194" s="2">
        <f>ATAN(_R2*(1/(テーブル143[[#This Row],[w]]*_L2)-テーブル143[[#This Row],[w]]*_C2))</f>
        <v>-1.5652500157450586</v>
      </c>
    </row>
    <row r="1195" spans="1:7">
      <c r="A1195">
        <f t="shared" si="29"/>
        <v>11463.5</v>
      </c>
      <c r="B1195">
        <f>2*PI()*テーブル143[[#This Row],[周波数]]</f>
        <v>72027.294768853186</v>
      </c>
      <c r="C1195">
        <f>(テーブル143[[#This Row],[w]]*_C2-1/(テーブル143[[#This Row],[w]]*_L2))^2</f>
        <v>325.64263724139369</v>
      </c>
      <c r="D1195">
        <f>1/(SQRT((1/_R2)^2+テーブル143[[#This Row],[(wc-1/wl)^2]]))</f>
        <v>5.5414408286147618E-2</v>
      </c>
      <c r="E1195">
        <f>テーブル143[[#This Row],[インピーダンス]]*COS(テーブル143[[#This Row],[偏角]])</f>
        <v>3.0707566457039125E-4</v>
      </c>
      <c r="F1195">
        <f>テーブル143[[#This Row],[インピーダンス]]*SIN(テーブル143[[#This Row],[偏角]])</f>
        <v>-5.5413557458803296E-2</v>
      </c>
      <c r="G1195" s="2">
        <f>ATAN(_R2*(1/(テーブル143[[#This Row],[w]]*_L2)-テーブル143[[#This Row],[w]]*_C2))</f>
        <v>-1.5652548576051961</v>
      </c>
    </row>
    <row r="1196" spans="1:7">
      <c r="A1196">
        <f t="shared" si="29"/>
        <v>11473.5</v>
      </c>
      <c r="B1196">
        <f>2*PI()*テーブル143[[#This Row],[周波数]]</f>
        <v>72090.126621924981</v>
      </c>
      <c r="C1196">
        <f>(テーブル143[[#This Row],[w]]*_C2-1/(テーブル143[[#This Row],[w]]*_L2))^2</f>
        <v>326.21146058350973</v>
      </c>
      <c r="D1196">
        <f>1/(SQRT((1/_R2)^2+テーブル143[[#This Row],[(wc-1/wl)^2]]))</f>
        <v>5.5366074921695041E-2</v>
      </c>
      <c r="E1196">
        <f>テーブル143[[#This Row],[インピーダンス]]*COS(テーブル143[[#This Row],[偏角]])</f>
        <v>3.0654022522346981E-4</v>
      </c>
      <c r="F1196">
        <f>テーブル143[[#This Row],[インピーダンス]]*SIN(テーブル143[[#This Row],[偏角]])</f>
        <v>-5.5365226318737901E-2</v>
      </c>
      <c r="G1196" s="2">
        <f>ATAN(_R2*(1/(テーブル143[[#This Row],[w]]*_L2)-テーブル143[[#This Row],[w]]*_C2))</f>
        <v>-1.5652596910157885</v>
      </c>
    </row>
    <row r="1197" spans="1:7">
      <c r="A1197">
        <f t="shared" si="29"/>
        <v>11483.5</v>
      </c>
      <c r="B1197">
        <f>2*PI()*テーブル143[[#This Row],[周波数]]</f>
        <v>72152.958474996776</v>
      </c>
      <c r="C1197">
        <f>(テーブル143[[#This Row],[w]]*_C2-1/(テーブル143[[#This Row],[w]]*_L2))^2</f>
        <v>326.7807799134859</v>
      </c>
      <c r="D1197">
        <f>1/(SQRT((1/_R2)^2+テーブル143[[#This Row],[(wc-1/wl)^2]]))</f>
        <v>5.5317825829043349E-2</v>
      </c>
      <c r="E1197">
        <f>テーブル143[[#This Row],[インピーダンス]]*COS(テーブル143[[#This Row],[偏角]])</f>
        <v>3.0600618544524325E-4</v>
      </c>
      <c r="F1197">
        <f>テーブル143[[#This Row],[インピーダンス]]*SIN(テーブル143[[#This Row],[偏角]])</f>
        <v>-5.5316979442724859E-2</v>
      </c>
      <c r="G1197" s="2">
        <f>ATAN(_R2*(1/(テーブル143[[#This Row],[w]]*_L2)-テーブル143[[#This Row],[w]]*_C2))</f>
        <v>-1.5652645159989422</v>
      </c>
    </row>
    <row r="1198" spans="1:7">
      <c r="A1198">
        <f t="shared" si="29"/>
        <v>11493.5</v>
      </c>
      <c r="B1198">
        <f>2*PI()*テーブル143[[#This Row],[周波数]]</f>
        <v>72215.790328068571</v>
      </c>
      <c r="C1198">
        <f>(テーブル143[[#This Row],[w]]*_C2-1/(テーブル143[[#This Row],[w]]*_L2))^2</f>
        <v>327.35059523132145</v>
      </c>
      <c r="D1198">
        <f>1/(SQRT((1/_R2)^2+テーブル143[[#This Row],[(wc-1/wl)^2]]))</f>
        <v>5.5269660787905329E-2</v>
      </c>
      <c r="E1198">
        <f>テーブル143[[#This Row],[インピーダンス]]*COS(テーブル143[[#This Row],[偏角]])</f>
        <v>3.054735403610072E-4</v>
      </c>
      <c r="F1198">
        <f>テーブル143[[#This Row],[インピーダンス]]*SIN(テーブル143[[#This Row],[偏角]])</f>
        <v>-5.5268816610510661E-2</v>
      </c>
      <c r="G1198" s="2">
        <f>ATAN(_R2*(1/(テーブル143[[#This Row],[w]]*_L2)-テーブル143[[#This Row],[w]]*_C2))</f>
        <v>-1.5652693325766878</v>
      </c>
    </row>
    <row r="1199" spans="1:7">
      <c r="A1199">
        <f t="shared" si="29"/>
        <v>11503.5</v>
      </c>
      <c r="B1199">
        <f>2*PI()*テーブル143[[#This Row],[周波数]]</f>
        <v>72278.622181140367</v>
      </c>
      <c r="C1199">
        <f>(テーブル143[[#This Row],[w]]*_C2-1/(テーブル143[[#This Row],[w]]*_L2))^2</f>
        <v>327.92090653701587</v>
      </c>
      <c r="D1199">
        <f>1/(SQRT((1/_R2)^2+テーブル143[[#This Row],[(wc-1/wl)^2]]))</f>
        <v>5.5221579578761115E-2</v>
      </c>
      <c r="E1199">
        <f>テーブル143[[#This Row],[インピーダンス]]*COS(テーブル143[[#This Row],[偏角]])</f>
        <v>3.0494228511734482E-4</v>
      </c>
      <c r="F1199">
        <f>テーブル143[[#This Row],[インピーダンス]]*SIN(テーブル143[[#This Row],[偏角]])</f>
        <v>-5.5220737602608989E-2</v>
      </c>
      <c r="G1199" s="2">
        <f>ATAN(_R2*(1/(テーブル143[[#This Row],[w]]*_L2)-テーブル143[[#This Row],[w]]*_C2))</f>
        <v>-1.5652741407709776</v>
      </c>
    </row>
    <row r="1200" spans="1:7">
      <c r="A1200">
        <f t="shared" si="29"/>
        <v>11513.5</v>
      </c>
      <c r="B1200">
        <f>2*PI()*テーブル143[[#This Row],[周波数]]</f>
        <v>72341.454034212162</v>
      </c>
      <c r="C1200">
        <f>(テーブル143[[#This Row],[w]]*_C2-1/(テーブル143[[#This Row],[w]]*_L2))^2</f>
        <v>328.4917138305683</v>
      </c>
      <c r="D1200">
        <f>1/(SQRT((1/_R2)^2+テーブル143[[#This Row],[(wc-1/wl)^2]]))</f>
        <v>5.5173581982854922E-2</v>
      </c>
      <c r="E1200">
        <f>テーブル143[[#This Row],[インピーダンス]]*COS(テーブル143[[#This Row],[偏角]])</f>
        <v>3.0441241488187565E-4</v>
      </c>
      <c r="F1200">
        <f>テーブル143[[#This Row],[インピーダンス]]*SIN(テーブル143[[#This Row],[偏角]])</f>
        <v>-5.5172742200297407E-2</v>
      </c>
      <c r="G1200" s="2">
        <f>ATAN(_R2*(1/(テーブル143[[#This Row],[w]]*_L2)-テーブル143[[#This Row],[w]]*_C2))</f>
        <v>-1.5652789406036889</v>
      </c>
    </row>
    <row r="1201" spans="1:7">
      <c r="A1201">
        <f t="shared" si="29"/>
        <v>11523.5</v>
      </c>
      <c r="B1201">
        <f>2*PI()*テーブル143[[#This Row],[周波数]]</f>
        <v>72404.285887283957</v>
      </c>
      <c r="C1201">
        <f>(テーブル143[[#This Row],[w]]*_C2-1/(テーブル143[[#This Row],[w]]*_L2))^2</f>
        <v>329.06301711197779</v>
      </c>
      <c r="D1201">
        <f>1/(SQRT((1/_R2)^2+テーブル143[[#This Row],[(wc-1/wl)^2]]))</f>
        <v>5.5125667782191697E-2</v>
      </c>
      <c r="E1201">
        <f>テーブル143[[#This Row],[インピーダンス]]*COS(テーブル143[[#This Row],[偏角]])</f>
        <v>3.0388392484326167E-4</v>
      </c>
      <c r="F1201">
        <f>テーブル143[[#This Row],[インピーダンス]]*SIN(テーブル143[[#This Row],[偏角]])</f>
        <v>-5.5124830185614079E-2</v>
      </c>
      <c r="G1201" s="2">
        <f>ATAN(_R2*(1/(テーブル143[[#This Row],[w]]*_L2)-テーブル143[[#This Row],[w]]*_C2))</f>
        <v>-1.5652837320966217</v>
      </c>
    </row>
    <row r="1202" spans="1:7">
      <c r="A1202">
        <f t="shared" ref="A1202:A1261" si="30">A1201+_dt2</f>
        <v>11533.5</v>
      </c>
      <c r="B1202">
        <f>2*PI()*テーブル143[[#This Row],[周波数]]</f>
        <v>72467.117740355752</v>
      </c>
      <c r="C1202">
        <f>(テーブル143[[#This Row],[w]]*_C2-1/(テーブル143[[#This Row],[w]]*_L2))^2</f>
        <v>329.63481638124398</v>
      </c>
      <c r="D1202">
        <f>1/(SQRT((1/_R2)^2+テーブル143[[#This Row],[(wc-1/wl)^2]]))</f>
        <v>5.5077836759533767E-2</v>
      </c>
      <c r="E1202">
        <f>テーブル143[[#This Row],[インピーダンス]]*COS(テーブル143[[#This Row],[偏角]])</f>
        <v>3.0335681021098149E-4</v>
      </c>
      <c r="F1202">
        <f>テーブル143[[#This Row],[インピーダンス]]*SIN(テーブル143[[#This Row],[偏角]])</f>
        <v>-5.5077001341354341E-2</v>
      </c>
      <c r="G1202" s="2">
        <f>ATAN(_R2*(1/(テーブル143[[#This Row],[w]]*_L2)-テーブル143[[#This Row],[w]]*_C2))</f>
        <v>-1.5652885152715017</v>
      </c>
    </row>
    <row r="1203" spans="1:7">
      <c r="A1203">
        <f t="shared" si="30"/>
        <v>11543.5</v>
      </c>
      <c r="B1203">
        <f>2*PI()*テーブル143[[#This Row],[周波数]]</f>
        <v>72529.949593427547</v>
      </c>
      <c r="C1203">
        <f>(テーブル143[[#This Row],[w]]*_C2-1/(テーブル143[[#This Row],[w]]*_L2))^2</f>
        <v>330.20711163836569</v>
      </c>
      <c r="D1203">
        <f>1/(SQRT((1/_R2)^2+テーブル143[[#This Row],[(wc-1/wl)^2]]))</f>
        <v>5.5030088698397657E-2</v>
      </c>
      <c r="E1203">
        <f>テーブル143[[#This Row],[インピーダンス]]*COS(テーブル143[[#This Row],[偏角]])</f>
        <v>3.028310662153503E-4</v>
      </c>
      <c r="F1203">
        <f>テーブル143[[#This Row],[インピーダンス]]*SIN(テーブル143[[#This Row],[偏角]])</f>
        <v>-5.5029255451067557E-2</v>
      </c>
      <c r="G1203" s="2">
        <f>ATAN(_R2*(1/(テーブル143[[#This Row],[w]]*_L2)-テーブル143[[#This Row],[w]]*_C2))</f>
        <v>-1.5652932901499776</v>
      </c>
    </row>
    <row r="1204" spans="1:7">
      <c r="A1204">
        <f t="shared" si="30"/>
        <v>11553.5</v>
      </c>
      <c r="B1204">
        <f>2*PI()*テーブル143[[#This Row],[周波数]]</f>
        <v>72592.781446499343</v>
      </c>
      <c r="C1204">
        <f>(テーブル143[[#This Row],[w]]*_C2-1/(テーブル143[[#This Row],[w]]*_L2))^2</f>
        <v>330.7799028833424</v>
      </c>
      <c r="D1204">
        <f>1/(SQRT((1/_R2)^2+テーブル143[[#This Row],[(wc-1/wl)^2]]))</f>
        <v>5.4982423383050705E-2</v>
      </c>
      <c r="E1204">
        <f>テーブル143[[#This Row],[インピーダンス]]*COS(テーブル143[[#This Row],[偏角]])</f>
        <v>3.0230668810730699E-4</v>
      </c>
      <c r="F1204">
        <f>テーブル143[[#This Row],[インピーダンス]]*SIN(テーブル143[[#This Row],[偏角]])</f>
        <v>-5.498159229905375E-2</v>
      </c>
      <c r="G1204" s="2">
        <f>ATAN(_R2*(1/(テーブル143[[#This Row],[w]]*_L2)-テーブル143[[#This Row],[w]]*_C2))</f>
        <v>-1.5652980567536241</v>
      </c>
    </row>
    <row r="1205" spans="1:7">
      <c r="A1205">
        <f t="shared" si="30"/>
        <v>11563.5</v>
      </c>
      <c r="B1205">
        <f>2*PI()*テーブル143[[#This Row],[周波数]]</f>
        <v>72655.613299571152</v>
      </c>
      <c r="C1205">
        <f>(テーブル143[[#This Row],[w]]*_C2-1/(テーブル143[[#This Row],[w]]*_L2))^2</f>
        <v>331.35319011617366</v>
      </c>
      <c r="D1205">
        <f>1/(SQRT((1/_R2)^2+テーブル143[[#This Row],[(wc-1/wl)^2]]))</f>
        <v>5.4934840598507839E-2</v>
      </c>
      <c r="E1205">
        <f>テーブル143[[#This Row],[インピーダンス]]*COS(テーブル143[[#This Row],[偏角]])</f>
        <v>3.017836711583494E-4</v>
      </c>
      <c r="F1205">
        <f>テーブル143[[#This Row],[インピーダンス]]*SIN(テーブル143[[#This Row],[偏角]])</f>
        <v>-5.4934011670360355E-2</v>
      </c>
      <c r="G1205" s="2">
        <f>ATAN(_R2*(1/(テーブル143[[#This Row],[w]]*_L2)-テーブル143[[#This Row],[w]]*_C2))</f>
        <v>-1.5653028151039408</v>
      </c>
    </row>
    <row r="1206" spans="1:7">
      <c r="A1206">
        <f t="shared" si="30"/>
        <v>11573.5</v>
      </c>
      <c r="B1206">
        <f>2*PI()*テーブル143[[#This Row],[周波数]]</f>
        <v>72718.445152642948</v>
      </c>
      <c r="C1206">
        <f>(テーブル143[[#This Row],[w]]*_C2-1/(テーブル143[[#This Row],[w]]*_L2))^2</f>
        <v>331.92697333685817</v>
      </c>
      <c r="D1206">
        <f>1/(SQRT((1/_R2)^2+テーブル143[[#This Row],[(wc-1/wl)^2]]))</f>
        <v>5.4887340130528442E-2</v>
      </c>
      <c r="E1206">
        <f>テーブル143[[#This Row],[インピーダンス]]*COS(テーブル143[[#This Row],[偏角]])</f>
        <v>3.0126201066043391E-4</v>
      </c>
      <c r="F1206">
        <f>テーブル143[[#This Row],[インピーダンス]]*SIN(テーブル143[[#This Row],[偏角]])</f>
        <v>-5.4886513350779084E-2</v>
      </c>
      <c r="G1206" s="2">
        <f>ATAN(_R2*(1/(テーブル143[[#This Row],[w]]*_L2)-テーブル143[[#This Row],[w]]*_C2))</f>
        <v>-1.5653075652223527</v>
      </c>
    </row>
    <row r="1207" spans="1:7">
      <c r="A1207">
        <f t="shared" si="30"/>
        <v>11583.5</v>
      </c>
      <c r="B1207">
        <f>2*PI()*テーブル143[[#This Row],[周波数]]</f>
        <v>72781.277005714743</v>
      </c>
      <c r="C1207">
        <f>(テーブル143[[#This Row],[w]]*_C2-1/(テーブル143[[#This Row],[w]]*_L2))^2</f>
        <v>332.50125254539546</v>
      </c>
      <c r="D1207">
        <f>1/(SQRT((1/_R2)^2+テーブル143[[#This Row],[(wc-1/wl)^2]]))</f>
        <v>5.4839921765612955E-2</v>
      </c>
      <c r="E1207">
        <f>テーブル143[[#This Row],[インピーダンス]]*COS(テーブル143[[#This Row],[偏角]])</f>
        <v>3.0074170192584919E-4</v>
      </c>
      <c r="F1207">
        <f>テーブル143[[#This Row],[インピーダンス]]*SIN(テーブル143[[#This Row],[偏角]])</f>
        <v>-5.4839097126842561E-2</v>
      </c>
      <c r="G1207" s="2">
        <f>ATAN(_R2*(1/(テーブル143[[#This Row],[w]]*_L2)-テーブル143[[#This Row],[w]]*_C2))</f>
        <v>-1.5653123071302111</v>
      </c>
    </row>
    <row r="1208" spans="1:7">
      <c r="A1208">
        <f t="shared" si="30"/>
        <v>11593.5</v>
      </c>
      <c r="B1208">
        <f>2*PI()*テーブル143[[#This Row],[周波数]]</f>
        <v>72844.108858786538</v>
      </c>
      <c r="C1208">
        <f>(テーブル143[[#This Row],[w]]*_C2-1/(テーブル143[[#This Row],[w]]*_L2))^2</f>
        <v>333.0760277417848</v>
      </c>
      <c r="D1208">
        <f>1/(SQRT((1/_R2)^2+テーブル143[[#This Row],[(wc-1/wl)^2]]))</f>
        <v>5.4792585290999833E-2</v>
      </c>
      <c r="E1208">
        <f>テーブル143[[#This Row],[インピーダンス]]*COS(テーブル143[[#This Row],[偏角]])</f>
        <v>3.0022274028715373E-4</v>
      </c>
      <c r="F1208">
        <f>テーブル143[[#This Row],[インピーダンス]]*SIN(テーブル143[[#This Row],[偏角]])</f>
        <v>-5.4791762785821242E-2</v>
      </c>
      <c r="G1208" s="2">
        <f>ATAN(_R2*(1/(テーブル143[[#This Row],[w]]*_L2)-テーブル143[[#This Row],[w]]*_C2))</f>
        <v>-1.5653170408487926</v>
      </c>
    </row>
    <row r="1209" spans="1:7">
      <c r="A1209">
        <f t="shared" si="30"/>
        <v>11603.5</v>
      </c>
      <c r="B1209">
        <f>2*PI()*テーブル143[[#This Row],[周波数]]</f>
        <v>72906.940711858333</v>
      </c>
      <c r="C1209">
        <f>(テーブル143[[#This Row],[w]]*_C2-1/(テーブル143[[#This Row],[w]]*_L2))^2</f>
        <v>333.65129892602545</v>
      </c>
      <c r="D1209">
        <f>1/(SQRT((1/_R2)^2+テーブル143[[#This Row],[(wc-1/wl)^2]]))</f>
        <v>5.474533049466225E-2</v>
      </c>
      <c r="E1209">
        <f>テーブル143[[#This Row],[インピーダンス]]*COS(テーブル143[[#This Row],[偏角]])</f>
        <v>2.9970512109697852E-4</v>
      </c>
      <c r="F1209">
        <f>テーブル143[[#This Row],[インピーダンス]]*SIN(テーブル143[[#This Row],[偏角]])</f>
        <v>-5.4744510115720145E-2</v>
      </c>
      <c r="G1209" s="2">
        <f>ATAN(_R2*(1/(テーブル143[[#This Row],[w]]*_L2)-テーブル143[[#This Row],[w]]*_C2))</f>
        <v>-1.5653217663993018</v>
      </c>
    </row>
    <row r="1210" spans="1:7">
      <c r="A1210">
        <f t="shared" si="30"/>
        <v>11613.5</v>
      </c>
      <c r="B1210">
        <f>2*PI()*テーブル143[[#This Row],[周波数]]</f>
        <v>72969.772564930128</v>
      </c>
      <c r="C1210">
        <f>(テーブル143[[#This Row],[w]]*_C2-1/(テーブル143[[#This Row],[w]]*_L2))^2</f>
        <v>334.22706609811678</v>
      </c>
      <c r="D1210">
        <f>1/(SQRT((1/_R2)^2+テーブル143[[#This Row],[(wc-1/wl)^2]]))</f>
        <v>5.4698157165304996E-2</v>
      </c>
      <c r="E1210">
        <f>テーブル143[[#This Row],[インピーダンス]]*COS(テーブル143[[#This Row],[偏角]])</f>
        <v>2.9918883972803774E-4</v>
      </c>
      <c r="F1210">
        <f>テーブル143[[#This Row],[インピーダンス]]*SIN(テーブル143[[#This Row],[偏角]])</f>
        <v>-5.4697338905275714E-2</v>
      </c>
      <c r="G1210" s="2">
        <f>ATAN(_R2*(1/(テーブル143[[#This Row],[w]]*_L2)-テーブル143[[#This Row],[w]]*_C2))</f>
        <v>-1.5653264838028687</v>
      </c>
    </row>
    <row r="1211" spans="1:7">
      <c r="A1211">
        <f t="shared" si="30"/>
        <v>11623.5</v>
      </c>
      <c r="B1211">
        <f>2*PI()*テーブル143[[#This Row],[周波数]]</f>
        <v>73032.604418001923</v>
      </c>
      <c r="C1211">
        <f>(テーブル143[[#This Row],[w]]*_C2-1/(テーブル143[[#This Row],[w]]*_L2))^2</f>
        <v>334.80332925805794</v>
      </c>
      <c r="D1211">
        <f>1/(SQRT((1/_R2)^2+テーブル143[[#This Row],[(wc-1/wl)^2]]))</f>
        <v>5.4651065092361305E-2</v>
      </c>
      <c r="E1211">
        <f>テーブル143[[#This Row],[インピーダンス]]*COS(テーブル143[[#This Row],[偏角]])</f>
        <v>2.9867389157294547E-4</v>
      </c>
      <c r="F1211">
        <f>テーブル143[[#This Row],[インピーダンス]]*SIN(テーブル143[[#This Row],[偏角]])</f>
        <v>-5.4650248943952713E-2</v>
      </c>
      <c r="G1211" s="2">
        <f>ATAN(_R2*(1/(テーブル143[[#This Row],[w]]*_L2)-テーブル143[[#This Row],[w]]*_C2))</f>
        <v>-1.5653311930805511</v>
      </c>
    </row>
    <row r="1212" spans="1:7">
      <c r="A1212">
        <f t="shared" si="30"/>
        <v>11633.5</v>
      </c>
      <c r="B1212">
        <f>2*PI()*テーブル143[[#This Row],[周波数]]</f>
        <v>73095.436271073719</v>
      </c>
      <c r="C1212">
        <f>(テーブル143[[#This Row],[w]]*_C2-1/(テーブル143[[#This Row],[w]]*_L2))^2</f>
        <v>335.3800884058482</v>
      </c>
      <c r="D1212">
        <f>1/(SQRT((1/_R2)^2+テーブル143[[#This Row],[(wc-1/wl)^2]]))</f>
        <v>5.4604054065989671E-2</v>
      </c>
      <c r="E1212">
        <f>テーブル143[[#This Row],[インピーダンス]]*COS(テーブル143[[#This Row],[偏角]])</f>
        <v>2.9816027204415365E-4</v>
      </c>
      <c r="F1212">
        <f>テーブル143[[#This Row],[インピーダンス]]*SIN(テーブル143[[#This Row],[偏角]])</f>
        <v>-5.4603240021940988E-2</v>
      </c>
      <c r="G1212" s="2">
        <f>ATAN(_R2*(1/(テーブル143[[#This Row],[w]]*_L2)-テーブル143[[#This Row],[w]]*_C2))</f>
        <v>-1.5653358942533342</v>
      </c>
    </row>
    <row r="1213" spans="1:7">
      <c r="A1213">
        <f t="shared" si="30"/>
        <v>11643.5</v>
      </c>
      <c r="B1213">
        <f>2*PI()*テーブル143[[#This Row],[周波数]]</f>
        <v>73158.268124145514</v>
      </c>
      <c r="C1213">
        <f>(テーブル143[[#This Row],[w]]*_C2-1/(テーブル143[[#This Row],[w]]*_L2))^2</f>
        <v>335.95734354148681</v>
      </c>
      <c r="D1213">
        <f>1/(SQRT((1/_R2)^2+テーブル143[[#This Row],[(wc-1/wl)^2]]))</f>
        <v>5.4557123877070825E-2</v>
      </c>
      <c r="E1213">
        <f>テーブル143[[#This Row],[インピーダンス]]*COS(テーブル143[[#This Row],[偏角]])</f>
        <v>2.9764797657380691E-4</v>
      </c>
      <c r="F1213">
        <f>テーブル143[[#This Row],[インピーダンス]]*SIN(テーブル143[[#This Row],[偏角]])</f>
        <v>-5.4556311930152437E-2</v>
      </c>
      <c r="G1213" s="2">
        <f>ATAN(_R2*(1/(テーブル143[[#This Row],[w]]*_L2)-テーブル143[[#This Row],[w]]*_C2))</f>
        <v>-1.5653405873421311</v>
      </c>
    </row>
    <row r="1214" spans="1:7">
      <c r="A1214">
        <f t="shared" si="30"/>
        <v>11653.5</v>
      </c>
      <c r="B1214">
        <f>2*PI()*テーブル143[[#This Row],[周波数]]</f>
        <v>73221.099977217309</v>
      </c>
      <c r="C1214">
        <f>(テーブル143[[#This Row],[w]]*_C2-1/(テーブル143[[#This Row],[w]]*_L2))^2</f>
        <v>336.53509466497331</v>
      </c>
      <c r="D1214">
        <f>1/(SQRT((1/_R2)^2+テーブル143[[#This Row],[(wc-1/wl)^2]]))</f>
        <v>5.4510274317204496E-2</v>
      </c>
      <c r="E1214">
        <f>テーブル143[[#This Row],[インピーダンス]]*COS(テーブル143[[#This Row],[偏角]])</f>
        <v>2.9713700061369356E-4</v>
      </c>
      <c r="F1214">
        <f>テーブル143[[#This Row],[インピーダンス]]*SIN(テーブル143[[#This Row],[偏角]])</f>
        <v>-5.450946446021783E-2</v>
      </c>
      <c r="G1214" s="2">
        <f>ATAN(_R2*(1/(テーブル143[[#This Row],[w]]*_L2)-テーブル143[[#This Row],[w]]*_C2))</f>
        <v>-1.5653452723677828</v>
      </c>
    </row>
    <row r="1215" spans="1:7">
      <c r="A1215">
        <f t="shared" si="30"/>
        <v>11663.5</v>
      </c>
      <c r="B1215">
        <f>2*PI()*テーブル143[[#This Row],[周波数]]</f>
        <v>73283.931830289104</v>
      </c>
      <c r="C1215">
        <f>(テーブル143[[#This Row],[w]]*_C2-1/(テーブル143[[#This Row],[w]]*_L2))^2</f>
        <v>337.11334177630681</v>
      </c>
      <c r="D1215">
        <f>1/(SQRT((1/_R2)^2+テーブル143[[#This Row],[(wc-1/wl)^2]]))</f>
        <v>5.4463505178706469E-2</v>
      </c>
      <c r="E1215">
        <f>テーブル143[[#This Row],[インピーダンス]]*COS(テーブル143[[#This Row],[偏角]])</f>
        <v>2.9662733963510155E-4</v>
      </c>
      <c r="F1215">
        <f>テーブル143[[#This Row],[インピーダンス]]*SIN(テーブル143[[#This Row],[偏角]])</f>
        <v>-5.4462697404483805E-2</v>
      </c>
      <c r="G1215" s="2">
        <f>ATAN(_R2*(1/(テーブル143[[#This Row],[w]]*_L2)-テーブル143[[#This Row],[w]]*_C2))</f>
        <v>-1.5653499493510588</v>
      </c>
    </row>
    <row r="1216" spans="1:7">
      <c r="A1216">
        <f t="shared" si="30"/>
        <v>11673.5</v>
      </c>
      <c r="B1216">
        <f>2*PI()*テーブル143[[#This Row],[周波数]]</f>
        <v>73346.763683360899</v>
      </c>
      <c r="C1216">
        <f>(テーブル143[[#This Row],[w]]*_C2-1/(テーブル143[[#This Row],[w]]*_L2))^2</f>
        <v>337.69208487548656</v>
      </c>
      <c r="D1216">
        <f>1/(SQRT((1/_R2)^2+テーブル143[[#This Row],[(wc-1/wl)^2]]))</f>
        <v>5.4416816254605413E-2</v>
      </c>
      <c r="E1216">
        <f>テーブル143[[#This Row],[インピーダンス]]*COS(テーブル143[[#This Row],[偏角]])</f>
        <v>2.9611898912874641E-4</v>
      </c>
      <c r="F1216">
        <f>テーブル143[[#This Row],[インピーダンス]]*SIN(テーブル143[[#This Row],[偏角]])</f>
        <v>-5.441601055600976E-2</v>
      </c>
      <c r="G1216" s="2">
        <f>ATAN(_R2*(1/(テーブル143[[#This Row],[w]]*_L2)-テーブル143[[#This Row],[w]]*_C2))</f>
        <v>-1.5653546183126572</v>
      </c>
    </row>
    <row r="1217" spans="1:7">
      <c r="A1217">
        <f t="shared" si="30"/>
        <v>11683.5</v>
      </c>
      <c r="B1217">
        <f>2*PI()*テーブル143[[#This Row],[周波数]]</f>
        <v>73409.595536432695</v>
      </c>
      <c r="C1217">
        <f>(テーブル143[[#This Row],[w]]*_C2-1/(テーブル143[[#This Row],[w]]*_L2))^2</f>
        <v>338.27132396251187</v>
      </c>
      <c r="D1217">
        <f>1/(SQRT((1/_R2)^2+テーブル143[[#This Row],[(wc-1/wl)^2]]))</f>
        <v>5.4370207338639835E-2</v>
      </c>
      <c r="E1217">
        <f>テーブル143[[#This Row],[インピーダンス]]*COS(テーブル143[[#This Row],[偏角]])</f>
        <v>2.9561194460466384E-4</v>
      </c>
      <c r="F1217">
        <f>テーブル143[[#This Row],[インピーダンス]]*SIN(テーブル143[[#This Row],[偏角]])</f>
        <v>-5.4369403708564731E-2</v>
      </c>
      <c r="G1217" s="2">
        <f>ATAN(_R2*(1/(テーブル143[[#This Row],[w]]*_L2)-テーブル143[[#This Row],[w]]*_C2))</f>
        <v>-1.5653592792732052</v>
      </c>
    </row>
    <row r="1218" spans="1:7">
      <c r="A1218">
        <f t="shared" si="30"/>
        <v>11693.5</v>
      </c>
      <c r="B1218">
        <f>2*PI()*テーブル143[[#This Row],[周波数]]</f>
        <v>73472.42738950449</v>
      </c>
      <c r="C1218">
        <f>(テーブル143[[#This Row],[w]]*_C2-1/(テーブル143[[#This Row],[w]]*_L2))^2</f>
        <v>338.85105903738219</v>
      </c>
      <c r="D1218">
        <f>1/(SQRT((1/_R2)^2+テーブル143[[#This Row],[(wc-1/wl)^2]]))</f>
        <v>5.4323678225255086E-2</v>
      </c>
      <c r="E1218">
        <f>テーブル143[[#This Row],[インピーダンス]]*COS(テーブル143[[#This Row],[偏角]])</f>
        <v>2.9510620159210331E-4</v>
      </c>
      <c r="F1218">
        <f>テーブル143[[#This Row],[インピーダンス]]*SIN(テーブル143[[#This Row],[偏角]])</f>
        <v>-5.4322876656624469E-2</v>
      </c>
      <c r="G1218" s="2">
        <f>ATAN(_R2*(1/(テーブル143[[#This Row],[w]]*_L2)-テーブル143[[#This Row],[w]]*_C2))</f>
        <v>-1.5653639322532591</v>
      </c>
    </row>
    <row r="1219" spans="1:7">
      <c r="A1219">
        <f t="shared" si="30"/>
        <v>11703.5</v>
      </c>
      <c r="B1219">
        <f>2*PI()*テーブル143[[#This Row],[周波数]]</f>
        <v>73535.259242576285</v>
      </c>
      <c r="C1219">
        <f>(テーブル143[[#This Row],[w]]*_C2-1/(テーブル143[[#This Row],[w]]*_L2))^2</f>
        <v>339.4312901000967</v>
      </c>
      <c r="D1219">
        <f>1/(SQRT((1/_R2)^2+テーブル143[[#This Row],[(wc-1/wl)^2]]))</f>
        <v>5.4277228709600257E-2</v>
      </c>
      <c r="E1219">
        <f>テーブル143[[#This Row],[インピーダンス]]*COS(テーブル143[[#This Row],[偏角]])</f>
        <v>2.946017556394209E-4</v>
      </c>
      <c r="F1219">
        <f>テーブル143[[#This Row],[インピーダンス]]*SIN(テーブル143[[#This Row],[偏角]])</f>
        <v>-5.4276429195368306E-2</v>
      </c>
      <c r="G1219" s="2">
        <f>ATAN(_R2*(1/(テーブル143[[#This Row],[w]]*_L2)-テーブル143[[#This Row],[w]]*_C2))</f>
        <v>-1.5653685772733053</v>
      </c>
    </row>
    <row r="1220" spans="1:7">
      <c r="A1220">
        <f t="shared" si="30"/>
        <v>11713.5</v>
      </c>
      <c r="B1220">
        <f>2*PI()*テーブル143[[#This Row],[周波数]]</f>
        <v>73598.09109564808</v>
      </c>
      <c r="C1220">
        <f>(テーブル143[[#This Row],[w]]*_C2-1/(テーブル143[[#This Row],[w]]*_L2))^2</f>
        <v>340.01201715065469</v>
      </c>
      <c r="D1220">
        <f>1/(SQRT((1/_R2)^2+テーブル143[[#This Row],[(wc-1/wl)^2]]))</f>
        <v>5.4230858587525264E-2</v>
      </c>
      <c r="E1220">
        <f>テーブル143[[#This Row],[インピーダンス]]*COS(テーブル143[[#This Row],[偏角]])</f>
        <v>2.940986023140108E-4</v>
      </c>
      <c r="F1220">
        <f>テーブル143[[#This Row],[インピーダンス]]*SIN(テーブル143[[#This Row],[偏角]])</f>
        <v>-5.4230061120676229E-2</v>
      </c>
      <c r="G1220" s="2">
        <f>ATAN(_R2*(1/(テーブル143[[#This Row],[w]]*_L2)-テーブル143[[#This Row],[w]]*_C2))</f>
        <v>-1.5653732143537595</v>
      </c>
    </row>
    <row r="1221" spans="1:7">
      <c r="A1221">
        <f t="shared" si="30"/>
        <v>11723.5</v>
      </c>
      <c r="B1221">
        <f>2*PI()*テーブル143[[#This Row],[周波数]]</f>
        <v>73660.922948719875</v>
      </c>
      <c r="C1221">
        <f>(テーブル143[[#This Row],[w]]*_C2-1/(テーブル143[[#This Row],[w]]*_L2))^2</f>
        <v>340.59324018905551</v>
      </c>
      <c r="D1221">
        <f>1/(SQRT((1/_R2)^2+テーブル143[[#This Row],[(wc-1/wl)^2]]))</f>
        <v>5.4184567655577776E-2</v>
      </c>
      <c r="E1221">
        <f>テーブル143[[#This Row],[インピーダンス]]*COS(テーブル143[[#This Row],[偏角]])</f>
        <v>2.9359673720218696E-4</v>
      </c>
      <c r="F1221">
        <f>テーブル143[[#This Row],[インピーダンス]]*SIN(テーブル143[[#This Row],[偏角]])</f>
        <v>-5.4183772229125848E-2</v>
      </c>
      <c r="G1221" s="2">
        <f>ATAN(_R2*(1/(テーブル143[[#This Row],[w]]*_L2)-テーブル143[[#This Row],[w]]*_C2))</f>
        <v>-1.5653778435149681</v>
      </c>
    </row>
    <row r="1222" spans="1:7">
      <c r="A1222">
        <f t="shared" si="30"/>
        <v>11733.5</v>
      </c>
      <c r="B1222">
        <f>2*PI()*テーブル143[[#This Row],[周波数]]</f>
        <v>73723.754801791671</v>
      </c>
      <c r="C1222">
        <f>(テーブル143[[#This Row],[w]]*_C2-1/(テーブル143[[#This Row],[w]]*_L2))^2</f>
        <v>341.17495921529843</v>
      </c>
      <c r="D1222">
        <f>1/(SQRT((1/_R2)^2+テーブル143[[#This Row],[(wc-1/wl)^2]]))</f>
        <v>5.4138355711000258E-2</v>
      </c>
      <c r="E1222">
        <f>テーブル143[[#This Row],[インピーダンス]]*COS(テーブル143[[#This Row],[偏角]])</f>
        <v>2.9309615590907868E-4</v>
      </c>
      <c r="F1222">
        <f>テーブル143[[#This Row],[インピーダンス]]*SIN(テーブル143[[#This Row],[偏角]])</f>
        <v>-5.4137562317989399E-2</v>
      </c>
      <c r="G1222" s="2">
        <f>ATAN(_R2*(1/(テーブル143[[#This Row],[w]]*_L2)-テーブル143[[#This Row],[w]]*_C2))</f>
        <v>-1.5653824647772079</v>
      </c>
    </row>
    <row r="1223" spans="1:7">
      <c r="A1223">
        <f t="shared" si="30"/>
        <v>11743.5</v>
      </c>
      <c r="B1223">
        <f>2*PI()*テーブル143[[#This Row],[周波数]]</f>
        <v>73786.586654863466</v>
      </c>
      <c r="C1223">
        <f>(テーブル143[[#This Row],[w]]*_C2-1/(テーブル143[[#This Row],[w]]*_L2))^2</f>
        <v>341.75717422938288</v>
      </c>
      <c r="D1223">
        <f>1/(SQRT((1/_R2)^2+テーブル143[[#This Row],[(wc-1/wl)^2]]))</f>
        <v>5.4092222551727027E-2</v>
      </c>
      <c r="E1223">
        <f>テーブル143[[#This Row],[インピーダンス]]*COS(テーブル143[[#This Row],[偏角]])</f>
        <v>2.9259685405855055E-4</v>
      </c>
      <c r="F1223">
        <f>テーブル143[[#This Row],[インピーダンス]]*SIN(テーブル143[[#This Row],[偏角]])</f>
        <v>-5.4091431185230819E-2</v>
      </c>
      <c r="G1223" s="2">
        <f>ATAN(_R2*(1/(テーブル143[[#This Row],[w]]*_L2)-テーブル143[[#This Row],[w]]*_C2))</f>
        <v>-1.5653870781606865</v>
      </c>
    </row>
    <row r="1224" spans="1:7">
      <c r="A1224">
        <f t="shared" si="30"/>
        <v>11753.5</v>
      </c>
      <c r="B1224">
        <f>2*PI()*テーブル143[[#This Row],[周波数]]</f>
        <v>73849.418507935261</v>
      </c>
      <c r="C1224">
        <f>(テーブル143[[#This Row],[w]]*_C2-1/(テーブル143[[#This Row],[w]]*_L2))^2</f>
        <v>342.33988523130813</v>
      </c>
      <c r="D1224">
        <f>1/(SQRT((1/_R2)^2+テーブル143[[#This Row],[(wc-1/wl)^2]]))</f>
        <v>5.404616797638126E-2</v>
      </c>
      <c r="E1224">
        <f>テーブル143[[#This Row],[インピーダンス]]*COS(テーブル143[[#This Row],[偏角]])</f>
        <v>2.9209882729312221E-4</v>
      </c>
      <c r="F1224">
        <f>テーブル143[[#This Row],[インピーダンス]]*SIN(テーブル143[[#This Row],[偏角]])</f>
        <v>-5.4045378629502754E-2</v>
      </c>
      <c r="G1224" s="2">
        <f>ATAN(_R2*(1/(テーブル143[[#This Row],[w]]*_L2)-テーブル143[[#This Row],[w]]*_C2))</f>
        <v>-1.5653916836855422</v>
      </c>
    </row>
    <row r="1225" spans="1:7">
      <c r="A1225">
        <f t="shared" si="30"/>
        <v>11763.5</v>
      </c>
      <c r="B1225">
        <f>2*PI()*テーブル143[[#This Row],[周波数]]</f>
        <v>73912.250361007056</v>
      </c>
      <c r="C1225">
        <f>(テーブル143[[#This Row],[w]]*_C2-1/(テーブル143[[#This Row],[w]]*_L2))^2</f>
        <v>342.92309222107349</v>
      </c>
      <c r="D1225">
        <f>1/(SQRT((1/_R2)^2+テーブル143[[#This Row],[(wc-1/wl)^2]]))</f>
        <v>5.4000191784272143E-2</v>
      </c>
      <c r="E1225">
        <f>テーブル143[[#This Row],[インピーダンス]]*COS(テーブル143[[#This Row],[偏角]])</f>
        <v>2.916020712738177E-4</v>
      </c>
      <c r="F1225">
        <f>テーブル143[[#This Row],[インピーダンス]]*SIN(テーブル143[[#This Row],[偏角]])</f>
        <v>-5.3999404450143722E-2</v>
      </c>
      <c r="G1225" s="2">
        <f>ATAN(_R2*(1/(テーブル143[[#This Row],[w]]*_L2)-テーブル143[[#This Row],[w]]*_C2))</f>
        <v>-1.5653962813718454</v>
      </c>
    </row>
    <row r="1226" spans="1:7">
      <c r="A1226">
        <f t="shared" si="30"/>
        <v>11773.5</v>
      </c>
      <c r="B1226">
        <f>2*PI()*テーブル143[[#This Row],[周波数]]</f>
        <v>73975.082214078851</v>
      </c>
      <c r="C1226">
        <f>(テーブル143[[#This Row],[w]]*_C2-1/(テーブル143[[#This Row],[w]]*_L2))^2</f>
        <v>343.50679519867828</v>
      </c>
      <c r="D1226">
        <f>1/(SQRT((1/_R2)^2+テーブル143[[#This Row],[(wc-1/wl)^2]]))</f>
        <v>5.3954293775391821E-2</v>
      </c>
      <c r="E1226">
        <f>テーブル143[[#This Row],[インピーダンス]]*COS(テーブル143[[#This Row],[偏角]])</f>
        <v>2.9110658168013371E-4</v>
      </c>
      <c r="F1226">
        <f>テーブル143[[#This Row],[インピーダンス]]*SIN(テーブル143[[#This Row],[偏角]])</f>
        <v>-5.3953508447175023E-2</v>
      </c>
      <c r="G1226" s="2">
        <f>ATAN(_R2*(1/(テーブル143[[#This Row],[w]]*_L2)-テーブル143[[#This Row],[w]]*_C2))</f>
        <v>-1.5654008712395977</v>
      </c>
    </row>
    <row r="1227" spans="1:7">
      <c r="A1227">
        <f t="shared" si="30"/>
        <v>11783.5</v>
      </c>
      <c r="B1227">
        <f>2*PI()*テーブル143[[#This Row],[周波数]]</f>
        <v>74037.914067150661</v>
      </c>
      <c r="C1227">
        <f>(テーブル143[[#This Row],[w]]*_C2-1/(テーブル143[[#This Row],[w]]*_L2))^2</f>
        <v>344.09099416412187</v>
      </c>
      <c r="D1227">
        <f>1/(SQRT((1/_R2)^2+テーブル143[[#This Row],[(wc-1/wl)^2]]))</f>
        <v>5.3908473750412619E-2</v>
      </c>
      <c r="E1227">
        <f>テーブル143[[#This Row],[インピーダンス]]*COS(テーブル143[[#This Row],[偏角]])</f>
        <v>2.9061235420989009E-4</v>
      </c>
      <c r="F1227">
        <f>テーブル143[[#This Row],[インピーダンス]]*SIN(テーブル143[[#This Row],[偏角]])</f>
        <v>-5.3907690421298025E-2</v>
      </c>
      <c r="G1227" s="2">
        <f>ATAN(_R2*(1/(テーブル143[[#This Row],[w]]*_L2)-テーブル143[[#This Row],[w]]*_C2))</f>
        <v>-1.5654054533087332</v>
      </c>
    </row>
    <row r="1228" spans="1:7">
      <c r="A1228">
        <f t="shared" si="30"/>
        <v>11793.5</v>
      </c>
      <c r="B1228">
        <f>2*PI()*テーブル143[[#This Row],[周波数]]</f>
        <v>74100.745920222456</v>
      </c>
      <c r="C1228">
        <f>(テーブル143[[#This Row],[w]]*_C2-1/(テーブル143[[#This Row],[w]]*_L2))^2</f>
        <v>344.67568911740346</v>
      </c>
      <c r="D1228">
        <f>1/(SQRT((1/_R2)^2+テーブル143[[#This Row],[(wc-1/wl)^2]]))</f>
        <v>5.3862731510684096E-2</v>
      </c>
      <c r="E1228">
        <f>テーブル143[[#This Row],[インピーダンス]]*COS(テーブル143[[#This Row],[偏角]])</f>
        <v>2.9011938457919974E-4</v>
      </c>
      <c r="F1228">
        <f>テーブル143[[#This Row],[インピーダンス]]*SIN(テーブル143[[#This Row],[偏角]])</f>
        <v>-5.386195017389115E-2</v>
      </c>
      <c r="G1228" s="2">
        <f>ATAN(_R2*(1/(テーブル143[[#This Row],[w]]*_L2)-テーブル143[[#This Row],[w]]*_C2))</f>
        <v>-1.5654100275991174</v>
      </c>
    </row>
    <row r="1229" spans="1:7">
      <c r="A1229">
        <f t="shared" si="30"/>
        <v>11803.5</v>
      </c>
      <c r="B1229">
        <f>2*PI()*テーブル143[[#This Row],[周波数]]</f>
        <v>74163.577773294252</v>
      </c>
      <c r="C1229">
        <f>(テーブル143[[#This Row],[w]]*_C2-1/(テーブル143[[#This Row],[w]]*_L2))^2</f>
        <v>345.26088005852233</v>
      </c>
      <c r="D1229">
        <f>1/(SQRT((1/_R2)^2+テーブル143[[#This Row],[(wc-1/wl)^2]]))</f>
        <v>5.3817066858230178E-2</v>
      </c>
      <c r="E1229">
        <f>テーブル143[[#This Row],[インピーダンス]]*COS(テーブル143[[#This Row],[偏角]])</f>
        <v>2.8962766852231903E-4</v>
      </c>
      <c r="F1229">
        <f>テーブル143[[#This Row],[インピーダンス]]*SIN(テーブル143[[#This Row],[偏角]])</f>
        <v>-5.3816287507007052E-2</v>
      </c>
      <c r="G1229" s="2">
        <f>ATAN(_R2*(1/(テーブル143[[#This Row],[w]]*_L2)-テーブル143[[#This Row],[w]]*_C2))</f>
        <v>-1.5654145941305491</v>
      </c>
    </row>
    <row r="1230" spans="1:7">
      <c r="A1230">
        <f t="shared" si="30"/>
        <v>11813.5</v>
      </c>
      <c r="B1230">
        <f>2*PI()*テーブル143[[#This Row],[周波数]]</f>
        <v>74226.409626366047</v>
      </c>
      <c r="C1230">
        <f>(テーブル143[[#This Row],[w]]*_C2-1/(テーブル143[[#This Row],[w]]*_L2))^2</f>
        <v>345.84656698747813</v>
      </c>
      <c r="D1230">
        <f>1/(SQRT((1/_R2)^2+テーブル143[[#This Row],[(wc-1/wl)^2]]))</f>
        <v>5.3771479595746241E-2</v>
      </c>
      <c r="E1230">
        <f>テーブル143[[#This Row],[インピーダンス]]*COS(テーブル143[[#This Row],[偏角]])</f>
        <v>2.8913720179157083E-4</v>
      </c>
      <c r="F1230">
        <f>テーブル143[[#This Row],[インピーダンス]]*SIN(テーブル143[[#This Row],[偏角]])</f>
        <v>-5.3770702223369694E-2</v>
      </c>
      <c r="G1230" s="2">
        <f>ATAN(_R2*(1/(テーブル143[[#This Row],[w]]*_L2)-テーブル143[[#This Row],[w]]*_C2))</f>
        <v>-1.5654191529227597</v>
      </c>
    </row>
    <row r="1231" spans="1:7">
      <c r="A1231">
        <f t="shared" si="30"/>
        <v>11823.5</v>
      </c>
      <c r="B1231">
        <f>2*PI()*テーブル143[[#This Row],[周波数]]</f>
        <v>74289.241479437842</v>
      </c>
      <c r="C1231">
        <f>(テーブル143[[#This Row],[w]]*_C2-1/(テーブル143[[#This Row],[w]]*_L2))^2</f>
        <v>346.43274990426983</v>
      </c>
      <c r="D1231">
        <f>1/(SQRT((1/_R2)^2+テーブル143[[#This Row],[(wc-1/wl)^2]]))</f>
        <v>5.3725969526596411E-2</v>
      </c>
      <c r="E1231">
        <f>テーブル143[[#This Row],[インピーダンス]]*COS(テーブル143[[#This Row],[偏角]])</f>
        <v>2.886479801572807E-4</v>
      </c>
      <c r="F1231">
        <f>テーブル143[[#This Row],[インピーダンス]]*SIN(テーブル143[[#This Row],[偏角]])</f>
        <v>-5.3725194126371632E-2</v>
      </c>
      <c r="G1231" s="2">
        <f>ATAN(_R2*(1/(テーブル143[[#This Row],[w]]*_L2)-テーブル143[[#This Row],[w]]*_C2))</f>
        <v>-1.5654237039954135</v>
      </c>
    </row>
    <row r="1232" spans="1:7">
      <c r="A1232">
        <f t="shared" si="30"/>
        <v>11833.5</v>
      </c>
      <c r="B1232">
        <f>2*PI()*テーブル143[[#This Row],[周波数]]</f>
        <v>74352.073332509637</v>
      </c>
      <c r="C1232">
        <f>(テーブル143[[#This Row],[w]]*_C2-1/(テーブル143[[#This Row],[w]]*_L2))^2</f>
        <v>347.01942880889703</v>
      </c>
      <c r="D1232">
        <f>1/(SQRT((1/_R2)^2+テーブル143[[#This Row],[(wc-1/wl)^2]]))</f>
        <v>5.3680536454810551E-2</v>
      </c>
      <c r="E1232">
        <f>テーブル143[[#This Row],[インピーダンス]]*COS(テーブル143[[#This Row],[偏角]])</f>
        <v>2.8815999940762818E-4</v>
      </c>
      <c r="F1232">
        <f>テーブル143[[#This Row],[インピーダンス]]*SIN(テーブル143[[#This Row],[偏角]])</f>
        <v>-5.367976302007104E-2</v>
      </c>
      <c r="G1232" s="2">
        <f>ATAN(_R2*(1/(テーブル143[[#This Row],[w]]*_L2)-テーブル143[[#This Row],[w]]*_C2))</f>
        <v>-1.5654282473681089</v>
      </c>
    </row>
    <row r="1233" spans="1:7">
      <c r="A1233">
        <f t="shared" si="30"/>
        <v>11843.5</v>
      </c>
      <c r="B1233">
        <f>2*PI()*テーブル143[[#This Row],[周波数]]</f>
        <v>74414.905185581432</v>
      </c>
      <c r="C1233">
        <f>(テーブル143[[#This Row],[w]]*_C2-1/(テーブル143[[#This Row],[w]]*_L2))^2</f>
        <v>347.60660370135901</v>
      </c>
      <c r="D1233">
        <f>1/(SQRT((1/_R2)^2+テーブル143[[#This Row],[(wc-1/wl)^2]]))</f>
        <v>5.3635180185081593E-2</v>
      </c>
      <c r="E1233">
        <f>テーブル143[[#This Row],[インピーダンス]]*COS(テーブル143[[#This Row],[偏角]])</f>
        <v>2.876732553486197E-4</v>
      </c>
      <c r="F1233">
        <f>テーブル143[[#This Row],[インピーダンス]]*SIN(テーブル143[[#This Row],[偏角]])</f>
        <v>-5.363440870918898E-2</v>
      </c>
      <c r="G1233" s="2">
        <f>ATAN(_R2*(1/(テーブル143[[#This Row],[w]]*_L2)-テーブル143[[#This Row],[w]]*_C2))</f>
        <v>-1.5654327830603774</v>
      </c>
    </row>
    <row r="1234" spans="1:7">
      <c r="A1234">
        <f t="shared" si="30"/>
        <v>11853.5</v>
      </c>
      <c r="B1234">
        <f>2*PI()*テーブル143[[#This Row],[周波数]]</f>
        <v>74477.737038653228</v>
      </c>
      <c r="C1234">
        <f>(テーブル143[[#This Row],[w]]*_C2-1/(テーブル143[[#This Row],[w]]*_L2))^2</f>
        <v>348.19427458165512</v>
      </c>
      <c r="D1234">
        <f>1/(SQRT((1/_R2)^2+テーブル143[[#This Row],[(wc-1/wl)^2]]))</f>
        <v>5.3589900522762648E-2</v>
      </c>
      <c r="E1234">
        <f>テーブル143[[#This Row],[インピーダンス]]*COS(テーブル143[[#This Row],[偏角]])</f>
        <v>2.8718774380396525E-4</v>
      </c>
      <c r="F1234">
        <f>テーブル143[[#This Row],[インピーダンス]]*SIN(テーブル143[[#This Row],[偏角]])</f>
        <v>-5.3589130999106574E-2</v>
      </c>
      <c r="G1234" s="2">
        <f>ATAN(_R2*(1/(テーブル143[[#This Row],[w]]*_L2)-テーブル143[[#This Row],[w]]*_C2))</f>
        <v>-1.5654373110916844</v>
      </c>
    </row>
    <row r="1235" spans="1:7">
      <c r="A1235">
        <f t="shared" si="30"/>
        <v>11863.5</v>
      </c>
      <c r="B1235">
        <f>2*PI()*テーブル143[[#This Row],[周波数]]</f>
        <v>74540.568891725023</v>
      </c>
      <c r="C1235">
        <f>(テーブル143[[#This Row],[w]]*_C2-1/(テーブル143[[#This Row],[w]]*_L2))^2</f>
        <v>348.78244144978459</v>
      </c>
      <c r="D1235">
        <f>1/(SQRT((1/_R2)^2+テーブル143[[#This Row],[(wc-1/wl)^2]]))</f>
        <v>5.3544697273864302E-2</v>
      </c>
      <c r="E1235">
        <f>テーブル143[[#This Row],[インピーダンス]]*COS(テーブル143[[#This Row],[偏角]])</f>
        <v>2.8670346061498043E-4</v>
      </c>
      <c r="F1235">
        <f>テーブル143[[#This Row],[インピーダンス]]*SIN(テーブル143[[#This Row],[偏角]])</f>
        <v>-5.3543929695862282E-2</v>
      </c>
      <c r="G1235" s="2">
        <f>ATAN(_R2*(1/(テーブル143[[#This Row],[w]]*_L2)-テーブル143[[#This Row],[w]]*_C2))</f>
        <v>-1.56544183148143</v>
      </c>
    </row>
    <row r="1236" spans="1:7">
      <c r="A1236">
        <f t="shared" si="30"/>
        <v>11873.5</v>
      </c>
      <c r="B1236">
        <f>2*PI()*テーブル143[[#This Row],[周波数]]</f>
        <v>74603.400744796818</v>
      </c>
      <c r="C1236">
        <f>(テーブル143[[#This Row],[w]]*_C2-1/(テーブル143[[#This Row],[w]]*_L2))^2</f>
        <v>349.37110430574694</v>
      </c>
      <c r="D1236">
        <f>1/(SQRT((1/_R2)^2+テーブル143[[#This Row],[(wc-1/wl)^2]]))</f>
        <v>5.3499570245051691E-2</v>
      </c>
      <c r="E1236">
        <f>テーブル143[[#This Row],[インピーダンス]]*COS(テーブル143[[#This Row],[偏角]])</f>
        <v>2.8622040164052326E-4</v>
      </c>
      <c r="F1236">
        <f>テーブル143[[#This Row],[インピーダンス]]*SIN(テーブル143[[#This Row],[偏角]])</f>
        <v>-5.3498804606148954E-2</v>
      </c>
      <c r="G1236" s="2">
        <f>ATAN(_R2*(1/(テーブル143[[#This Row],[w]]*_L2)-テーブル143[[#This Row],[w]]*_C2))</f>
        <v>-1.5654463442489486</v>
      </c>
    </row>
    <row r="1237" spans="1:7">
      <c r="A1237">
        <f t="shared" si="30"/>
        <v>11883.5</v>
      </c>
      <c r="B1237">
        <f>2*PI()*テーブル143[[#This Row],[周波数]]</f>
        <v>74666.232597868613</v>
      </c>
      <c r="C1237">
        <f>(テーブル143[[#This Row],[w]]*_C2-1/(テーブル143[[#This Row],[w]]*_L2))^2</f>
        <v>349.96026314954145</v>
      </c>
      <c r="D1237">
        <f>1/(SQRT((1/_R2)^2+テーブル143[[#This Row],[(wc-1/wl)^2]]))</f>
        <v>5.3454519243641918E-2</v>
      </c>
      <c r="E1237">
        <f>テーブル143[[#This Row],[インピーダンス]]*COS(テーブル143[[#This Row],[偏角]])</f>
        <v>2.8573856275688532E-4</v>
      </c>
      <c r="F1237">
        <f>テーブル143[[#This Row],[インピーダンス]]*SIN(テーブル143[[#This Row],[偏角]])</f>
        <v>-5.3453755537311291E-2</v>
      </c>
      <c r="G1237" s="2">
        <f>ATAN(_R2*(1/(テーブル143[[#This Row],[w]]*_L2)-テーブル143[[#This Row],[w]]*_C2))</f>
        <v>-1.5654508494135093</v>
      </c>
    </row>
    <row r="1238" spans="1:7">
      <c r="A1238">
        <f t="shared" si="30"/>
        <v>11893.5</v>
      </c>
      <c r="B1238">
        <f>2*PI()*テーブル143[[#This Row],[周波数]]</f>
        <v>74729.064450940408</v>
      </c>
      <c r="C1238">
        <f>(テーブル143[[#This Row],[w]]*_C2-1/(テーブル143[[#This Row],[w]]*_L2))^2</f>
        <v>350.54991798116748</v>
      </c>
      <c r="D1238">
        <f>1/(SQRT((1/_R2)^2+テーブル143[[#This Row],[(wc-1/wl)^2]]))</f>
        <v>5.3409544077601193E-2</v>
      </c>
      <c r="E1238">
        <f>テーブル143[[#This Row],[インピーダンス]]*COS(テーブル143[[#This Row],[偏角]])</f>
        <v>2.8525793985771826E-4</v>
      </c>
      <c r="F1238">
        <f>テーブル143[[#This Row],[インピーダンス]]*SIN(テーブル143[[#This Row],[偏角]])</f>
        <v>-5.3408782297342944E-2</v>
      </c>
      <c r="G1238" s="2">
        <f>ATAN(_R2*(1/(テーブル143[[#This Row],[w]]*_L2)-テーブル143[[#This Row],[w]]*_C2))</f>
        <v>-1.5654553469943164</v>
      </c>
    </row>
    <row r="1239" spans="1:7">
      <c r="A1239">
        <f t="shared" si="30"/>
        <v>11903.5</v>
      </c>
      <c r="B1239">
        <f>2*PI()*テーブル143[[#This Row],[周波数]]</f>
        <v>74791.896304012203</v>
      </c>
      <c r="C1239">
        <f>(テーブル143[[#This Row],[w]]*_C2-1/(テーブル143[[#This Row],[w]]*_L2))^2</f>
        <v>351.14006880062442</v>
      </c>
      <c r="D1239">
        <f>1/(SQRT((1/_R2)^2+テーブル143[[#This Row],[(wc-1/wl)^2]]))</f>
        <v>5.3364644555542136E-2</v>
      </c>
      <c r="E1239">
        <f>テーブル143[[#This Row],[インピーダンス]]*COS(テーブル143[[#This Row],[偏角]])</f>
        <v>2.8477852885393684E-4</v>
      </c>
      <c r="F1239">
        <f>テーブル143[[#This Row],[インピーダンス]]*SIN(テーブル143[[#This Row],[偏角]])</f>
        <v>-5.3363884694883831E-2</v>
      </c>
      <c r="G1239" s="2">
        <f>ATAN(_R2*(1/(テーブル143[[#This Row],[w]]*_L2)-テーブル143[[#This Row],[w]]*_C2))</f>
        <v>-1.5654598370105095</v>
      </c>
    </row>
    <row r="1240" spans="1:7">
      <c r="A1240">
        <f t="shared" si="30"/>
        <v>11913.5</v>
      </c>
      <c r="B1240">
        <f>2*PI()*テーブル143[[#This Row],[周波数]]</f>
        <v>74854.728157083999</v>
      </c>
      <c r="C1240">
        <f>(テーブル143[[#This Row],[w]]*_C2-1/(テーブル143[[#This Row],[w]]*_L2))^2</f>
        <v>351.73071560791163</v>
      </c>
      <c r="D1240">
        <f>1/(SQRT((1/_R2)^2+テーブル143[[#This Row],[(wc-1/wl)^2]]))</f>
        <v>5.331982048672107E-2</v>
      </c>
      <c r="E1240">
        <f>テーブル143[[#This Row],[インピーダンス]]*COS(テーブル143[[#This Row],[偏角]])</f>
        <v>2.8430032567361121E-4</v>
      </c>
      <c r="F1240">
        <f>テーブル143[[#This Row],[インピーダンス]]*SIN(テーブル143[[#This Row],[偏角]])</f>
        <v>-5.3319062539217449E-2</v>
      </c>
      <c r="G1240" s="2">
        <f>ATAN(_R2*(1/(テーブル143[[#This Row],[w]]*_L2)-テーブル143[[#This Row],[w]]*_C2))</f>
        <v>-1.5654643194811642</v>
      </c>
    </row>
    <row r="1241" spans="1:7">
      <c r="A1241">
        <f t="shared" si="30"/>
        <v>11923.5</v>
      </c>
      <c r="B1241">
        <f>2*PI()*テーブル143[[#This Row],[周波数]]</f>
        <v>74917.560010155794</v>
      </c>
      <c r="C1241">
        <f>(テーブル143[[#This Row],[w]]*_C2-1/(テーブル143[[#This Row],[w]]*_L2))^2</f>
        <v>352.3218584030285</v>
      </c>
      <c r="D1241">
        <f>1/(SQRT((1/_R2)^2+テーブル143[[#This Row],[(wc-1/wl)^2]]))</f>
        <v>5.327507168103527E-2</v>
      </c>
      <c r="E1241">
        <f>テーブル143[[#This Row],[インピーダンス]]*COS(テーブル143[[#This Row],[偏角]])</f>
        <v>2.8382332626194156E-4</v>
      </c>
      <c r="F1241">
        <f>テーブル143[[#This Row],[インピーダンス]]*SIN(テーブル143[[#This Row],[偏角]])</f>
        <v>-5.3274315640268119E-2</v>
      </c>
      <c r="G1241" s="2">
        <f>ATAN(_R2*(1/(テーブル143[[#This Row],[w]]*_L2)-テーブル143[[#This Row],[w]]*_C2))</f>
        <v>-1.5654687944252912</v>
      </c>
    </row>
    <row r="1242" spans="1:7">
      <c r="A1242">
        <f t="shared" si="30"/>
        <v>11933.5</v>
      </c>
      <c r="B1242">
        <f>2*PI()*テーブル143[[#This Row],[周波数]]</f>
        <v>74980.391863227589</v>
      </c>
      <c r="C1242">
        <f>(テーブル143[[#This Row],[w]]*_C2-1/(テーブル143[[#This Row],[w]]*_L2))^2</f>
        <v>352.91349718597428</v>
      </c>
      <c r="D1242">
        <f>1/(SQRT((1/_R2)^2+テーブル143[[#This Row],[(wc-1/wl)^2]]))</f>
        <v>5.3230397949020326E-2</v>
      </c>
      <c r="E1242">
        <f>テーブル143[[#This Row],[インピーダンス]]*COS(テーブル143[[#This Row],[偏角]])</f>
        <v>2.8334752658110439E-4</v>
      </c>
      <c r="F1242">
        <f>テーブル143[[#This Row],[インピーダンス]]*SIN(テーブル143[[#This Row],[偏角]])</f>
        <v>-5.3229643808598306E-2</v>
      </c>
      <c r="G1242" s="2">
        <f>ATAN(_R2*(1/(テーブル143[[#This Row],[w]]*_L2)-テーブル143[[#This Row],[w]]*_C2))</f>
        <v>-1.5654732618618381</v>
      </c>
    </row>
    <row r="1243" spans="1:7">
      <c r="A1243">
        <f t="shared" si="30"/>
        <v>11943.5</v>
      </c>
      <c r="B1243">
        <f>2*PI()*テーブル143[[#This Row],[周波数]]</f>
        <v>75043.223716299384</v>
      </c>
      <c r="C1243">
        <f>(テーブル143[[#This Row],[w]]*_C2-1/(テーブル143[[#This Row],[w]]*_L2))^2</f>
        <v>353.5056319567484</v>
      </c>
      <c r="D1243">
        <f>1/(SQRT((1/_R2)^2+テーブル143[[#This Row],[(wc-1/wl)^2]]))</f>
        <v>5.318579910184746E-2</v>
      </c>
      <c r="E1243">
        <f>テーブル143[[#This Row],[インピーダンス]]*COS(テーブル143[[#This Row],[偏角]])</f>
        <v>2.8287292261020437E-4</v>
      </c>
      <c r="F1243">
        <f>テーブル143[[#This Row],[インピーダンス]]*SIN(テーブル143[[#This Row],[偏角]])</f>
        <v>-5.3185046855406003E-2</v>
      </c>
      <c r="G1243" s="2">
        <f>ATAN(_R2*(1/(テーブル143[[#This Row],[w]]*_L2)-テーブル143[[#This Row],[w]]*_C2))</f>
        <v>-1.5654777218096887</v>
      </c>
    </row>
    <row r="1244" spans="1:7">
      <c r="A1244">
        <f t="shared" si="30"/>
        <v>11953.5</v>
      </c>
      <c r="B1244">
        <f>2*PI()*テーブル143[[#This Row],[周波数]]</f>
        <v>75106.055569371179</v>
      </c>
      <c r="C1244">
        <f>(テーブル143[[#This Row],[w]]*_C2-1/(テーブル143[[#This Row],[w]]*_L2))^2</f>
        <v>354.09826271535036</v>
      </c>
      <c r="D1244">
        <f>1/(SQRT((1/_R2)^2+テーブル143[[#This Row],[(wc-1/wl)^2]]))</f>
        <v>5.3141274951320809E-2</v>
      </c>
      <c r="E1244">
        <f>テーブル143[[#This Row],[インピーダンス]]*COS(テーブル143[[#This Row],[偏角]])</f>
        <v>2.8239951034519174E-4</v>
      </c>
      <c r="F1244">
        <f>テーブル143[[#This Row],[インピーダンス]]*SIN(テーブル143[[#This Row],[偏角]])</f>
        <v>-5.3140524592521977E-2</v>
      </c>
      <c r="G1244" s="2">
        <f>ATAN(_R2*(1/(テーブル143[[#This Row],[w]]*_L2)-テーブル143[[#This Row],[w]]*_C2))</f>
        <v>-1.5654821742876632</v>
      </c>
    </row>
    <row r="1245" spans="1:7">
      <c r="A1245">
        <f t="shared" si="30"/>
        <v>11963.5</v>
      </c>
      <c r="B1245">
        <f>2*PI()*テーブル143[[#This Row],[周波数]]</f>
        <v>75168.887422442975</v>
      </c>
      <c r="C1245">
        <f>(テーブル143[[#This Row],[w]]*_C2-1/(テーブル143[[#This Row],[w]]*_L2))^2</f>
        <v>354.69138946177929</v>
      </c>
      <c r="D1245">
        <f>1/(SQRT((1/_R2)^2+テーブル143[[#This Row],[(wc-1/wl)^2]]))</f>
        <v>5.3096825309874834E-2</v>
      </c>
      <c r="E1245">
        <f>テーブル143[[#This Row],[インピーダンス]]*COS(テーブル143[[#This Row],[偏角]])</f>
        <v>2.81927285798733E-4</v>
      </c>
      <c r="F1245">
        <f>テーブル143[[#This Row],[インピーダンス]]*SIN(テーブル143[[#This Row],[偏角]])</f>
        <v>-5.3096076832407184E-2</v>
      </c>
      <c r="G1245" s="2">
        <f>ATAN(_R2*(1/(テーブル143[[#This Row],[w]]*_L2)-テーブル143[[#This Row],[w]]*_C2))</f>
        <v>-1.5654866193145196</v>
      </c>
    </row>
    <row r="1246" spans="1:7">
      <c r="A1246">
        <f t="shared" si="30"/>
        <v>11973.5</v>
      </c>
      <c r="B1246">
        <f>2*PI()*テーブル143[[#This Row],[周波数]]</f>
        <v>75231.71927551477</v>
      </c>
      <c r="C1246">
        <f>(テーブル143[[#This Row],[w]]*_C2-1/(テーブル143[[#This Row],[w]]*_L2))^2</f>
        <v>355.28501219603459</v>
      </c>
      <c r="D1246">
        <f>1/(SQRT((1/_R2)^2+テーブル143[[#This Row],[(wc-1/wl)^2]]))</f>
        <v>5.3052449990571668E-2</v>
      </c>
      <c r="E1246">
        <f>テーブル143[[#This Row],[インピーダンス]]*COS(テーブル143[[#This Row],[偏角]])</f>
        <v>2.8145624500021149E-4</v>
      </c>
      <c r="F1246">
        <f>テーブル143[[#This Row],[インピーダンス]]*SIN(テーブル143[[#This Row],[偏角]])</f>
        <v>-5.3051703388150115E-2</v>
      </c>
      <c r="G1246" s="2">
        <f>ATAN(_R2*(1/(テーブル143[[#This Row],[w]]*_L2)-テーブル143[[#This Row],[w]]*_C2))</f>
        <v>-1.565491056908952</v>
      </c>
    </row>
    <row r="1247" spans="1:7">
      <c r="A1247">
        <f t="shared" si="30"/>
        <v>11983.5</v>
      </c>
      <c r="B1247">
        <f>2*PI()*テーブル143[[#This Row],[周波数]]</f>
        <v>75294.551128586565</v>
      </c>
      <c r="C1247">
        <f>(テーブル143[[#This Row],[w]]*_C2-1/(テーブル143[[#This Row],[w]]*_L2))^2</f>
        <v>355.87913091811589</v>
      </c>
      <c r="D1247">
        <f>1/(SQRT((1/_R2)^2+テーブル143[[#This Row],[(wc-1/wl)^2]]))</f>
        <v>5.3008148807098442E-2</v>
      </c>
      <c r="E1247">
        <f>テーブル143[[#This Row],[インピーダンス]]*COS(テーブル143[[#This Row],[偏角]])</f>
        <v>2.8098638399555172E-4</v>
      </c>
      <c r="F1247">
        <f>テーブル143[[#This Row],[インピーダンス]]*SIN(テーブル143[[#This Row],[偏角]])</f>
        <v>-5.3007404073464125E-2</v>
      </c>
      <c r="G1247" s="2">
        <f>ATAN(_R2*(1/(テーブル143[[#This Row],[w]]*_L2)-テーブル143[[#This Row],[w]]*_C2))</f>
        <v>-1.5654954870895927</v>
      </c>
    </row>
    <row r="1248" spans="1:7">
      <c r="A1248">
        <f t="shared" si="30"/>
        <v>11993.5</v>
      </c>
      <c r="B1248">
        <f>2*PI()*テーブル143[[#This Row],[周波数]]</f>
        <v>75357.38298165836</v>
      </c>
      <c r="C1248">
        <f>(テーブル143[[#This Row],[w]]*_C2-1/(テーブル143[[#This Row],[w]]*_L2))^2</f>
        <v>356.47374562802247</v>
      </c>
      <c r="D1248">
        <f>1/(SQRT((1/_R2)^2+テーブル143[[#This Row],[(wc-1/wl)^2]]))</f>
        <v>5.2963921573764755E-2</v>
      </c>
      <c r="E1248">
        <f>テーブル143[[#This Row],[インピーダンス]]*COS(テーブル143[[#This Row],[偏角]])</f>
        <v>2.8051769884718578E-4</v>
      </c>
      <c r="F1248">
        <f>テーブル143[[#This Row],[インピーダンス]]*SIN(テーブル143[[#This Row],[偏角]])</f>
        <v>-5.2963178702684917E-2</v>
      </c>
      <c r="G1248" s="2">
        <f>ATAN(_R2*(1/(テーブル143[[#This Row],[w]]*_L2)-テーブル143[[#This Row],[w]]*_C2))</f>
        <v>-1.565499909875012</v>
      </c>
    </row>
    <row r="1249" spans="1:7">
      <c r="A1249">
        <f t="shared" si="30"/>
        <v>12003.5</v>
      </c>
      <c r="B1249">
        <f>2*PI()*テーブル143[[#This Row],[周波数]]</f>
        <v>75420.21483473017</v>
      </c>
      <c r="C1249">
        <f>(テーブル143[[#This Row],[w]]*_C2-1/(テーブル143[[#This Row],[w]]*_L2))^2</f>
        <v>357.0688563257537</v>
      </c>
      <c r="D1249">
        <f>1/(SQRT((1/_R2)^2+テーブル143[[#This Row],[(wc-1/wl)^2]]))</f>
        <v>5.291976810550001E-2</v>
      </c>
      <c r="E1249">
        <f>テーブル143[[#This Row],[インピーダンス]]*COS(テーブル143[[#This Row],[偏角]])</f>
        <v>2.800501856339841E-4</v>
      </c>
      <c r="F1249">
        <f>テーブル143[[#This Row],[インピーダンス]]*SIN(テーブル143[[#This Row],[偏角]])</f>
        <v>-5.2919027090767859E-2</v>
      </c>
      <c r="G1249" s="2">
        <f>ATAN(_R2*(1/(テーブル143[[#This Row],[w]]*_L2)-テーブル143[[#This Row],[w]]*_C2))</f>
        <v>-1.5655043252837173</v>
      </c>
    </row>
    <row r="1250" spans="1:7">
      <c r="A1250">
        <f t="shared" si="30"/>
        <v>12013.5</v>
      </c>
      <c r="B1250">
        <f>2*PI()*テーブル143[[#This Row],[周波数]]</f>
        <v>75483.046687801965</v>
      </c>
      <c r="C1250">
        <f>(テーブル143[[#This Row],[w]]*_C2-1/(テーブル143[[#This Row],[w]]*_L2))^2</f>
        <v>357.6644630113089</v>
      </c>
      <c r="D1250">
        <f>1/(SQRT((1/_R2)^2+テーブル143[[#This Row],[(wc-1/wl)^2]]))</f>
        <v>5.2875688217850866E-2</v>
      </c>
      <c r="E1250">
        <f>テーブル143[[#This Row],[インピーダンス]]*COS(テーブル143[[#This Row],[偏角]])</f>
        <v>2.7958384045114024E-4</v>
      </c>
      <c r="F1250">
        <f>テーブル143[[#This Row],[インピーダンス]]*SIN(テーブル143[[#This Row],[偏角]])</f>
        <v>-5.287494905328545E-2</v>
      </c>
      <c r="G1250" s="2">
        <f>ATAN(_R2*(1/(テーブル143[[#This Row],[w]]*_L2)-テーブル143[[#This Row],[w]]*_C2))</f>
        <v>-1.5655087333341549</v>
      </c>
    </row>
    <row r="1251" spans="1:7">
      <c r="A1251">
        <f t="shared" si="30"/>
        <v>12023.5</v>
      </c>
      <c r="B1251">
        <f>2*PI()*テーブル143[[#This Row],[周波数]]</f>
        <v>75545.87854087376</v>
      </c>
      <c r="C1251">
        <f>(テーブル143[[#This Row],[w]]*_C2-1/(テーブル143[[#This Row],[w]]*_L2))^2</f>
        <v>358.26056568468755</v>
      </c>
      <c r="D1251">
        <f>1/(SQRT((1/_R2)^2+テーブル143[[#This Row],[(wc-1/wl)^2]]))</f>
        <v>5.2831681726978677E-2</v>
      </c>
      <c r="E1251">
        <f>テーブル143[[#This Row],[インピーダンス]]*COS(テーブル143[[#This Row],[偏角]])</f>
        <v>2.7911865941007957E-4</v>
      </c>
      <c r="F1251">
        <f>テーブル143[[#This Row],[インピーダンス]]*SIN(テーブル143[[#This Row],[偏角]])</f>
        <v>-5.2830944406424739E-2</v>
      </c>
      <c r="G1251" s="2">
        <f>ATAN(_R2*(1/(テーブル143[[#This Row],[w]]*_L2)-テーブル143[[#This Row],[w]]*_C2))</f>
        <v>-1.5655131340447097</v>
      </c>
    </row>
    <row r="1252" spans="1:7">
      <c r="A1252">
        <f t="shared" si="30"/>
        <v>12033.5</v>
      </c>
      <c r="B1252">
        <f>2*PI()*テーブル143[[#This Row],[周波数]]</f>
        <v>75608.710393945556</v>
      </c>
      <c r="C1252">
        <f>(テーブル143[[#This Row],[w]]*_C2-1/(テーブル143[[#This Row],[w]]*_L2))^2</f>
        <v>358.85716434588886</v>
      </c>
      <c r="D1252">
        <f>1/(SQRT((1/_R2)^2+テーブル143[[#This Row],[(wc-1/wl)^2]]))</f>
        <v>5.278774844965687E-2</v>
      </c>
      <c r="E1252">
        <f>テーブル143[[#This Row],[インピーダンス]]*COS(テーブル143[[#This Row],[偏角]])</f>
        <v>2.7865463863842652E-4</v>
      </c>
      <c r="F1252">
        <f>テーブル143[[#This Row],[インピーダンス]]*SIN(テーブル143[[#This Row],[偏角]])</f>
        <v>-5.2787012966984757E-2</v>
      </c>
      <c r="G1252" s="2">
        <f>ATAN(_R2*(1/(テーブル143[[#This Row],[w]]*_L2)-テーブル143[[#This Row],[w]]*_C2))</f>
        <v>-1.5655175274337052</v>
      </c>
    </row>
    <row r="1253" spans="1:7">
      <c r="A1253">
        <f t="shared" si="30"/>
        <v>12043.5</v>
      </c>
      <c r="B1253">
        <f>2*PI()*テーブル143[[#This Row],[周波数]]</f>
        <v>75671.542247017351</v>
      </c>
      <c r="C1253">
        <f>(テーブル143[[#This Row],[w]]*_C2-1/(テーブル143[[#This Row],[w]]*_L2))^2</f>
        <v>359.45425899491255</v>
      </c>
      <c r="D1253">
        <f>1/(SQRT((1/_R2)^2+テーブル143[[#This Row],[(wc-1/wl)^2]]))</f>
        <v>5.2743888203268467E-2</v>
      </c>
      <c r="E1253">
        <f>テーブル143[[#This Row],[インピーダンス]]*COS(テーブル143[[#This Row],[偏角]])</f>
        <v>2.7819177427989086E-4</v>
      </c>
      <c r="F1253">
        <f>テーブル143[[#This Row],[インピーダンス]]*SIN(テーブル143[[#This Row],[偏角]])</f>
        <v>-5.2743154552373959E-2</v>
      </c>
      <c r="G1253" s="2">
        <f>ATAN(_R2*(1/(テーブル143[[#This Row],[w]]*_L2)-テーブル143[[#This Row],[w]]*_C2))</f>
        <v>-1.5655219135194038</v>
      </c>
    </row>
    <row r="1254" spans="1:7">
      <c r="A1254">
        <f t="shared" si="30"/>
        <v>12053.5</v>
      </c>
      <c r="B1254">
        <f>2*PI()*テーブル143[[#This Row],[周波数]]</f>
        <v>75734.374100089146</v>
      </c>
      <c r="C1254">
        <f>(テーブル143[[#This Row],[w]]*_C2-1/(テーブル143[[#This Row],[w]]*_L2))^2</f>
        <v>360.0518496317577</v>
      </c>
      <c r="D1254">
        <f>1/(SQRT((1/_R2)^2+テーブル143[[#This Row],[(wc-1/wl)^2]]))</f>
        <v>5.2700100805803514E-2</v>
      </c>
      <c r="E1254">
        <f>テーブル143[[#This Row],[インピーダンス]]*COS(テーブル143[[#This Row],[偏角]])</f>
        <v>2.7773006249418871E-4</v>
      </c>
      <c r="F1254">
        <f>テーブル143[[#This Row],[インピーダンス]]*SIN(テーブル143[[#This Row],[偏角]])</f>
        <v>-5.2699368980607723E-2</v>
      </c>
      <c r="G1254" s="2">
        <f>ATAN(_R2*(1/(テーブル143[[#This Row],[w]]*_L2)-テーブル143[[#This Row],[w]]*_C2))</f>
        <v>-1.5655262923200075</v>
      </c>
    </row>
    <row r="1255" spans="1:7">
      <c r="A1255">
        <f t="shared" si="30"/>
        <v>12063.5</v>
      </c>
      <c r="B1255">
        <f>2*PI()*テーブル143[[#This Row],[周波数]]</f>
        <v>75797.205953160941</v>
      </c>
      <c r="C1255">
        <f>(テーブル143[[#This Row],[w]]*_C2-1/(テーブル143[[#This Row],[w]]*_L2))^2</f>
        <v>360.64993625642398</v>
      </c>
      <c r="D1255">
        <f>1/(SQRT((1/_R2)^2+テーブル143[[#This Row],[(wc-1/wl)^2]]))</f>
        <v>5.265638607585657E-2</v>
      </c>
      <c r="E1255">
        <f>テーブル143[[#This Row],[インピーダンス]]*COS(テーブル143[[#This Row],[偏角]])</f>
        <v>2.7726949945696479E-4</v>
      </c>
      <c r="F1255">
        <f>テーブル143[[#This Row],[インピーダンス]]*SIN(テーブル143[[#This Row],[偏角]])</f>
        <v>-5.2655656070305805E-2</v>
      </c>
      <c r="G1255" s="2">
        <f>ATAN(_R2*(1/(テーブル143[[#This Row],[w]]*_L2)-テーブル143[[#This Row],[w]]*_C2))</f>
        <v>-1.5655306638536577</v>
      </c>
    </row>
    <row r="1256" spans="1:7">
      <c r="A1256">
        <f t="shared" si="30"/>
        <v>12073.5</v>
      </c>
      <c r="B1256">
        <f>2*PI()*テーブル143[[#This Row],[周波数]]</f>
        <v>75860.037806232736</v>
      </c>
      <c r="C1256">
        <f>(テーブル143[[#This Row],[w]]*_C2-1/(テーブル143[[#This Row],[w]]*_L2))^2</f>
        <v>361.24851886891071</v>
      </c>
      <c r="D1256">
        <f>1/(SQRT((1/_R2)^2+テーブル143[[#This Row],[(wc-1/wl)^2]]))</f>
        <v>5.2612743832624195E-2</v>
      </c>
      <c r="E1256">
        <f>テーブル143[[#This Row],[インピーダンス]]*COS(テーブル143[[#This Row],[偏角]])</f>
        <v>2.768100813597378E-4</v>
      </c>
      <c r="F1256">
        <f>テーブル143[[#This Row],[インピーダンス]]*SIN(テーブル143[[#This Row],[偏角]])</f>
        <v>-5.2612015640689846E-2</v>
      </c>
      <c r="G1256" s="2">
        <f>ATAN(_R2*(1/(テーブル143[[#This Row],[w]]*_L2)-テーブル143[[#This Row],[w]]*_C2))</f>
        <v>-1.5655350281384353</v>
      </c>
    </row>
    <row r="1257" spans="1:7">
      <c r="A1257">
        <f t="shared" si="30"/>
        <v>12083.5</v>
      </c>
      <c r="B1257">
        <f>2*PI()*テーブル143[[#This Row],[周波数]]</f>
        <v>75922.869659304532</v>
      </c>
      <c r="C1257">
        <f>(テーブル143[[#This Row],[w]]*_C2-1/(テーブル143[[#This Row],[w]]*_L2))^2</f>
        <v>361.84759746921713</v>
      </c>
      <c r="D1257">
        <f>1/(SQRT((1/_R2)^2+テーブル143[[#This Row],[(wc-1/wl)^2]]))</f>
        <v>5.2569173895902481E-2</v>
      </c>
      <c r="E1257">
        <f>テーブル143[[#This Row],[インピーダンス]]*COS(テーブル143[[#This Row],[偏角]])</f>
        <v>2.7635180440976486E-4</v>
      </c>
      <c r="F1257">
        <f>テーブル143[[#This Row],[インピーダンス]]*SIN(テーブル143[[#This Row],[偏角]])</f>
        <v>-5.2568447511580879E-2</v>
      </c>
      <c r="G1257" s="2">
        <f>ATAN(_R2*(1/(テーブル143[[#This Row],[w]]*_L2)-テーブル143[[#This Row],[w]]*_C2))</f>
        <v>-1.5655393851923618</v>
      </c>
    </row>
    <row r="1258" spans="1:7">
      <c r="A1258">
        <f t="shared" si="30"/>
        <v>12093.5</v>
      </c>
      <c r="B1258">
        <f>2*PI()*テーブル143[[#This Row],[周波数]]</f>
        <v>75985.701512376327</v>
      </c>
      <c r="C1258">
        <f>(テーブル143[[#This Row],[w]]*_C2-1/(テーブル143[[#This Row],[w]]*_L2))^2</f>
        <v>362.4471720573427</v>
      </c>
      <c r="D1258">
        <f>1/(SQRT((1/_R2)^2+テーブル143[[#This Row],[(wc-1/wl)^2]]))</f>
        <v>5.2525676086084515E-2</v>
      </c>
      <c r="E1258">
        <f>テーブル143[[#This Row],[インピーダンス]]*COS(テーブル143[[#This Row],[偏角]])</f>
        <v>2.7589466483002274E-4</v>
      </c>
      <c r="F1258">
        <f>テーブル143[[#This Row],[インピーダンス]]*SIN(テーブル143[[#This Row],[偏角]])</f>
        <v>-5.2524951503396831E-2</v>
      </c>
      <c r="G1258" s="2">
        <f>ATAN(_R2*(1/(テーブル143[[#This Row],[w]]*_L2)-テーブル143[[#This Row],[w]]*_C2))</f>
        <v>-1.5655437350333987</v>
      </c>
    </row>
    <row r="1259" spans="1:7">
      <c r="A1259">
        <f t="shared" si="30"/>
        <v>12103.5</v>
      </c>
      <c r="B1259">
        <f>2*PI()*テーブル143[[#This Row],[周波数]]</f>
        <v>76048.533365448122</v>
      </c>
      <c r="C1259">
        <f>(テーブル143[[#This Row],[w]]*_C2-1/(テーブル143[[#This Row],[w]]*_L2))^2</f>
        <v>363.047242633287</v>
      </c>
      <c r="D1259">
        <f>1/(SQRT((1/_R2)^2+テーブル143[[#This Row],[(wc-1/wl)^2]]))</f>
        <v>5.2482250224157929E-2</v>
      </c>
      <c r="E1259">
        <f>テーブル143[[#This Row],[インピーダンス]]*COS(テーブル143[[#This Row],[偏角]])</f>
        <v>2.7543865885910798E-4</v>
      </c>
      <c r="F1259">
        <f>テーブル143[[#This Row],[インピーダンス]]*SIN(テーブル143[[#This Row],[偏角]])</f>
        <v>-5.2481527437150025E-2</v>
      </c>
      <c r="G1259" s="2">
        <f>ATAN(_R2*(1/(テーブル143[[#This Row],[w]]*_L2)-テーブル143[[#This Row],[w]]*_C2))</f>
        <v>-1.5655480776794479</v>
      </c>
    </row>
    <row r="1260" spans="1:7">
      <c r="A1260">
        <f t="shared" si="30"/>
        <v>12113.5</v>
      </c>
      <c r="B1260">
        <f>2*PI()*テーブル143[[#This Row],[周波数]]</f>
        <v>76111.365218519917</v>
      </c>
      <c r="C1260">
        <f>(テーブル143[[#This Row],[w]]*_C2-1/(テーブル143[[#This Row],[w]]*_L2))^2</f>
        <v>363.64780919704936</v>
      </c>
      <c r="D1260">
        <f>1/(SQRT((1/_R2)^2+テーブル143[[#This Row],[(wc-1/wl)^2]]))</f>
        <v>5.2438896131702509E-2</v>
      </c>
      <c r="E1260">
        <f>テーブル143[[#This Row],[インピーダンス]]*COS(テーブル143[[#This Row],[偏角]])</f>
        <v>2.7498378275114934E-4</v>
      </c>
      <c r="F1260">
        <f>テーブル143[[#This Row],[インピーダンス]]*SIN(テーブル143[[#This Row],[偏角]])</f>
        <v>-5.2438175134444834E-2</v>
      </c>
      <c r="G1260" s="2">
        <f>ATAN(_R2*(1/(テーブル143[[#This Row],[w]]*_L2)-テーブル143[[#This Row],[w]]*_C2))</f>
        <v>-1.5655524131483523</v>
      </c>
    </row>
    <row r="1261" spans="1:7">
      <c r="A1261">
        <f t="shared" si="30"/>
        <v>12123.5</v>
      </c>
      <c r="B1261">
        <f>2*PI()*テーブル143[[#This Row],[周波数]]</f>
        <v>76174.197071591712</v>
      </c>
      <c r="C1261">
        <f>(テーブル143[[#This Row],[w]]*_C2-1/(テーブル143[[#This Row],[w]]*_L2))^2</f>
        <v>364.24887174862914</v>
      </c>
      <c r="D1261">
        <f>1/(SQRT((1/_R2)^2+テーブル143[[#This Row],[(wc-1/wl)^2]]))</f>
        <v>5.2395613630887621E-2</v>
      </c>
      <c r="E1261">
        <f>テーブル143[[#This Row],[インピーダンス]]*COS(テーブル143[[#This Row],[偏角]])</f>
        <v>2.7453003277571984E-4</v>
      </c>
      <c r="F1261">
        <f>テーブル143[[#This Row],[インピーダンス]]*SIN(テーブル143[[#This Row],[偏角]])</f>
        <v>-5.2394894417475073E-2</v>
      </c>
      <c r="G1261" s="2">
        <f>ATAN(_R2*(1/(テーブル143[[#This Row],[w]]*_L2)-テーブル143[[#This Row],[w]]*_C2))</f>
        <v>-1.5655567414578959</v>
      </c>
    </row>
  </sheetData>
  <phoneticPr fontId="1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直列</vt:lpstr>
      <vt:lpstr>並列</vt:lpstr>
      <vt:lpstr>Sheet1</vt:lpstr>
      <vt:lpstr>_begin3</vt:lpstr>
      <vt:lpstr>_C</vt:lpstr>
      <vt:lpstr>_C2</vt:lpstr>
      <vt:lpstr>_C3</vt:lpstr>
      <vt:lpstr>_dt</vt:lpstr>
      <vt:lpstr>_dt2</vt:lpstr>
      <vt:lpstr>_dt3</vt:lpstr>
      <vt:lpstr>_L</vt:lpstr>
      <vt:lpstr>_L2</vt:lpstr>
      <vt:lpstr>_L3</vt:lpstr>
      <vt:lpstr>_R</vt:lpstr>
      <vt:lpstr>_R2</vt:lpstr>
      <vt:lpstr>_R3</vt:lpstr>
      <vt:lpstr>begin</vt:lpstr>
      <vt:lpstr>begin2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2022-04-18T09:14:55Z</dcterms:created>
  <dcterms:modified xsi:type="dcterms:W3CDTF">2022-04-30T14:21:38Z</dcterms:modified>
</cp:coreProperties>
</file>