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0" yWindow="80" windowWidth="19140" windowHeight="73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41" i="1"/>
  <c r="L41"/>
  <c r="M41"/>
  <c r="N41"/>
  <c r="O41"/>
  <c r="J41"/>
  <c r="K39"/>
  <c r="L39"/>
  <c r="M39"/>
  <c r="N39"/>
  <c r="O39"/>
  <c r="J39"/>
  <c r="M38"/>
  <c r="N36"/>
  <c r="O36"/>
  <c r="M36"/>
  <c r="F10"/>
  <c r="G10" s="1"/>
  <c r="F9"/>
  <c r="H9" s="1"/>
  <c r="K34"/>
  <c r="K38" s="1"/>
  <c r="K40" s="1"/>
  <c r="L34"/>
  <c r="L38" s="1"/>
  <c r="L40" s="1"/>
  <c r="M34"/>
  <c r="M40" s="1"/>
  <c r="N34"/>
  <c r="N38" s="1"/>
  <c r="N40" s="1"/>
  <c r="O34"/>
  <c r="O38" s="1"/>
  <c r="O40" s="1"/>
  <c r="J34"/>
  <c r="J38" s="1"/>
  <c r="J40" s="1"/>
  <c r="M26"/>
  <c r="M25"/>
  <c r="L25"/>
  <c r="L26" s="1"/>
  <c r="N25"/>
  <c r="N26" s="1"/>
  <c r="O25"/>
  <c r="O26" s="1"/>
  <c r="P25"/>
  <c r="P26" s="1"/>
  <c r="Q25"/>
  <c r="Q26" s="1"/>
  <c r="K25"/>
  <c r="K26" s="1"/>
  <c r="J25"/>
  <c r="J26" s="1"/>
  <c r="J4"/>
  <c r="K4" s="1"/>
  <c r="L4" s="1"/>
  <c r="J5"/>
  <c r="J6"/>
  <c r="K6" s="1"/>
  <c r="L6" s="1"/>
  <c r="J7"/>
  <c r="K7" s="1"/>
  <c r="L7" s="1"/>
  <c r="J8"/>
  <c r="K8" s="1"/>
  <c r="L8" s="1"/>
  <c r="J9"/>
  <c r="J10"/>
  <c r="K10" s="1"/>
  <c r="L10" s="1"/>
  <c r="J3"/>
  <c r="K3" s="1"/>
  <c r="L3" s="1"/>
  <c r="K5"/>
  <c r="L5" s="1"/>
  <c r="K9"/>
  <c r="L9" s="1"/>
  <c r="F4"/>
  <c r="G4" s="1"/>
  <c r="F5"/>
  <c r="G5" s="1"/>
  <c r="F6"/>
  <c r="G6" s="1"/>
  <c r="F7"/>
  <c r="G7" s="1"/>
  <c r="F8"/>
  <c r="G8" s="1"/>
  <c r="F3"/>
  <c r="G3" s="1"/>
  <c r="H6" l="1"/>
  <c r="H4"/>
  <c r="H3"/>
  <c r="H5"/>
  <c r="H8"/>
  <c r="H7"/>
  <c r="H10"/>
  <c r="G9"/>
  <c r="M3"/>
  <c r="N3" s="1"/>
  <c r="M7"/>
  <c r="N7" s="1"/>
  <c r="M10"/>
  <c r="N10" s="1"/>
  <c r="M6"/>
  <c r="N6" s="1"/>
  <c r="M8"/>
  <c r="N8" s="1"/>
  <c r="M9"/>
  <c r="M5"/>
  <c r="N5" s="1"/>
  <c r="M4"/>
  <c r="N4" s="1"/>
  <c r="N9" l="1"/>
</calcChain>
</file>

<file path=xl/sharedStrings.xml><?xml version="1.0" encoding="utf-8"?>
<sst xmlns="http://schemas.openxmlformats.org/spreadsheetml/2006/main" count="21" uniqueCount="21">
  <si>
    <t>efficacité</t>
  </si>
  <si>
    <t>debit hub (10^6 bytes/s)</t>
  </si>
  <si>
    <t>taille paquets (bytes)</t>
  </si>
  <si>
    <t>temis (s)</t>
  </si>
  <si>
    <t>temis (micro s)</t>
  </si>
  <si>
    <t>longueur cables (m)</t>
  </si>
  <si>
    <t>tprop (s)</t>
  </si>
  <si>
    <t>tprop (micro s)</t>
  </si>
  <si>
    <t>vitesse dans les cables (m/s)</t>
  </si>
  <si>
    <t>calcoli</t>
  </si>
  <si>
    <t>Taller-retour</t>
  </si>
  <si>
    <t xml:space="preserve">Taller </t>
  </si>
  <si>
    <t>Temis</t>
  </si>
  <si>
    <t>Tprop</t>
  </si>
  <si>
    <t>Tlatence</t>
  </si>
  <si>
    <t>temis (mimmi s)</t>
  </si>
  <si>
    <t>tprop (milli s)</t>
  </si>
  <si>
    <t>Tlatence/Ttot (%)</t>
  </si>
  <si>
    <t>Temis bis</t>
  </si>
  <si>
    <t>Tlatence bis</t>
  </si>
  <si>
    <t>Tlatence/Ttot (%) bis</t>
  </si>
</sst>
</file>

<file path=xl/styles.xml><?xml version="1.0" encoding="utf-8"?>
<styleSheet xmlns="http://schemas.openxmlformats.org/spreadsheetml/2006/main">
  <numFmts count="2">
    <numFmt numFmtId="166" formatCode="0.000"/>
    <numFmt numFmtId="178" formatCode="0.0%"/>
  </numFmts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2" fontId="0" fillId="0" borderId="0" xfId="0" applyNumberFormat="1"/>
    <xf numFmtId="166" fontId="0" fillId="0" borderId="0" xfId="0" applyNumberFormat="1"/>
    <xf numFmtId="1" fontId="0" fillId="0" borderId="0" xfId="0" applyNumberFormat="1"/>
    <xf numFmtId="0" fontId="1" fillId="0" borderId="3" xfId="0" applyFont="1" applyBorder="1" applyAlignment="1">
      <alignment horizontal="justify" vertical="top" wrapText="1"/>
    </xf>
    <xf numFmtId="0" fontId="1" fillId="0" borderId="4" xfId="0" applyFont="1" applyBorder="1" applyAlignment="1">
      <alignment horizontal="justify" vertical="top" wrapText="1"/>
    </xf>
    <xf numFmtId="17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5005453333877306"/>
          <c:y val="5.1400554097404488E-2"/>
          <c:w val="0.78545496579766816"/>
          <c:h val="0.78405450974257351"/>
        </c:manualLayout>
      </c:layout>
      <c:scatterChart>
        <c:scatterStyle val="lineMarker"/>
        <c:ser>
          <c:idx val="0"/>
          <c:order val="0"/>
          <c:tx>
            <c:v>tprop=0.05 micro s</c:v>
          </c:tx>
          <c:spPr>
            <a:ln w="28575">
              <a:noFill/>
            </a:ln>
          </c:spPr>
          <c:dLbls>
            <c:dLbl>
              <c:idx val="0"/>
              <c:layout>
                <c:manualLayout>
                  <c:x val="-6.9084628670120912E-2"/>
                  <c:y val="7.0640176600441501E-2"/>
                </c:manualLayout>
              </c:layout>
              <c:showVal val="1"/>
            </c:dLbl>
            <c:dLbl>
              <c:idx val="1"/>
              <c:layout>
                <c:manualLayout>
                  <c:x val="-4.8359240069084625E-2"/>
                  <c:y val="5.7395143487858714E-2"/>
                </c:manualLayout>
              </c:layout>
              <c:showVal val="1"/>
            </c:dLbl>
            <c:dLbl>
              <c:idx val="2"/>
              <c:layout>
                <c:manualLayout>
                  <c:x val="-6.2176709776562894E-2"/>
                  <c:y val="6.1809806886721927E-2"/>
                </c:manualLayout>
              </c:layout>
              <c:showVal val="1"/>
            </c:dLbl>
            <c:dLbl>
              <c:idx val="3"/>
              <c:layout>
                <c:manualLayout>
                  <c:x val="-0.12780656303972365"/>
                  <c:y val="4.4150110375275935E-2"/>
                </c:manualLayout>
              </c:layout>
              <c:showVal val="1"/>
            </c:dLbl>
            <c:dLbl>
              <c:idx val="4"/>
              <c:layout>
                <c:manualLayout>
                  <c:x val="-4.4905008635578586E-2"/>
                  <c:y val="4.4150110375275935E-2"/>
                </c:manualLayout>
              </c:layout>
              <c:showVal val="1"/>
            </c:dLbl>
            <c:dLbl>
              <c:idx val="5"/>
              <c:layout>
                <c:manualLayout>
                  <c:x val="-8.6355785837651147E-2"/>
                  <c:y val="6.6225165562913885E-2"/>
                </c:manualLayout>
              </c:layout>
              <c:showVal val="1"/>
            </c:dLbl>
            <c:dLbl>
              <c:idx val="6"/>
              <c:layout>
                <c:manualLayout>
                  <c:x val="-4.8359240069084625E-2"/>
                  <c:y val="7.505518763796909E-2"/>
                </c:manualLayout>
              </c:layout>
              <c:showVal val="1"/>
            </c:dLbl>
            <c:dLbl>
              <c:idx val="7"/>
              <c:layout>
                <c:manualLayout>
                  <c:x val="-3.4542314335060452E-3"/>
                  <c:y val="4.4150110375275928E-2"/>
                </c:manualLayout>
              </c:layout>
              <c:showVal val="1"/>
            </c:dLbl>
            <c:showVal val="1"/>
          </c:dLbls>
          <c:xVal>
            <c:numRef>
              <c:f>Sheet1!$D$3:$D$10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100</c:v>
                </c:pt>
                <c:pt idx="3">
                  <c:v>1000</c:v>
                </c:pt>
                <c:pt idx="4">
                  <c:v>1472</c:v>
                </c:pt>
                <c:pt idx="5">
                  <c:v>1473</c:v>
                </c:pt>
                <c:pt idx="6">
                  <c:v>2800</c:v>
                </c:pt>
                <c:pt idx="7">
                  <c:v>3000</c:v>
                </c:pt>
              </c:numCache>
            </c:numRef>
          </c:xVal>
          <c:yVal>
            <c:numRef>
              <c:f>Sheet1!$N$3:$N$10</c:f>
              <c:numCache>
                <c:formatCode>0.00</c:formatCode>
                <c:ptCount val="8"/>
                <c:pt idx="0">
                  <c:v>0.94876660341555974</c:v>
                </c:pt>
                <c:pt idx="1">
                  <c:v>0.97370983446932824</c:v>
                </c:pt>
                <c:pt idx="2">
                  <c:v>0.99462900338173854</c:v>
                </c:pt>
                <c:pt idx="3">
                  <c:v>0.99946029144262105</c:v>
                </c:pt>
                <c:pt idx="4">
                  <c:v>0.99963328670188922</c:v>
                </c:pt>
                <c:pt idx="5">
                  <c:v>0.99963353556740897</c:v>
                </c:pt>
                <c:pt idx="6">
                  <c:v>0.99990358072614416</c:v>
                </c:pt>
                <c:pt idx="7">
                  <c:v>0.99991000809927111</c:v>
                </c:pt>
              </c:numCache>
            </c:numRef>
          </c:yVal>
        </c:ser>
        <c:axId val="112052480"/>
        <c:axId val="112087424"/>
      </c:scatterChart>
      <c:valAx>
        <c:axId val="112052480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(taille</a:t>
                </a:r>
                <a:r>
                  <a:rPr lang="en-US" baseline="0"/>
                  <a:t> paquet)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12087424"/>
        <c:crosses val="autoZero"/>
        <c:crossBetween val="midCat"/>
      </c:valAx>
      <c:valAx>
        <c:axId val="112087424"/>
        <c:scaling>
          <c:orientation val="minMax"/>
          <c:max val="1"/>
          <c:min val="0.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Efficacité</a:t>
                </a:r>
              </a:p>
            </c:rich>
          </c:tx>
          <c:layout/>
        </c:title>
        <c:numFmt formatCode="0.00" sourceLinked="1"/>
        <c:tickLblPos val="nextTo"/>
        <c:crossAx val="112052480"/>
        <c:crosses val="autoZero"/>
        <c:crossBetween val="midCat"/>
        <c:majorUnit val="0.1"/>
      </c:valAx>
      <c:spPr>
        <a:noFill/>
        <a:ln w="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7035290277834438"/>
          <c:y val="0.36521145121760451"/>
          <c:w val="0.32478234262168021"/>
          <c:h val="7.9836262189080714E-2"/>
        </c:manualLayout>
      </c:layout>
    </c:legend>
    <c:plotVisOnly val="1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514350</xdr:colOff>
      <xdr:row>14</xdr:row>
      <xdr:rowOff>6350</xdr:rowOff>
    </xdr:from>
    <xdr:to>
      <xdr:col>11</xdr:col>
      <xdr:colOff>850900</xdr:colOff>
      <xdr:row>16</xdr:row>
      <xdr:rowOff>12700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40700" y="2641600"/>
          <a:ext cx="3117850" cy="374650"/>
        </a:xfrm>
        <a:prstGeom prst="rect">
          <a:avLst/>
        </a:prstGeom>
        <a:noFill/>
      </xdr:spPr>
    </xdr:pic>
    <xdr:clientData/>
  </xdr:twoCellAnchor>
  <xdr:twoCellAnchor>
    <xdr:from>
      <xdr:col>4</xdr:col>
      <xdr:colOff>95250</xdr:colOff>
      <xdr:row>13</xdr:row>
      <xdr:rowOff>12700</xdr:rowOff>
    </xdr:from>
    <xdr:to>
      <xdr:col>8</xdr:col>
      <xdr:colOff>495300</xdr:colOff>
      <xdr:row>28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2:V41"/>
  <sheetViews>
    <sheetView tabSelected="1" topLeftCell="G22" zoomScaleNormal="100" workbookViewId="0">
      <selection activeCell="P32" sqref="P32"/>
    </sheetView>
  </sheetViews>
  <sheetFormatPr defaultRowHeight="14.5"/>
  <cols>
    <col min="4" max="4" width="17" customWidth="1"/>
    <col min="5" max="5" width="15.26953125" customWidth="1"/>
    <col min="6" max="8" width="15.81640625" customWidth="1"/>
    <col min="9" max="9" width="19.08984375" customWidth="1"/>
    <col min="10" max="10" width="20.453125" customWidth="1"/>
    <col min="11" max="11" width="19.36328125" customWidth="1"/>
    <col min="12" max="12" width="14.1796875" customWidth="1"/>
    <col min="13" max="15" width="13.453125" bestFit="1" customWidth="1"/>
  </cols>
  <sheetData>
    <row r="2" spans="4:22" ht="15" thickBot="1">
      <c r="D2" t="s">
        <v>2</v>
      </c>
      <c r="E2" t="s">
        <v>1</v>
      </c>
      <c r="F2" t="s">
        <v>3</v>
      </c>
      <c r="G2" t="s">
        <v>4</v>
      </c>
      <c r="H2" t="s">
        <v>15</v>
      </c>
      <c r="I2" t="s">
        <v>5</v>
      </c>
      <c r="J2" t="s">
        <v>8</v>
      </c>
      <c r="K2" t="s">
        <v>6</v>
      </c>
      <c r="L2" t="s">
        <v>16</v>
      </c>
      <c r="M2" t="s">
        <v>7</v>
      </c>
      <c r="N2" t="s">
        <v>0</v>
      </c>
    </row>
    <row r="3" spans="4:22" ht="15" thickBot="1">
      <c r="D3" s="1">
        <v>10</v>
      </c>
      <c r="E3">
        <v>10000000</v>
      </c>
      <c r="F3">
        <f>D3/E3</f>
        <v>9.9999999999999995E-7</v>
      </c>
      <c r="G3">
        <f>F3*1000000</f>
        <v>1</v>
      </c>
      <c r="H3">
        <f>F3*1000</f>
        <v>1E-3</v>
      </c>
      <c r="I3">
        <v>2</v>
      </c>
      <c r="J3">
        <f>2*10^8</f>
        <v>200000000</v>
      </c>
      <c r="K3">
        <f>I3/J3</f>
        <v>1E-8</v>
      </c>
      <c r="L3">
        <f>K3*1000</f>
        <v>1.0000000000000001E-5</v>
      </c>
      <c r="M3">
        <f>K3*1000000</f>
        <v>0.01</v>
      </c>
      <c r="N3" s="3">
        <f>1/(1+(5.4*M3/G3))</f>
        <v>0.94876660341555974</v>
      </c>
    </row>
    <row r="4" spans="4:22" ht="15" thickBot="1">
      <c r="D4" s="2">
        <v>20</v>
      </c>
      <c r="E4">
        <v>10000000</v>
      </c>
      <c r="F4">
        <f t="shared" ref="F4:F8" si="0">D4/E4</f>
        <v>1.9999999999999999E-6</v>
      </c>
      <c r="G4">
        <f t="shared" ref="G4:G10" si="1">F4*1000000</f>
        <v>2</v>
      </c>
      <c r="H4">
        <f t="shared" ref="H4:H10" si="2">F4*1000</f>
        <v>2E-3</v>
      </c>
      <c r="I4">
        <v>2</v>
      </c>
      <c r="J4">
        <f t="shared" ref="J4:J10" si="3">2*10^8</f>
        <v>200000000</v>
      </c>
      <c r="K4">
        <f t="shared" ref="K4:K10" si="4">I4/J4</f>
        <v>1E-8</v>
      </c>
      <c r="L4">
        <f t="shared" ref="L4:L10" si="5">K4*1000</f>
        <v>1.0000000000000001E-5</v>
      </c>
      <c r="M4">
        <f>K4*1000000</f>
        <v>0.01</v>
      </c>
      <c r="N4" s="3">
        <f>1/(1+(5.4*M4/G4))</f>
        <v>0.97370983446932824</v>
      </c>
    </row>
    <row r="5" spans="4:22" ht="15" thickBot="1">
      <c r="D5" s="2">
        <v>100</v>
      </c>
      <c r="E5">
        <v>10000000</v>
      </c>
      <c r="F5">
        <f t="shared" si="0"/>
        <v>1.0000000000000001E-5</v>
      </c>
      <c r="G5">
        <f t="shared" si="1"/>
        <v>10</v>
      </c>
      <c r="H5">
        <f t="shared" si="2"/>
        <v>0.01</v>
      </c>
      <c r="I5">
        <v>2</v>
      </c>
      <c r="J5">
        <f t="shared" si="3"/>
        <v>200000000</v>
      </c>
      <c r="K5">
        <f t="shared" si="4"/>
        <v>1E-8</v>
      </c>
      <c r="L5">
        <f t="shared" si="5"/>
        <v>1.0000000000000001E-5</v>
      </c>
      <c r="M5">
        <f>K5*1000000</f>
        <v>0.01</v>
      </c>
      <c r="N5" s="3">
        <f>1/(1+(5.4*M5/G5))</f>
        <v>0.99462900338173854</v>
      </c>
      <c r="Q5" s="4">
        <v>0.01</v>
      </c>
      <c r="R5" s="4">
        <v>0.1</v>
      </c>
      <c r="S5" s="4">
        <v>0.1472</v>
      </c>
      <c r="T5" s="4">
        <v>0.14730000000000001</v>
      </c>
      <c r="U5" s="4">
        <v>0.27999999999999997</v>
      </c>
      <c r="V5" s="4">
        <v>0.3</v>
      </c>
    </row>
    <row r="6" spans="4:22" ht="15" thickBot="1">
      <c r="D6" s="2">
        <v>1000</v>
      </c>
      <c r="E6">
        <v>10000000</v>
      </c>
      <c r="F6">
        <f t="shared" si="0"/>
        <v>1E-4</v>
      </c>
      <c r="G6">
        <f t="shared" si="1"/>
        <v>100</v>
      </c>
      <c r="H6">
        <f t="shared" si="2"/>
        <v>0.1</v>
      </c>
      <c r="I6">
        <v>2</v>
      </c>
      <c r="J6">
        <f t="shared" si="3"/>
        <v>200000000</v>
      </c>
      <c r="K6">
        <f t="shared" si="4"/>
        <v>1E-8</v>
      </c>
      <c r="L6">
        <f t="shared" si="5"/>
        <v>1.0000000000000001E-5</v>
      </c>
      <c r="M6">
        <f>K6*1000000</f>
        <v>0.01</v>
      </c>
      <c r="N6" s="3">
        <f>1/(1+(5.4*M6/G6))</f>
        <v>0.99946029144262105</v>
      </c>
      <c r="Q6">
        <v>0.01</v>
      </c>
      <c r="R6">
        <v>0.01</v>
      </c>
      <c r="S6">
        <v>0.01</v>
      </c>
      <c r="T6">
        <v>0.01</v>
      </c>
      <c r="U6">
        <v>0.01</v>
      </c>
      <c r="V6">
        <v>0.01</v>
      </c>
    </row>
    <row r="7" spans="4:22" ht="15" thickBot="1">
      <c r="D7" s="2">
        <v>1472</v>
      </c>
      <c r="E7">
        <v>10000000</v>
      </c>
      <c r="F7">
        <f t="shared" si="0"/>
        <v>1.472E-4</v>
      </c>
      <c r="G7">
        <f t="shared" si="1"/>
        <v>147.19999999999999</v>
      </c>
      <c r="H7">
        <f t="shared" si="2"/>
        <v>0.1472</v>
      </c>
      <c r="I7">
        <v>2</v>
      </c>
      <c r="J7">
        <f t="shared" si="3"/>
        <v>200000000</v>
      </c>
      <c r="K7">
        <f t="shared" si="4"/>
        <v>1E-8</v>
      </c>
      <c r="L7">
        <f t="shared" si="5"/>
        <v>1.0000000000000001E-5</v>
      </c>
      <c r="M7">
        <f>K7*1000000</f>
        <v>0.01</v>
      </c>
      <c r="N7" s="3">
        <f>1/(1+(5.4*M7/G7))</f>
        <v>0.99963328670188922</v>
      </c>
    </row>
    <row r="8" spans="4:22" ht="15" thickBot="1">
      <c r="D8" s="2">
        <v>1473</v>
      </c>
      <c r="E8">
        <v>10000000</v>
      </c>
      <c r="F8">
        <f t="shared" si="0"/>
        <v>1.473E-4</v>
      </c>
      <c r="G8">
        <f t="shared" si="1"/>
        <v>147.30000000000001</v>
      </c>
      <c r="H8">
        <f t="shared" si="2"/>
        <v>0.14730000000000001</v>
      </c>
      <c r="I8">
        <v>2</v>
      </c>
      <c r="J8">
        <f t="shared" si="3"/>
        <v>200000000</v>
      </c>
      <c r="K8">
        <f t="shared" si="4"/>
        <v>1E-8</v>
      </c>
      <c r="L8">
        <f t="shared" si="5"/>
        <v>1.0000000000000001E-5</v>
      </c>
      <c r="M8">
        <f>K8*1000000</f>
        <v>0.01</v>
      </c>
      <c r="N8" s="3">
        <f>1/(1+(5.4*M8/G8))</f>
        <v>0.99963353556740897</v>
      </c>
    </row>
    <row r="9" spans="4:22" ht="15" thickBot="1">
      <c r="D9" s="2">
        <v>2800</v>
      </c>
      <c r="E9">
        <v>10000000</v>
      </c>
      <c r="F9">
        <f>2*D9/E9</f>
        <v>5.5999999999999995E-4</v>
      </c>
      <c r="G9">
        <f t="shared" si="1"/>
        <v>560</v>
      </c>
      <c r="H9">
        <f t="shared" si="2"/>
        <v>0.55999999999999994</v>
      </c>
      <c r="I9">
        <v>2</v>
      </c>
      <c r="J9">
        <f t="shared" si="3"/>
        <v>200000000</v>
      </c>
      <c r="K9">
        <f t="shared" si="4"/>
        <v>1E-8</v>
      </c>
      <c r="L9">
        <f t="shared" si="5"/>
        <v>1.0000000000000001E-5</v>
      </c>
      <c r="M9">
        <f>K9*1000000</f>
        <v>0.01</v>
      </c>
      <c r="N9" s="3">
        <f>1/(1+(5.4*M9/G9))</f>
        <v>0.99990358072614416</v>
      </c>
    </row>
    <row r="10" spans="4:22" ht="15" thickBot="1">
      <c r="D10" s="2">
        <v>3000</v>
      </c>
      <c r="E10">
        <v>10000000</v>
      </c>
      <c r="F10">
        <f>2*D10/E10</f>
        <v>5.9999999999999995E-4</v>
      </c>
      <c r="G10">
        <f t="shared" si="1"/>
        <v>600</v>
      </c>
      <c r="H10">
        <f t="shared" si="2"/>
        <v>0.6</v>
      </c>
      <c r="I10">
        <v>2</v>
      </c>
      <c r="J10">
        <f t="shared" si="3"/>
        <v>200000000</v>
      </c>
      <c r="K10">
        <f t="shared" si="4"/>
        <v>1E-8</v>
      </c>
      <c r="L10">
        <f t="shared" si="5"/>
        <v>1.0000000000000001E-5</v>
      </c>
      <c r="M10">
        <f>K10*1000000</f>
        <v>0.01</v>
      </c>
      <c r="N10" s="3">
        <f>1/(1+(5.4*M10/G10))</f>
        <v>0.99991000809927111</v>
      </c>
    </row>
    <row r="21" spans="10:17">
      <c r="J21" t="s">
        <v>9</v>
      </c>
    </row>
    <row r="23" spans="10:17">
      <c r="J23">
        <v>10000</v>
      </c>
      <c r="K23">
        <v>46</v>
      </c>
      <c r="L23">
        <v>46</v>
      </c>
      <c r="M23">
        <v>46</v>
      </c>
      <c r="N23">
        <v>46</v>
      </c>
      <c r="O23">
        <v>46</v>
      </c>
      <c r="P23">
        <v>46</v>
      </c>
      <c r="Q23">
        <v>46</v>
      </c>
    </row>
    <row r="24" spans="10:17">
      <c r="K24">
        <v>20</v>
      </c>
      <c r="L24">
        <v>100</v>
      </c>
      <c r="M24">
        <v>1000</v>
      </c>
      <c r="N24">
        <v>1472</v>
      </c>
      <c r="O24">
        <v>1473</v>
      </c>
      <c r="P24">
        <v>2800</v>
      </c>
      <c r="Q24">
        <v>3000</v>
      </c>
    </row>
    <row r="25" spans="10:17">
      <c r="J25" s="3">
        <f>10/64</f>
        <v>0.15625</v>
      </c>
      <c r="K25" s="3">
        <f>(K24)/(K24+K23)</f>
        <v>0.30303030303030304</v>
      </c>
      <c r="L25" s="3">
        <f t="shared" ref="L25:Q25" si="6">(L24)/(L24+L23)</f>
        <v>0.68493150684931503</v>
      </c>
      <c r="M25" s="3">
        <f>(M24)/(M24+M23)</f>
        <v>0.95602294455066916</v>
      </c>
      <c r="N25" s="3">
        <f t="shared" si="6"/>
        <v>0.96969696969696972</v>
      </c>
      <c r="O25" s="3">
        <f t="shared" si="6"/>
        <v>0.96971691902567481</v>
      </c>
      <c r="P25" s="3">
        <f t="shared" si="6"/>
        <v>0.98383696416022492</v>
      </c>
      <c r="Q25" s="3">
        <f t="shared" si="6"/>
        <v>0.98489822718319109</v>
      </c>
    </row>
    <row r="26" spans="10:17">
      <c r="J26" s="5">
        <f>$J$23*J25</f>
        <v>1562.5</v>
      </c>
      <c r="K26" s="5">
        <f t="shared" ref="K26:Q26" si="7">$J$23*K25</f>
        <v>3030.3030303030305</v>
      </c>
      <c r="L26" s="5">
        <f t="shared" si="7"/>
        <v>6849.3150684931506</v>
      </c>
      <c r="M26" s="5">
        <f t="shared" si="7"/>
        <v>9560.2294455066913</v>
      </c>
      <c r="N26" s="5">
        <f t="shared" si="7"/>
        <v>9696.9696969696979</v>
      </c>
      <c r="O26" s="5">
        <f t="shared" si="7"/>
        <v>9697.1691902567472</v>
      </c>
      <c r="P26" s="5">
        <f t="shared" si="7"/>
        <v>9838.3696416022485</v>
      </c>
      <c r="Q26" s="5">
        <f t="shared" si="7"/>
        <v>9848.9822718319101</v>
      </c>
    </row>
    <row r="32" spans="10:17" ht="15" thickBot="1"/>
    <row r="33" spans="9:15" ht="15" thickBot="1">
      <c r="I33" t="s">
        <v>10</v>
      </c>
      <c r="J33" s="6">
        <v>0.57299999999999995</v>
      </c>
      <c r="K33" s="7">
        <v>2.0569999999999999</v>
      </c>
      <c r="L33" s="7">
        <v>2.7650000000000001</v>
      </c>
      <c r="M33" s="7">
        <v>2.895</v>
      </c>
      <c r="N33" s="7">
        <v>5.0140000000000002</v>
      </c>
      <c r="O33" s="7">
        <v>5.4189999999999996</v>
      </c>
    </row>
    <row r="34" spans="9:15">
      <c r="I34" t="s">
        <v>11</v>
      </c>
      <c r="J34" s="4">
        <f>J33/2</f>
        <v>0.28649999999999998</v>
      </c>
      <c r="K34" s="4">
        <f t="shared" ref="K34:O34" si="8">K33/2</f>
        <v>1.0285</v>
      </c>
      <c r="L34" s="4">
        <f t="shared" si="8"/>
        <v>1.3825000000000001</v>
      </c>
      <c r="M34" s="4">
        <f t="shared" si="8"/>
        <v>1.4475</v>
      </c>
      <c r="N34" s="4">
        <f t="shared" si="8"/>
        <v>2.5070000000000001</v>
      </c>
      <c r="O34" s="4">
        <f t="shared" si="8"/>
        <v>2.7094999999999998</v>
      </c>
    </row>
    <row r="35" spans="9:15">
      <c r="I35" t="s">
        <v>12</v>
      </c>
      <c r="J35" s="4">
        <v>0.01</v>
      </c>
      <c r="K35" s="4">
        <v>0.1</v>
      </c>
      <c r="L35" s="4">
        <v>0.1472</v>
      </c>
      <c r="M35" s="4">
        <v>0.14730000000000001</v>
      </c>
      <c r="N35" s="4">
        <v>0.27999999999999997</v>
      </c>
      <c r="O35" s="4">
        <v>0.3</v>
      </c>
    </row>
    <row r="36" spans="9:15">
      <c r="I36" t="s">
        <v>18</v>
      </c>
      <c r="J36" s="4">
        <v>0.01</v>
      </c>
      <c r="K36" s="4">
        <v>0.1</v>
      </c>
      <c r="L36" s="4">
        <v>0.1472</v>
      </c>
      <c r="M36" s="4">
        <f>M35*2</f>
        <v>0.29460000000000003</v>
      </c>
      <c r="N36" s="4">
        <f t="shared" ref="N36:O36" si="9">N35*2</f>
        <v>0.55999999999999994</v>
      </c>
      <c r="O36" s="4">
        <f t="shared" si="9"/>
        <v>0.6</v>
      </c>
    </row>
    <row r="37" spans="9:15">
      <c r="I37" t="s">
        <v>13</v>
      </c>
      <c r="J37">
        <v>1.0000000000000001E-5</v>
      </c>
      <c r="K37">
        <v>1.0000000000000001E-5</v>
      </c>
      <c r="L37">
        <v>1.0000000000000001E-5</v>
      </c>
      <c r="M37">
        <v>1.0000000000000001E-5</v>
      </c>
      <c r="N37">
        <v>1.0000000000000001E-5</v>
      </c>
      <c r="O37">
        <v>1.0000000000000001E-5</v>
      </c>
    </row>
    <row r="38" spans="9:15">
      <c r="I38" t="s">
        <v>14</v>
      </c>
      <c r="J38" s="4">
        <f>J34-J35-J37</f>
        <v>0.27648999999999996</v>
      </c>
      <c r="K38" s="4">
        <f>K34-K35-K37</f>
        <v>0.92849000000000004</v>
      </c>
      <c r="L38" s="4">
        <f>L34-L35-L37</f>
        <v>1.23529</v>
      </c>
      <c r="M38" s="4">
        <f>M34-M35-M37</f>
        <v>1.30019</v>
      </c>
      <c r="N38" s="4">
        <f>N34-N35-N37</f>
        <v>2.2269900000000002</v>
      </c>
      <c r="O38" s="4">
        <f>O34-O35-O37</f>
        <v>2.4094899999999999</v>
      </c>
    </row>
    <row r="39" spans="9:15">
      <c r="I39" t="s">
        <v>19</v>
      </c>
      <c r="J39" s="4">
        <f>J34-J36-J37</f>
        <v>0.27648999999999996</v>
      </c>
      <c r="K39" s="4">
        <f t="shared" ref="K39:O39" si="10">K34-K36-K37</f>
        <v>0.92849000000000004</v>
      </c>
      <c r="L39" s="4">
        <f t="shared" si="10"/>
        <v>1.23529</v>
      </c>
      <c r="M39" s="4">
        <f t="shared" si="10"/>
        <v>1.15289</v>
      </c>
      <c r="N39" s="4">
        <f t="shared" si="10"/>
        <v>1.94699</v>
      </c>
      <c r="O39" s="4">
        <f t="shared" si="10"/>
        <v>2.1094899999999996</v>
      </c>
    </row>
    <row r="40" spans="9:15">
      <c r="I40" t="s">
        <v>17</v>
      </c>
      <c r="J40" s="8">
        <f>J38/J34</f>
        <v>0.96506108202443275</v>
      </c>
      <c r="K40" s="8">
        <f>K38/K34</f>
        <v>0.90276130286825484</v>
      </c>
      <c r="L40" s="8">
        <f>L38/L34</f>
        <v>0.89351898734177215</v>
      </c>
      <c r="M40" s="8">
        <f>M38/M34</f>
        <v>0.89823143350604484</v>
      </c>
      <c r="N40" s="8">
        <f>N38/N34</f>
        <v>0.88830873554048673</v>
      </c>
      <c r="O40" s="8">
        <f>O38/O34</f>
        <v>0.88927477394353205</v>
      </c>
    </row>
    <row r="41" spans="9:15">
      <c r="I41" t="s">
        <v>20</v>
      </c>
      <c r="J41" s="8">
        <f>J39/J34</f>
        <v>0.96506108202443275</v>
      </c>
      <c r="K41" s="8">
        <f t="shared" ref="K41:O41" si="11">K39/K34</f>
        <v>0.90276130286825484</v>
      </c>
      <c r="L41" s="8">
        <f t="shared" si="11"/>
        <v>0.89351898734177215</v>
      </c>
      <c r="M41" s="8">
        <f t="shared" si="11"/>
        <v>0.79646977547495679</v>
      </c>
      <c r="N41" s="8">
        <f t="shared" si="11"/>
        <v>0.77662145991224563</v>
      </c>
      <c r="O41" s="8">
        <f t="shared" si="11"/>
        <v>0.77855323860490855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bolloli</dc:creator>
  <cp:lastModifiedBy>marco bolloli</cp:lastModifiedBy>
  <dcterms:created xsi:type="dcterms:W3CDTF">2019-01-14T07:56:49Z</dcterms:created>
  <dcterms:modified xsi:type="dcterms:W3CDTF">2019-01-18T06:24:15Z</dcterms:modified>
</cp:coreProperties>
</file>