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mmtab-my.sharepoint.com/personal/rchambers_apmm-tab_com/Documents/Documents/"/>
    </mc:Choice>
  </mc:AlternateContent>
  <xr:revisionPtr revIDLastSave="1" documentId="8_{E385861A-1EDD-45A0-8177-501D008FBF86}" xr6:coauthVersionLast="47" xr6:coauthVersionMax="47" xr10:uidLastSave="{217AD270-7C24-4F9F-9536-CD027356E0E8}"/>
  <bookViews>
    <workbookView xWindow="-120" yWindow="-120" windowWidth="29040" windowHeight="15720" tabRatio="646" xr2:uid="{60DE35A1-9703-421C-9967-2D137CB9D527}"/>
  </bookViews>
  <sheets>
    <sheet name="UW(New)" sheetId="11" r:id="rId1"/>
    <sheet name="UA(New)" sheetId="7" r:id="rId2"/>
    <sheet name="Estock Mgr" sheetId="8" r:id="rId3"/>
    <sheet name="In Process Mgr" sheetId="9" r:id="rId4"/>
    <sheet name="Chart1" sheetId="10" r:id="rId5"/>
    <sheet name="Summary" sheetId="12" r:id="rId6"/>
    <sheet name="List" sheetId="13" r:id="rId7"/>
  </sheets>
  <definedNames>
    <definedName name="_xlnm._FilterDatabase" localSheetId="0" hidden="1">'UW(New)'!$B$19:$AD$35</definedName>
    <definedName name="Cowl_List">List!$K$3:$K$31</definedName>
    <definedName name="FLA_List">List!$L$3:$L$31</definedName>
    <definedName name="FS_List">List!$J$3:$J$31</definedName>
    <definedName name="Other_List">List!$Q$3:$Q$31</definedName>
    <definedName name="_xlnm.Print_Area" localSheetId="2">'Estock Mgr'!$A$1:$H$37</definedName>
    <definedName name="_xlnm.Print_Area" localSheetId="3">'In Process Mgr'!$A$4:$G$41</definedName>
    <definedName name="RLA_List">List!$M$3:$M$31</definedName>
    <definedName name="Rr_Beam_177D_List">List!$N$3:$N$31</definedName>
    <definedName name="Rr_Beam_890B_List">List!$O$3:$O$31</definedName>
    <definedName name="Rr_Beam_ALL_List">List!$P$3:$P$31</definedName>
    <definedName name="RS_List">List!$I$3:$I$31</definedName>
    <definedName name="UA_List">List!$B$3:$B$31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7" l="1"/>
  <c r="K8" i="11" l="1"/>
  <c r="K9" i="7"/>
  <c r="M9" i="7" s="1"/>
  <c r="K15" i="7"/>
  <c r="K21" i="7"/>
  <c r="K22" i="7"/>
  <c r="K10" i="7"/>
  <c r="K11" i="7"/>
  <c r="R11" i="7" s="1"/>
  <c r="K12" i="7"/>
  <c r="K13" i="7"/>
  <c r="K14" i="7"/>
  <c r="R8" i="7"/>
  <c r="D15" i="12"/>
  <c r="D14" i="12"/>
  <c r="D10" i="12"/>
  <c r="D11" i="12"/>
  <c r="D12" i="12"/>
  <c r="D13" i="12"/>
  <c r="D9" i="12"/>
  <c r="C15" i="12"/>
  <c r="C14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K9" i="11"/>
  <c r="K10" i="11"/>
  <c r="K11" i="11"/>
  <c r="K12" i="11"/>
  <c r="K13" i="11"/>
  <c r="Y13" i="11" s="1"/>
  <c r="M8" i="7" l="1"/>
  <c r="M17" i="7" l="1"/>
  <c r="Y22" i="12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U8" i="11"/>
  <c r="S9" i="7"/>
  <c r="S10" i="7"/>
  <c r="S11" i="7"/>
  <c r="S12" i="7"/>
  <c r="S13" i="7"/>
  <c r="S14" i="7"/>
  <c r="S15" i="7"/>
  <c r="S16" i="7"/>
  <c r="S17" i="7"/>
  <c r="S18" i="7"/>
  <c r="S19" i="7"/>
  <c r="S20" i="7"/>
  <c r="S8" i="7"/>
  <c r="R15" i="7"/>
  <c r="N15" i="7"/>
  <c r="P54" i="7"/>
  <c r="F11" i="12" s="1"/>
  <c r="P55" i="7"/>
  <c r="F12" i="12" s="1"/>
  <c r="P56" i="7"/>
  <c r="F13" i="12" s="1"/>
  <c r="P57" i="7"/>
  <c r="F14" i="12" s="1"/>
  <c r="P58" i="7"/>
  <c r="F15" i="12"/>
  <c r="P52" i="7"/>
  <c r="F9" i="12" s="1"/>
  <c r="U9" i="11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B28" i="9"/>
  <c r="E36" i="8"/>
  <c r="E35" i="8"/>
  <c r="E34" i="8"/>
  <c r="T8" i="11"/>
  <c r="S9" i="11"/>
  <c r="S10" i="11"/>
  <c r="S11" i="11"/>
  <c r="S12" i="11"/>
  <c r="S13" i="11"/>
  <c r="S8" i="11"/>
  <c r="N10" i="7"/>
  <c r="E12" i="12"/>
  <c r="Z8" i="11"/>
  <c r="Y12" i="11"/>
  <c r="E7" i="12" s="1"/>
  <c r="P45" i="11"/>
  <c r="F4" i="12" s="1"/>
  <c r="P46" i="11"/>
  <c r="F5" i="12" s="1"/>
  <c r="P47" i="11"/>
  <c r="F6" i="12" s="1"/>
  <c r="P48" i="11"/>
  <c r="F7" i="12" s="1"/>
  <c r="P49" i="11"/>
  <c r="P50" i="11"/>
  <c r="P51" i="11"/>
  <c r="P44" i="11"/>
  <c r="F3" i="12"/>
  <c r="C45" i="11"/>
  <c r="C46" i="11"/>
  <c r="C47" i="11"/>
  <c r="C48" i="11"/>
  <c r="C49" i="11"/>
  <c r="C50" i="11"/>
  <c r="C51" i="11"/>
  <c r="C44" i="11"/>
  <c r="D8" i="12"/>
  <c r="D6" i="12"/>
  <c r="D4" i="12"/>
  <c r="D5" i="12"/>
  <c r="D7" i="12"/>
  <c r="D3" i="12"/>
  <c r="B4" i="12"/>
  <c r="B5" i="12"/>
  <c r="B6" i="12"/>
  <c r="B3" i="12"/>
  <c r="D15" i="9"/>
  <c r="E15" i="9"/>
  <c r="F15" i="9" s="1"/>
  <c r="G15" i="9" s="1"/>
  <c r="D16" i="9"/>
  <c r="E16" i="9"/>
  <c r="F16" i="9" s="1"/>
  <c r="G16" i="9" s="1"/>
  <c r="D17" i="9"/>
  <c r="E17" i="9"/>
  <c r="F17" i="9" s="1"/>
  <c r="G17" i="9" s="1"/>
  <c r="D18" i="9"/>
  <c r="E18" i="9"/>
  <c r="F18" i="9" s="1"/>
  <c r="G18" i="9" s="1"/>
  <c r="D19" i="9"/>
  <c r="E19" i="9"/>
  <c r="F19" i="9" s="1"/>
  <c r="G19" i="9" s="1"/>
  <c r="D20" i="9"/>
  <c r="E20" i="9"/>
  <c r="F20" i="9" s="1"/>
  <c r="G20" i="9" s="1"/>
  <c r="D21" i="9"/>
  <c r="E21" i="9"/>
  <c r="F21" i="9" s="1"/>
  <c r="G21" i="9" s="1"/>
  <c r="C28" i="9"/>
  <c r="E28" i="9"/>
  <c r="F28" i="9"/>
  <c r="B29" i="9"/>
  <c r="C29" i="9"/>
  <c r="E29" i="9"/>
  <c r="F29" i="9"/>
  <c r="B30" i="9"/>
  <c r="C30" i="9"/>
  <c r="E30" i="9"/>
  <c r="F30" i="9"/>
  <c r="B31" i="9"/>
  <c r="C31" i="9"/>
  <c r="E31" i="9"/>
  <c r="F31" i="9"/>
  <c r="B32" i="9"/>
  <c r="C32" i="9"/>
  <c r="E32" i="9"/>
  <c r="F32" i="9"/>
  <c r="B33" i="9"/>
  <c r="C33" i="9"/>
  <c r="E33" i="9"/>
  <c r="F33" i="9"/>
  <c r="B34" i="9"/>
  <c r="C34" i="9"/>
  <c r="E34" i="9"/>
  <c r="F34" i="9"/>
  <c r="D15" i="8"/>
  <c r="E15" i="8"/>
  <c r="F15" i="8" s="1"/>
  <c r="G15" i="8" s="1"/>
  <c r="D16" i="8"/>
  <c r="E16" i="8"/>
  <c r="F16" i="8" s="1"/>
  <c r="G16" i="8" s="1"/>
  <c r="D17" i="8"/>
  <c r="E17" i="8"/>
  <c r="F17" i="8" s="1"/>
  <c r="G17" i="8" s="1"/>
  <c r="D18" i="8"/>
  <c r="E18" i="8"/>
  <c r="F18" i="8" s="1"/>
  <c r="G18" i="8" s="1"/>
  <c r="D19" i="8"/>
  <c r="E19" i="8"/>
  <c r="F19" i="8" s="1"/>
  <c r="G19" i="8" s="1"/>
  <c r="D20" i="8"/>
  <c r="E20" i="8"/>
  <c r="F20" i="8" s="1"/>
  <c r="G20" i="8" s="1"/>
  <c r="D21" i="8"/>
  <c r="E21" i="8"/>
  <c r="F21" i="8" s="1"/>
  <c r="G21" i="8" s="1"/>
  <c r="E30" i="8"/>
  <c r="E31" i="8"/>
  <c r="E32" i="8"/>
  <c r="E33" i="8"/>
  <c r="M15" i="7"/>
  <c r="N9" i="7"/>
  <c r="M12" i="7"/>
  <c r="R13" i="7"/>
  <c r="E14" i="12" s="1"/>
  <c r="M14" i="7"/>
  <c r="M16" i="7"/>
  <c r="M18" i="7"/>
  <c r="M20" i="7"/>
  <c r="M21" i="7"/>
  <c r="M22" i="7"/>
  <c r="P53" i="7"/>
  <c r="F10" i="12" s="1"/>
  <c r="T9" i="11"/>
  <c r="Z9" i="11"/>
  <c r="Y10" i="11"/>
  <c r="T10" i="11"/>
  <c r="Z10" i="11"/>
  <c r="U11" i="11"/>
  <c r="T11" i="11"/>
  <c r="Z11" i="11"/>
  <c r="T12" i="11"/>
  <c r="Z12" i="11"/>
  <c r="T13" i="11"/>
  <c r="E8" i="12"/>
  <c r="AA16" i="11"/>
  <c r="AB16" i="11"/>
  <c r="AA17" i="11" s="1"/>
  <c r="AC16" i="11"/>
  <c r="AD16" i="11"/>
  <c r="AC17" i="11" s="1"/>
  <c r="Z13" i="11"/>
  <c r="R12" i="7"/>
  <c r="E13" i="12" s="1"/>
  <c r="N12" i="7"/>
  <c r="R9" i="7"/>
  <c r="E10" i="12" s="1"/>
  <c r="M10" i="7"/>
  <c r="R10" i="7"/>
  <c r="E11" i="12" s="1"/>
  <c r="R14" i="7"/>
  <c r="E15" i="12" s="1"/>
  <c r="N14" i="7"/>
  <c r="M13" i="7"/>
  <c r="N13" i="7"/>
  <c r="U13" i="11"/>
  <c r="U12" i="11"/>
  <c r="Y11" i="11"/>
  <c r="E6" i="12" s="1"/>
  <c r="U10" i="11"/>
  <c r="M11" i="7"/>
  <c r="N11" i="7"/>
  <c r="E9" i="12"/>
  <c r="N8" i="7"/>
  <c r="Y9" i="11"/>
  <c r="E4" i="12" s="1"/>
  <c r="Y8" i="11"/>
  <c r="E3" i="12" s="1"/>
  <c r="F8" i="12" l="1"/>
  <c r="Y16" i="11"/>
  <c r="E5" i="12"/>
  <c r="L17" i="12" a="1"/>
  <c r="M16" i="12" a="1"/>
  <c r="L22" i="12" a="1"/>
  <c r="S18" i="12" a="1"/>
  <c r="W21" i="12" a="1"/>
  <c r="I20" i="12" a="1"/>
  <c r="M12" i="12" a="1"/>
  <c r="W7" i="12" a="1"/>
  <c r="L16" i="12" a="1"/>
  <c r="T3" i="12" a="1"/>
  <c r="J17" i="12" a="1"/>
  <c r="K14" i="12" a="1"/>
  <c r="I16" i="12" a="1"/>
  <c r="J19" i="12" a="1"/>
  <c r="L14" i="12" a="1"/>
  <c r="N10" i="12" a="1"/>
  <c r="J11" i="12" a="1"/>
  <c r="V15" i="12" a="1"/>
  <c r="S11" i="12" a="1"/>
  <c r="V10" i="12" a="1"/>
  <c r="J20" i="12" a="1"/>
  <c r="S10" i="12" a="1"/>
  <c r="T15" i="12" a="1"/>
  <c r="I3" i="12" a="1"/>
  <c r="T11" i="12" a="1"/>
  <c r="T10" i="12" a="1"/>
  <c r="M3" i="12" a="1"/>
  <c r="L15" i="12" a="1"/>
  <c r="W4" i="12" a="1"/>
  <c r="N9" i="12" a="1"/>
  <c r="T21" i="12" a="1"/>
  <c r="I4" i="12" a="1"/>
  <c r="W14" i="12" a="1"/>
  <c r="W10" i="12" a="1"/>
  <c r="V11" i="12" a="1"/>
  <c r="L10" i="12" a="1"/>
  <c r="W9" i="12" a="1"/>
  <c r="I9" i="12" a="1"/>
  <c r="N21" i="12" a="1"/>
  <c r="M6" i="12" a="1"/>
  <c r="W13" i="12" a="1"/>
  <c r="U17" i="12" a="1"/>
  <c r="L3" i="12" a="1"/>
  <c r="T22" i="12" a="1"/>
  <c r="N18" i="12" a="1"/>
  <c r="L12" i="12" a="1"/>
  <c r="I17" i="12" a="1"/>
  <c r="K17" i="12" a="1"/>
  <c r="W8" i="12" a="1"/>
  <c r="I21" i="12" a="1"/>
  <c r="V12" i="12" a="1"/>
  <c r="S7" i="12" a="1"/>
  <c r="M17" i="12" a="1"/>
  <c r="N22" i="12" a="1"/>
  <c r="U16" i="12" a="1"/>
  <c r="I8" i="12" a="1"/>
  <c r="W3" i="12" a="1"/>
  <c r="U3" i="12" a="1"/>
  <c r="K13" i="12" a="1"/>
  <c r="V16" i="12" a="1"/>
  <c r="I12" i="12" a="1"/>
  <c r="U6" i="12" a="1"/>
  <c r="M20" i="12" a="1"/>
  <c r="K4" i="12" a="1"/>
  <c r="L5" i="12" a="1"/>
  <c r="M13" i="12" a="1"/>
  <c r="J6" i="12" a="1"/>
  <c r="M14" i="12" a="1"/>
  <c r="I5" i="12" a="1"/>
  <c r="K11" i="12" a="1"/>
  <c r="N3" i="12" a="1"/>
  <c r="U8" i="12" a="1"/>
  <c r="J7" i="12" a="1"/>
  <c r="W20" i="12" a="1"/>
  <c r="S14" i="12" a="1"/>
  <c r="M21" i="12" a="1"/>
  <c r="I13" i="12" a="1"/>
  <c r="V20" i="12" a="1"/>
  <c r="M22" i="12" a="1"/>
  <c r="N14" i="12" a="1"/>
  <c r="S16" i="12" a="1"/>
  <c r="J16" i="12" a="1"/>
  <c r="N16" i="12" a="1"/>
  <c r="U12" i="12" a="1"/>
  <c r="V9" i="12" a="1"/>
  <c r="T16" i="12" a="1"/>
  <c r="V21" i="12" a="1"/>
  <c r="S6" i="12" a="1"/>
  <c r="J10" i="12" a="1"/>
  <c r="S19" i="12" a="1"/>
  <c r="I10" i="12" a="1"/>
  <c r="V19" i="12" a="1"/>
  <c r="N6" i="12" a="1"/>
  <c r="J9" i="12" a="1"/>
  <c r="N5" i="12" a="1"/>
  <c r="V6" i="12" a="1"/>
  <c r="S17" i="12" a="1"/>
  <c r="W22" i="12" a="1"/>
  <c r="N8" i="12" a="1"/>
  <c r="I15" i="12" a="1"/>
  <c r="M8" i="12" a="1"/>
  <c r="M10" i="12" a="1"/>
  <c r="K8" i="12" a="1"/>
  <c r="V18" i="12" a="1"/>
  <c r="I18" i="12" a="1"/>
  <c r="L18" i="12" a="1"/>
  <c r="N20" i="12" a="1"/>
  <c r="U20" i="12" a="1"/>
  <c r="K3" i="12" a="1"/>
  <c r="S4" i="12" a="1"/>
  <c r="T12" i="12" a="1"/>
  <c r="T19" i="12" a="1"/>
  <c r="I7" i="12" a="1"/>
  <c r="U19" i="12" a="1"/>
  <c r="K15" i="12" a="1"/>
  <c r="K22" i="12" a="1"/>
  <c r="L4" i="12" a="1"/>
  <c r="S21" i="12" a="1"/>
  <c r="M5" i="12" a="1"/>
  <c r="U11" i="12" a="1"/>
  <c r="M15" i="12" a="1"/>
  <c r="W6" i="12" a="1"/>
  <c r="J18" i="12" a="1"/>
  <c r="J21" i="12" a="1"/>
  <c r="K6" i="12" a="1"/>
  <c r="K9" i="12" a="1"/>
  <c r="V14" i="12" a="1"/>
  <c r="T18" i="12" a="1"/>
  <c r="M9" i="12" a="1"/>
  <c r="T13" i="12" a="1"/>
  <c r="U7" i="12" a="1"/>
  <c r="V13" i="12" a="1"/>
  <c r="J15" i="12" a="1"/>
  <c r="S15" i="12" a="1"/>
  <c r="T4" i="12" a="1"/>
  <c r="J14" i="12" a="1"/>
  <c r="T8" i="12" a="1"/>
  <c r="L7" i="12" a="1"/>
  <c r="J8" i="12" a="1"/>
  <c r="I19" i="12" a="1"/>
  <c r="S3" i="12" a="1"/>
  <c r="M4" i="12" a="1"/>
  <c r="L19" i="12" a="1"/>
  <c r="V4" i="12" a="1"/>
  <c r="V17" i="12" a="1"/>
  <c r="I14" i="12" a="1"/>
  <c r="T6" i="12" a="1"/>
  <c r="L20" i="12" a="1"/>
  <c r="I11" i="12" a="1"/>
  <c r="W5" i="12" a="1"/>
  <c r="W17" i="12" a="1"/>
  <c r="U18" i="12" a="1"/>
  <c r="U4" i="12" a="1"/>
  <c r="N19" i="12" a="1"/>
  <c r="J22" i="12" a="1"/>
  <c r="U9" i="12" a="1"/>
  <c r="S8" i="12" a="1"/>
  <c r="V7" i="12" a="1"/>
  <c r="T9" i="12" a="1"/>
  <c r="L11" i="12" a="1"/>
  <c r="W19" i="12" a="1"/>
  <c r="T14" i="12" a="1"/>
  <c r="U21" i="12" a="1"/>
  <c r="I22" i="12" a="1"/>
  <c r="S5" i="12" a="1"/>
  <c r="V5" i="12" a="1"/>
  <c r="M19" i="12" a="1"/>
  <c r="N17" i="12" a="1"/>
  <c r="W11" i="12" a="1"/>
  <c r="W12" i="12" a="1"/>
  <c r="K16" i="12" a="1"/>
  <c r="N12" i="12" a="1"/>
  <c r="J5" i="12" a="1"/>
  <c r="K19" i="12" a="1"/>
  <c r="L6" i="12" a="1"/>
  <c r="L8" i="12" a="1"/>
  <c r="K21" i="12" a="1"/>
  <c r="M7" i="12" a="1"/>
  <c r="N4" i="12" a="1"/>
  <c r="L21" i="12" a="1"/>
  <c r="T7" i="12" a="1"/>
  <c r="S9" i="12" a="1"/>
  <c r="J3" i="12" a="1"/>
  <c r="K5" i="12" a="1"/>
  <c r="I6" i="12" a="1"/>
  <c r="K20" i="12" a="1"/>
  <c r="V8" i="12" a="1"/>
  <c r="M18" i="12" a="1"/>
  <c r="U22" i="12" a="1"/>
  <c r="S12" i="12" a="1"/>
  <c r="N13" i="12" a="1"/>
  <c r="K18" i="12" a="1"/>
  <c r="N11" i="12" a="1"/>
  <c r="U13" i="12" a="1"/>
  <c r="J13" i="12" a="1"/>
  <c r="T5" i="12" a="1"/>
  <c r="W15" i="12" a="1"/>
  <c r="N15" i="12" a="1"/>
  <c r="K7" i="12" a="1"/>
  <c r="S20" i="12" a="1"/>
  <c r="M11" i="12" a="1"/>
  <c r="S13" i="12" a="1"/>
  <c r="U14" i="12" a="1"/>
  <c r="K10" i="12" a="1"/>
  <c r="J12" i="12" a="1"/>
  <c r="S22" i="12" a="1"/>
  <c r="K12" i="12" a="1"/>
  <c r="U5" i="12" a="1"/>
  <c r="T17" i="12" a="1"/>
  <c r="J4" i="12" a="1"/>
  <c r="T20" i="12" a="1"/>
  <c r="U10" i="12" a="1"/>
  <c r="L13" i="12" a="1"/>
  <c r="L9" i="12" a="1"/>
  <c r="V22" i="12" a="1"/>
  <c r="W18" i="12" a="1"/>
  <c r="V3" i="12" a="1"/>
  <c r="N7" i="12" a="1"/>
  <c r="U15" i="12" a="1"/>
  <c r="W16" i="12" a="1"/>
  <c r="L11" i="12" l="1"/>
  <c r="W5" i="12"/>
  <c r="S8" i="12"/>
  <c r="K15" i="12"/>
  <c r="N5" i="12"/>
  <c r="I22" i="12"/>
  <c r="M15" i="12"/>
  <c r="J19" i="12"/>
  <c r="T8" i="12"/>
  <c r="W12" i="12"/>
  <c r="M13" i="12"/>
  <c r="K14" i="12"/>
  <c r="J9" i="12"/>
  <c r="J20" i="12"/>
  <c r="V10" i="12"/>
  <c r="L6" i="12"/>
  <c r="S21" i="12"/>
  <c r="M22" i="12"/>
  <c r="K17" i="12"/>
  <c r="T15" i="12"/>
  <c r="I13" i="12"/>
  <c r="V5" i="12"/>
  <c r="U21" i="12"/>
  <c r="N20" i="12"/>
  <c r="N9" i="12"/>
  <c r="K12" i="12"/>
  <c r="T11" i="12"/>
  <c r="J18" i="12"/>
  <c r="V12" i="12"/>
  <c r="N7" i="12"/>
  <c r="S11" i="12"/>
  <c r="K3" i="12"/>
  <c r="M7" i="12"/>
  <c r="J17" i="12"/>
  <c r="M9" i="12"/>
  <c r="L13" i="12"/>
  <c r="W8" i="12"/>
  <c r="S4" i="12"/>
  <c r="I7" i="12"/>
  <c r="V14" i="12"/>
  <c r="M5" i="12"/>
  <c r="L14" i="12"/>
  <c r="W6" i="12"/>
  <c r="I9" i="12"/>
  <c r="V3" i="12"/>
  <c r="L17" i="12"/>
  <c r="T4" i="12"/>
  <c r="K16" i="12"/>
  <c r="J5" i="12"/>
  <c r="J13" i="12"/>
  <c r="N17" i="12"/>
  <c r="U7" i="12"/>
  <c r="S18" i="12"/>
  <c r="T9" i="12"/>
  <c r="N12" i="12"/>
  <c r="J6" i="12"/>
  <c r="V6" i="12"/>
  <c r="U5" i="12"/>
  <c r="V22" i="12"/>
  <c r="I20" i="12"/>
  <c r="U13" i="12"/>
  <c r="N3" i="12"/>
  <c r="V19" i="12"/>
  <c r="W16" i="12"/>
  <c r="U15" i="12"/>
  <c r="M17" i="12"/>
  <c r="S6" i="12"/>
  <c r="I12" i="12"/>
  <c r="I11" i="12"/>
  <c r="T12" i="12"/>
  <c r="U3" i="12"/>
  <c r="K7" i="12"/>
  <c r="J10" i="12"/>
  <c r="V21" i="12"/>
  <c r="W18" i="12"/>
  <c r="V11" i="12"/>
  <c r="S10" i="12"/>
  <c r="L12" i="12"/>
  <c r="K13" i="12"/>
  <c r="L22" i="12"/>
  <c r="M18" i="12"/>
  <c r="J15" i="12"/>
  <c r="W22" i="12"/>
  <c r="S20" i="12"/>
  <c r="K11" i="12"/>
  <c r="I6" i="12"/>
  <c r="I5" i="12"/>
  <c r="I10" i="12"/>
  <c r="I18" i="12"/>
  <c r="L18" i="12"/>
  <c r="L19" i="12"/>
  <c r="L8" i="12"/>
  <c r="U6" i="12"/>
  <c r="I14" i="12"/>
  <c r="N13" i="12"/>
  <c r="N6" i="12"/>
  <c r="U10" i="12"/>
  <c r="S12" i="12"/>
  <c r="J3" i="12"/>
  <c r="N22" i="12"/>
  <c r="V18" i="12"/>
  <c r="M12" i="12"/>
  <c r="M19" i="12"/>
  <c r="I8" i="12"/>
  <c r="M6" i="12"/>
  <c r="M3" i="12"/>
  <c r="W13" i="12"/>
  <c r="W20" i="12"/>
  <c r="U14" i="12"/>
  <c r="U20" i="12"/>
  <c r="V17" i="12"/>
  <c r="K18" i="12"/>
  <c r="T21" i="12"/>
  <c r="W11" i="12"/>
  <c r="K20" i="12"/>
  <c r="T7" i="12"/>
  <c r="L7" i="12"/>
  <c r="L4" i="12"/>
  <c r="V20" i="12"/>
  <c r="K21" i="12"/>
  <c r="J11" i="12"/>
  <c r="I21" i="12"/>
  <c r="N10" i="12"/>
  <c r="S17" i="12"/>
  <c r="K10" i="12"/>
  <c r="V9" i="12"/>
  <c r="M4" i="12"/>
  <c r="L21" i="12"/>
  <c r="K22" i="12"/>
  <c r="W17" i="12"/>
  <c r="W7" i="12"/>
  <c r="U17" i="12"/>
  <c r="M21" i="12"/>
  <c r="J22" i="12"/>
  <c r="N4" i="12"/>
  <c r="S19" i="12"/>
  <c r="U16" i="12"/>
  <c r="M14" i="12"/>
  <c r="I19" i="12"/>
  <c r="J14" i="12"/>
  <c r="M16" i="12"/>
  <c r="W3" i="12"/>
  <c r="W9" i="12"/>
  <c r="J12" i="12"/>
  <c r="N11" i="12"/>
  <c r="N18" i="12"/>
  <c r="V15" i="12"/>
  <c r="K19" i="12"/>
  <c r="S3" i="12"/>
  <c r="L16" i="12"/>
  <c r="W19" i="12"/>
  <c r="J8" i="12"/>
  <c r="J7" i="12"/>
  <c r="V7" i="12"/>
  <c r="W15" i="12"/>
  <c r="T6" i="12"/>
  <c r="S15" i="12"/>
  <c r="J4" i="12"/>
  <c r="T19" i="12"/>
  <c r="S16" i="12"/>
  <c r="U11" i="12"/>
  <c r="W10" i="12"/>
  <c r="U19" i="12"/>
  <c r="S14" i="12"/>
  <c r="M20" i="12"/>
  <c r="U18" i="12"/>
  <c r="T17" i="12"/>
  <c r="N15" i="12"/>
  <c r="I15" i="12"/>
  <c r="N16" i="12"/>
  <c r="L5" i="12"/>
  <c r="M8" i="12"/>
  <c r="S9" i="12"/>
  <c r="I4" i="12"/>
  <c r="U22" i="12"/>
  <c r="L9" i="12"/>
  <c r="K4" i="12"/>
  <c r="U12" i="12"/>
  <c r="N19" i="12"/>
  <c r="W4" i="12"/>
  <c r="T16" i="12"/>
  <c r="T20" i="12"/>
  <c r="V8" i="12"/>
  <c r="T22" i="12"/>
  <c r="W21" i="12"/>
  <c r="J21" i="12"/>
  <c r="L10" i="12"/>
  <c r="J16" i="12"/>
  <c r="U9" i="12"/>
  <c r="M11" i="12"/>
  <c r="N8" i="12"/>
  <c r="U4" i="12"/>
  <c r="K5" i="12"/>
  <c r="S22" i="12"/>
  <c r="S13" i="12"/>
  <c r="V16" i="12"/>
  <c r="I16" i="12"/>
  <c r="L3" i="12"/>
  <c r="W14" i="12"/>
  <c r="M10" i="12"/>
  <c r="S5" i="12"/>
  <c r="T5" i="12"/>
  <c r="I3" i="12"/>
  <c r="V4" i="12"/>
  <c r="K6" i="12"/>
  <c r="K8" i="12"/>
  <c r="T3" i="12"/>
  <c r="N21" i="12"/>
  <c r="S7" i="12"/>
  <c r="T14" i="12"/>
  <c r="T18" i="12"/>
  <c r="T13" i="12"/>
  <c r="I17" i="12"/>
  <c r="L20" i="12"/>
  <c r="N14" i="12"/>
  <c r="L15" i="12"/>
  <c r="T10" i="12"/>
  <c r="K9" i="12"/>
  <c r="V13" i="12"/>
  <c r="U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<sst xmlns="http://schemas.openxmlformats.org/spreadsheetml/2006/main" count="635" uniqueCount="257">
  <si>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</si>
  <si>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</si>
  <si>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</si>
  <si>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</si>
  <si>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</si>
  <si>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</si>
  <si>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</si>
  <si>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</si>
  <si>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</si>
  <si>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</si>
  <si>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</si>
  <si>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</si>
  <si>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</si>
  <si>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</si>
  <si>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</si>
  <si>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</si>
  <si>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</si>
  <si>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</si>
  <si>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</si>
  <si>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</si>
  <si>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</si>
  <si>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</si>
  <si>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</si>
  <si>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</si>
  <si>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</si>
  <si>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</si>
  <si>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</si>
  <si>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</si>
  <si>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</si>
  <si>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</si>
  <si>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</si>
  <si>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</si>
  <si>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</si>
  <si>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</si>
  <si>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</si>
  <si>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</si>
  <si>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Absent Description  (Enter no. of absentee)</t>
  </si>
  <si>
    <t>Scheduled</t>
  </si>
  <si>
    <t>Unscheduled</t>
  </si>
  <si>
    <t>No Call, No show</t>
  </si>
  <si>
    <t>Authorized Family Medical Leave</t>
  </si>
  <si>
    <t>Work Related Medical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</si>
  <si>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</si>
  <si>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</si>
  <si>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</si>
  <si>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</si>
  <si>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</si>
  <si>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</si>
  <si>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</si>
  <si>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</si>
  <si>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</si>
  <si>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</si>
  <si>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</si>
  <si>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</si>
  <si>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</si>
  <si>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</si>
  <si>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</si>
  <si>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</si>
  <si>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</si>
  <si>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</si>
  <si>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</si>
  <si>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</si>
  <si>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</si>
  <si>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</si>
  <si>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</si>
  <si>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</si>
  <si>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</si>
  <si>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</si>
  <si>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</si>
  <si>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</si>
  <si>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</si>
  <si>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</si>
  <si>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</si>
  <si>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</si>
  <si>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</si>
  <si>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</si>
  <si>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</si>
  <si>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</si>
  <si>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</si>
  <si>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</si>
  <si>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</si>
  <si>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</si>
  <si>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</si>
  <si>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</si>
  <si>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</si>
  <si>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</si>
  <si>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</si>
  <si>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</si>
  <si>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</si>
  <si>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</si>
  <si>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</si>
  <si>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</si>
  <si>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</si>
  <si>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</si>
  <si>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</si>
  <si>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</si>
  <si>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</si>
  <si>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</si>
  <si>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48068/9</t>
  </si>
  <si>
    <t>Remaining Gap</t>
  </si>
  <si>
    <t>Only Input Values here from end of previous shift</t>
  </si>
  <si>
    <t>Part Number</t>
  </si>
  <si>
    <t>End of shift E-stock Level</t>
  </si>
  <si>
    <t>Adjustment Needed</t>
  </si>
  <si>
    <t>Adjustment Made</t>
  </si>
  <si>
    <t>E-stock Level</t>
  </si>
  <si>
    <t>E-Stock Manager</t>
  </si>
  <si>
    <t>In-Process Manager</t>
  </si>
  <si>
    <t>In Process</t>
  </si>
  <si>
    <t>Weld Side Adjustment</t>
  </si>
  <si>
    <t>Assembly Side Adjustment</t>
  </si>
  <si>
    <t>OR</t>
  </si>
  <si>
    <t>Difference</t>
  </si>
  <si>
    <t>Previous Shift In-Process</t>
  </si>
  <si>
    <t>Gap</t>
  </si>
  <si>
    <t>Production Adjustment</t>
  </si>
  <si>
    <t>Weld Side Divide by 2</t>
  </si>
  <si>
    <t>Proposed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</si>
  <si>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</si>
  <si>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</si>
  <si>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</si>
  <si>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</si>
  <si>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</si>
  <si>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</si>
  <si>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</si>
  <si>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42110(177D)</t>
  </si>
  <si>
    <t>42110(890B)</t>
  </si>
  <si>
    <t>42111(177D)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</si>
  <si>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</si>
  <si>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</si>
  <si>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</si>
  <si>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</si>
  <si>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</si>
  <si>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</si>
  <si>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</si>
  <si>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</si>
  <si>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</si>
  <si>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</si>
  <si>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</si>
  <si>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</si>
  <si>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</si>
  <si>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</si>
  <si>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</si>
  <si>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</si>
  <si>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</si>
  <si>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</si>
  <si>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</si>
  <si>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</si>
  <si>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</si>
  <si>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</si>
  <si>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</si>
  <si>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</si>
  <si>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</si>
  <si>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</si>
  <si>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</si>
  <si>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</si>
  <si>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</si>
  <si>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</si>
  <si>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</si>
  <si>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</si>
  <si>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</si>
  <si>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</si>
  <si>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</si>
  <si>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</si>
  <si>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</si>
  <si>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</si>
  <si>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</si>
  <si>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</si>
  <si>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</si>
  <si>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</si>
  <si>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</si>
  <si>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</si>
  <si>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</si>
  <si>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</si>
  <si>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</si>
  <si>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</si>
  <si>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</si>
  <si>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</si>
  <si>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</si>
  <si>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</si>
  <si>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</si>
  <si>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</si>
  <si>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</si>
  <si>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</si>
  <si>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</si>
  <si>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</si>
  <si>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</si>
  <si>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</si>
  <si>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</si>
  <si>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</si>
  <si>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</si>
  <si>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</si>
  <si>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</si>
  <si>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</si>
  <si>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</si>
  <si>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</si>
  <si>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</si>
  <si>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</si>
  <si>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</si>
  <si>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</si>
  <si>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</si>
  <si>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</si>
  <si>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</si>
  <si>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</si>
  <si>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</si>
  <si>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</si>
  <si>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</si>
  <si>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</si>
  <si>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</si>
  <si>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</si>
  <si>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</si>
  <si>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</si>
  <si>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</si>
  <si>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</si>
  <si>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</si>
  <si>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</si>
  <si>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</si>
  <si>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</si>
  <si>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</si>
  <si>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</si>
  <si>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</si>
  <si>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</si>
  <si>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</si>
  <si>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</si>
  <si>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Unit Assembly</t>
  </si>
  <si>
    <t xml:space="preserve"> Shift:</t>
  </si>
  <si>
    <t>Shift</t>
  </si>
  <si>
    <t>Planned stop</t>
  </si>
  <si>
    <t>Stop Call Wait</t>
  </si>
  <si>
    <t>Nozzle clean/Tip change</t>
  </si>
  <si>
    <t>Tip Change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</si>
  <si>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</si>
  <si>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</si>
  <si>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</si>
  <si>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</si>
  <si>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</si>
  <si>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</si>
  <si>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</si>
  <si>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</si>
  <si>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</si>
  <si>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</si>
  <si>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Process down</t>
  </si>
  <si>
    <t>Changeover</t>
  </si>
  <si>
    <t xml:space="preserve">Waiting on e coated parts </t>
  </si>
  <si>
    <t>Stop call wait</t>
  </si>
  <si>
    <t>Equipment</t>
  </si>
  <si>
    <t>Robot 2 fault</t>
  </si>
  <si>
    <t>Upper failsafe fault</t>
  </si>
  <si>
    <t>Bad sensor</t>
  </si>
  <si>
    <t>MT replaced the sensor</t>
  </si>
  <si>
    <t>Water leaks</t>
  </si>
  <si>
    <t>MT repaired water leaks</t>
  </si>
  <si>
    <t>Wire tangle</t>
  </si>
  <si>
    <t>PD untangled wire then ran wire back to the robot</t>
  </si>
  <si>
    <t>Robot 1 &amp; robot 2 faults</t>
  </si>
  <si>
    <t>Water faults</t>
  </si>
  <si>
    <t>MT adjusted the water flow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</si>
</sst>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%"/>
  </numFmts>
  <fonts count="4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60"/>
      <name val="Calibri"/>
      <family val="2"/>
    </font>
    <font>
      <sz val="11"/>
      <name val="Arial"/>
      <family val="2"/>
    </font>
    <font>
      <sz val="16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4"/>
      <name val="ＭＳ Ｐゴシック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name val="ＭＳ Ｐゴシック"/>
      <family val="3"/>
      <charset val="128"/>
    </font>
    <font>
      <sz val="36"/>
      <name val="ＭＳ Ｐゴシック"/>
      <family val="3"/>
      <charset val="128"/>
    </font>
    <font>
      <sz val="16"/>
      <color indexed="60"/>
      <name val="Calibri"/>
      <family val="2"/>
    </font>
    <font>
      <b/>
      <sz val="12"/>
      <name val="ＭＳ Ｐゴシック"/>
    </font>
    <font>
      <b/>
      <sz val="16"/>
      <name val="ＭＳ Ｐゴシック"/>
    </font>
    <font>
      <b/>
      <sz val="14"/>
      <name val="ＭＳ Ｐゴシック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4"/>
      <color theme="1"/>
      <name val="Arial"/>
      <family val="2"/>
    </font>
    <font>
      <b/>
      <sz val="16"/>
      <color theme="1" tint="0.14999847407452621"/>
      <name val="Calibri"/>
      <family val="2"/>
    </font>
    <font>
      <b/>
      <sz val="11"/>
      <color theme="1"/>
      <name val="ＭＳ Ｐゴシック"/>
    </font>
    <font>
      <sz val="14"/>
      <color theme="0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2"/>
      <color theme="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/>
    <xf numFmtId="0" fontId="23" fillId="3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</cellStyleXfs>
  <cellXfs count="380">
    <xf numFmtId="0" fontId="0" fillId="0" borderId="0" xfId="0">
      <alignment vertical="center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7" fillId="0" borderId="3" xfId="0" applyFont="1" applyBorder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20" fontId="7" fillId="4" borderId="4" xfId="0" applyNumberFormat="1" applyFont="1" applyFill="1" applyBorder="1" applyProtection="1">
      <alignment vertical="center"/>
      <protection locked="0"/>
    </xf>
    <xf numFmtId="0" fontId="7" fillId="4" borderId="4" xfId="0" applyFont="1" applyFill="1" applyBorder="1" applyProtection="1">
      <alignment vertical="center"/>
      <protection locked="0"/>
    </xf>
    <xf numFmtId="0" fontId="7" fillId="0" borderId="4" xfId="0" applyFont="1" applyBorder="1" applyProtection="1">
      <alignment vertical="center"/>
      <protection locked="0"/>
    </xf>
    <xf numFmtId="0" fontId="6" fillId="0" borderId="4" xfId="0" applyFont="1" applyBorder="1" applyProtection="1">
      <alignment vertical="center"/>
      <protection locked="0"/>
    </xf>
    <xf numFmtId="0" fontId="6" fillId="0" borderId="5" xfId="0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6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8" xfId="0" applyFont="1" applyBorder="1" applyProtection="1">
      <alignment vertical="center"/>
      <protection locked="0"/>
    </xf>
    <xf numFmtId="0" fontId="3" fillId="0" borderId="9" xfId="0" applyFont="1" applyBorder="1" applyProtection="1">
      <alignment vertical="center"/>
      <protection locked="0"/>
    </xf>
    <xf numFmtId="0" fontId="3" fillId="0" borderId="10" xfId="0" applyFont="1" applyBorder="1" applyProtection="1">
      <alignment vertical="center"/>
      <protection locked="0"/>
    </xf>
    <xf numFmtId="1" fontId="7" fillId="10" borderId="4" xfId="0" applyNumberFormat="1" applyFont="1" applyFill="1" applyBorder="1" applyProtection="1">
      <alignment vertical="center"/>
      <protection locked="0"/>
    </xf>
    <xf numFmtId="0" fontId="3" fillId="4" borderId="11" xfId="0" applyFont="1" applyFill="1" applyBorder="1" applyAlignment="1" applyProtection="1">
      <alignment wrapText="1"/>
      <protection locked="0"/>
    </xf>
    <xf numFmtId="0" fontId="3" fillId="4" borderId="12" xfId="0" applyFont="1" applyFill="1" applyBorder="1" applyAlignment="1" applyProtection="1">
      <alignment wrapText="1"/>
      <protection locked="0"/>
    </xf>
    <xf numFmtId="0" fontId="3" fillId="4" borderId="13" xfId="0" applyFont="1" applyFill="1" applyBorder="1" applyAlignment="1" applyProtection="1">
      <alignment wrapText="1"/>
      <protection locked="0"/>
    </xf>
    <xf numFmtId="0" fontId="3" fillId="4" borderId="4" xfId="0" applyFont="1" applyFill="1" applyBorder="1" applyAlignment="1" applyProtection="1">
      <alignment wrapText="1"/>
      <protection locked="0"/>
    </xf>
    <xf numFmtId="0" fontId="3" fillId="4" borderId="14" xfId="0" applyFont="1" applyFill="1" applyBorder="1" applyAlignment="1" applyProtection="1">
      <alignment wrapText="1"/>
      <protection locked="0"/>
    </xf>
    <xf numFmtId="0" fontId="3" fillId="4" borderId="10" xfId="0" applyFont="1" applyFill="1" applyBorder="1" applyAlignment="1" applyProtection="1">
      <alignment wrapText="1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0" xfId="0" applyFont="1" applyProtection="1">
      <alignment vertical="center"/>
      <protection locked="0"/>
    </xf>
    <xf numFmtId="164" fontId="7" fillId="0" borderId="4" xfId="0" applyNumberFormat="1" applyFont="1" applyBorder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shrinkToFit="1"/>
      <protection locked="0"/>
    </xf>
    <xf numFmtId="0" fontId="3" fillId="5" borderId="15" xfId="0" applyFont="1" applyFill="1" applyBorder="1" applyProtection="1">
      <alignment vertical="center"/>
      <protection locked="0"/>
    </xf>
    <xf numFmtId="0" fontId="3" fillId="0" borderId="16" xfId="0" applyFont="1" applyBorder="1" applyProtection="1">
      <alignment vertical="center"/>
      <protection locked="0"/>
    </xf>
    <xf numFmtId="0" fontId="3" fillId="0" borderId="17" xfId="0" applyFont="1" applyBorder="1" applyProtection="1">
      <alignment vertical="center"/>
      <protection locked="0"/>
    </xf>
    <xf numFmtId="0" fontId="3" fillId="0" borderId="18" xfId="0" applyFont="1" applyBorder="1" applyProtection="1">
      <alignment vertical="center"/>
      <protection locked="0"/>
    </xf>
    <xf numFmtId="0" fontId="3" fillId="0" borderId="19" xfId="0" applyFont="1" applyBorder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2" xfId="0" applyFont="1" applyBorder="1" applyProtection="1">
      <alignment vertical="center"/>
      <protection locked="0"/>
    </xf>
    <xf numFmtId="1" fontId="7" fillId="0" borderId="4" xfId="0" applyNumberFormat="1" applyFont="1" applyBorder="1">
      <alignment vertical="center"/>
    </xf>
    <xf numFmtId="165" fontId="7" fillId="0" borderId="4" xfId="3" applyNumberFormat="1" applyFont="1" applyBorder="1" applyProtection="1">
      <alignment vertical="center"/>
    </xf>
    <xf numFmtId="20" fontId="3" fillId="0" borderId="0" xfId="0" applyNumberFormat="1" applyFont="1" applyProtection="1">
      <alignment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20" xfId="0" applyFont="1" applyBorder="1" applyAlignment="1" applyProtection="1">
      <alignment horizontal="right" vertical="center"/>
      <protection locked="0"/>
    </xf>
    <xf numFmtId="0" fontId="8" fillId="4" borderId="2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20" fontId="8" fillId="4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19" xfId="0" applyFont="1" applyFill="1" applyBorder="1" applyAlignment="1">
      <alignment wrapText="1"/>
    </xf>
    <xf numFmtId="0" fontId="3" fillId="4" borderId="25" xfId="0" applyFont="1" applyFill="1" applyBorder="1" applyAlignment="1">
      <alignment wrapText="1"/>
    </xf>
    <xf numFmtId="0" fontId="3" fillId="4" borderId="26" xfId="0" applyFont="1" applyFill="1" applyBorder="1" applyAlignment="1">
      <alignment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7" fillId="0" borderId="4" xfId="0" applyNumberFormat="1" applyFont="1" applyBorder="1" applyProtection="1">
      <alignment vertical="center"/>
      <protection locked="0"/>
    </xf>
    <xf numFmtId="0" fontId="8" fillId="10" borderId="2" xfId="0" applyFont="1" applyFill="1" applyBorder="1" applyAlignment="1" applyProtection="1">
      <alignment horizontal="center" vertical="center"/>
      <protection locked="0"/>
    </xf>
    <xf numFmtId="1" fontId="35" fillId="11" borderId="4" xfId="0" applyNumberFormat="1" applyFont="1" applyFill="1" applyBorder="1" applyProtection="1">
      <alignment vertical="center"/>
      <protection locked="0"/>
    </xf>
    <xf numFmtId="0" fontId="7" fillId="10" borderId="4" xfId="0" applyFont="1" applyFill="1" applyBorder="1" applyProtection="1">
      <alignment vertical="center"/>
      <protection locked="0"/>
    </xf>
    <xf numFmtId="2" fontId="7" fillId="12" borderId="4" xfId="0" applyNumberFormat="1" applyFont="1" applyFill="1" applyBorder="1">
      <alignment vertical="center"/>
    </xf>
    <xf numFmtId="0" fontId="7" fillId="13" borderId="4" xfId="0" applyFont="1" applyFill="1" applyBorder="1" applyProtection="1">
      <alignment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164" fontId="7" fillId="0" borderId="4" xfId="0" applyNumberFormat="1" applyFont="1" applyBorder="1">
      <alignment vertical="center"/>
    </xf>
    <xf numFmtId="0" fontId="1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>
      <alignment vertical="center"/>
    </xf>
    <xf numFmtId="0" fontId="2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20" fontId="7" fillId="0" borderId="4" xfId="0" applyNumberFormat="1" applyFont="1" applyBorder="1">
      <alignment vertical="center"/>
    </xf>
    <xf numFmtId="0" fontId="7" fillId="0" borderId="27" xfId="0" applyFont="1" applyBorder="1" applyProtection="1">
      <alignment vertical="center"/>
      <protection locked="0"/>
    </xf>
    <xf numFmtId="0" fontId="6" fillId="0" borderId="4" xfId="0" applyFont="1" applyBorder="1">
      <alignment vertical="center"/>
    </xf>
    <xf numFmtId="0" fontId="7" fillId="4" borderId="4" xfId="0" quotePrefix="1" applyFont="1" applyFill="1" applyBorder="1" applyProtection="1">
      <alignment vertical="center"/>
      <protection locked="0"/>
    </xf>
    <xf numFmtId="2" fontId="3" fillId="7" borderId="4" xfId="0" applyNumberFormat="1" applyFont="1" applyFill="1" applyBorder="1" applyProtection="1">
      <alignment vertical="center"/>
      <protection locked="0"/>
    </xf>
    <xf numFmtId="0" fontId="7" fillId="0" borderId="27" xfId="0" applyFont="1" applyBorder="1">
      <alignment vertical="center"/>
    </xf>
    <xf numFmtId="0" fontId="7" fillId="4" borderId="4" xfId="0" applyFont="1" applyFill="1" applyBorder="1">
      <alignment vertical="center"/>
    </xf>
    <xf numFmtId="0" fontId="7" fillId="0" borderId="20" xfId="0" applyFont="1" applyBorder="1" applyAlignment="1" applyProtection="1">
      <alignment horizontal="center" vertical="center"/>
      <protection locked="0"/>
    </xf>
    <xf numFmtId="0" fontId="7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64" fontId="7" fillId="0" borderId="17" xfId="0" applyNumberFormat="1" applyFont="1" applyBorder="1">
      <alignment vertical="center"/>
    </xf>
    <xf numFmtId="20" fontId="7" fillId="4" borderId="4" xfId="0" applyNumberFormat="1" applyFont="1" applyFill="1" applyBorder="1">
      <alignment vertical="center"/>
    </xf>
    <xf numFmtId="0" fontId="7" fillId="4" borderId="4" xfId="0" quotePrefix="1" applyFont="1" applyFill="1" applyBorder="1">
      <alignment vertical="center"/>
    </xf>
    <xf numFmtId="165" fontId="3" fillId="0" borderId="4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12" fontId="7" fillId="10" borderId="4" xfId="0" quotePrefix="1" applyNumberFormat="1" applyFont="1" applyFill="1" applyBorder="1" applyAlignment="1" applyProtection="1">
      <alignment vertical="center" wrapText="1"/>
      <protection locked="0"/>
    </xf>
    <xf numFmtId="0" fontId="19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7" fillId="0" borderId="0" xfId="0" applyFont="1" applyProtection="1">
      <alignment vertical="center"/>
      <protection locked="0"/>
    </xf>
    <xf numFmtId="10" fontId="4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3" fillId="14" borderId="0" xfId="0" applyFont="1" applyFill="1" applyProtection="1">
      <alignment vertical="center"/>
      <protection locked="0"/>
    </xf>
    <xf numFmtId="0" fontId="3" fillId="15" borderId="0" xfId="0" applyFont="1" applyFill="1" applyProtection="1">
      <alignment vertical="center"/>
      <protection locked="0"/>
    </xf>
    <xf numFmtId="1" fontId="8" fillId="4" borderId="2" xfId="0" applyNumberFormat="1" applyFont="1" applyFill="1" applyBorder="1" applyAlignment="1">
      <alignment horizontal="center" vertical="center"/>
    </xf>
    <xf numFmtId="0" fontId="36" fillId="2" borderId="4" xfId="1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/>
    </xf>
    <xf numFmtId="0" fontId="39" fillId="16" borderId="4" xfId="0" applyFont="1" applyFill="1" applyBorder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29" fillId="17" borderId="4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36" fillId="2" borderId="4" xfId="1" applyFont="1" applyBorder="1" applyAlignment="1" applyProtection="1">
      <alignment horizontal="center" vertical="center"/>
    </xf>
    <xf numFmtId="0" fontId="24" fillId="0" borderId="0" xfId="0" applyFont="1" applyAlignment="1">
      <alignment horizontal="right" vertical="center"/>
    </xf>
    <xf numFmtId="0" fontId="41" fillId="16" borderId="4" xfId="0" applyFont="1" applyFill="1" applyBorder="1" applyAlignment="1">
      <alignment horizontal="center" vertical="center"/>
    </xf>
    <xf numFmtId="0" fontId="27" fillId="2" borderId="4" xfId="1" applyFont="1" applyBorder="1" applyAlignment="1" applyProtection="1">
      <alignment horizontal="center" vertical="center"/>
      <protection locked="0"/>
    </xf>
    <xf numFmtId="0" fontId="42" fillId="11" borderId="0" xfId="0" applyFont="1" applyFill="1" applyAlignment="1">
      <alignment horizontal="center" vertical="center"/>
    </xf>
    <xf numFmtId="0" fontId="27" fillId="2" borderId="4" xfId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7" fillId="0" borderId="17" xfId="0" applyFont="1" applyBorder="1" applyProtection="1">
      <alignment vertical="center"/>
      <protection locked="0"/>
    </xf>
    <xf numFmtId="0" fontId="7" fillId="11" borderId="4" xfId="0" applyFont="1" applyFill="1" applyBorder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/>
      <protection locked="0"/>
    </xf>
    <xf numFmtId="0" fontId="31" fillId="0" borderId="4" xfId="0" applyFont="1" applyBorder="1" applyProtection="1">
      <alignment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20" fontId="7" fillId="11" borderId="4" xfId="0" applyNumberFormat="1" applyFont="1" applyFill="1" applyBorder="1" applyProtection="1">
      <alignment vertical="center"/>
      <protection locked="0"/>
    </xf>
    <xf numFmtId="0" fontId="7" fillId="11" borderId="4" xfId="0" applyFont="1" applyFill="1" applyBorder="1">
      <alignment vertical="center"/>
    </xf>
    <xf numFmtId="12" fontId="7" fillId="11" borderId="4" xfId="0" quotePrefix="1" applyNumberFormat="1" applyFont="1" applyFill="1" applyBorder="1" applyAlignment="1" applyProtection="1">
      <alignment vertical="center" wrapText="1"/>
      <protection locked="0"/>
    </xf>
    <xf numFmtId="1" fontId="7" fillId="11" borderId="4" xfId="0" applyNumberFormat="1" applyFont="1" applyFill="1" applyBorder="1">
      <alignment vertical="center"/>
    </xf>
    <xf numFmtId="1" fontId="7" fillId="11" borderId="4" xfId="0" applyNumberFormat="1" applyFont="1" applyFill="1" applyBorder="1" applyProtection="1">
      <alignment vertical="center"/>
      <protection locked="0"/>
    </xf>
    <xf numFmtId="2" fontId="7" fillId="11" borderId="4" xfId="0" applyNumberFormat="1" applyFont="1" applyFill="1" applyBorder="1">
      <alignment vertical="center"/>
    </xf>
    <xf numFmtId="0" fontId="7" fillId="11" borderId="0" xfId="0" applyFont="1" applyFill="1">
      <alignment vertical="center"/>
    </xf>
    <xf numFmtId="165" fontId="7" fillId="11" borderId="25" xfId="3" applyNumberFormat="1" applyFont="1" applyFill="1" applyBorder="1" applyAlignment="1" applyProtection="1">
      <alignment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Protection="1">
      <alignment vertical="center"/>
      <protection locked="0"/>
    </xf>
    <xf numFmtId="0" fontId="3" fillId="11" borderId="0" xfId="0" applyFont="1" applyFill="1" applyProtection="1">
      <alignment vertical="center"/>
      <protection locked="0"/>
    </xf>
    <xf numFmtId="0" fontId="8" fillId="1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31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9" fillId="0" borderId="2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3" fillId="4" borderId="29" xfId="0" applyFont="1" applyFill="1" applyBorder="1" applyAlignment="1" applyProtection="1">
      <alignment wrapText="1"/>
      <protection locked="0"/>
    </xf>
    <xf numFmtId="0" fontId="3" fillId="4" borderId="30" xfId="0" applyFont="1" applyFill="1" applyBorder="1" applyAlignment="1" applyProtection="1">
      <alignment wrapText="1"/>
      <protection locked="0"/>
    </xf>
    <xf numFmtId="0" fontId="3" fillId="5" borderId="31" xfId="0" applyFont="1" applyFill="1" applyBorder="1" applyProtection="1">
      <alignment vertical="center"/>
      <protection locked="0"/>
    </xf>
    <xf numFmtId="0" fontId="3" fillId="4" borderId="32" xfId="0" applyFont="1" applyFill="1" applyBorder="1" applyAlignment="1" applyProtection="1">
      <alignment wrapText="1"/>
      <protection locked="0"/>
    </xf>
    <xf numFmtId="10" fontId="4" fillId="0" borderId="4" xfId="0" applyNumberFormat="1" applyFont="1" applyBorder="1" applyAlignment="1">
      <alignment horizontal="center" vertical="center" shrinkToFit="1"/>
    </xf>
    <xf numFmtId="0" fontId="13" fillId="5" borderId="3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34" xfId="0" applyFont="1" applyFill="1" applyBorder="1" applyAlignment="1">
      <alignment wrapText="1"/>
    </xf>
    <xf numFmtId="0" fontId="3" fillId="4" borderId="30" xfId="0" applyFont="1" applyFill="1" applyBorder="1" applyAlignment="1">
      <alignment wrapText="1"/>
    </xf>
    <xf numFmtId="0" fontId="3" fillId="4" borderId="35" xfId="0" applyFont="1" applyFill="1" applyBorder="1" applyAlignment="1">
      <alignment wrapText="1"/>
    </xf>
    <xf numFmtId="0" fontId="13" fillId="5" borderId="36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3" fillId="5" borderId="38" xfId="0" applyFont="1" applyFill="1" applyBorder="1">
      <alignment vertical="center"/>
    </xf>
    <xf numFmtId="0" fontId="3" fillId="5" borderId="39" xfId="0" applyFont="1" applyFill="1" applyBorder="1">
      <alignment vertical="center"/>
    </xf>
    <xf numFmtId="0" fontId="3" fillId="5" borderId="40" xfId="0" applyFont="1" applyFill="1" applyBorder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29" fillId="17" borderId="4" xfId="0" applyNumberFormat="1" applyFont="1" applyFill="1" applyBorder="1" applyAlignment="1">
      <alignment horizontal="center" vertical="center"/>
    </xf>
    <xf numFmtId="0" fontId="0" fillId="16" borderId="0" xfId="0" applyFill="1">
      <alignment vertical="center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" fillId="5" borderId="21" xfId="0" applyFont="1" applyFill="1" applyBorder="1">
      <alignment vertical="center"/>
    </xf>
    <xf numFmtId="2" fontId="3" fillId="7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3" fillId="0" borderId="4" xfId="0" applyFont="1" applyBorder="1" applyAlignment="1" applyProtection="1">
      <alignment vertical="center" wrapText="1"/>
      <protection locked="0"/>
    </xf>
    <xf numFmtId="0" fontId="33" fillId="18" borderId="44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left" vertical="center"/>
    </xf>
    <xf numFmtId="0" fontId="33" fillId="16" borderId="25" xfId="0" applyFont="1" applyFill="1" applyBorder="1" applyAlignment="1">
      <alignment horizontal="center" vertical="center"/>
    </xf>
    <xf numFmtId="0" fontId="33" fillId="16" borderId="25" xfId="0" applyFont="1" applyFill="1" applyBorder="1">
      <alignment vertical="center"/>
    </xf>
    <xf numFmtId="0" fontId="33" fillId="16" borderId="45" xfId="0" applyFont="1" applyFill="1" applyBorder="1">
      <alignment vertical="center"/>
    </xf>
    <xf numFmtId="9" fontId="0" fillId="0" borderId="4" xfId="3" applyFont="1" applyBorder="1">
      <alignment vertical="center"/>
    </xf>
    <xf numFmtId="0" fontId="31" fillId="0" borderId="4" xfId="0" quotePrefix="1" applyFont="1" applyBorder="1" applyAlignment="1" applyProtection="1">
      <alignment horizontal="center" vertical="center" wrapText="1"/>
      <protection locked="0"/>
    </xf>
    <xf numFmtId="0" fontId="34" fillId="16" borderId="46" xfId="0" applyFont="1" applyFill="1" applyBorder="1" applyAlignment="1">
      <alignment horizontal="center" vertical="center"/>
    </xf>
    <xf numFmtId="0" fontId="19" fillId="0" borderId="0" xfId="0" applyFont="1" applyAlignment="1" applyProtection="1">
      <alignment horizontal="right" vertical="center"/>
      <protection locked="0"/>
    </xf>
    <xf numFmtId="0" fontId="19" fillId="0" borderId="0" xfId="0" applyFont="1" applyProtection="1">
      <alignment vertical="center"/>
      <protection locked="0"/>
    </xf>
    <xf numFmtId="0" fontId="19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20" fontId="0" fillId="0" borderId="0" xfId="0" applyNumberFormat="1">
      <alignment vertical="center"/>
    </xf>
    <xf numFmtId="1" fontId="3" fillId="0" borderId="0" xfId="0" applyNumberFormat="1" applyFont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 wrapText="1" shrinkToFit="1"/>
      <protection locked="0"/>
    </xf>
    <xf numFmtId="0" fontId="34" fillId="16" borderId="66" xfId="0" applyFont="1" applyFill="1" applyBorder="1">
      <alignment vertical="center"/>
    </xf>
    <xf numFmtId="0" fontId="34" fillId="16" borderId="67" xfId="0" applyFont="1" applyFill="1" applyBorder="1" applyAlignment="1">
      <alignment horizontal="center" vertical="center"/>
    </xf>
    <xf numFmtId="0" fontId="34" fillId="16" borderId="67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vertical="center" wrapText="1"/>
      <protection locked="0"/>
    </xf>
    <xf numFmtId="0" fontId="41" fillId="16" borderId="0" xfId="0" applyFont="1" applyFill="1">
      <alignment vertical="center"/>
    </xf>
    <xf numFmtId="0" fontId="31" fillId="0" borderId="16" xfId="0" applyFont="1" applyBorder="1" applyAlignment="1" applyProtection="1">
      <alignment horizontal="center" vertical="center" wrapText="1"/>
      <protection locked="0"/>
    </xf>
    <xf numFmtId="0" fontId="31" fillId="0" borderId="17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 wrapText="1"/>
      <protection locked="0"/>
    </xf>
    <xf numFmtId="0" fontId="4" fillId="0" borderId="5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14" fontId="22" fillId="0" borderId="0" xfId="0" applyNumberFormat="1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8" fillId="8" borderId="2" xfId="0" applyFont="1" applyFill="1" applyBorder="1" applyAlignment="1" applyProtection="1">
      <alignment horizontal="center" vertical="center"/>
      <protection locked="0"/>
    </xf>
    <xf numFmtId="0" fontId="8" fillId="8" borderId="17" xfId="0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vertical="center" wrapText="1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shrinkToFit="1"/>
      <protection locked="0"/>
    </xf>
    <xf numFmtId="0" fontId="5" fillId="0" borderId="16" xfId="0" applyFont="1" applyBorder="1" applyAlignment="1" applyProtection="1">
      <alignment horizontal="center" vertical="center" shrinkToFit="1"/>
      <protection locked="0"/>
    </xf>
    <xf numFmtId="0" fontId="5" fillId="0" borderId="17" xfId="0" applyFont="1" applyBorder="1" applyAlignment="1" applyProtection="1">
      <alignment horizontal="center" vertical="center" shrinkToFi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9" fillId="5" borderId="4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/>
      <protection locked="0"/>
    </xf>
    <xf numFmtId="0" fontId="4" fillId="0" borderId="53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1" fillId="5" borderId="33" xfId="0" applyFont="1" applyFill="1" applyBorder="1" applyAlignment="1" applyProtection="1">
      <alignment horizontal="center" vertical="center" textRotation="90"/>
      <protection locked="0"/>
    </xf>
    <xf numFmtId="0" fontId="21" fillId="5" borderId="54" xfId="0" applyFont="1" applyFill="1" applyBorder="1" applyAlignment="1" applyProtection="1">
      <alignment horizontal="center" vertical="center" textRotation="90"/>
      <protection locked="0"/>
    </xf>
    <xf numFmtId="0" fontId="21" fillId="5" borderId="55" xfId="0" applyFont="1" applyFill="1" applyBorder="1" applyAlignment="1" applyProtection="1">
      <alignment horizontal="center" vertical="center" textRotation="90"/>
      <protection locked="0"/>
    </xf>
    <xf numFmtId="0" fontId="9" fillId="0" borderId="56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9" fillId="0" borderId="57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 applyProtection="1">
      <alignment horizontal="left" vertical="center"/>
      <protection locked="0"/>
    </xf>
    <xf numFmtId="0" fontId="3" fillId="0" borderId="17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14" xfId="0" applyFont="1" applyBorder="1" applyAlignment="1" applyProtection="1">
      <alignment horizontal="left" vertical="center" wrapText="1"/>
      <protection locked="0"/>
    </xf>
    <xf numFmtId="0" fontId="3" fillId="0" borderId="17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14" xfId="0" applyFont="1" applyBorder="1" applyAlignment="1" applyProtection="1">
      <alignment horizontal="left" vertical="center"/>
      <protection locked="0"/>
    </xf>
    <xf numFmtId="0" fontId="3" fillId="0" borderId="39" xfId="0" applyFont="1" applyBorder="1" applyAlignment="1" applyProtection="1">
      <alignment horizontal="left" vertical="center"/>
      <protection locked="0"/>
    </xf>
    <xf numFmtId="0" fontId="3" fillId="0" borderId="16" xfId="0" applyFont="1" applyBorder="1" applyAlignment="1" applyProtection="1">
      <alignment horizontal="left" vertical="center"/>
      <protection locked="0"/>
    </xf>
    <xf numFmtId="0" fontId="3" fillId="0" borderId="63" xfId="0" applyFont="1" applyBorder="1" applyAlignment="1" applyProtection="1">
      <alignment horizontal="left" vertical="center"/>
      <protection locked="0"/>
    </xf>
    <xf numFmtId="0" fontId="9" fillId="0" borderId="58" xfId="0" applyFont="1" applyBorder="1" applyAlignment="1" applyProtection="1">
      <alignment horizontal="center"/>
      <protection locked="0"/>
    </xf>
    <xf numFmtId="0" fontId="9" fillId="0" borderId="30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" fillId="0" borderId="47" xfId="0" applyFont="1" applyBorder="1" applyAlignment="1" applyProtection="1">
      <alignment horizontal="left" vertical="center"/>
      <protection locked="0"/>
    </xf>
    <xf numFmtId="0" fontId="3" fillId="0" borderId="30" xfId="0" applyFont="1" applyBorder="1" applyAlignment="1" applyProtection="1">
      <alignment horizontal="left" vertical="center"/>
      <protection locked="0"/>
    </xf>
    <xf numFmtId="0" fontId="3" fillId="0" borderId="32" xfId="0" applyFont="1" applyBorder="1" applyAlignment="1" applyProtection="1">
      <alignment horizontal="left" vertical="center"/>
      <protection locked="0"/>
    </xf>
    <xf numFmtId="0" fontId="9" fillId="6" borderId="33" xfId="0" applyFont="1" applyFill="1" applyBorder="1" applyAlignment="1">
      <alignment horizontal="center" vertical="center" wrapText="1"/>
    </xf>
    <xf numFmtId="0" fontId="9" fillId="6" borderId="2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4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9" fillId="0" borderId="3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57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3" fillId="0" borderId="5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58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9" fillId="0" borderId="40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5" borderId="33" xfId="0" applyFont="1" applyFill="1" applyBorder="1" applyAlignment="1">
      <alignment horizontal="center" vertical="center" textRotation="90"/>
    </xf>
    <xf numFmtId="0" fontId="9" fillId="5" borderId="54" xfId="0" applyFont="1" applyFill="1" applyBorder="1" applyAlignment="1">
      <alignment horizontal="center" vertical="center" textRotation="90"/>
    </xf>
    <xf numFmtId="0" fontId="9" fillId="5" borderId="55" xfId="0" applyFont="1" applyFill="1" applyBorder="1" applyAlignment="1">
      <alignment horizontal="center" vertical="center" textRotation="90"/>
    </xf>
    <xf numFmtId="0" fontId="9" fillId="0" borderId="3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3" fillId="0" borderId="56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/>
    </xf>
    <xf numFmtId="0" fontId="13" fillId="5" borderId="60" xfId="0" applyFont="1" applyFill="1" applyBorder="1" applyAlignment="1">
      <alignment horizontal="center" vertical="center"/>
    </xf>
    <xf numFmtId="0" fontId="13" fillId="5" borderId="6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63" xfId="0" applyFont="1" applyFill="1" applyBorder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3" fillId="5" borderId="38" xfId="0" applyFont="1" applyFill="1" applyBorder="1" applyAlignment="1">
      <alignment horizontal="center" vertical="center"/>
    </xf>
    <xf numFmtId="0" fontId="13" fillId="5" borderId="64" xfId="0" applyFont="1" applyFill="1" applyBorder="1" applyAlignment="1">
      <alignment horizontal="center" vertical="center"/>
    </xf>
    <xf numFmtId="0" fontId="13" fillId="5" borderId="65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 wrapText="1"/>
    </xf>
    <xf numFmtId="0" fontId="43" fillId="11" borderId="18" xfId="0" applyFont="1" applyFill="1" applyBorder="1" applyAlignment="1">
      <alignment horizontal="center" vertical="center" wrapText="1"/>
    </xf>
    <xf numFmtId="0" fontId="43" fillId="11" borderId="0" xfId="0" applyFont="1" applyFill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34" fillId="18" borderId="48" xfId="0" applyFont="1" applyFill="1" applyBorder="1" applyAlignment="1">
      <alignment horizontal="center" vertical="center"/>
    </xf>
    <xf numFmtId="0" fontId="34" fillId="18" borderId="49" xfId="0" applyFont="1" applyFill="1" applyBorder="1" applyAlignment="1">
      <alignment horizontal="center" vertical="center"/>
    </xf>
    <xf numFmtId="0" fontId="34" fillId="18" borderId="50" xfId="0" applyFont="1" applyFill="1" applyBorder="1" applyAlignment="1">
      <alignment horizontal="center" vertical="center"/>
    </xf>
    <xf numFmtId="0" fontId="34" fillId="18" borderId="41" xfId="0" applyFont="1" applyFill="1" applyBorder="1" applyAlignment="1">
      <alignment horizontal="center" vertical="center"/>
    </xf>
    <xf numFmtId="0" fontId="34" fillId="18" borderId="42" xfId="0" applyFont="1" applyFill="1" applyBorder="1" applyAlignment="1">
      <alignment horizontal="center" vertical="center"/>
    </xf>
    <xf numFmtId="0" fontId="34" fillId="18" borderId="43" xfId="0" applyFont="1" applyFill="1" applyBorder="1" applyAlignment="1">
      <alignment horizontal="center" vertical="center"/>
    </xf>
  </cellXfs>
  <cellStyles count="6">
    <cellStyle name="Neutral" xfId="1" builtinId="28"/>
    <cellStyle name="Normal" xfId="0" builtinId="0"/>
    <cellStyle name="Note 2" xfId="2" xr:uid="{2A306949-7FCF-4586-AEED-D40C4DD59858}"/>
    <cellStyle name="Percent" xfId="3" builtinId="5"/>
    <cellStyle name="Percent 2" xfId="4" xr:uid="{07318918-C3EE-4D6D-8619-82BC906BF8AF}"/>
    <cellStyle name="パーセント 2" xfId="5" xr:uid="{C751DC1B-7C6C-4C69-B9DC-9D178D2AC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'UA(New)'!$T$6:$T$7</c:f>
              <c:strCache>
                <c:ptCount val="2"/>
                <c:pt idx="0">
                  <c:v>Assigned TM</c:v>
                </c:pt>
                <c:pt idx="1">
                  <c:v>APMM Employee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98.3%</c:v>
                  </c:pt>
                  <c:pt idx="1">
                    <c:v>97.9%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96.9%</c:v>
                  </c:pt>
                  <c:pt idx="5">
                    <c:v>95.4%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1.08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1.58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89.44</c:v>
                  </c:pt>
                  <c:pt idx="1">
                    <c:v>11</c:v>
                  </c:pt>
                  <c:pt idx="2">
                    <c:v>-84.6</c:v>
                  </c:pt>
                  <c:pt idx="3">
                    <c:v>-301.2</c:v>
                  </c:pt>
                  <c:pt idx="4">
                    <c:v>16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4">
                    <c:v>25</c:v>
                  </c:pt>
                  <c:pt idx="5">
                    <c:v>115</c:v>
                  </c:pt>
                  <c:pt idx="16">
                    <c:v>x</c:v>
                  </c:pt>
                </c:lvl>
                <c:lvl>
                  <c:pt idx="0">
                    <c:v>340</c:v>
                  </c:pt>
                  <c:pt idx="1">
                    <c:v>515</c:v>
                  </c:pt>
                  <c:pt idx="2">
                    <c:v>405</c:v>
                  </c:pt>
                  <c:pt idx="3">
                    <c:v>390</c:v>
                  </c:pt>
                  <c:pt idx="4">
                    <c:v>545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13:15</c:v>
                  </c:pt>
                  <c:pt idx="1">
                    <c:v>16:30</c:v>
                  </c:pt>
                  <c:pt idx="2">
                    <c:v>14:30</c:v>
                  </c:pt>
                  <c:pt idx="3">
                    <c:v>14:15</c:v>
                  </c:pt>
                  <c:pt idx="4">
                    <c:v>17:00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96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351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342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'UA(New)'!$T$8:$T$24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C-4477-A73D-624A7BA94678}"/>
            </c:ext>
          </c:extLst>
        </c:ser>
        <c:ser>
          <c:idx val="1"/>
          <c:order val="1"/>
          <c:tx>
            <c:strRef>
              <c:f>'UA(New)'!$U$6:$U$7</c:f>
              <c:strCache>
                <c:ptCount val="2"/>
                <c:pt idx="0">
                  <c:v>Assigned TM</c:v>
                </c:pt>
                <c:pt idx="1">
                  <c:v>Temp Staff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98.3%</c:v>
                  </c:pt>
                  <c:pt idx="1">
                    <c:v>97.9%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96.9%</c:v>
                  </c:pt>
                  <c:pt idx="5">
                    <c:v>95.4%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1.08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1.58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89.44</c:v>
                  </c:pt>
                  <c:pt idx="1">
                    <c:v>11</c:v>
                  </c:pt>
                  <c:pt idx="2">
                    <c:v>-84.6</c:v>
                  </c:pt>
                  <c:pt idx="3">
                    <c:v>-301.2</c:v>
                  </c:pt>
                  <c:pt idx="4">
                    <c:v>16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4">
                    <c:v>25</c:v>
                  </c:pt>
                  <c:pt idx="5">
                    <c:v>115</c:v>
                  </c:pt>
                  <c:pt idx="16">
                    <c:v>x</c:v>
                  </c:pt>
                </c:lvl>
                <c:lvl>
                  <c:pt idx="0">
                    <c:v>340</c:v>
                  </c:pt>
                  <c:pt idx="1">
                    <c:v>515</c:v>
                  </c:pt>
                  <c:pt idx="2">
                    <c:v>405</c:v>
                  </c:pt>
                  <c:pt idx="3">
                    <c:v>390</c:v>
                  </c:pt>
                  <c:pt idx="4">
                    <c:v>545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13:15</c:v>
                  </c:pt>
                  <c:pt idx="1">
                    <c:v>16:30</c:v>
                  </c:pt>
                  <c:pt idx="2">
                    <c:v>14:30</c:v>
                  </c:pt>
                  <c:pt idx="3">
                    <c:v>14:15</c:v>
                  </c:pt>
                  <c:pt idx="4">
                    <c:v>17:00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96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351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342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'UA(New)'!$U$8:$U$24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1-E28C-4477-A73D-624A7BA94678}"/>
            </c:ext>
          </c:extLst>
        </c:ser>
        <c:ser>
          <c:idx val="2"/>
          <c:order val="2"/>
          <c:tx>
            <c:strRef>
              <c:f>'UA(New)'!$V$6:$V$7</c:f>
              <c:strCache>
                <c:ptCount val="2"/>
                <c:pt idx="0">
                  <c:v>Absent</c:v>
                </c:pt>
                <c:pt idx="1">
                  <c:v>APMM Employee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98.3%</c:v>
                  </c:pt>
                  <c:pt idx="1">
                    <c:v>97.9%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96.9%</c:v>
                  </c:pt>
                  <c:pt idx="5">
                    <c:v>95.4%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1.08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1.58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89.44</c:v>
                  </c:pt>
                  <c:pt idx="1">
                    <c:v>11</c:v>
                  </c:pt>
                  <c:pt idx="2">
                    <c:v>-84.6</c:v>
                  </c:pt>
                  <c:pt idx="3">
                    <c:v>-301.2</c:v>
                  </c:pt>
                  <c:pt idx="4">
                    <c:v>16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4">
                    <c:v>25</c:v>
                  </c:pt>
                  <c:pt idx="5">
                    <c:v>115</c:v>
                  </c:pt>
                  <c:pt idx="16">
                    <c:v>x</c:v>
                  </c:pt>
                </c:lvl>
                <c:lvl>
                  <c:pt idx="0">
                    <c:v>340</c:v>
                  </c:pt>
                  <c:pt idx="1">
                    <c:v>515</c:v>
                  </c:pt>
                  <c:pt idx="2">
                    <c:v>405</c:v>
                  </c:pt>
                  <c:pt idx="3">
                    <c:v>390</c:v>
                  </c:pt>
                  <c:pt idx="4">
                    <c:v>545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13:15</c:v>
                  </c:pt>
                  <c:pt idx="1">
                    <c:v>16:30</c:v>
                  </c:pt>
                  <c:pt idx="2">
                    <c:v>14:30</c:v>
                  </c:pt>
                  <c:pt idx="3">
                    <c:v>14:15</c:v>
                  </c:pt>
                  <c:pt idx="4">
                    <c:v>17:00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96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351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342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'UA(New)'!$V$8:$V$24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2-E28C-4477-A73D-624A7BA94678}"/>
            </c:ext>
          </c:extLst>
        </c:ser>
        <c:ser>
          <c:idx val="3"/>
          <c:order val="3"/>
          <c:tx>
            <c:strRef>
              <c:f>'UA(New)'!$W$6:$W$7</c:f>
              <c:strCache>
                <c:ptCount val="2"/>
                <c:pt idx="0">
                  <c:v>Absent</c:v>
                </c:pt>
                <c:pt idx="1">
                  <c:v>Temp Staff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98.3%</c:v>
                  </c:pt>
                  <c:pt idx="1">
                    <c:v>97.9%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96.9%</c:v>
                  </c:pt>
                  <c:pt idx="5">
                    <c:v>95.4%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1.08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1.58</c:v>
                  </c:pt>
                  <c:pt idx="5">
                    <c:v>2.08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89.44</c:v>
                  </c:pt>
                  <c:pt idx="1">
                    <c:v>11</c:v>
                  </c:pt>
                  <c:pt idx="2">
                    <c:v>-84.6</c:v>
                  </c:pt>
                  <c:pt idx="3">
                    <c:v>-301.2</c:v>
                  </c:pt>
                  <c:pt idx="4">
                    <c:v>16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4">
                    <c:v>25</c:v>
                  </c:pt>
                  <c:pt idx="5">
                    <c:v>115</c:v>
                  </c:pt>
                  <c:pt idx="16">
                    <c:v>x</c:v>
                  </c:pt>
                </c:lvl>
                <c:lvl>
                  <c:pt idx="0">
                    <c:v>340</c:v>
                  </c:pt>
                  <c:pt idx="1">
                    <c:v>515</c:v>
                  </c:pt>
                  <c:pt idx="2">
                    <c:v>405</c:v>
                  </c:pt>
                  <c:pt idx="3">
                    <c:v>390</c:v>
                  </c:pt>
                  <c:pt idx="4">
                    <c:v>545</c:v>
                  </c:pt>
                  <c:pt idx="5">
                    <c:v>575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13:15</c:v>
                  </c:pt>
                  <c:pt idx="1">
                    <c:v>16:30</c:v>
                  </c:pt>
                  <c:pt idx="2">
                    <c:v>14:30</c:v>
                  </c:pt>
                  <c:pt idx="3">
                    <c:v>14:15</c:v>
                  </c:pt>
                  <c:pt idx="4">
                    <c:v>17:00</c:v>
                  </c:pt>
                  <c:pt idx="5">
                    <c:v>17:30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96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351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420</c:v>
                  </c:pt>
                  <c:pt idx="2">
                    <c:v>408</c:v>
                  </c:pt>
                  <c:pt idx="3">
                    <c:v>576</c:v>
                  </c:pt>
                  <c:pt idx="4">
                    <c:v>420</c:v>
                  </c:pt>
                  <c:pt idx="5">
                    <c:v>342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'UA(New)'!$W$8:$W$24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3-E28C-4477-A73D-624A7BA94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546431"/>
        <c:axId val="1"/>
      </c:barChart>
      <c:catAx>
        <c:axId val="94154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1546431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7985865724381623"/>
          <c:y val="0"/>
          <c:w val="0.61660777385159005"/>
          <c:h val="3.52798053527980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lang="ja-JP" sz="21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5D1369-45AF-4D4C-81F7-617F60BCED56}">
  <sheetPr/>
  <sheetViews>
    <sheetView zoomScale="118" workbookViewId="0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144679</xdr:colOff>
      <xdr:row>2</xdr:row>
      <xdr:rowOff>202430</xdr:rowOff>
    </xdr:from>
    <xdr:to>
      <xdr:col>51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678" cy="6283271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3479931-6E64-8B19-8A1D-9BFC491532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N59"/>
  <sheetViews>
    <sheetView tabSelected="1" zoomScale="70" zoomScaleNormal="70" workbookViewId="0">
      <selection activeCell="I2" sqref="I2"/>
    </sheetView>
  </sheetViews>
  <sheetFormatPr defaultColWidth="9" defaultRowHeight="14.25" outlineLevelRow="1"/>
  <cols>
    <col min="1" max="1" width="5.625" style="9" customWidth="1"/>
    <col min="2" max="2" width="10.75" style="25" customWidth="1"/>
    <col min="3" max="4" width="10.75" style="9" customWidth="1"/>
    <col min="5" max="40" width="10" style="9" customWidth="1"/>
    <col min="41" max="16384" width="9" style="9"/>
  </cols>
  <sheetData>
    <row r="2" spans="2:40" ht="29.25" customHeight="1">
      <c r="B2" s="24" t="s">
        <v>0</v>
      </c>
      <c r="N2" s="214"/>
    </row>
    <row r="3" spans="2:40" ht="29.25" customHeight="1">
      <c r="B3" s="235">
        <v>45761</v>
      </c>
      <c r="C3" s="236"/>
      <c r="E3" s="3"/>
      <c r="F3" s="3"/>
      <c r="G3" s="3" t="s">
        <v>90</v>
      </c>
      <c r="M3" s="9" t="s">
        <v>118</v>
      </c>
    </row>
    <row r="4" spans="2:40" ht="29.25" customHeight="1">
      <c r="B4" s="79" t="s">
        <v>222</v>
      </c>
      <c r="E4" s="209" t="s">
        <v>223</v>
      </c>
      <c r="F4" s="210" t="s">
        <v>82</v>
      </c>
      <c r="H4" s="9" t="s">
        <v>90</v>
      </c>
    </row>
    <row r="5" spans="2:40" ht="15" customHeight="1">
      <c r="AF5" s="240" t="s">
        <v>33</v>
      </c>
      <c r="AG5" s="241"/>
      <c r="AL5" s="240" t="s">
        <v>34</v>
      </c>
      <c r="AM5" s="241"/>
    </row>
    <row r="6" spans="2:40" ht="21" customHeight="1">
      <c r="B6" s="253" t="s">
        <v>1</v>
      </c>
      <c r="C6" s="253" t="s">
        <v>2</v>
      </c>
      <c r="D6" s="253"/>
      <c r="E6" s="253"/>
      <c r="F6" s="254" t="s">
        <v>3</v>
      </c>
      <c r="G6" s="253" t="s">
        <v>4</v>
      </c>
      <c r="H6" s="253"/>
      <c r="I6" s="254" t="s">
        <v>5</v>
      </c>
      <c r="J6" s="254" t="s">
        <v>129</v>
      </c>
      <c r="K6" s="254" t="s">
        <v>7</v>
      </c>
      <c r="L6" s="254" t="s">
        <v>144</v>
      </c>
      <c r="M6" s="254" t="s">
        <v>57</v>
      </c>
      <c r="N6" s="259" t="s">
        <v>58</v>
      </c>
      <c r="O6" s="257"/>
      <c r="P6" s="257"/>
      <c r="Q6" s="257"/>
      <c r="R6" s="257"/>
      <c r="S6" s="258"/>
      <c r="T6" s="255" t="s">
        <v>64</v>
      </c>
      <c r="U6" s="255" t="s">
        <v>65</v>
      </c>
      <c r="V6" s="256" t="s">
        <v>9</v>
      </c>
      <c r="W6" s="257"/>
      <c r="X6" s="258"/>
      <c r="Y6" s="253" t="s">
        <v>10</v>
      </c>
      <c r="Z6" s="230" t="s">
        <v>11</v>
      </c>
      <c r="AA6" s="231" t="s">
        <v>35</v>
      </c>
      <c r="AB6" s="232"/>
      <c r="AC6" s="260" t="s">
        <v>15</v>
      </c>
      <c r="AD6" s="261"/>
      <c r="AE6" s="180"/>
      <c r="AF6" s="237" t="s">
        <v>36</v>
      </c>
      <c r="AG6" s="238"/>
      <c r="AH6" s="238"/>
      <c r="AI6" s="238"/>
      <c r="AJ6" s="239"/>
      <c r="AK6" s="181"/>
      <c r="AL6" s="250" t="s">
        <v>36</v>
      </c>
      <c r="AM6" s="251"/>
      <c r="AN6" s="252"/>
    </row>
    <row r="7" spans="2:40" ht="51">
      <c r="B7" s="253"/>
      <c r="C7" s="253"/>
      <c r="D7" s="253"/>
      <c r="E7" s="253"/>
      <c r="F7" s="254"/>
      <c r="G7" s="10" t="s">
        <v>12</v>
      </c>
      <c r="H7" s="153" t="s">
        <v>83</v>
      </c>
      <c r="I7" s="254"/>
      <c r="J7" s="254"/>
      <c r="K7" s="254"/>
      <c r="L7" s="254"/>
      <c r="M7" s="254"/>
      <c r="N7" s="156" t="s">
        <v>59</v>
      </c>
      <c r="O7" s="26" t="s">
        <v>60</v>
      </c>
      <c r="P7" s="26" t="s">
        <v>61</v>
      </c>
      <c r="Q7" s="26" t="s">
        <v>62</v>
      </c>
      <c r="R7" s="26" t="s">
        <v>63</v>
      </c>
      <c r="S7" s="26" t="s">
        <v>56</v>
      </c>
      <c r="T7" s="255"/>
      <c r="U7" s="255"/>
      <c r="V7" s="26" t="s">
        <v>92</v>
      </c>
      <c r="W7" s="153" t="s">
        <v>90</v>
      </c>
      <c r="X7" s="153" t="s">
        <v>14</v>
      </c>
      <c r="Y7" s="253"/>
      <c r="Z7" s="230"/>
      <c r="AA7" s="182" t="s">
        <v>33</v>
      </c>
      <c r="AB7" s="153" t="s">
        <v>34</v>
      </c>
      <c r="AC7" s="153" t="s">
        <v>33</v>
      </c>
      <c r="AD7" s="183" t="s">
        <v>34</v>
      </c>
      <c r="AE7" s="180"/>
      <c r="AF7" s="26" t="s">
        <v>37</v>
      </c>
      <c r="AG7" s="26" t="s">
        <v>38</v>
      </c>
      <c r="AH7" s="26" t="s">
        <v>39</v>
      </c>
      <c r="AI7" s="26" t="s">
        <v>40</v>
      </c>
      <c r="AJ7" s="26" t="s">
        <v>41</v>
      </c>
      <c r="AK7" s="180"/>
      <c r="AL7" s="26" t="s">
        <v>37</v>
      </c>
      <c r="AM7" s="26" t="s">
        <v>38</v>
      </c>
      <c r="AN7" s="26" t="s">
        <v>39</v>
      </c>
    </row>
    <row r="8" spans="2:40" ht="33" customHeight="1">
      <c r="B8" s="10">
        <v>1</v>
      </c>
      <c r="C8" s="242" t="s">
        <v>119</v>
      </c>
      <c r="D8" s="243"/>
      <c r="E8" s="244"/>
      <c r="F8" s="83">
        <v>3.48</v>
      </c>
      <c r="G8" s="74">
        <v>72</v>
      </c>
      <c r="H8" s="74">
        <v>72</v>
      </c>
      <c r="I8" s="73">
        <v>0.27777777777777779</v>
      </c>
      <c r="J8" s="4">
        <v>0.52430555555555558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300</v>
      </c>
      <c r="L8" s="108">
        <v>45</v>
      </c>
      <c r="M8" s="38"/>
      <c r="N8" s="17"/>
      <c r="O8" s="17"/>
      <c r="P8" s="17"/>
      <c r="Q8" s="17"/>
      <c r="R8" s="17"/>
      <c r="S8" s="38">
        <f t="shared" ref="S8:S13" si="0">SUM(N8:R8)</f>
        <v>0</v>
      </c>
      <c r="T8" s="77">
        <f t="shared" ref="T8:T13" si="1">IF(((H8*F8/0.95-445)&lt;0),0,H8*F8/0.95-445)/60</f>
        <v>0</v>
      </c>
      <c r="U8" s="77">
        <f t="shared" ref="U8:U13" si="2">IF((K8-445)/60&lt;0,0,(K8-445)/60)</f>
        <v>0</v>
      </c>
      <c r="V8" s="6"/>
      <c r="W8" s="78"/>
      <c r="X8" s="76"/>
      <c r="Y8" s="39">
        <f t="shared" ref="Y8:Y12" si="3">IFERROR(IF((F8/((K8-L8)/H8))&gt;1,1,F8/((K8-L8)/H8)),0)</f>
        <v>0.98258823529411765</v>
      </c>
      <c r="Z8" s="85">
        <f t="shared" ref="Z8:Z13" si="4">((W8+X8)*1000000)/H8</f>
        <v>0</v>
      </c>
      <c r="AA8" s="2">
        <v>3</v>
      </c>
      <c r="AB8" s="6"/>
      <c r="AC8" s="7"/>
      <c r="AD8" s="8"/>
      <c r="AE8" s="27"/>
      <c r="AF8" s="7"/>
      <c r="AG8" s="7"/>
      <c r="AH8" s="7"/>
      <c r="AI8" s="7"/>
      <c r="AJ8" s="7"/>
      <c r="AK8" s="27"/>
      <c r="AL8" s="7"/>
      <c r="AM8" s="7"/>
      <c r="AN8" s="7"/>
    </row>
    <row r="9" spans="2:40" ht="33" customHeight="1">
      <c r="B9" s="10">
        <v>2</v>
      </c>
      <c r="C9" s="242" t="s">
        <v>219</v>
      </c>
      <c r="D9" s="243"/>
      <c r="E9" s="244"/>
      <c r="F9" s="28">
        <v>1.2</v>
      </c>
      <c r="G9" s="74">
        <v>420</v>
      </c>
      <c r="H9" s="74">
        <v>420</v>
      </c>
      <c r="I9" s="73">
        <v>0.27777777777777779</v>
      </c>
      <c r="J9" s="4">
        <v>0.70833333333333337</v>
      </c>
      <c r="K9" s="99">
        <f t="shared" ref="K9:K13" si="5"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545</v>
      </c>
      <c r="L9" s="108">
        <v>24</v>
      </c>
      <c r="M9" s="38"/>
      <c r="N9" s="17">
        <v>36</v>
      </c>
      <c r="O9" s="17"/>
      <c r="P9" s="17"/>
      <c r="Q9" s="17"/>
      <c r="R9" s="17"/>
      <c r="S9" s="38">
        <f t="shared" si="0"/>
        <v>36</v>
      </c>
      <c r="T9" s="77">
        <f t="shared" si="1"/>
        <v>1.4254385964912293</v>
      </c>
      <c r="U9" s="77">
        <f t="shared" si="2"/>
        <v>1.6666666666666667</v>
      </c>
      <c r="V9" s="6">
        <v>0.1</v>
      </c>
      <c r="W9" s="78"/>
      <c r="X9" s="5"/>
      <c r="Y9" s="39">
        <f t="shared" si="3"/>
        <v>0.96737044145873319</v>
      </c>
      <c r="Z9" s="85">
        <f t="shared" si="4"/>
        <v>0</v>
      </c>
      <c r="AA9" s="2">
        <v>4</v>
      </c>
      <c r="AB9" s="6"/>
      <c r="AC9" s="6"/>
      <c r="AD9" s="8"/>
      <c r="AE9" s="27"/>
      <c r="AF9" s="6"/>
      <c r="AG9" s="7"/>
      <c r="AH9" s="7"/>
      <c r="AI9" s="7"/>
      <c r="AJ9" s="7"/>
      <c r="AK9" s="27"/>
      <c r="AL9" s="7"/>
      <c r="AM9" s="7"/>
      <c r="AN9" s="7"/>
    </row>
    <row r="10" spans="2:40" ht="33" customHeight="1">
      <c r="B10" s="10">
        <v>3</v>
      </c>
      <c r="C10" s="242" t="s">
        <v>120</v>
      </c>
      <c r="D10" s="243"/>
      <c r="E10" s="244"/>
      <c r="F10" s="28">
        <v>1.2</v>
      </c>
      <c r="G10" s="74">
        <v>420</v>
      </c>
      <c r="H10" s="74">
        <v>420</v>
      </c>
      <c r="I10" s="73">
        <v>0.27777777777777779</v>
      </c>
      <c r="J10" s="4">
        <v>0.64583333333333337</v>
      </c>
      <c r="K10" s="99">
        <f t="shared" si="5"/>
        <v>455</v>
      </c>
      <c r="L10" s="108"/>
      <c r="M10" s="38"/>
      <c r="N10" s="17"/>
      <c r="O10" s="17"/>
      <c r="P10" s="17"/>
      <c r="Q10" s="17"/>
      <c r="R10" s="17"/>
      <c r="S10" s="38">
        <f t="shared" si="0"/>
        <v>0</v>
      </c>
      <c r="T10" s="77">
        <f t="shared" si="1"/>
        <v>1.4254385964912293</v>
      </c>
      <c r="U10" s="77">
        <f t="shared" si="2"/>
        <v>0.16666666666666666</v>
      </c>
      <c r="V10" s="136"/>
      <c r="W10" s="78"/>
      <c r="X10" s="5"/>
      <c r="Y10" s="39">
        <f t="shared" si="3"/>
        <v>1</v>
      </c>
      <c r="Z10" s="85">
        <f t="shared" si="4"/>
        <v>0</v>
      </c>
      <c r="AA10" s="135">
        <v>1</v>
      </c>
      <c r="AB10" s="6"/>
      <c r="AC10" s="6"/>
      <c r="AD10" s="8"/>
      <c r="AE10" s="27"/>
      <c r="AF10" s="7"/>
      <c r="AG10" s="7"/>
      <c r="AH10" s="7"/>
      <c r="AI10" s="7"/>
      <c r="AJ10" s="7"/>
      <c r="AK10" s="27"/>
      <c r="AL10" s="7"/>
      <c r="AM10" s="7"/>
      <c r="AN10" s="7"/>
    </row>
    <row r="11" spans="2:40" ht="33" customHeight="1">
      <c r="B11" s="10">
        <v>4</v>
      </c>
      <c r="C11" s="242" t="s">
        <v>91</v>
      </c>
      <c r="D11" s="243"/>
      <c r="E11" s="244"/>
      <c r="F11" s="28">
        <v>1.2</v>
      </c>
      <c r="G11" s="74">
        <v>420</v>
      </c>
      <c r="H11" s="74">
        <v>420</v>
      </c>
      <c r="I11" s="73">
        <v>0.27777777777777779</v>
      </c>
      <c r="J11" s="4">
        <v>0.71180555555555558</v>
      </c>
      <c r="K11" s="99">
        <f t="shared" si="5"/>
        <v>550</v>
      </c>
      <c r="L11" s="108">
        <v>24</v>
      </c>
      <c r="M11" s="38"/>
      <c r="N11" s="17">
        <v>19</v>
      </c>
      <c r="O11" s="17"/>
      <c r="P11" s="17"/>
      <c r="Q11" s="17"/>
      <c r="R11" s="17"/>
      <c r="S11" s="38">
        <f t="shared" si="0"/>
        <v>19</v>
      </c>
      <c r="T11" s="77">
        <f t="shared" si="1"/>
        <v>1.4254385964912293</v>
      </c>
      <c r="U11" s="77">
        <f t="shared" si="2"/>
        <v>1.75</v>
      </c>
      <c r="V11" s="136"/>
      <c r="W11" s="78"/>
      <c r="X11" s="5"/>
      <c r="Y11" s="39">
        <f t="shared" si="3"/>
        <v>0.95817490494296575</v>
      </c>
      <c r="Z11" s="85">
        <f t="shared" si="4"/>
        <v>0</v>
      </c>
      <c r="AA11" s="135">
        <v>2</v>
      </c>
      <c r="AB11" s="6"/>
      <c r="AC11" s="6">
        <v>1</v>
      </c>
      <c r="AD11" s="8"/>
      <c r="AE11" s="27"/>
      <c r="AF11" s="7"/>
      <c r="AG11" s="6">
        <v>1</v>
      </c>
      <c r="AH11" s="7"/>
      <c r="AI11" s="7"/>
      <c r="AJ11" s="7"/>
      <c r="AK11" s="27"/>
      <c r="AL11" s="7"/>
      <c r="AM11" s="7"/>
      <c r="AN11" s="7"/>
    </row>
    <row r="12" spans="2:40" ht="33" customHeight="1">
      <c r="B12" s="10">
        <v>5</v>
      </c>
      <c r="C12" s="242" t="s">
        <v>143</v>
      </c>
      <c r="D12" s="243"/>
      <c r="E12" s="244"/>
      <c r="F12" s="28">
        <v>1.2</v>
      </c>
      <c r="G12" s="74">
        <v>288</v>
      </c>
      <c r="H12" s="74">
        <v>289</v>
      </c>
      <c r="I12" s="73">
        <v>0.27777777777777779</v>
      </c>
      <c r="J12" s="4">
        <v>0.57291666666666663</v>
      </c>
      <c r="K12" s="99">
        <f t="shared" si="5"/>
        <v>360</v>
      </c>
      <c r="L12" s="108"/>
      <c r="M12" s="38"/>
      <c r="N12" s="17"/>
      <c r="O12" s="17"/>
      <c r="P12" s="17"/>
      <c r="Q12" s="17"/>
      <c r="R12" s="17"/>
      <c r="S12" s="38">
        <f t="shared" si="0"/>
        <v>0</v>
      </c>
      <c r="T12" s="77">
        <f t="shared" si="1"/>
        <v>0</v>
      </c>
      <c r="U12" s="77">
        <f t="shared" si="2"/>
        <v>0</v>
      </c>
      <c r="V12" s="75">
        <v>9</v>
      </c>
      <c r="W12" s="78"/>
      <c r="X12" s="5"/>
      <c r="Y12" s="39">
        <f t="shared" si="3"/>
        <v>0.96333333333333326</v>
      </c>
      <c r="Z12" s="85">
        <f t="shared" si="4"/>
        <v>0</v>
      </c>
      <c r="AA12" s="6">
        <v>1</v>
      </c>
      <c r="AB12" s="6"/>
      <c r="AC12" s="11"/>
      <c r="AD12" s="11"/>
      <c r="AF12" s="11"/>
      <c r="AG12" s="11"/>
      <c r="AH12" s="11"/>
      <c r="AI12" s="11"/>
      <c r="AJ12" s="11"/>
      <c r="AL12" s="11"/>
      <c r="AM12" s="11"/>
      <c r="AN12" s="11"/>
    </row>
    <row r="13" spans="2:40" ht="33" customHeight="1">
      <c r="B13" s="139">
        <v>6</v>
      </c>
      <c r="C13" s="242" t="s">
        <v>128</v>
      </c>
      <c r="D13" s="243"/>
      <c r="E13" s="244"/>
      <c r="F13" s="28">
        <v>1.25</v>
      </c>
      <c r="G13" s="151">
        <v>441</v>
      </c>
      <c r="H13" s="151">
        <v>414</v>
      </c>
      <c r="I13" s="73">
        <v>0.27777777777777779</v>
      </c>
      <c r="J13" s="4">
        <v>0.72916666666666663</v>
      </c>
      <c r="K13" s="99">
        <f t="shared" si="5"/>
        <v>575</v>
      </c>
      <c r="L13" s="108">
        <v>40</v>
      </c>
      <c r="M13" s="38"/>
      <c r="N13" s="17"/>
      <c r="O13" s="17"/>
      <c r="P13" s="17"/>
      <c r="Q13" s="17"/>
      <c r="R13" s="17"/>
      <c r="S13" s="38">
        <f t="shared" si="0"/>
        <v>0</v>
      </c>
      <c r="T13" s="77">
        <f t="shared" si="1"/>
        <v>1.6622807017543872</v>
      </c>
      <c r="U13" s="77">
        <f t="shared" si="2"/>
        <v>2.1666666666666665</v>
      </c>
      <c r="V13" s="6">
        <v>0.19</v>
      </c>
      <c r="W13" s="78"/>
      <c r="X13" s="5"/>
      <c r="Y13" s="39">
        <f>IFERROR(IF((F13/((K13-L13)/H13))&gt;1,1,F13/((K13-L13)/H13)),0)</f>
        <v>0.96728971962616828</v>
      </c>
      <c r="Z13" s="85">
        <f t="shared" si="4"/>
        <v>0</v>
      </c>
      <c r="AA13" s="6">
        <v>6</v>
      </c>
      <c r="AB13" s="6"/>
      <c r="AC13" s="11"/>
      <c r="AD13" s="11"/>
      <c r="AF13" s="11"/>
      <c r="AG13" s="11"/>
      <c r="AH13" s="11"/>
      <c r="AI13" s="11"/>
      <c r="AJ13" s="11"/>
      <c r="AL13" s="11"/>
      <c r="AM13" s="11"/>
      <c r="AN13" s="11"/>
    </row>
    <row r="14" spans="2:40" ht="33" customHeight="1">
      <c r="B14" s="245"/>
      <c r="C14" s="242" t="s">
        <v>121</v>
      </c>
      <c r="D14" s="243"/>
      <c r="E14" s="244"/>
      <c r="F14" s="28">
        <v>1.25</v>
      </c>
      <c r="G14" s="74">
        <v>342</v>
      </c>
      <c r="H14" s="74">
        <v>323</v>
      </c>
      <c r="I14" s="140"/>
      <c r="J14" s="140"/>
      <c r="K14" s="141"/>
      <c r="L14" s="142"/>
      <c r="M14" s="143"/>
      <c r="N14" s="144"/>
      <c r="O14" s="144"/>
      <c r="P14" s="144"/>
      <c r="Q14" s="144"/>
      <c r="R14" s="144"/>
      <c r="S14" s="144"/>
      <c r="T14" s="145"/>
      <c r="U14" s="145"/>
      <c r="V14" s="146"/>
      <c r="W14" s="136"/>
      <c r="X14" s="136"/>
      <c r="Y14" s="147"/>
      <c r="Z14" s="148"/>
      <c r="AA14" s="136"/>
      <c r="AB14" s="136"/>
      <c r="AC14" s="149"/>
      <c r="AD14" s="149"/>
      <c r="AE14" s="150"/>
      <c r="AF14" s="149"/>
      <c r="AG14" s="149"/>
      <c r="AH14" s="149"/>
      <c r="AI14" s="149"/>
      <c r="AJ14" s="149"/>
      <c r="AK14" s="150"/>
      <c r="AL14" s="149"/>
      <c r="AM14" s="149"/>
      <c r="AN14" s="149"/>
    </row>
    <row r="15" spans="2:40" ht="33" customHeight="1">
      <c r="B15" s="246"/>
      <c r="C15" s="242" t="s">
        <v>122</v>
      </c>
      <c r="D15" s="243"/>
      <c r="E15" s="244"/>
      <c r="F15" s="28">
        <v>1.25</v>
      </c>
      <c r="G15" s="74">
        <v>99</v>
      </c>
      <c r="H15" s="74">
        <v>91</v>
      </c>
      <c r="I15" s="140"/>
      <c r="J15" s="140"/>
      <c r="K15" s="141"/>
      <c r="L15" s="142"/>
      <c r="M15" s="143"/>
      <c r="N15" s="144"/>
      <c r="O15" s="144"/>
      <c r="P15" s="144"/>
      <c r="Q15" s="144"/>
      <c r="R15" s="144"/>
      <c r="S15" s="144"/>
      <c r="T15" s="145"/>
      <c r="U15" s="145"/>
      <c r="V15" s="146"/>
      <c r="W15" s="136"/>
      <c r="X15" s="136"/>
      <c r="Y15" s="147"/>
      <c r="Z15" s="148"/>
      <c r="AA15" s="136"/>
      <c r="AB15" s="136"/>
      <c r="AC15" s="149"/>
      <c r="AD15" s="149"/>
      <c r="AE15" s="150"/>
      <c r="AF15" s="149"/>
      <c r="AG15" s="149"/>
      <c r="AH15" s="149"/>
      <c r="AI15" s="149"/>
      <c r="AJ15" s="149"/>
      <c r="AK15" s="150"/>
      <c r="AL15" s="149"/>
      <c r="AM15" s="149"/>
      <c r="AN15" s="149"/>
    </row>
    <row r="16" spans="2:40" ht="28.5" customHeight="1">
      <c r="F16" s="29" t="s">
        <v>16</v>
      </c>
      <c r="G16" s="29" t="s">
        <v>17</v>
      </c>
      <c r="H16" s="29" t="s">
        <v>18</v>
      </c>
      <c r="I16" s="29" t="s">
        <v>19</v>
      </c>
      <c r="J16" s="29"/>
      <c r="K16" s="30" t="s">
        <v>21</v>
      </c>
      <c r="L16" s="30" t="s">
        <v>22</v>
      </c>
      <c r="M16" s="30" t="s">
        <v>23</v>
      </c>
      <c r="N16" s="30"/>
      <c r="O16" s="30"/>
      <c r="P16" s="30"/>
      <c r="Q16" s="30"/>
      <c r="R16" s="30"/>
      <c r="S16" s="30"/>
      <c r="T16" s="30"/>
      <c r="U16" s="30" t="s">
        <v>24</v>
      </c>
      <c r="V16" s="6"/>
      <c r="W16" s="30"/>
      <c r="X16" s="30" t="s">
        <v>25</v>
      </c>
      <c r="Y16" s="168">
        <f>SUM(Y8:Y13)/COUNT(Y8:Y13)</f>
        <v>0.97312610577588632</v>
      </c>
      <c r="Z16" s="30" t="s">
        <v>27</v>
      </c>
      <c r="AA16" s="11">
        <f>SUM(AA8:AA15)</f>
        <v>17</v>
      </c>
      <c r="AB16" s="11">
        <f>SUM(AB8:AB15)</f>
        <v>0</v>
      </c>
      <c r="AC16" s="11">
        <f>SUM(AC8:AC15)</f>
        <v>1</v>
      </c>
      <c r="AD16" s="11">
        <f>SUM(AD8:AD15)</f>
        <v>0</v>
      </c>
    </row>
    <row r="17" spans="2:30" ht="28.5" customHeight="1">
      <c r="F17" s="110"/>
      <c r="G17" s="110"/>
      <c r="H17" s="110"/>
      <c r="I17" s="110"/>
      <c r="J17" s="110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111"/>
      <c r="X17" s="111"/>
      <c r="Y17" s="113"/>
      <c r="Z17" s="111" t="s">
        <v>97</v>
      </c>
      <c r="AA17" s="115">
        <f>SUM(AA16,AB16)</f>
        <v>17</v>
      </c>
      <c r="AB17" s="114" t="s">
        <v>97</v>
      </c>
      <c r="AC17" s="116">
        <f>SUM(AC16,AD16)</f>
        <v>1</v>
      </c>
    </row>
    <row r="18" spans="2:30">
      <c r="D18" s="40"/>
    </row>
    <row r="19" spans="2:30" ht="29.25" customHeight="1">
      <c r="B19" s="159" t="s">
        <v>28</v>
      </c>
      <c r="Z19" s="247" t="s">
        <v>42</v>
      </c>
      <c r="AA19" s="247"/>
    </row>
    <row r="20" spans="2:30" ht="25.5" customHeight="1">
      <c r="B20" s="84" t="s">
        <v>84</v>
      </c>
      <c r="C20" s="84" t="s">
        <v>186</v>
      </c>
      <c r="D20" s="191" t="s">
        <v>154</v>
      </c>
      <c r="E20" s="249" t="s">
        <v>88</v>
      </c>
      <c r="F20" s="249"/>
      <c r="G20" s="249"/>
      <c r="H20" s="249"/>
      <c r="I20" s="249"/>
      <c r="J20" s="84" t="s">
        <v>87</v>
      </c>
      <c r="K20" s="84" t="s">
        <v>46</v>
      </c>
      <c r="L20" s="248" t="s">
        <v>85</v>
      </c>
      <c r="M20" s="248"/>
      <c r="N20" s="248"/>
      <c r="O20" s="248"/>
      <c r="P20" s="248"/>
      <c r="Q20" s="248"/>
      <c r="R20" s="248"/>
      <c r="S20" s="248"/>
      <c r="T20" s="248"/>
      <c r="U20" s="248"/>
      <c r="V20" s="248"/>
      <c r="W20" s="228" t="s">
        <v>86</v>
      </c>
      <c r="X20" s="228"/>
      <c r="Y20" s="229"/>
      <c r="Z20" s="10" t="s">
        <v>43</v>
      </c>
      <c r="AA20" s="10" t="s">
        <v>44</v>
      </c>
      <c r="AB20" s="230" t="s">
        <v>66</v>
      </c>
      <c r="AC20" s="230"/>
      <c r="AD20" s="10" t="s">
        <v>45</v>
      </c>
    </row>
    <row r="21" spans="2:30" ht="40.15" customHeight="1">
      <c r="B21" s="192" t="s">
        <v>215</v>
      </c>
      <c r="C21" s="137" t="s">
        <v>218</v>
      </c>
      <c r="D21" s="199" t="s">
        <v>227</v>
      </c>
      <c r="E21" s="224" t="s">
        <v>230</v>
      </c>
      <c r="F21" s="224"/>
      <c r="G21" s="224"/>
      <c r="H21" s="224"/>
      <c r="I21" s="224"/>
      <c r="J21" s="192">
        <v>25</v>
      </c>
      <c r="K21" s="138"/>
      <c r="L21" s="225" t="s">
        <v>229</v>
      </c>
      <c r="M21" s="222"/>
      <c r="N21" s="222"/>
      <c r="O21" s="222"/>
      <c r="P21" s="222"/>
      <c r="Q21" s="222"/>
      <c r="R21" s="222"/>
      <c r="S21" s="222"/>
      <c r="T21" s="222"/>
      <c r="U21" s="222"/>
      <c r="V21" s="223"/>
      <c r="W21" s="222" t="s">
        <v>228</v>
      </c>
      <c r="X21" s="222"/>
      <c r="Y21" s="223"/>
      <c r="Z21" s="29" t="s">
        <v>71</v>
      </c>
      <c r="AA21" s="29"/>
      <c r="AB21" s="227"/>
      <c r="AC21" s="227"/>
      <c r="AD21" s="11"/>
    </row>
    <row r="22" spans="2:30" ht="40.15" customHeight="1">
      <c r="B22" s="192" t="s">
        <v>215</v>
      </c>
      <c r="C22" s="137" t="s">
        <v>218</v>
      </c>
      <c r="D22" s="199" t="s">
        <v>227</v>
      </c>
      <c r="E22" s="224" t="s">
        <v>241</v>
      </c>
      <c r="F22" s="224"/>
      <c r="G22" s="224"/>
      <c r="H22" s="224"/>
      <c r="I22" s="224"/>
      <c r="J22" s="192">
        <v>15</v>
      </c>
      <c r="K22" s="138"/>
      <c r="L22" s="225" t="s">
        <v>242</v>
      </c>
      <c r="M22" s="222"/>
      <c r="N22" s="222"/>
      <c r="O22" s="222"/>
      <c r="P22" s="222"/>
      <c r="Q22" s="222"/>
      <c r="R22" s="222"/>
      <c r="S22" s="222"/>
      <c r="T22" s="222"/>
      <c r="U22" s="222"/>
      <c r="V22" s="223"/>
      <c r="W22" s="222"/>
      <c r="X22" s="222"/>
      <c r="Y22" s="223"/>
      <c r="Z22" s="29" t="s">
        <v>71</v>
      </c>
      <c r="AA22" s="29"/>
      <c r="AB22" s="227"/>
      <c r="AC22" s="227"/>
      <c r="AD22" s="11"/>
    </row>
    <row r="23" spans="2:30" ht="40.15" customHeight="1">
      <c r="B23" s="192" t="s">
        <v>131</v>
      </c>
      <c r="C23" s="137" t="s">
        <v>218</v>
      </c>
      <c r="D23" s="199" t="s">
        <v>227</v>
      </c>
      <c r="E23" s="224" t="s">
        <v>230</v>
      </c>
      <c r="F23" s="224"/>
      <c r="G23" s="224"/>
      <c r="H23" s="224"/>
      <c r="I23" s="224"/>
      <c r="J23" s="192">
        <v>24</v>
      </c>
      <c r="K23" s="138"/>
      <c r="L23" s="225" t="s">
        <v>229</v>
      </c>
      <c r="M23" s="222"/>
      <c r="N23" s="222"/>
      <c r="O23" s="222"/>
      <c r="P23" s="222"/>
      <c r="Q23" s="222"/>
      <c r="R23" s="222"/>
      <c r="S23" s="222"/>
      <c r="T23" s="222"/>
      <c r="U23" s="222"/>
      <c r="V23" s="223"/>
      <c r="W23" s="222" t="s">
        <v>228</v>
      </c>
      <c r="X23" s="222"/>
      <c r="Y23" s="223"/>
      <c r="Z23" s="29" t="s">
        <v>71</v>
      </c>
      <c r="AA23" s="29"/>
      <c r="AB23" s="227"/>
      <c r="AC23" s="227"/>
      <c r="AD23" s="11"/>
    </row>
    <row r="24" spans="2:30" ht="40.15" customHeight="1">
      <c r="B24" s="192" t="s">
        <v>130</v>
      </c>
      <c r="C24" s="153" t="s">
        <v>218</v>
      </c>
      <c r="D24" s="220" t="s">
        <v>227</v>
      </c>
      <c r="E24" s="224" t="s">
        <v>230</v>
      </c>
      <c r="F24" s="224"/>
      <c r="G24" s="224"/>
      <c r="H24" s="224"/>
      <c r="I24" s="224"/>
      <c r="J24" s="192">
        <v>24</v>
      </c>
      <c r="K24" s="138"/>
      <c r="L24" s="225" t="s">
        <v>229</v>
      </c>
      <c r="M24" s="222"/>
      <c r="N24" s="222"/>
      <c r="O24" s="222"/>
      <c r="P24" s="222"/>
      <c r="Q24" s="222"/>
      <c r="R24" s="222"/>
      <c r="S24" s="222"/>
      <c r="T24" s="222"/>
      <c r="U24" s="222"/>
      <c r="V24" s="223"/>
      <c r="W24" s="222" t="s">
        <v>228</v>
      </c>
      <c r="X24" s="222"/>
      <c r="Y24" s="223"/>
      <c r="Z24" s="29" t="s">
        <v>71</v>
      </c>
      <c r="AA24" s="29"/>
      <c r="AB24" s="227"/>
      <c r="AC24" s="227"/>
      <c r="AD24" s="11"/>
    </row>
    <row r="25" spans="2:30" ht="40.15" customHeight="1">
      <c r="B25" s="192" t="s">
        <v>131</v>
      </c>
      <c r="C25" s="137" t="s">
        <v>207</v>
      </c>
      <c r="D25" s="199" t="s">
        <v>245</v>
      </c>
      <c r="E25" s="224" t="s">
        <v>247</v>
      </c>
      <c r="F25" s="224"/>
      <c r="G25" s="224"/>
      <c r="H25" s="224"/>
      <c r="I25" s="224"/>
      <c r="J25" s="192">
        <v>19</v>
      </c>
      <c r="K25" s="11"/>
      <c r="L25" s="225" t="s">
        <v>248</v>
      </c>
      <c r="M25" s="222"/>
      <c r="N25" s="222"/>
      <c r="O25" s="222"/>
      <c r="P25" s="222"/>
      <c r="Q25" s="222"/>
      <c r="R25" s="222"/>
      <c r="S25" s="222"/>
      <c r="T25" s="222"/>
      <c r="U25" s="222"/>
      <c r="V25" s="223"/>
      <c r="W25" s="222" t="s">
        <v>249</v>
      </c>
      <c r="X25" s="222"/>
      <c r="Y25" s="223"/>
      <c r="Z25" s="29" t="s">
        <v>71</v>
      </c>
      <c r="AA25" s="29" t="s">
        <v>71</v>
      </c>
      <c r="AB25" s="227"/>
      <c r="AC25" s="227"/>
      <c r="AD25" s="11"/>
    </row>
    <row r="26" spans="2:30" ht="40.15" customHeight="1">
      <c r="B26" s="192" t="s">
        <v>130</v>
      </c>
      <c r="C26" s="137" t="s">
        <v>192</v>
      </c>
      <c r="D26" s="199" t="s">
        <v>245</v>
      </c>
      <c r="E26" s="224" t="s">
        <v>246</v>
      </c>
      <c r="F26" s="224"/>
      <c r="G26" s="224"/>
      <c r="H26" s="224"/>
      <c r="I26" s="224"/>
      <c r="J26" s="192">
        <v>20</v>
      </c>
      <c r="K26" s="11"/>
      <c r="L26" s="225" t="s">
        <v>250</v>
      </c>
      <c r="M26" s="222"/>
      <c r="N26" s="222"/>
      <c r="O26" s="222"/>
      <c r="P26" s="222"/>
      <c r="Q26" s="222"/>
      <c r="R26" s="222"/>
      <c r="S26" s="222"/>
      <c r="T26" s="222"/>
      <c r="U26" s="222"/>
      <c r="V26" s="223"/>
      <c r="W26" s="222" t="s">
        <v>251</v>
      </c>
      <c r="X26" s="222"/>
      <c r="Y26" s="223"/>
      <c r="Z26" s="29" t="s">
        <v>71</v>
      </c>
      <c r="AA26" s="29" t="s">
        <v>71</v>
      </c>
      <c r="AB26" s="227"/>
      <c r="AC26" s="227"/>
      <c r="AD26" s="11"/>
    </row>
    <row r="27" spans="2:30" ht="40.15" customHeight="1">
      <c r="B27" s="192" t="s">
        <v>130</v>
      </c>
      <c r="C27" s="137" t="s">
        <v>196</v>
      </c>
      <c r="D27" s="199" t="s">
        <v>245</v>
      </c>
      <c r="E27" s="224" t="s">
        <v>246</v>
      </c>
      <c r="F27" s="224"/>
      <c r="G27" s="224"/>
      <c r="H27" s="224"/>
      <c r="I27" s="224"/>
      <c r="J27" s="192">
        <v>8</v>
      </c>
      <c r="K27" s="138"/>
      <c r="L27" s="225" t="s">
        <v>252</v>
      </c>
      <c r="M27" s="222"/>
      <c r="N27" s="222"/>
      <c r="O27" s="222"/>
      <c r="P27" s="222"/>
      <c r="Q27" s="222"/>
      <c r="R27" s="222"/>
      <c r="S27" s="222"/>
      <c r="T27" s="222"/>
      <c r="U27" s="222"/>
      <c r="V27" s="223"/>
      <c r="W27" s="222" t="s">
        <v>253</v>
      </c>
      <c r="X27" s="222"/>
      <c r="Y27" s="223"/>
      <c r="Z27" s="29" t="s">
        <v>71</v>
      </c>
      <c r="AA27" s="29"/>
      <c r="AB27" s="227"/>
      <c r="AC27" s="227"/>
      <c r="AD27" s="11"/>
    </row>
    <row r="28" spans="2:30" ht="40.15" customHeight="1">
      <c r="B28" s="192" t="s">
        <v>130</v>
      </c>
      <c r="C28" s="137" t="s">
        <v>188</v>
      </c>
      <c r="D28" s="199" t="s">
        <v>245</v>
      </c>
      <c r="E28" s="224" t="s">
        <v>254</v>
      </c>
      <c r="F28" s="224"/>
      <c r="G28" s="224"/>
      <c r="H28" s="224"/>
      <c r="I28" s="224"/>
      <c r="J28" s="192">
        <v>8</v>
      </c>
      <c r="K28" s="11"/>
      <c r="L28" s="225" t="s">
        <v>255</v>
      </c>
      <c r="M28" s="222"/>
      <c r="N28" s="222"/>
      <c r="O28" s="222"/>
      <c r="P28" s="222"/>
      <c r="Q28" s="222"/>
      <c r="R28" s="222"/>
      <c r="S28" s="222"/>
      <c r="T28" s="222"/>
      <c r="U28" s="222"/>
      <c r="V28" s="223"/>
      <c r="W28" s="222" t="s">
        <v>256</v>
      </c>
      <c r="X28" s="222"/>
      <c r="Y28" s="223"/>
      <c r="Z28" s="29" t="s">
        <v>71</v>
      </c>
      <c r="AA28" s="29" t="s">
        <v>71</v>
      </c>
      <c r="AB28" s="226"/>
      <c r="AC28" s="226"/>
      <c r="AD28" s="11"/>
    </row>
    <row r="29" spans="2:30" ht="40.15" customHeight="1">
      <c r="B29" s="192"/>
      <c r="C29" s="137"/>
      <c r="D29" s="199"/>
      <c r="E29" s="224"/>
      <c r="F29" s="224"/>
      <c r="G29" s="224"/>
      <c r="H29" s="224"/>
      <c r="I29" s="224"/>
      <c r="J29" s="192"/>
      <c r="K29" s="11"/>
      <c r="L29" s="225"/>
      <c r="M29" s="222"/>
      <c r="N29" s="222"/>
      <c r="O29" s="222"/>
      <c r="P29" s="222"/>
      <c r="Q29" s="222"/>
      <c r="R29" s="222"/>
      <c r="S29" s="222"/>
      <c r="T29" s="222"/>
      <c r="U29" s="222"/>
      <c r="V29" s="223"/>
      <c r="W29" s="222"/>
      <c r="X29" s="222"/>
      <c r="Y29" s="223"/>
      <c r="Z29" s="29"/>
      <c r="AA29" s="29"/>
      <c r="AB29" s="226"/>
      <c r="AC29" s="226"/>
      <c r="AD29" s="11"/>
    </row>
    <row r="30" spans="2:30" ht="40.15" customHeight="1" outlineLevel="1">
      <c r="B30" s="192"/>
      <c r="C30" s="137"/>
      <c r="D30" s="199"/>
      <c r="E30" s="224"/>
      <c r="F30" s="224"/>
      <c r="G30" s="224"/>
      <c r="H30" s="224"/>
      <c r="I30" s="224"/>
      <c r="J30" s="192"/>
      <c r="K30" s="11"/>
      <c r="L30" s="225"/>
      <c r="M30" s="222"/>
      <c r="N30" s="222"/>
      <c r="O30" s="222"/>
      <c r="P30" s="222"/>
      <c r="Q30" s="222"/>
      <c r="R30" s="222"/>
      <c r="S30" s="222"/>
      <c r="T30" s="222"/>
      <c r="U30" s="222"/>
      <c r="V30" s="223"/>
      <c r="W30" s="222"/>
      <c r="X30" s="222"/>
      <c r="Y30" s="223"/>
      <c r="Z30" s="29"/>
      <c r="AA30" s="29"/>
      <c r="AB30" s="226"/>
      <c r="AC30" s="226"/>
      <c r="AD30" s="11"/>
    </row>
    <row r="31" spans="2:30" ht="40.15" customHeight="1" outlineLevel="1">
      <c r="B31" s="192"/>
      <c r="C31" s="137"/>
      <c r="D31" s="199"/>
      <c r="E31" s="224"/>
      <c r="F31" s="224"/>
      <c r="G31" s="224"/>
      <c r="H31" s="224"/>
      <c r="I31" s="224"/>
      <c r="J31" s="192"/>
      <c r="K31" s="11"/>
      <c r="L31" s="225"/>
      <c r="M31" s="222"/>
      <c r="N31" s="222"/>
      <c r="O31" s="222"/>
      <c r="P31" s="222"/>
      <c r="Q31" s="222"/>
      <c r="R31" s="222"/>
      <c r="S31" s="222"/>
      <c r="T31" s="222"/>
      <c r="U31" s="222"/>
      <c r="V31" s="223"/>
      <c r="W31" s="222"/>
      <c r="X31" s="222"/>
      <c r="Y31" s="223"/>
      <c r="Z31" s="29"/>
      <c r="AA31" s="29"/>
      <c r="AB31" s="233"/>
      <c r="AC31" s="234"/>
      <c r="AD31" s="11"/>
    </row>
    <row r="32" spans="2:30" ht="40.15" customHeight="1" outlineLevel="1">
      <c r="B32" s="192"/>
      <c r="C32" s="137"/>
      <c r="D32" s="199"/>
      <c r="E32" s="224"/>
      <c r="F32" s="224"/>
      <c r="G32" s="224"/>
      <c r="H32" s="224"/>
      <c r="I32" s="224"/>
      <c r="J32" s="192"/>
      <c r="K32" s="11"/>
      <c r="L32" s="225"/>
      <c r="M32" s="222"/>
      <c r="N32" s="222"/>
      <c r="O32" s="222"/>
      <c r="P32" s="222"/>
      <c r="Q32" s="222"/>
      <c r="R32" s="222"/>
      <c r="S32" s="222"/>
      <c r="T32" s="222"/>
      <c r="U32" s="222"/>
      <c r="V32" s="223"/>
      <c r="W32" s="222"/>
      <c r="X32" s="222"/>
      <c r="Y32" s="223"/>
      <c r="Z32" s="29"/>
      <c r="AA32" s="29"/>
      <c r="AB32" s="284"/>
      <c r="AC32" s="284"/>
      <c r="AD32" s="11"/>
    </row>
    <row r="33" spans="2:33" ht="40.15" customHeight="1" outlineLevel="1">
      <c r="B33" s="192"/>
      <c r="C33" s="137"/>
      <c r="D33" s="199"/>
      <c r="E33" s="224"/>
      <c r="F33" s="224"/>
      <c r="G33" s="224"/>
      <c r="H33" s="224"/>
      <c r="I33" s="224"/>
      <c r="J33" s="192"/>
      <c r="K33" s="11"/>
      <c r="L33" s="225"/>
      <c r="M33" s="222"/>
      <c r="N33" s="222"/>
      <c r="O33" s="222"/>
      <c r="P33" s="222"/>
      <c r="Q33" s="222"/>
      <c r="R33" s="222"/>
      <c r="S33" s="222"/>
      <c r="T33" s="222"/>
      <c r="U33" s="222"/>
      <c r="V33" s="223"/>
      <c r="W33" s="222"/>
      <c r="X33" s="222"/>
      <c r="Y33" s="223"/>
      <c r="Z33" s="29"/>
      <c r="AA33" s="29"/>
      <c r="AB33" s="284"/>
      <c r="AC33" s="284"/>
      <c r="AD33" s="11"/>
    </row>
    <row r="34" spans="2:33" ht="40.15" customHeight="1" outlineLevel="1">
      <c r="B34" s="192"/>
      <c r="C34" s="137"/>
      <c r="D34" s="199"/>
      <c r="E34" s="224"/>
      <c r="F34" s="224"/>
      <c r="G34" s="224"/>
      <c r="H34" s="224"/>
      <c r="I34" s="224"/>
      <c r="J34" s="192"/>
      <c r="K34" s="11"/>
      <c r="L34" s="225"/>
      <c r="M34" s="222"/>
      <c r="N34" s="222"/>
      <c r="O34" s="222"/>
      <c r="P34" s="222"/>
      <c r="Q34" s="222"/>
      <c r="R34" s="222"/>
      <c r="S34" s="222"/>
      <c r="T34" s="222"/>
      <c r="U34" s="222"/>
      <c r="V34" s="223"/>
      <c r="W34" s="222"/>
      <c r="X34" s="222"/>
      <c r="Y34" s="223"/>
      <c r="Z34" s="29"/>
      <c r="AA34" s="29"/>
      <c r="AB34" s="284"/>
      <c r="AC34" s="284"/>
      <c r="AD34" s="11"/>
    </row>
    <row r="35" spans="2:33" ht="40.15" customHeight="1" outlineLevel="1">
      <c r="B35" s="192"/>
      <c r="C35" s="137"/>
      <c r="D35" s="199"/>
      <c r="E35" s="224"/>
      <c r="F35" s="224"/>
      <c r="G35" s="224"/>
      <c r="H35" s="224"/>
      <c r="I35" s="224"/>
      <c r="J35" s="192"/>
      <c r="K35" s="11"/>
      <c r="L35" s="225"/>
      <c r="M35" s="222"/>
      <c r="N35" s="222"/>
      <c r="O35" s="222"/>
      <c r="P35" s="222"/>
      <c r="Q35" s="222"/>
      <c r="R35" s="222"/>
      <c r="S35" s="222"/>
      <c r="T35" s="222"/>
      <c r="U35" s="222"/>
      <c r="V35" s="223"/>
      <c r="W35" s="222"/>
      <c r="X35" s="222"/>
      <c r="Y35" s="223"/>
      <c r="Z35" s="29"/>
      <c r="AA35" s="29"/>
      <c r="AB35" s="284"/>
      <c r="AC35" s="284"/>
      <c r="AD35" s="11"/>
    </row>
    <row r="36" spans="2:33" ht="40.15" customHeight="1" outlineLevel="1">
      <c r="B36" s="207"/>
      <c r="C36" s="137"/>
      <c r="D36" s="199"/>
      <c r="E36" s="224"/>
      <c r="F36" s="224"/>
      <c r="G36" s="224"/>
      <c r="H36" s="224"/>
      <c r="I36" s="224"/>
      <c r="J36" s="192"/>
      <c r="K36" s="11"/>
      <c r="L36" s="225"/>
      <c r="M36" s="222"/>
      <c r="N36" s="222"/>
      <c r="O36" s="222"/>
      <c r="P36" s="222"/>
      <c r="Q36" s="222"/>
      <c r="R36" s="222"/>
      <c r="S36" s="222"/>
      <c r="T36" s="222"/>
      <c r="U36" s="222"/>
      <c r="V36" s="223"/>
      <c r="W36" s="257"/>
      <c r="X36" s="257"/>
      <c r="Y36" s="258"/>
      <c r="Z36" s="29"/>
      <c r="AA36" s="29"/>
      <c r="AB36" s="233"/>
      <c r="AC36" s="234"/>
      <c r="AD36" s="11"/>
    </row>
    <row r="37" spans="2:33" ht="40.15" customHeight="1" outlineLevel="1">
      <c r="B37" s="192"/>
      <c r="C37" s="137"/>
      <c r="D37" s="199"/>
      <c r="E37" s="224"/>
      <c r="F37" s="224"/>
      <c r="G37" s="224"/>
      <c r="H37" s="224"/>
      <c r="I37" s="224"/>
      <c r="J37" s="192"/>
      <c r="K37" s="11"/>
      <c r="L37" s="225"/>
      <c r="M37" s="222"/>
      <c r="N37" s="222"/>
      <c r="O37" s="222"/>
      <c r="P37" s="222"/>
      <c r="Q37" s="222"/>
      <c r="R37" s="222"/>
      <c r="S37" s="222"/>
      <c r="T37" s="222"/>
      <c r="U37" s="222"/>
      <c r="V37" s="223"/>
      <c r="W37" s="257"/>
      <c r="X37" s="257"/>
      <c r="Y37" s="258"/>
      <c r="Z37" s="29"/>
      <c r="AA37" s="29"/>
      <c r="AB37" s="284"/>
      <c r="AC37" s="284"/>
      <c r="AD37" s="11"/>
    </row>
    <row r="38" spans="2:33" ht="40.15" customHeight="1" outlineLevel="1">
      <c r="B38" s="192"/>
      <c r="C38" s="137"/>
      <c r="D38" s="199"/>
      <c r="E38" s="224"/>
      <c r="F38" s="224"/>
      <c r="G38" s="224"/>
      <c r="H38" s="224"/>
      <c r="I38" s="224"/>
      <c r="J38" s="192"/>
      <c r="K38" s="11"/>
      <c r="L38" s="225"/>
      <c r="M38" s="222"/>
      <c r="N38" s="222"/>
      <c r="O38" s="222"/>
      <c r="P38" s="222"/>
      <c r="Q38" s="222"/>
      <c r="R38" s="222"/>
      <c r="S38" s="222"/>
      <c r="T38" s="222"/>
      <c r="U38" s="222"/>
      <c r="V38" s="223"/>
      <c r="W38" s="257"/>
      <c r="X38" s="257"/>
      <c r="Y38" s="258"/>
      <c r="Z38" s="29"/>
      <c r="AA38" s="29"/>
      <c r="AB38" s="233"/>
      <c r="AC38" s="234"/>
      <c r="AD38" s="11"/>
    </row>
    <row r="39" spans="2:33" ht="40.15" customHeight="1" outlineLevel="1">
      <c r="B39" s="192"/>
      <c r="C39" s="137"/>
      <c r="D39" s="199"/>
      <c r="E39" s="224"/>
      <c r="F39" s="224"/>
      <c r="G39" s="224"/>
      <c r="H39" s="224"/>
      <c r="I39" s="224"/>
      <c r="J39" s="192"/>
      <c r="K39" s="11"/>
      <c r="L39" s="225"/>
      <c r="M39" s="222"/>
      <c r="N39" s="222"/>
      <c r="O39" s="222"/>
      <c r="P39" s="222"/>
      <c r="Q39" s="222"/>
      <c r="R39" s="222"/>
      <c r="S39" s="222"/>
      <c r="T39" s="222"/>
      <c r="U39" s="222"/>
      <c r="V39" s="223"/>
      <c r="W39" s="257"/>
      <c r="X39" s="257"/>
      <c r="Y39" s="258"/>
      <c r="Z39" s="29"/>
      <c r="AA39" s="29"/>
      <c r="AB39" s="284"/>
      <c r="AC39" s="284"/>
      <c r="AD39" s="11"/>
    </row>
    <row r="40" spans="2:33" ht="30.75" customHeight="1">
      <c r="B40" s="155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8"/>
      <c r="X40" s="158"/>
      <c r="Y40" s="158"/>
      <c r="Z40" s="110"/>
      <c r="AA40" s="110"/>
      <c r="AB40" s="110"/>
      <c r="AC40" s="110"/>
    </row>
    <row r="41" spans="2:33" ht="16.5" thickBot="1">
      <c r="B41" s="155"/>
      <c r="C41" s="82" t="s">
        <v>75</v>
      </c>
    </row>
    <row r="42" spans="2:33" ht="30.75" customHeight="1" thickBot="1">
      <c r="B42" s="155"/>
      <c r="C42" s="296" t="s">
        <v>47</v>
      </c>
      <c r="D42" s="297"/>
      <c r="E42" s="53">
        <v>1</v>
      </c>
      <c r="F42" s="53">
        <v>2</v>
      </c>
      <c r="G42" s="53">
        <v>3</v>
      </c>
      <c r="H42" s="53">
        <v>4</v>
      </c>
      <c r="I42" s="53">
        <v>5</v>
      </c>
      <c r="J42" s="53">
        <v>6</v>
      </c>
      <c r="K42" s="53">
        <v>7</v>
      </c>
      <c r="L42" s="53">
        <v>8</v>
      </c>
      <c r="M42" s="53">
        <v>9</v>
      </c>
      <c r="N42" s="53">
        <v>10</v>
      </c>
      <c r="O42" s="54">
        <v>11</v>
      </c>
    </row>
    <row r="43" spans="2:33" ht="39" thickBot="1">
      <c r="B43" s="155"/>
      <c r="C43" s="291" t="s">
        <v>48</v>
      </c>
      <c r="D43" s="292"/>
      <c r="E43" s="160" t="s">
        <v>147</v>
      </c>
      <c r="F43" s="161" t="s">
        <v>49</v>
      </c>
      <c r="G43" s="161" t="s">
        <v>50</v>
      </c>
      <c r="H43" s="162" t="s">
        <v>51</v>
      </c>
      <c r="I43" s="161" t="s">
        <v>52</v>
      </c>
      <c r="J43" s="161" t="s">
        <v>53</v>
      </c>
      <c r="K43" s="161" t="s">
        <v>54</v>
      </c>
      <c r="L43" s="162" t="s">
        <v>145</v>
      </c>
      <c r="M43" s="161" t="s">
        <v>146</v>
      </c>
      <c r="N43" s="161" t="s">
        <v>148</v>
      </c>
      <c r="O43" s="163" t="s">
        <v>80</v>
      </c>
      <c r="P43" s="175" t="s">
        <v>56</v>
      </c>
      <c r="Q43" s="288" t="s">
        <v>76</v>
      </c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90"/>
    </row>
    <row r="44" spans="2:33" ht="32.25" customHeight="1" thickBot="1">
      <c r="B44" s="263" t="s">
        <v>149</v>
      </c>
      <c r="C44" s="266" t="str">
        <f t="shared" ref="C44:C51" si="6">C8</f>
        <v>Rr Sus 51206</v>
      </c>
      <c r="D44" s="26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20"/>
      <c r="P44" s="31">
        <f>SUM(E44:O44)</f>
        <v>0</v>
      </c>
      <c r="Q44" s="270"/>
      <c r="R44" s="271"/>
      <c r="S44" s="271"/>
      <c r="T44" s="271"/>
      <c r="U44" s="271"/>
      <c r="V44" s="271"/>
      <c r="W44" s="271"/>
      <c r="X44" s="271"/>
      <c r="Y44" s="271"/>
      <c r="Z44" s="271"/>
      <c r="AA44" s="271"/>
      <c r="AB44" s="271"/>
      <c r="AC44" s="271"/>
      <c r="AD44" s="272"/>
      <c r="AF44" s="262"/>
      <c r="AG44" s="262"/>
    </row>
    <row r="45" spans="2:33" ht="32.25" customHeight="1" thickBot="1">
      <c r="B45" s="264"/>
      <c r="C45" s="268" t="str">
        <f t="shared" si="6"/>
        <v>Fr sus 51201</v>
      </c>
      <c r="D45" s="269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2"/>
      <c r="P45" s="31">
        <f t="shared" ref="P45:P51" si="7">SUM(E45:O45)</f>
        <v>0</v>
      </c>
      <c r="Q45" s="276"/>
      <c r="R45" s="277"/>
      <c r="S45" s="277"/>
      <c r="T45" s="277"/>
      <c r="U45" s="277"/>
      <c r="V45" s="277"/>
      <c r="W45" s="277"/>
      <c r="X45" s="277"/>
      <c r="Y45" s="277"/>
      <c r="Z45" s="277"/>
      <c r="AA45" s="277"/>
      <c r="AB45" s="277"/>
      <c r="AC45" s="277"/>
      <c r="AD45" s="278"/>
      <c r="AF45" s="262"/>
      <c r="AG45" s="262"/>
    </row>
    <row r="46" spans="2:33" ht="31.5" customHeight="1" thickBot="1">
      <c r="B46" s="264"/>
      <c r="C46" s="268" t="str">
        <f t="shared" si="6"/>
        <v>OA Cowl 55701</v>
      </c>
      <c r="D46" s="269"/>
      <c r="E46" s="23"/>
      <c r="F46" s="21"/>
      <c r="G46" s="21"/>
      <c r="H46" s="21"/>
      <c r="I46" s="21"/>
      <c r="J46" s="21"/>
      <c r="K46" s="21"/>
      <c r="L46" s="21"/>
      <c r="M46" s="21"/>
      <c r="N46" s="21"/>
      <c r="O46" s="22"/>
      <c r="P46" s="31">
        <f t="shared" si="7"/>
        <v>0</v>
      </c>
      <c r="Q46" s="276"/>
      <c r="R46" s="277"/>
      <c r="S46" s="277"/>
      <c r="T46" s="277"/>
      <c r="U46" s="277"/>
      <c r="V46" s="277"/>
      <c r="W46" s="277"/>
      <c r="X46" s="277"/>
      <c r="Y46" s="277"/>
      <c r="Z46" s="277"/>
      <c r="AA46" s="277"/>
      <c r="AB46" s="277"/>
      <c r="AC46" s="277"/>
      <c r="AD46" s="278"/>
      <c r="AF46" s="25"/>
      <c r="AG46" s="25"/>
    </row>
    <row r="47" spans="2:33" ht="31.5" customHeight="1" thickBot="1">
      <c r="B47" s="264"/>
      <c r="C47" s="268" t="str">
        <f t="shared" si="6"/>
        <v>Fr lwr arm 48068/9</v>
      </c>
      <c r="D47" s="269"/>
      <c r="E47" s="23"/>
      <c r="F47" s="21"/>
      <c r="G47" s="21"/>
      <c r="H47" s="21"/>
      <c r="I47" s="21"/>
      <c r="J47" s="21"/>
      <c r="K47" s="21"/>
      <c r="L47" s="21"/>
      <c r="M47" s="21"/>
      <c r="N47" s="21"/>
      <c r="O47" s="22"/>
      <c r="P47" s="31">
        <f t="shared" si="7"/>
        <v>0</v>
      </c>
      <c r="Q47" s="276"/>
      <c r="R47" s="277"/>
      <c r="S47" s="277"/>
      <c r="T47" s="277"/>
      <c r="U47" s="277"/>
      <c r="V47" s="277"/>
      <c r="W47" s="277"/>
      <c r="X47" s="277"/>
      <c r="Y47" s="277"/>
      <c r="Z47" s="277"/>
      <c r="AA47" s="277"/>
      <c r="AB47" s="277"/>
      <c r="AC47" s="277"/>
      <c r="AD47" s="278"/>
      <c r="AF47" s="25"/>
      <c r="AG47" s="25"/>
    </row>
    <row r="48" spans="2:33" ht="31.5" customHeight="1" thickBot="1">
      <c r="B48" s="264"/>
      <c r="C48" s="268" t="str">
        <f t="shared" si="6"/>
        <v>Rear arm 48730</v>
      </c>
      <c r="D48" s="269"/>
      <c r="E48" s="23"/>
      <c r="F48" s="21"/>
      <c r="G48" s="21"/>
      <c r="H48" s="21"/>
      <c r="I48" s="21"/>
      <c r="J48" s="21"/>
      <c r="K48" s="21"/>
      <c r="L48" s="21"/>
      <c r="M48" s="21"/>
      <c r="N48" s="21"/>
      <c r="O48" s="22"/>
      <c r="P48" s="31">
        <f t="shared" si="7"/>
        <v>0</v>
      </c>
      <c r="Q48" s="273"/>
      <c r="R48" s="274"/>
      <c r="S48" s="274"/>
      <c r="T48" s="274"/>
      <c r="U48" s="274"/>
      <c r="V48" s="274"/>
      <c r="W48" s="274"/>
      <c r="X48" s="274"/>
      <c r="Y48" s="274"/>
      <c r="Z48" s="274"/>
      <c r="AA48" s="274"/>
      <c r="AB48" s="274"/>
      <c r="AC48" s="274"/>
      <c r="AD48" s="275"/>
      <c r="AF48" s="25"/>
      <c r="AG48" s="25"/>
    </row>
    <row r="49" spans="2:33" ht="31.5" customHeight="1" thickBot="1">
      <c r="B49" s="264"/>
      <c r="C49" s="268" t="str">
        <f t="shared" si="6"/>
        <v>Rear Beam 42110</v>
      </c>
      <c r="D49" s="269"/>
      <c r="E49" s="23"/>
      <c r="F49" s="21"/>
      <c r="G49" s="21"/>
      <c r="H49" s="21"/>
      <c r="I49" s="21"/>
      <c r="J49" s="21"/>
      <c r="K49" s="21"/>
      <c r="L49" s="21"/>
      <c r="M49" s="21"/>
      <c r="N49" s="21"/>
      <c r="O49" s="22"/>
      <c r="P49" s="31">
        <f t="shared" si="7"/>
        <v>0</v>
      </c>
      <c r="Q49" s="279"/>
      <c r="R49" s="280"/>
      <c r="S49" s="280"/>
      <c r="T49" s="280"/>
      <c r="U49" s="280"/>
      <c r="V49" s="280"/>
      <c r="W49" s="280"/>
      <c r="X49" s="280"/>
      <c r="Y49" s="280"/>
      <c r="Z49" s="280"/>
      <c r="AA49" s="280"/>
      <c r="AB49" s="280"/>
      <c r="AC49" s="280"/>
      <c r="AD49" s="281"/>
      <c r="AF49" s="25"/>
      <c r="AG49" s="25"/>
    </row>
    <row r="50" spans="2:33" ht="31.5" customHeight="1" thickBot="1">
      <c r="B50" s="264"/>
      <c r="C50" s="268" t="str">
        <f t="shared" si="6"/>
        <v>Rear Beam 42110 177D</v>
      </c>
      <c r="D50" s="269"/>
      <c r="E50" s="23"/>
      <c r="F50" s="21"/>
      <c r="G50" s="21"/>
      <c r="H50" s="21"/>
      <c r="I50" s="21"/>
      <c r="J50" s="21"/>
      <c r="K50" s="21"/>
      <c r="L50" s="21"/>
      <c r="M50" s="21"/>
      <c r="N50" s="21"/>
      <c r="O50" s="22"/>
      <c r="P50" s="31">
        <f t="shared" si="7"/>
        <v>0</v>
      </c>
      <c r="Q50" s="276"/>
      <c r="R50" s="277"/>
      <c r="S50" s="277"/>
      <c r="T50" s="277"/>
      <c r="U50" s="277"/>
      <c r="V50" s="277"/>
      <c r="W50" s="277"/>
      <c r="X50" s="277"/>
      <c r="Y50" s="277"/>
      <c r="Z50" s="277"/>
      <c r="AA50" s="277"/>
      <c r="AB50" s="277"/>
      <c r="AC50" s="277"/>
      <c r="AD50" s="278"/>
      <c r="AF50" s="25"/>
      <c r="AG50" s="25"/>
    </row>
    <row r="51" spans="2:33" ht="31.5" customHeight="1" thickBot="1">
      <c r="B51" s="265"/>
      <c r="C51" s="282" t="str">
        <f t="shared" si="6"/>
        <v>Rear Beam 42110 890B</v>
      </c>
      <c r="D51" s="283"/>
      <c r="E51" s="164"/>
      <c r="F51" s="165"/>
      <c r="G51" s="165"/>
      <c r="H51" s="165"/>
      <c r="I51" s="165"/>
      <c r="J51" s="165"/>
      <c r="K51" s="165"/>
      <c r="L51" s="165"/>
      <c r="M51" s="165"/>
      <c r="N51" s="165"/>
      <c r="O51" s="167"/>
      <c r="P51" s="166">
        <f t="shared" si="7"/>
        <v>0</v>
      </c>
      <c r="Q51" s="293"/>
      <c r="R51" s="294"/>
      <c r="S51" s="294"/>
      <c r="T51" s="294"/>
      <c r="U51" s="294"/>
      <c r="V51" s="294"/>
      <c r="W51" s="294"/>
      <c r="X51" s="294"/>
      <c r="Y51" s="294"/>
      <c r="Z51" s="294"/>
      <c r="AA51" s="294"/>
      <c r="AB51" s="294"/>
      <c r="AC51" s="294"/>
      <c r="AD51" s="295"/>
      <c r="AF51" s="262"/>
      <c r="AG51" s="262"/>
    </row>
    <row r="53" spans="2:33" ht="21" customHeight="1">
      <c r="B53" s="10"/>
      <c r="C53" s="253" t="s">
        <v>29</v>
      </c>
      <c r="D53" s="253"/>
      <c r="E53" s="253"/>
      <c r="F53" s="253"/>
      <c r="G53" s="253" t="s">
        <v>30</v>
      </c>
      <c r="H53" s="253"/>
      <c r="I53" s="253"/>
      <c r="L53" s="285" t="s">
        <v>31</v>
      </c>
      <c r="M53" s="286"/>
      <c r="N53" s="286"/>
      <c r="O53" s="286"/>
      <c r="P53" s="286"/>
      <c r="Q53" s="286"/>
      <c r="R53" s="286"/>
      <c r="S53" s="286"/>
      <c r="T53" s="286"/>
      <c r="U53" s="286"/>
      <c r="V53" s="287"/>
      <c r="W53" s="34"/>
      <c r="X53" s="34"/>
      <c r="Y53" s="34"/>
      <c r="Z53" s="34"/>
      <c r="AA53" s="35"/>
    </row>
    <row r="54" spans="2:33" ht="21" customHeight="1">
      <c r="B54" s="10"/>
      <c r="C54" s="253"/>
      <c r="D54" s="253"/>
      <c r="E54" s="253"/>
      <c r="F54" s="253"/>
      <c r="G54" s="253"/>
      <c r="H54" s="253"/>
      <c r="I54" s="253"/>
      <c r="L54" s="12"/>
      <c r="AA54" s="13"/>
    </row>
    <row r="55" spans="2:33" ht="21" customHeight="1">
      <c r="B55" s="10"/>
      <c r="C55" s="253"/>
      <c r="D55" s="253"/>
      <c r="E55" s="253"/>
      <c r="F55" s="253"/>
      <c r="G55" s="253"/>
      <c r="H55" s="253"/>
      <c r="I55" s="253"/>
      <c r="L55" s="12"/>
      <c r="AA55" s="13"/>
    </row>
    <row r="56" spans="2:33" ht="9" customHeight="1">
      <c r="L56" s="12"/>
      <c r="AA56" s="13"/>
    </row>
    <row r="57" spans="2:33" ht="21" customHeight="1">
      <c r="B57" s="36" t="s">
        <v>32</v>
      </c>
      <c r="C57" s="37"/>
      <c r="D57" s="32"/>
      <c r="E57" s="32"/>
      <c r="F57" s="33"/>
      <c r="L57" s="12"/>
      <c r="AA57" s="13"/>
    </row>
    <row r="58" spans="2:33" ht="21" customHeight="1">
      <c r="B58" s="10"/>
      <c r="C58" s="253"/>
      <c r="D58" s="253"/>
      <c r="E58" s="253"/>
      <c r="F58" s="253"/>
      <c r="L58" s="12"/>
      <c r="AA58" s="13"/>
    </row>
    <row r="59" spans="2:33" ht="21" customHeight="1">
      <c r="B59" s="10"/>
      <c r="C59" s="253"/>
      <c r="D59" s="253"/>
      <c r="E59" s="253"/>
      <c r="F59" s="253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6"/>
    </row>
  </sheetData>
  <sheetProtection selectLockedCells="1"/>
  <mergeCells count="144">
    <mergeCell ref="C58:F58"/>
    <mergeCell ref="C59:F59"/>
    <mergeCell ref="C55:F55"/>
    <mergeCell ref="G55:I55"/>
    <mergeCell ref="L38:V38"/>
    <mergeCell ref="E35:I35"/>
    <mergeCell ref="C53:F53"/>
    <mergeCell ref="G53:I53"/>
    <mergeCell ref="L53:V53"/>
    <mergeCell ref="C54:F54"/>
    <mergeCell ref="E38:I38"/>
    <mergeCell ref="E39:I39"/>
    <mergeCell ref="G54:I54"/>
    <mergeCell ref="L36:V36"/>
    <mergeCell ref="Q43:AD43"/>
    <mergeCell ref="W37:Y37"/>
    <mergeCell ref="AB37:AC37"/>
    <mergeCell ref="W38:Y38"/>
    <mergeCell ref="E36:I36"/>
    <mergeCell ref="E37:I37"/>
    <mergeCell ref="C43:D43"/>
    <mergeCell ref="Q51:AD51"/>
    <mergeCell ref="C42:D42"/>
    <mergeCell ref="AB33:AC33"/>
    <mergeCell ref="L32:V32"/>
    <mergeCell ref="W32:Y32"/>
    <mergeCell ref="AB32:AC32"/>
    <mergeCell ref="AB38:AC38"/>
    <mergeCell ref="L39:V39"/>
    <mergeCell ref="W39:Y39"/>
    <mergeCell ref="AB39:AC39"/>
    <mergeCell ref="L34:V34"/>
    <mergeCell ref="W34:Y34"/>
    <mergeCell ref="AB34:AC34"/>
    <mergeCell ref="L35:V35"/>
    <mergeCell ref="W35:Y35"/>
    <mergeCell ref="AB35:AC35"/>
    <mergeCell ref="L33:V33"/>
    <mergeCell ref="W33:Y33"/>
    <mergeCell ref="E34:I34"/>
    <mergeCell ref="AF51:AG51"/>
    <mergeCell ref="B44:B51"/>
    <mergeCell ref="C44:D44"/>
    <mergeCell ref="AF44:AG44"/>
    <mergeCell ref="C45:D45"/>
    <mergeCell ref="AF45:AG45"/>
    <mergeCell ref="C46:D46"/>
    <mergeCell ref="Q44:AD44"/>
    <mergeCell ref="C49:D49"/>
    <mergeCell ref="C50:D50"/>
    <mergeCell ref="Q48:AD48"/>
    <mergeCell ref="Q47:AD47"/>
    <mergeCell ref="Q46:AD46"/>
    <mergeCell ref="Q45:AD45"/>
    <mergeCell ref="Q49:AD49"/>
    <mergeCell ref="Q50:AD50"/>
    <mergeCell ref="C48:D48"/>
    <mergeCell ref="C51:D51"/>
    <mergeCell ref="C47:D47"/>
    <mergeCell ref="W36:Y36"/>
    <mergeCell ref="AB36:AC36"/>
    <mergeCell ref="L37:V37"/>
    <mergeCell ref="AL6:AN6"/>
    <mergeCell ref="Y6:Y7"/>
    <mergeCell ref="AL5:AM5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AC6:AD6"/>
    <mergeCell ref="B3:C3"/>
    <mergeCell ref="AF6:AJ6"/>
    <mergeCell ref="AF5:AG5"/>
    <mergeCell ref="W22:Y22"/>
    <mergeCell ref="AB22:AC22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AB24:AC24"/>
    <mergeCell ref="L25:V25"/>
    <mergeCell ref="W20:Y20"/>
    <mergeCell ref="Z6:Z7"/>
    <mergeCell ref="AA6:AB6"/>
    <mergeCell ref="AB31:AC31"/>
    <mergeCell ref="AB20:AC20"/>
    <mergeCell ref="L21:V21"/>
    <mergeCell ref="W21:Y21"/>
    <mergeCell ref="AB21:AC21"/>
    <mergeCell ref="L22:V22"/>
    <mergeCell ref="W26:Y26"/>
    <mergeCell ref="AB26:AC26"/>
    <mergeCell ref="L28:V28"/>
    <mergeCell ref="W28:Y28"/>
    <mergeCell ref="AB28:AC28"/>
    <mergeCell ref="L23:V23"/>
    <mergeCell ref="W23:Y23"/>
    <mergeCell ref="AB23:AC23"/>
    <mergeCell ref="L26:V26"/>
    <mergeCell ref="L31:V31"/>
    <mergeCell ref="L29:V29"/>
    <mergeCell ref="AB25:AC25"/>
    <mergeCell ref="W29:Y29"/>
    <mergeCell ref="AB29:AC29"/>
    <mergeCell ref="L30:V30"/>
    <mergeCell ref="W30:Y30"/>
    <mergeCell ref="AB30:AC30"/>
    <mergeCell ref="L27:V27"/>
    <mergeCell ref="W27:Y27"/>
    <mergeCell ref="AB27:AC27"/>
    <mergeCell ref="E32:I32"/>
    <mergeCell ref="E31:I31"/>
    <mergeCell ref="E30:I30"/>
    <mergeCell ref="E29:I29"/>
    <mergeCell ref="W25:Y25"/>
    <mergeCell ref="W31:Y31"/>
    <mergeCell ref="E33:I33"/>
    <mergeCell ref="E23:I23"/>
    <mergeCell ref="E22:I22"/>
    <mergeCell ref="E25:I25"/>
    <mergeCell ref="E27:I27"/>
    <mergeCell ref="E28:I28"/>
    <mergeCell ref="E26:I26"/>
    <mergeCell ref="E24:I24"/>
    <mergeCell ref="L24:V24"/>
    <mergeCell ref="W24:Y24"/>
  </mergeCells>
  <dataValidations count="3">
    <dataValidation type="list" allowBlank="1" showInputMessage="1" showErrorMessage="1" sqref="B21:B39" xr:uid="{E62979EB-A66F-4BE3-83E1-DAE9A2DE305A}">
      <formula1>UW_List</formula1>
    </dataValidation>
    <dataValidation type="list" allowBlank="1" showInputMessage="1" showErrorMessage="1" sqref="C21:C39" xr:uid="{E4AFBE9C-4A65-4237-A752-147A89CF6989}">
      <formula1>INDIRECT(B21&amp;"_List")</formula1>
    </dataValidation>
    <dataValidation type="list" allowBlank="1" showInputMessage="1" showErrorMessage="1" sqref="D21:D23 D25:D39 C24" xr:uid="{91430B33-F83E-4B84-9D0E-CC0716E63866}">
      <formula1>"Equipment, Quality, Man, Other,Planned stop,ED issue"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2:AG66"/>
  <sheetViews>
    <sheetView zoomScale="70" zoomScaleNormal="70" workbookViewId="0">
      <selection activeCell="K8" sqref="K8"/>
    </sheetView>
  </sheetViews>
  <sheetFormatPr defaultRowHeight="13.5" outlineLevelRow="1"/>
  <cols>
    <col min="1" max="1" width="5.625" customWidth="1"/>
    <col min="2" max="2" width="10" style="43" customWidth="1"/>
    <col min="3" max="4" width="18.25" customWidth="1"/>
    <col min="5" max="33" width="10" customWidth="1"/>
  </cols>
  <sheetData>
    <row r="2" spans="2:33" ht="29.25" customHeight="1">
      <c r="B2" s="80" t="s">
        <v>0</v>
      </c>
      <c r="D2" s="52"/>
      <c r="E2" s="52"/>
    </row>
    <row r="3" spans="2:33" ht="29.25" customHeight="1">
      <c r="B3" s="351">
        <v>45761</v>
      </c>
      <c r="C3" s="352"/>
      <c r="E3" s="41"/>
      <c r="F3" s="42"/>
    </row>
    <row r="4" spans="2:33" ht="29.25" customHeight="1">
      <c r="B4" s="109" t="s">
        <v>224</v>
      </c>
      <c r="C4" s="81"/>
      <c r="D4" s="52"/>
      <c r="E4" s="211" t="s">
        <v>225</v>
      </c>
      <c r="F4" s="109" t="s">
        <v>82</v>
      </c>
    </row>
    <row r="5" spans="2:33" ht="15" customHeight="1">
      <c r="Y5" s="359" t="s">
        <v>33</v>
      </c>
      <c r="Z5" s="360"/>
      <c r="AE5" s="359" t="s">
        <v>34</v>
      </c>
      <c r="AF5" s="360"/>
    </row>
    <row r="6" spans="2:33" ht="21" customHeight="1">
      <c r="B6" s="361" t="s">
        <v>1</v>
      </c>
      <c r="C6" s="361" t="s">
        <v>2</v>
      </c>
      <c r="D6" s="361"/>
      <c r="E6" s="361"/>
      <c r="F6" s="336" t="s">
        <v>3</v>
      </c>
      <c r="G6" s="361" t="s">
        <v>4</v>
      </c>
      <c r="H6" s="361"/>
      <c r="I6" s="336" t="s">
        <v>5</v>
      </c>
      <c r="J6" s="336" t="s">
        <v>6</v>
      </c>
      <c r="K6" s="336" t="s">
        <v>7</v>
      </c>
      <c r="L6" s="336" t="s">
        <v>8</v>
      </c>
      <c r="M6" s="336" t="s">
        <v>67</v>
      </c>
      <c r="N6" s="369" t="s">
        <v>32</v>
      </c>
      <c r="O6" s="336" t="s">
        <v>68</v>
      </c>
      <c r="P6" s="361" t="s">
        <v>9</v>
      </c>
      <c r="Q6" s="361"/>
      <c r="R6" s="361" t="s">
        <v>10</v>
      </c>
      <c r="S6" s="333" t="s">
        <v>11</v>
      </c>
      <c r="T6" s="362" t="s">
        <v>35</v>
      </c>
      <c r="U6" s="363"/>
      <c r="V6" s="367" t="s">
        <v>15</v>
      </c>
      <c r="W6" s="368"/>
      <c r="X6" s="184"/>
      <c r="Y6" s="364" t="s">
        <v>36</v>
      </c>
      <c r="Z6" s="365"/>
      <c r="AA6" s="365"/>
      <c r="AB6" s="365"/>
      <c r="AC6" s="366"/>
      <c r="AD6" s="185"/>
      <c r="AE6" s="364" t="s">
        <v>36</v>
      </c>
      <c r="AF6" s="365"/>
      <c r="AG6" s="366"/>
    </row>
    <row r="7" spans="2:33" ht="51">
      <c r="B7" s="361"/>
      <c r="C7" s="361"/>
      <c r="D7" s="361"/>
      <c r="E7" s="361"/>
      <c r="F7" s="336"/>
      <c r="G7" s="85" t="s">
        <v>12</v>
      </c>
      <c r="H7" s="154" t="s">
        <v>89</v>
      </c>
      <c r="I7" s="336"/>
      <c r="J7" s="336"/>
      <c r="K7" s="336"/>
      <c r="L7" s="336"/>
      <c r="M7" s="336"/>
      <c r="N7" s="369"/>
      <c r="O7" s="336"/>
      <c r="P7" s="154" t="s">
        <v>13</v>
      </c>
      <c r="Q7" s="154" t="s">
        <v>14</v>
      </c>
      <c r="R7" s="361"/>
      <c r="S7" s="333"/>
      <c r="T7" s="186" t="s">
        <v>33</v>
      </c>
      <c r="U7" s="154" t="s">
        <v>34</v>
      </c>
      <c r="V7" s="154" t="s">
        <v>33</v>
      </c>
      <c r="W7" s="187" t="s">
        <v>34</v>
      </c>
      <c r="X7" s="184"/>
      <c r="Y7" s="188" t="s">
        <v>37</v>
      </c>
      <c r="Z7" s="188" t="s">
        <v>38</v>
      </c>
      <c r="AA7" s="188" t="s">
        <v>39</v>
      </c>
      <c r="AB7" s="188" t="s">
        <v>40</v>
      </c>
      <c r="AC7" s="188" t="s">
        <v>41</v>
      </c>
      <c r="AD7" s="184"/>
      <c r="AE7" s="188" t="s">
        <v>37</v>
      </c>
      <c r="AF7" s="188" t="s">
        <v>38</v>
      </c>
      <c r="AG7" s="188" t="s">
        <v>39</v>
      </c>
    </row>
    <row r="8" spans="2:33" ht="25.5" customHeight="1">
      <c r="B8" s="85">
        <v>1</v>
      </c>
      <c r="C8" s="353" t="s">
        <v>119</v>
      </c>
      <c r="D8" s="354"/>
      <c r="E8" s="355"/>
      <c r="F8" s="83">
        <v>3.48</v>
      </c>
      <c r="G8" s="1">
        <v>72</v>
      </c>
      <c r="H8" s="1">
        <v>96</v>
      </c>
      <c r="I8" s="91">
        <v>0.27777777777777779</v>
      </c>
      <c r="J8" s="4">
        <v>0.55208333333333337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340</v>
      </c>
      <c r="L8" s="94"/>
      <c r="M8" s="90">
        <f>IFERROR(IF(K1+SUM(K8:L8)+SUM(K8:L8)="","",((K8-(F8*G8))-L8)),0)</f>
        <v>89.44</v>
      </c>
      <c r="N8" s="194">
        <f>IFERROR(IF((K8-450)/60&lt;0,0,K8-450)/60,0)</f>
        <v>0</v>
      </c>
      <c r="O8" s="92"/>
      <c r="P8" s="5"/>
      <c r="Q8" s="5"/>
      <c r="R8" s="104">
        <f>IFERROR(IF((F8/((K8-L8)/H8))&gt;1,1,F8/((K8-L8)/H8)),0)</f>
        <v>0.98258823529411765</v>
      </c>
      <c r="S8" s="90">
        <f>IFERROR(((P8+Q8)*1000000)/H8,0)</f>
        <v>0</v>
      </c>
      <c r="T8" s="2">
        <v>1</v>
      </c>
      <c r="U8" s="6"/>
      <c r="V8" s="7"/>
      <c r="W8" s="8"/>
      <c r="X8" s="45"/>
      <c r="Y8" s="7"/>
      <c r="Z8" s="7"/>
      <c r="AA8" s="7"/>
      <c r="AB8" s="7"/>
      <c r="AC8" s="7"/>
      <c r="AD8" s="45"/>
      <c r="AE8" s="93"/>
      <c r="AF8" s="93"/>
      <c r="AG8" s="93"/>
    </row>
    <row r="9" spans="2:33" ht="25.5" customHeight="1">
      <c r="B9" s="85">
        <v>2</v>
      </c>
      <c r="C9" s="353" t="s">
        <v>91</v>
      </c>
      <c r="D9" s="354"/>
      <c r="E9" s="355"/>
      <c r="F9" s="83">
        <v>1.2</v>
      </c>
      <c r="G9" s="1">
        <v>420</v>
      </c>
      <c r="H9" s="1">
        <v>420</v>
      </c>
      <c r="I9" s="91">
        <v>0.27777777777777779</v>
      </c>
      <c r="J9" s="4">
        <v>0.6875</v>
      </c>
      <c r="K9" s="99">
        <f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515</v>
      </c>
      <c r="L9" s="94"/>
      <c r="M9" s="90">
        <f>IFERROR(IF(K2+SUM(K9:L9)+SUM(K9:L9)="","",((K9-(F9*G9))-L9)),0)</f>
        <v>11</v>
      </c>
      <c r="N9" s="194">
        <f t="shared" ref="N9:N15" si="0">IFERROR(IF((K9-450)/60&lt;0,0,K9-450)/60,0)</f>
        <v>1.0833333333333333</v>
      </c>
      <c r="O9" s="92"/>
      <c r="P9" s="5"/>
      <c r="Q9" s="5"/>
      <c r="R9" s="104">
        <f t="shared" ref="R9:R15" si="1">IFERROR(IF((F9/((K9-L9)/H9))&gt;1,1,F9/((K9-L9)/H9)),0)</f>
        <v>0.97864077669902905</v>
      </c>
      <c r="S9" s="90">
        <f t="shared" ref="S9:S20" si="2">IFERROR(((P9+Q9)*1000000)/H9,0)</f>
        <v>0</v>
      </c>
      <c r="T9" s="6">
        <v>2</v>
      </c>
      <c r="U9" s="6"/>
      <c r="V9" s="7"/>
      <c r="W9" s="8"/>
      <c r="X9" s="45"/>
      <c r="Y9" s="7"/>
      <c r="Z9" s="7"/>
      <c r="AA9" s="7"/>
      <c r="AB9" s="7"/>
      <c r="AC9" s="7"/>
      <c r="AD9" s="45"/>
      <c r="AE9" s="93"/>
      <c r="AF9" s="93"/>
      <c r="AG9" s="93"/>
    </row>
    <row r="10" spans="2:33" ht="25.5" customHeight="1">
      <c r="B10" s="85">
        <v>3</v>
      </c>
      <c r="C10" s="353" t="s">
        <v>120</v>
      </c>
      <c r="D10" s="354"/>
      <c r="E10" s="355"/>
      <c r="F10" s="83">
        <v>1.2</v>
      </c>
      <c r="G10" s="1">
        <v>408</v>
      </c>
      <c r="H10" s="1">
        <v>408</v>
      </c>
      <c r="I10" s="91">
        <v>0.27777777777777779</v>
      </c>
      <c r="J10" s="4">
        <v>0.60416666666666663</v>
      </c>
      <c r="K10" s="99">
        <f t="shared" ref="K10:K14" si="3">IF((HOUR((J10+24)-I10)*60 + MINUTE((J10+24)-I10))&lt;=120, (HOUR((J10+24)-I10)*60 + MINUTE((J10+24)-I10)),IF((HOUR((J10+24)-I10)*60 + MINUTE((J10+24)-I10))&lt;=240, (HOUR((J10+24)-I10)*60 + MINUTE((J10+24)-I10))-10,IF((HOUR((J10+24)-I10)*60 + MINUTE((J10+24)-I10))&lt;=405, (HOUR((J10+24)-I10)*60 + MINUTE((J10+24)-I10))-55,IF((HOUR((J10+24)-I10)*60 + MINUTE((J10+24)-I10))&lt;=525, (HOUR((J10+24)-I10)*60 + MINUTE((J10+24)-I10))-65,(HOUR((J10+24)-I10)*60 + MINUTE((J10+24)-I10))-75))))</f>
        <v>405</v>
      </c>
      <c r="L10" s="94"/>
      <c r="M10" s="90">
        <f t="shared" ref="M10:M15" si="4">IFERROR(IF(K3+SUM(K10:L10)+SUM(K10:L10)="","",((K10-(F10*G10))-L10)),0)</f>
        <v>-84.599999999999966</v>
      </c>
      <c r="N10" s="194">
        <f t="shared" si="0"/>
        <v>0</v>
      </c>
      <c r="O10" s="96"/>
      <c r="P10" s="97"/>
      <c r="Q10" s="97"/>
      <c r="R10" s="104">
        <f t="shared" si="1"/>
        <v>1</v>
      </c>
      <c r="S10" s="90">
        <f t="shared" si="2"/>
        <v>0</v>
      </c>
      <c r="T10" s="6">
        <v>2</v>
      </c>
      <c r="U10" s="6"/>
      <c r="V10" s="99"/>
      <c r="W10" s="90"/>
      <c r="X10" s="52"/>
      <c r="Y10" s="99"/>
      <c r="Z10" s="90"/>
      <c r="AA10" s="90"/>
      <c r="AB10" s="90"/>
      <c r="AC10" s="90"/>
      <c r="AD10" s="52"/>
      <c r="AE10" s="90"/>
      <c r="AF10" s="90"/>
      <c r="AG10" s="90"/>
    </row>
    <row r="11" spans="2:33" ht="25.5" customHeight="1">
      <c r="B11" s="85">
        <v>4</v>
      </c>
      <c r="C11" s="353" t="s">
        <v>143</v>
      </c>
      <c r="D11" s="354"/>
      <c r="E11" s="355"/>
      <c r="F11" s="83">
        <v>1.2</v>
      </c>
      <c r="G11" s="1">
        <v>576</v>
      </c>
      <c r="H11" s="1">
        <v>576</v>
      </c>
      <c r="I11" s="91">
        <v>0.27777777777777779</v>
      </c>
      <c r="J11" s="4">
        <v>0.59375</v>
      </c>
      <c r="K11" s="99">
        <f t="shared" si="3"/>
        <v>390</v>
      </c>
      <c r="L11" s="94"/>
      <c r="M11" s="90">
        <f>IFERROR(IF(K4+SUM(K11:L11)+SUM(K11:L11)="","",((K11-(F11*G11))-L11)),0)</f>
        <v>-301.19999999999993</v>
      </c>
      <c r="N11" s="194">
        <f t="shared" si="0"/>
        <v>0</v>
      </c>
      <c r="O11" s="96"/>
      <c r="P11" s="97"/>
      <c r="Q11" s="97"/>
      <c r="R11" s="104">
        <f t="shared" si="1"/>
        <v>1</v>
      </c>
      <c r="S11" s="90">
        <f t="shared" si="2"/>
        <v>0</v>
      </c>
      <c r="T11" s="46"/>
      <c r="U11" s="98"/>
      <c r="V11" s="90"/>
      <c r="W11" s="90"/>
      <c r="X11" s="212"/>
      <c r="Y11" s="90"/>
      <c r="Z11" s="90"/>
      <c r="AA11" s="90"/>
      <c r="AB11" s="90"/>
      <c r="AC11" s="90"/>
      <c r="AD11" s="52"/>
      <c r="AE11" s="90"/>
      <c r="AF11" s="90"/>
      <c r="AG11" s="90"/>
    </row>
    <row r="12" spans="2:33" ht="25.5" customHeight="1">
      <c r="B12" s="85">
        <v>5</v>
      </c>
      <c r="C12" s="345" t="s">
        <v>219</v>
      </c>
      <c r="D12" s="346"/>
      <c r="E12" s="347"/>
      <c r="F12" s="83">
        <v>1.2</v>
      </c>
      <c r="G12" s="1">
        <v>420</v>
      </c>
      <c r="H12" s="1">
        <v>420</v>
      </c>
      <c r="I12" s="91">
        <v>0.27777777777777779</v>
      </c>
      <c r="J12" s="4">
        <v>0.70833333333333337</v>
      </c>
      <c r="K12" s="99">
        <f t="shared" si="3"/>
        <v>545</v>
      </c>
      <c r="L12" s="94">
        <v>25</v>
      </c>
      <c r="M12" s="90">
        <f t="shared" si="4"/>
        <v>16</v>
      </c>
      <c r="N12" s="194">
        <f t="shared" si="0"/>
        <v>1.5833333333333333</v>
      </c>
      <c r="O12" s="96"/>
      <c r="P12" s="97"/>
      <c r="Q12" s="97"/>
      <c r="R12" s="104">
        <f t="shared" si="1"/>
        <v>0.96923076923076912</v>
      </c>
      <c r="S12" s="90">
        <f t="shared" si="2"/>
        <v>0</v>
      </c>
      <c r="T12" s="99">
        <v>1</v>
      </c>
      <c r="U12" s="99"/>
      <c r="V12" s="90"/>
      <c r="W12" s="90"/>
      <c r="X12" s="52"/>
      <c r="Y12" s="90"/>
      <c r="Z12" s="90"/>
      <c r="AA12" s="90"/>
      <c r="AB12" s="90"/>
      <c r="AC12" s="90"/>
      <c r="AD12" s="52"/>
      <c r="AE12" s="90"/>
      <c r="AF12" s="90"/>
      <c r="AG12" s="90"/>
    </row>
    <row r="13" spans="2:33" ht="25.15" customHeight="1">
      <c r="B13" s="85">
        <v>6</v>
      </c>
      <c r="C13" s="345" t="s">
        <v>121</v>
      </c>
      <c r="D13" s="346"/>
      <c r="E13" s="347"/>
      <c r="F13" s="83">
        <v>1.25</v>
      </c>
      <c r="G13" s="1">
        <v>342</v>
      </c>
      <c r="H13" s="1">
        <v>351</v>
      </c>
      <c r="I13" s="91">
        <v>0.27777777777777779</v>
      </c>
      <c r="J13" s="4">
        <v>0.72916666666666663</v>
      </c>
      <c r="K13" s="99">
        <f t="shared" si="3"/>
        <v>575</v>
      </c>
      <c r="L13" s="94">
        <v>115</v>
      </c>
      <c r="M13" s="90">
        <f t="shared" si="4"/>
        <v>0</v>
      </c>
      <c r="N13" s="194">
        <f t="shared" si="0"/>
        <v>2.0833333333333335</v>
      </c>
      <c r="O13" s="96"/>
      <c r="P13" s="97"/>
      <c r="Q13" s="97"/>
      <c r="R13" s="104">
        <f t="shared" si="1"/>
        <v>0.95380434782608692</v>
      </c>
      <c r="S13" s="90">
        <f t="shared" si="2"/>
        <v>0</v>
      </c>
      <c r="T13" s="99">
        <v>1</v>
      </c>
      <c r="U13" s="99"/>
      <c r="V13" s="90"/>
      <c r="W13" s="90"/>
      <c r="X13" s="52"/>
      <c r="Y13" s="90"/>
      <c r="Z13" s="90"/>
      <c r="AA13" s="90"/>
      <c r="AB13" s="90"/>
      <c r="AC13" s="90"/>
      <c r="AD13" s="52"/>
      <c r="AE13" s="90"/>
      <c r="AF13" s="90"/>
      <c r="AG13" s="90"/>
    </row>
    <row r="14" spans="2:33" ht="25.5" customHeight="1" thickBot="1">
      <c r="B14" s="85">
        <v>7</v>
      </c>
      <c r="C14" s="345" t="s">
        <v>122</v>
      </c>
      <c r="D14" s="346"/>
      <c r="E14" s="347"/>
      <c r="F14" s="83">
        <v>1.25</v>
      </c>
      <c r="G14" s="1">
        <v>99</v>
      </c>
      <c r="H14" s="1">
        <v>0</v>
      </c>
      <c r="I14" s="91">
        <v>0.27777777777777779</v>
      </c>
      <c r="J14" s="4"/>
      <c r="K14" s="99">
        <f t="shared" si="3"/>
        <v>965</v>
      </c>
      <c r="L14" s="94"/>
      <c r="M14" s="90">
        <f t="shared" si="4"/>
        <v>841.25</v>
      </c>
      <c r="N14" s="194">
        <f t="shared" si="0"/>
        <v>8.5833333333333339</v>
      </c>
      <c r="O14" s="96"/>
      <c r="P14" s="97"/>
      <c r="Q14" s="97"/>
      <c r="R14" s="104">
        <f t="shared" si="1"/>
        <v>0</v>
      </c>
      <c r="S14" s="90">
        <f t="shared" si="2"/>
        <v>0</v>
      </c>
      <c r="T14" s="99"/>
      <c r="U14" s="99"/>
      <c r="V14" s="90"/>
      <c r="W14" s="90"/>
      <c r="X14" s="52"/>
      <c r="Y14" s="90"/>
      <c r="Z14" s="90"/>
      <c r="AA14" s="90"/>
      <c r="AB14" s="90"/>
      <c r="AC14" s="90"/>
      <c r="AD14" s="52"/>
      <c r="AE14" s="90"/>
      <c r="AF14" s="90"/>
      <c r="AG14" s="90"/>
    </row>
    <row r="15" spans="2:33" ht="25.5" customHeight="1">
      <c r="B15" s="100">
        <v>9</v>
      </c>
      <c r="C15" s="356" t="s">
        <v>69</v>
      </c>
      <c r="D15" s="357"/>
      <c r="E15" s="358"/>
      <c r="F15" s="101">
        <v>4.7</v>
      </c>
      <c r="G15" s="117">
        <v>148</v>
      </c>
      <c r="H15" s="117"/>
      <c r="I15" s="91"/>
      <c r="J15" s="4"/>
      <c r="K15" s="90" t="str">
        <f t="shared" ref="K15" si="5">IF(J15="","",(HOUR((J15+24)-I15))*60+MINUTE((J15+24)-I15)-45-20-10)</f>
        <v/>
      </c>
      <c r="L15" s="94"/>
      <c r="M15" s="90">
        <f t="shared" si="4"/>
        <v>0</v>
      </c>
      <c r="N15" s="194">
        <f t="shared" si="0"/>
        <v>0</v>
      </c>
      <c r="O15" s="96"/>
      <c r="P15" s="97"/>
      <c r="Q15" s="97"/>
      <c r="R15" s="104">
        <f t="shared" si="1"/>
        <v>0</v>
      </c>
      <c r="S15" s="90">
        <f t="shared" si="2"/>
        <v>0</v>
      </c>
      <c r="T15" s="99"/>
      <c r="U15" s="99"/>
      <c r="V15" s="90"/>
      <c r="W15" s="90"/>
      <c r="X15" s="52"/>
      <c r="Y15" s="90"/>
      <c r="Z15" s="90"/>
      <c r="AA15" s="90"/>
      <c r="AB15" s="90"/>
      <c r="AC15" s="90"/>
      <c r="AD15" s="52"/>
      <c r="AE15" s="90"/>
      <c r="AF15" s="90"/>
      <c r="AG15" s="90"/>
    </row>
    <row r="16" spans="2:33" ht="25.5" customHeight="1">
      <c r="B16" s="100"/>
      <c r="C16" s="348" t="s">
        <v>93</v>
      </c>
      <c r="D16" s="349"/>
      <c r="E16" s="350"/>
      <c r="F16" s="101"/>
      <c r="G16" s="47">
        <v>7</v>
      </c>
      <c r="H16" s="47"/>
      <c r="I16" s="91"/>
      <c r="J16" s="102"/>
      <c r="K16" s="90"/>
      <c r="L16" s="103"/>
      <c r="M16" s="99" t="str">
        <f t="shared" ref="M16:M22" si="6">IF(K16="","",((K16-(F16*G16))-L16))</f>
        <v/>
      </c>
      <c r="N16" s="95"/>
      <c r="O16" s="99"/>
      <c r="P16" s="97"/>
      <c r="Q16" s="97"/>
      <c r="R16" s="104"/>
      <c r="S16" s="90">
        <f t="shared" si="2"/>
        <v>0</v>
      </c>
      <c r="T16" s="99"/>
      <c r="U16" s="99"/>
      <c r="V16" s="90"/>
      <c r="W16" s="90"/>
      <c r="X16" s="52"/>
      <c r="Y16" s="90"/>
      <c r="Z16" s="90"/>
      <c r="AA16" s="90"/>
      <c r="AB16" s="90"/>
      <c r="AC16" s="90"/>
      <c r="AD16" s="52"/>
      <c r="AE16" s="90"/>
      <c r="AF16" s="90"/>
      <c r="AG16" s="90"/>
    </row>
    <row r="17" spans="2:33" ht="25.5" customHeight="1">
      <c r="B17" s="100"/>
      <c r="C17" s="348" t="s">
        <v>96</v>
      </c>
      <c r="D17" s="349"/>
      <c r="E17" s="350"/>
      <c r="F17" s="101"/>
      <c r="G17" s="117">
        <v>8</v>
      </c>
      <c r="H17" s="117"/>
      <c r="I17" s="91"/>
      <c r="J17" s="102"/>
      <c r="K17" s="90"/>
      <c r="L17" s="103"/>
      <c r="M17" s="99" t="str">
        <f t="shared" si="6"/>
        <v/>
      </c>
      <c r="N17" s="95"/>
      <c r="O17" s="99"/>
      <c r="P17" s="97"/>
      <c r="Q17" s="97"/>
      <c r="R17" s="104"/>
      <c r="S17" s="90">
        <f t="shared" si="2"/>
        <v>0</v>
      </c>
      <c r="T17" s="99"/>
      <c r="U17" s="99"/>
      <c r="V17" s="90"/>
      <c r="W17" s="90"/>
      <c r="X17" s="52"/>
      <c r="Y17" s="90"/>
      <c r="Z17" s="90"/>
      <c r="AA17" s="90"/>
      <c r="AB17" s="90"/>
      <c r="AC17" s="90"/>
      <c r="AD17" s="52"/>
      <c r="AE17" s="90"/>
      <c r="AF17" s="90"/>
      <c r="AG17" s="90"/>
    </row>
    <row r="18" spans="2:33" ht="25.5" customHeight="1">
      <c r="B18" s="100"/>
      <c r="C18" s="348" t="s">
        <v>70</v>
      </c>
      <c r="D18" s="349"/>
      <c r="E18" s="350"/>
      <c r="F18" s="101"/>
      <c r="G18" s="117">
        <v>14</v>
      </c>
      <c r="H18" s="117"/>
      <c r="I18" s="91"/>
      <c r="J18" s="102"/>
      <c r="K18" s="90"/>
      <c r="L18" s="103"/>
      <c r="M18" s="99" t="str">
        <f t="shared" si="6"/>
        <v/>
      </c>
      <c r="N18" s="95"/>
      <c r="O18" s="99"/>
      <c r="P18" s="97"/>
      <c r="Q18" s="97"/>
      <c r="R18" s="104"/>
      <c r="S18" s="90">
        <f t="shared" si="2"/>
        <v>0</v>
      </c>
      <c r="T18" s="99"/>
      <c r="U18" s="99"/>
      <c r="V18" s="90"/>
      <c r="W18" s="90"/>
      <c r="X18" s="52"/>
      <c r="Y18" s="90"/>
      <c r="Z18" s="90"/>
      <c r="AA18" s="90"/>
      <c r="AB18" s="90"/>
      <c r="AC18" s="90"/>
      <c r="AD18" s="52"/>
      <c r="AE18" s="90"/>
      <c r="AF18" s="90"/>
      <c r="AG18" s="90"/>
    </row>
    <row r="19" spans="2:33" ht="25.5" customHeight="1">
      <c r="B19" s="100"/>
      <c r="C19" s="48"/>
      <c r="D19" s="49" t="s">
        <v>95</v>
      </c>
      <c r="E19" s="50"/>
      <c r="F19" s="101"/>
      <c r="G19" s="117">
        <v>11</v>
      </c>
      <c r="H19" s="117"/>
      <c r="I19" s="91"/>
      <c r="J19" s="102"/>
      <c r="K19" s="90"/>
      <c r="L19" s="103"/>
      <c r="M19" s="99"/>
      <c r="N19" s="95"/>
      <c r="O19" s="99"/>
      <c r="P19" s="97"/>
      <c r="Q19" s="97"/>
      <c r="R19" s="104"/>
      <c r="S19" s="90">
        <f t="shared" si="2"/>
        <v>0</v>
      </c>
      <c r="T19" s="99"/>
      <c r="U19" s="99"/>
      <c r="V19" s="90"/>
      <c r="W19" s="90"/>
      <c r="X19" s="52"/>
      <c r="Y19" s="90"/>
      <c r="Z19" s="90"/>
      <c r="AA19" s="90"/>
      <c r="AB19" s="90"/>
      <c r="AC19" s="90"/>
      <c r="AD19" s="52"/>
      <c r="AE19" s="90"/>
      <c r="AF19" s="90"/>
      <c r="AG19" s="90"/>
    </row>
    <row r="20" spans="2:33" ht="25.5" customHeight="1" thickBot="1">
      <c r="B20" s="100"/>
      <c r="C20" s="337" t="s">
        <v>94</v>
      </c>
      <c r="D20" s="338"/>
      <c r="E20" s="339"/>
      <c r="F20" s="101"/>
      <c r="G20" s="117">
        <v>53</v>
      </c>
      <c r="H20" s="117"/>
      <c r="I20" s="91"/>
      <c r="J20" s="102"/>
      <c r="K20" s="90"/>
      <c r="L20" s="103"/>
      <c r="M20" s="99" t="str">
        <f t="shared" si="6"/>
        <v/>
      </c>
      <c r="N20" s="95"/>
      <c r="O20" s="99"/>
      <c r="P20" s="97"/>
      <c r="Q20" s="97"/>
      <c r="R20" s="104"/>
      <c r="S20" s="90">
        <f t="shared" si="2"/>
        <v>0</v>
      </c>
      <c r="T20" s="99"/>
      <c r="U20" s="99"/>
      <c r="V20" s="90"/>
      <c r="W20" s="90"/>
      <c r="X20" s="52"/>
      <c r="Y20" s="90"/>
      <c r="Z20" s="90"/>
      <c r="AA20" s="90"/>
      <c r="AB20" s="90"/>
      <c r="AC20" s="90"/>
      <c r="AD20" s="52"/>
      <c r="AE20" s="90"/>
      <c r="AF20" s="90"/>
      <c r="AG20" s="90"/>
    </row>
    <row r="21" spans="2:33" ht="25.5" customHeight="1" thickBot="1">
      <c r="B21" s="85">
        <v>8</v>
      </c>
      <c r="C21" s="337" t="s">
        <v>123</v>
      </c>
      <c r="D21" s="338"/>
      <c r="E21" s="339"/>
      <c r="F21" s="83"/>
      <c r="G21" s="47">
        <v>14</v>
      </c>
      <c r="H21" s="47"/>
      <c r="I21" s="91"/>
      <c r="J21" s="102"/>
      <c r="K21" s="90" t="str">
        <f>IF(J21="","",(HOUR((J21+24)-I21))*60+MINUTE((J21+24)-I21)-45-20-10)</f>
        <v/>
      </c>
      <c r="L21" s="103"/>
      <c r="M21" s="99" t="str">
        <f t="shared" si="6"/>
        <v/>
      </c>
      <c r="N21" s="95"/>
      <c r="O21" s="99"/>
      <c r="P21" s="97"/>
      <c r="Q21" s="97"/>
      <c r="R21" s="104"/>
      <c r="S21" s="90"/>
      <c r="T21" s="99"/>
      <c r="U21" s="99"/>
      <c r="V21" s="90"/>
      <c r="W21" s="90"/>
      <c r="X21" s="52"/>
      <c r="Y21" s="90"/>
      <c r="Z21" s="90"/>
      <c r="AA21" s="90"/>
      <c r="AB21" s="90"/>
      <c r="AC21" s="90"/>
      <c r="AD21" s="52"/>
      <c r="AE21" s="90"/>
      <c r="AF21" s="90"/>
      <c r="AG21" s="90"/>
    </row>
    <row r="22" spans="2:33" ht="25.5" customHeight="1" thickBot="1">
      <c r="B22" s="85">
        <v>9</v>
      </c>
      <c r="C22" s="337" t="s">
        <v>124</v>
      </c>
      <c r="D22" s="338"/>
      <c r="E22" s="339"/>
      <c r="F22" s="83"/>
      <c r="G22" s="47">
        <v>41</v>
      </c>
      <c r="H22" s="47"/>
      <c r="I22" s="91"/>
      <c r="J22" s="102"/>
      <c r="K22" s="90" t="str">
        <f>IF(J22="","",(HOUR((J22+24)-I22))*60+MINUTE((J22+24)-I22)-45-20-10)</f>
        <v/>
      </c>
      <c r="L22" s="103"/>
      <c r="M22" s="99" t="str">
        <f t="shared" si="6"/>
        <v/>
      </c>
      <c r="N22" s="95"/>
      <c r="O22" s="99"/>
      <c r="P22" s="97"/>
      <c r="Q22" s="97"/>
      <c r="R22" s="104"/>
      <c r="S22" s="90"/>
      <c r="T22" s="99"/>
      <c r="U22" s="99"/>
      <c r="V22" s="90"/>
      <c r="W22" s="90"/>
      <c r="X22" s="52"/>
      <c r="Y22" s="90"/>
      <c r="Z22" s="90"/>
      <c r="AA22" s="90"/>
      <c r="AB22" s="90"/>
      <c r="AC22" s="90"/>
      <c r="AD22" s="52"/>
      <c r="AE22" s="90"/>
      <c r="AF22" s="90"/>
      <c r="AG22" s="90"/>
    </row>
    <row r="23" spans="2:33" ht="25.5" customHeight="1">
      <c r="B23" s="85">
        <v>10</v>
      </c>
      <c r="C23" s="340"/>
      <c r="D23" s="341"/>
      <c r="E23" s="342"/>
      <c r="F23" s="90"/>
      <c r="G23" s="51"/>
      <c r="H23" s="97"/>
      <c r="I23" s="99"/>
      <c r="J23" s="97"/>
      <c r="K23" s="99"/>
      <c r="L23" s="97"/>
      <c r="M23" s="99" t="str">
        <f>IF(K23="","",((K23-(F23*G23))-L23))</f>
        <v/>
      </c>
      <c r="N23" s="95"/>
      <c r="O23" s="99"/>
      <c r="P23" s="97"/>
      <c r="Q23" s="97"/>
      <c r="R23" s="104"/>
      <c r="S23" s="90"/>
      <c r="T23" s="99"/>
      <c r="U23" s="99"/>
      <c r="V23" s="90"/>
      <c r="W23" s="90"/>
      <c r="X23" s="52"/>
      <c r="Y23" s="90"/>
      <c r="Z23" s="90"/>
      <c r="AA23" s="90"/>
      <c r="AB23" s="90"/>
      <c r="AC23" s="90"/>
      <c r="AD23" s="52"/>
      <c r="AE23" s="90"/>
      <c r="AF23" s="90"/>
      <c r="AG23" s="90"/>
    </row>
    <row r="24" spans="2:33" ht="28.5" customHeight="1">
      <c r="B24" s="105"/>
      <c r="C24" s="52"/>
      <c r="D24" s="52"/>
      <c r="E24" s="52"/>
      <c r="F24" s="106" t="s">
        <v>16</v>
      </c>
      <c r="G24" s="106" t="s">
        <v>17</v>
      </c>
      <c r="H24" s="106" t="s">
        <v>18</v>
      </c>
      <c r="I24" s="106" t="s">
        <v>19</v>
      </c>
      <c r="J24" s="106" t="s">
        <v>20</v>
      </c>
      <c r="K24" s="107" t="s">
        <v>21</v>
      </c>
      <c r="L24" s="107" t="s">
        <v>71</v>
      </c>
      <c r="M24" s="107" t="s">
        <v>23</v>
      </c>
      <c r="N24" s="107" t="s">
        <v>24</v>
      </c>
      <c r="O24" s="107" t="s">
        <v>72</v>
      </c>
      <c r="P24" s="107" t="s">
        <v>73</v>
      </c>
      <c r="Q24" s="107" t="s">
        <v>25</v>
      </c>
      <c r="R24" s="107" t="s">
        <v>26</v>
      </c>
      <c r="S24" s="107" t="s">
        <v>27</v>
      </c>
      <c r="T24" s="90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</row>
    <row r="25" spans="2:33" ht="14.25">
      <c r="B25" s="105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</row>
    <row r="26" spans="2:33" ht="29.25" customHeight="1">
      <c r="B26" s="105"/>
      <c r="C26" s="88" t="s">
        <v>28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343" t="s">
        <v>42</v>
      </c>
      <c r="T26" s="343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</row>
    <row r="27" spans="2:33" ht="25.5" customHeight="1">
      <c r="B27" s="86" t="s">
        <v>84</v>
      </c>
      <c r="C27" s="334" t="s">
        <v>88</v>
      </c>
      <c r="D27" s="335"/>
      <c r="E27" s="335"/>
      <c r="F27" s="335"/>
      <c r="G27" s="335"/>
      <c r="H27" s="335"/>
      <c r="I27" s="191" t="s">
        <v>154</v>
      </c>
      <c r="J27" s="86" t="s">
        <v>87</v>
      </c>
      <c r="K27" s="87" t="s">
        <v>46</v>
      </c>
      <c r="L27" s="344" t="s">
        <v>85</v>
      </c>
      <c r="M27" s="344"/>
      <c r="N27" s="344"/>
      <c r="O27" s="344"/>
      <c r="P27" s="344" t="s">
        <v>86</v>
      </c>
      <c r="Q27" s="309"/>
      <c r="R27" s="309"/>
      <c r="S27" s="85" t="s">
        <v>43</v>
      </c>
      <c r="T27" s="90" t="s">
        <v>44</v>
      </c>
      <c r="U27" s="333" t="s">
        <v>74</v>
      </c>
      <c r="V27" s="333"/>
      <c r="W27" s="85" t="s">
        <v>45</v>
      </c>
    </row>
    <row r="28" spans="2:33" ht="40.15" customHeight="1">
      <c r="B28" s="215" t="s">
        <v>215</v>
      </c>
      <c r="C28" s="298" t="s">
        <v>241</v>
      </c>
      <c r="D28" s="308"/>
      <c r="E28" s="308"/>
      <c r="F28" s="308"/>
      <c r="G28" s="308"/>
      <c r="H28" s="308"/>
      <c r="I28" s="199"/>
      <c r="J28" s="219">
        <v>115</v>
      </c>
      <c r="K28" s="11"/>
      <c r="L28" s="300" t="s">
        <v>243</v>
      </c>
      <c r="M28" s="301"/>
      <c r="N28" s="301"/>
      <c r="O28" s="302"/>
      <c r="P28" s="225" t="s">
        <v>244</v>
      </c>
      <c r="Q28" s="222"/>
      <c r="R28" s="223"/>
      <c r="S28" s="29" t="s">
        <v>71</v>
      </c>
      <c r="T28" s="29"/>
      <c r="U28" s="298"/>
      <c r="V28" s="299"/>
      <c r="W28" s="90"/>
    </row>
    <row r="29" spans="2:33" ht="40.15" customHeight="1">
      <c r="B29" s="215" t="s">
        <v>130</v>
      </c>
      <c r="C29" s="298" t="s">
        <v>241</v>
      </c>
      <c r="D29" s="308"/>
      <c r="E29" s="308"/>
      <c r="F29" s="308"/>
      <c r="G29" s="308"/>
      <c r="H29" s="308"/>
      <c r="I29" s="199"/>
      <c r="J29" s="152">
        <v>25</v>
      </c>
      <c r="K29" s="11"/>
      <c r="L29" s="300" t="s">
        <v>243</v>
      </c>
      <c r="M29" s="301"/>
      <c r="N29" s="301"/>
      <c r="O29" s="302"/>
      <c r="P29" s="225" t="s">
        <v>244</v>
      </c>
      <c r="Q29" s="222"/>
      <c r="R29" s="223"/>
      <c r="S29" s="29" t="s">
        <v>71</v>
      </c>
      <c r="T29" s="29"/>
      <c r="U29" s="298"/>
      <c r="V29" s="299"/>
      <c r="W29" s="90"/>
    </row>
    <row r="30" spans="2:33" ht="40.15" customHeight="1">
      <c r="B30" s="215"/>
      <c r="C30" s="298"/>
      <c r="D30" s="308"/>
      <c r="E30" s="308"/>
      <c r="F30" s="308"/>
      <c r="G30" s="308"/>
      <c r="H30" s="308"/>
      <c r="I30" s="199"/>
      <c r="J30" s="152"/>
      <c r="K30" s="11"/>
      <c r="L30" s="300"/>
      <c r="M30" s="301"/>
      <c r="N30" s="301"/>
      <c r="O30" s="302"/>
      <c r="P30" s="225"/>
      <c r="Q30" s="222"/>
      <c r="R30" s="223"/>
      <c r="S30" s="29"/>
      <c r="T30" s="29"/>
      <c r="U30" s="298"/>
      <c r="V30" s="299"/>
      <c r="W30" s="90"/>
    </row>
    <row r="31" spans="2:33" ht="40.15" customHeight="1">
      <c r="B31" s="215"/>
      <c r="C31" s="298"/>
      <c r="D31" s="308"/>
      <c r="E31" s="308"/>
      <c r="F31" s="308"/>
      <c r="G31" s="308"/>
      <c r="H31" s="308"/>
      <c r="I31" s="199"/>
      <c r="J31" s="152"/>
      <c r="K31" s="11"/>
      <c r="L31" s="300"/>
      <c r="M31" s="301"/>
      <c r="N31" s="301"/>
      <c r="O31" s="302"/>
      <c r="P31" s="225"/>
      <c r="Q31" s="222"/>
      <c r="R31" s="223"/>
      <c r="S31" s="29"/>
      <c r="T31" s="29"/>
      <c r="U31" s="298"/>
      <c r="V31" s="299"/>
      <c r="W31" s="90"/>
    </row>
    <row r="32" spans="2:33" ht="40.15" customHeight="1">
      <c r="B32" s="215"/>
      <c r="C32" s="298"/>
      <c r="D32" s="308"/>
      <c r="E32" s="308"/>
      <c r="F32" s="308"/>
      <c r="G32" s="308"/>
      <c r="H32" s="308"/>
      <c r="I32" s="199"/>
      <c r="J32" s="152"/>
      <c r="K32" s="11"/>
      <c r="L32" s="300"/>
      <c r="M32" s="301"/>
      <c r="N32" s="301"/>
      <c r="O32" s="302"/>
      <c r="P32" s="225"/>
      <c r="Q32" s="222"/>
      <c r="R32" s="223"/>
      <c r="S32" s="29"/>
      <c r="T32" s="29"/>
      <c r="U32" s="298"/>
      <c r="V32" s="299"/>
      <c r="W32" s="90"/>
    </row>
    <row r="33" spans="2:23" ht="40.15" customHeight="1">
      <c r="B33" s="215"/>
      <c r="C33" s="298"/>
      <c r="D33" s="308"/>
      <c r="E33" s="308"/>
      <c r="F33" s="308"/>
      <c r="G33" s="308"/>
      <c r="H33" s="308"/>
      <c r="I33" s="199"/>
      <c r="J33" s="89"/>
      <c r="K33" s="11"/>
      <c r="L33" s="300"/>
      <c r="M33" s="301"/>
      <c r="N33" s="301"/>
      <c r="O33" s="302"/>
      <c r="P33" s="225"/>
      <c r="Q33" s="222"/>
      <c r="R33" s="223"/>
      <c r="S33" s="10"/>
      <c r="T33" s="10"/>
      <c r="U33" s="303"/>
      <c r="V33" s="304"/>
      <c r="W33" s="90"/>
    </row>
    <row r="34" spans="2:23" ht="40.15" customHeight="1">
      <c r="B34" s="215"/>
      <c r="C34" s="298"/>
      <c r="D34" s="308"/>
      <c r="E34" s="308"/>
      <c r="F34" s="308"/>
      <c r="G34" s="308"/>
      <c r="H34" s="308"/>
      <c r="I34" s="199"/>
      <c r="J34" s="89"/>
      <c r="K34" s="11"/>
      <c r="L34" s="300"/>
      <c r="M34" s="301"/>
      <c r="N34" s="301"/>
      <c r="O34" s="302"/>
      <c r="P34" s="300"/>
      <c r="Q34" s="301"/>
      <c r="R34" s="302"/>
      <c r="S34" s="10"/>
      <c r="T34" s="10"/>
      <c r="U34" s="303"/>
      <c r="V34" s="304"/>
      <c r="W34" s="90"/>
    </row>
    <row r="35" spans="2:23" ht="40.15" customHeight="1">
      <c r="B35" s="215"/>
      <c r="C35" s="298"/>
      <c r="D35" s="308"/>
      <c r="E35" s="308"/>
      <c r="F35" s="308"/>
      <c r="G35" s="308"/>
      <c r="H35" s="308"/>
      <c r="I35" s="199"/>
      <c r="J35" s="89"/>
      <c r="K35" s="11"/>
      <c r="L35" s="300"/>
      <c r="M35" s="301"/>
      <c r="N35" s="301"/>
      <c r="O35" s="302"/>
      <c r="P35" s="300"/>
      <c r="Q35" s="301"/>
      <c r="R35" s="302"/>
      <c r="S35" s="10"/>
      <c r="T35" s="10"/>
      <c r="U35" s="303"/>
      <c r="V35" s="304"/>
      <c r="W35" s="90"/>
    </row>
    <row r="36" spans="2:23" ht="40.15" customHeight="1">
      <c r="B36" s="215"/>
      <c r="C36" s="298"/>
      <c r="D36" s="308"/>
      <c r="E36" s="308"/>
      <c r="F36" s="308"/>
      <c r="G36" s="308"/>
      <c r="H36" s="308"/>
      <c r="I36" s="199"/>
      <c r="J36" s="89"/>
      <c r="K36" s="11"/>
      <c r="L36" s="305"/>
      <c r="M36" s="306"/>
      <c r="N36" s="306"/>
      <c r="O36" s="273"/>
      <c r="P36" s="253"/>
      <c r="Q36" s="253"/>
      <c r="R36" s="253"/>
      <c r="S36" s="10"/>
      <c r="T36" s="10"/>
      <c r="U36" s="303"/>
      <c r="V36" s="304"/>
      <c r="W36" s="90"/>
    </row>
    <row r="37" spans="2:23" ht="40.15" customHeight="1">
      <c r="B37" s="215"/>
      <c r="C37" s="298"/>
      <c r="D37" s="308"/>
      <c r="E37" s="308"/>
      <c r="F37" s="308"/>
      <c r="G37" s="308"/>
      <c r="H37" s="308"/>
      <c r="I37" s="199"/>
      <c r="J37" s="152"/>
      <c r="K37" s="11"/>
      <c r="L37" s="300"/>
      <c r="M37" s="301"/>
      <c r="N37" s="301"/>
      <c r="O37" s="302"/>
      <c r="P37" s="225"/>
      <c r="Q37" s="222"/>
      <c r="R37" s="223"/>
      <c r="S37" s="29"/>
      <c r="T37" s="29"/>
      <c r="U37" s="298"/>
      <c r="V37" s="299"/>
      <c r="W37" s="90"/>
    </row>
    <row r="38" spans="2:23" ht="40.15" customHeight="1" outlineLevel="1">
      <c r="B38" s="192"/>
      <c r="C38" s="298"/>
      <c r="D38" s="308"/>
      <c r="E38" s="308"/>
      <c r="F38" s="308"/>
      <c r="G38" s="308"/>
      <c r="H38" s="308"/>
      <c r="I38" s="199"/>
      <c r="J38" s="152"/>
      <c r="K38" s="11"/>
      <c r="L38" s="300"/>
      <c r="M38" s="301"/>
      <c r="N38" s="301"/>
      <c r="O38" s="302"/>
      <c r="P38" s="300"/>
      <c r="Q38" s="301"/>
      <c r="R38" s="302"/>
      <c r="S38" s="29"/>
      <c r="T38" s="29"/>
      <c r="U38" s="298"/>
      <c r="V38" s="299"/>
      <c r="W38" s="90"/>
    </row>
    <row r="39" spans="2:23" ht="40.15" customHeight="1" outlineLevel="1">
      <c r="B39" s="192"/>
      <c r="C39" s="298"/>
      <c r="D39" s="308"/>
      <c r="E39" s="308"/>
      <c r="F39" s="308"/>
      <c r="G39" s="308"/>
      <c r="H39" s="308"/>
      <c r="I39" s="199"/>
      <c r="J39" s="89"/>
      <c r="K39" s="11"/>
      <c r="L39" s="256"/>
      <c r="M39" s="257"/>
      <c r="N39" s="257"/>
      <c r="O39" s="258"/>
      <c r="P39" s="256"/>
      <c r="Q39" s="257"/>
      <c r="R39" s="258"/>
      <c r="S39" s="10"/>
      <c r="T39" s="10"/>
      <c r="U39" s="303"/>
      <c r="V39" s="304"/>
      <c r="W39" s="90"/>
    </row>
    <row r="40" spans="2:23" ht="40.15" customHeight="1" outlineLevel="1">
      <c r="B40" s="192"/>
      <c r="C40" s="298"/>
      <c r="D40" s="308"/>
      <c r="E40" s="308"/>
      <c r="F40" s="308"/>
      <c r="G40" s="308"/>
      <c r="H40" s="308"/>
      <c r="I40" s="199"/>
      <c r="J40" s="89"/>
      <c r="K40" s="11"/>
      <c r="L40" s="256"/>
      <c r="M40" s="257"/>
      <c r="N40" s="257"/>
      <c r="O40" s="258"/>
      <c r="P40" s="256"/>
      <c r="Q40" s="257"/>
      <c r="R40" s="258"/>
      <c r="S40" s="10"/>
      <c r="T40" s="10"/>
      <c r="U40" s="303"/>
      <c r="V40" s="304"/>
      <c r="W40" s="90"/>
    </row>
    <row r="41" spans="2:23" ht="40.15" customHeight="1" outlineLevel="1">
      <c r="B41" s="192"/>
      <c r="C41" s="298"/>
      <c r="D41" s="308"/>
      <c r="E41" s="308"/>
      <c r="F41" s="308"/>
      <c r="G41" s="308"/>
      <c r="H41" s="308"/>
      <c r="I41" s="199"/>
      <c r="J41" s="89"/>
      <c r="K41" s="11"/>
      <c r="L41" s="256"/>
      <c r="M41" s="257"/>
      <c r="N41" s="257"/>
      <c r="O41" s="258"/>
      <c r="P41" s="256"/>
      <c r="Q41" s="257"/>
      <c r="R41" s="258"/>
      <c r="S41" s="10"/>
      <c r="T41" s="10"/>
      <c r="U41" s="303"/>
      <c r="V41" s="304"/>
      <c r="W41" s="90"/>
    </row>
    <row r="42" spans="2:23" ht="40.15" customHeight="1" outlineLevel="1">
      <c r="B42" s="192"/>
      <c r="C42" s="298"/>
      <c r="D42" s="308"/>
      <c r="E42" s="308"/>
      <c r="F42" s="308"/>
      <c r="G42" s="308"/>
      <c r="H42" s="308"/>
      <c r="I42" s="199"/>
      <c r="J42" s="89"/>
      <c r="K42" s="11"/>
      <c r="L42" s="305"/>
      <c r="M42" s="306"/>
      <c r="N42" s="306"/>
      <c r="O42" s="273"/>
      <c r="P42" s="253"/>
      <c r="Q42" s="253"/>
      <c r="R42" s="253"/>
      <c r="S42" s="10"/>
      <c r="T42" s="10"/>
      <c r="U42" s="303"/>
      <c r="V42" s="304"/>
      <c r="W42" s="90"/>
    </row>
    <row r="43" spans="2:23" ht="40.15" customHeight="1" outlineLevel="1">
      <c r="B43" s="192"/>
      <c r="C43" s="298"/>
      <c r="D43" s="308"/>
      <c r="E43" s="308"/>
      <c r="F43" s="308"/>
      <c r="G43" s="308"/>
      <c r="H43" s="308"/>
      <c r="I43" s="199"/>
      <c r="J43" s="152"/>
      <c r="K43" s="11"/>
      <c r="L43" s="300"/>
      <c r="M43" s="301"/>
      <c r="N43" s="301"/>
      <c r="O43" s="302"/>
      <c r="P43" s="300"/>
      <c r="Q43" s="301"/>
      <c r="R43" s="302"/>
      <c r="S43" s="29"/>
      <c r="T43" s="29"/>
      <c r="U43" s="298"/>
      <c r="V43" s="299"/>
      <c r="W43" s="90"/>
    </row>
    <row r="44" spans="2:23" ht="40.15" customHeight="1" outlineLevel="1">
      <c r="B44" s="192"/>
      <c r="C44" s="298"/>
      <c r="D44" s="308"/>
      <c r="E44" s="308"/>
      <c r="F44" s="308"/>
      <c r="G44" s="308"/>
      <c r="H44" s="308"/>
      <c r="I44" s="199"/>
      <c r="J44" s="89"/>
      <c r="K44" s="11"/>
      <c r="L44" s="256"/>
      <c r="M44" s="257"/>
      <c r="N44" s="257"/>
      <c r="O44" s="258"/>
      <c r="P44" s="256"/>
      <c r="Q44" s="257"/>
      <c r="R44" s="258"/>
      <c r="S44" s="10"/>
      <c r="T44" s="10"/>
      <c r="U44" s="303"/>
      <c r="V44" s="304"/>
      <c r="W44" s="90"/>
    </row>
    <row r="45" spans="2:23" ht="40.15" customHeight="1" outlineLevel="1">
      <c r="B45" s="192"/>
      <c r="C45" s="298"/>
      <c r="D45" s="308"/>
      <c r="E45" s="308"/>
      <c r="F45" s="308"/>
      <c r="G45" s="308"/>
      <c r="H45" s="308"/>
      <c r="I45" s="199"/>
      <c r="J45" s="89"/>
      <c r="K45" s="11"/>
      <c r="L45" s="256"/>
      <c r="M45" s="257"/>
      <c r="N45" s="257"/>
      <c r="O45" s="258"/>
      <c r="P45" s="256"/>
      <c r="Q45" s="257"/>
      <c r="R45" s="258"/>
      <c r="S45" s="10"/>
      <c r="T45" s="10"/>
      <c r="U45" s="303"/>
      <c r="V45" s="304"/>
      <c r="W45" s="90"/>
    </row>
    <row r="46" spans="2:23" ht="40.15" customHeight="1" outlineLevel="1">
      <c r="B46" s="192"/>
      <c r="C46" s="298"/>
      <c r="D46" s="308"/>
      <c r="E46" s="308"/>
      <c r="F46" s="308"/>
      <c r="G46" s="308"/>
      <c r="H46" s="308"/>
      <c r="I46" s="199"/>
      <c r="J46" s="89"/>
      <c r="K46" s="11"/>
      <c r="L46" s="256"/>
      <c r="M46" s="257"/>
      <c r="N46" s="257"/>
      <c r="O46" s="258"/>
      <c r="P46" s="256"/>
      <c r="Q46" s="257"/>
      <c r="R46" s="258"/>
      <c r="S46" s="10"/>
      <c r="T46" s="10"/>
      <c r="U46" s="303"/>
      <c r="V46" s="304"/>
      <c r="W46" s="90"/>
    </row>
    <row r="47" spans="2:23" ht="40.15" customHeight="1" outlineLevel="1">
      <c r="B47" s="192"/>
      <c r="C47" s="298"/>
      <c r="D47" s="308"/>
      <c r="E47" s="308"/>
      <c r="F47" s="308"/>
      <c r="G47" s="308"/>
      <c r="H47" s="308"/>
      <c r="I47" s="199"/>
      <c r="J47" s="89"/>
      <c r="K47" s="11"/>
      <c r="L47" s="305"/>
      <c r="M47" s="306"/>
      <c r="N47" s="306"/>
      <c r="O47" s="273"/>
      <c r="P47" s="253"/>
      <c r="Q47" s="253"/>
      <c r="R47" s="253"/>
      <c r="S47" s="10"/>
      <c r="T47" s="10"/>
      <c r="U47" s="303"/>
      <c r="V47" s="304"/>
      <c r="W47" s="90"/>
    </row>
    <row r="48" spans="2:23" ht="29.25" customHeight="1"/>
    <row r="49" spans="2:23" ht="16.5" thickBot="1">
      <c r="C49" s="82" t="s">
        <v>75</v>
      </c>
    </row>
    <row r="50" spans="2:23" s="52" customFormat="1" ht="25.5" customHeight="1" thickBot="1">
      <c r="C50" s="296" t="s">
        <v>47</v>
      </c>
      <c r="D50" s="297"/>
      <c r="E50" s="53">
        <v>1</v>
      </c>
      <c r="F50" s="53">
        <v>2</v>
      </c>
      <c r="G50" s="53">
        <v>3</v>
      </c>
      <c r="H50" s="53">
        <v>4</v>
      </c>
      <c r="I50" s="53">
        <v>5</v>
      </c>
      <c r="J50" s="53">
        <v>6</v>
      </c>
      <c r="K50" s="53">
        <v>7</v>
      </c>
      <c r="L50" s="53">
        <v>8</v>
      </c>
      <c r="M50" s="53">
        <v>9</v>
      </c>
      <c r="N50" s="53">
        <v>10</v>
      </c>
      <c r="O50" s="54">
        <v>11</v>
      </c>
      <c r="P50"/>
      <c r="Q50"/>
      <c r="R50"/>
      <c r="S50"/>
      <c r="T50"/>
      <c r="U50"/>
      <c r="V50"/>
    </row>
    <row r="51" spans="2:23" s="52" customFormat="1" ht="40.5" customHeight="1" thickBot="1">
      <c r="C51" s="291" t="s">
        <v>48</v>
      </c>
      <c r="D51" s="292"/>
      <c r="E51" s="160" t="s">
        <v>77</v>
      </c>
      <c r="F51" s="161" t="s">
        <v>49</v>
      </c>
      <c r="G51" s="161" t="s">
        <v>50</v>
      </c>
      <c r="H51" s="162" t="s">
        <v>51</v>
      </c>
      <c r="I51" s="161" t="s">
        <v>52</v>
      </c>
      <c r="J51" s="161" t="s">
        <v>53</v>
      </c>
      <c r="K51" s="161" t="s">
        <v>54</v>
      </c>
      <c r="L51" s="162" t="s">
        <v>78</v>
      </c>
      <c r="M51" s="161" t="s">
        <v>55</v>
      </c>
      <c r="N51" s="161" t="s">
        <v>79</v>
      </c>
      <c r="O51" s="176" t="s">
        <v>80</v>
      </c>
      <c r="P51" s="169" t="s">
        <v>56</v>
      </c>
      <c r="Q51" s="317" t="s">
        <v>76</v>
      </c>
      <c r="R51" s="318"/>
      <c r="S51" s="318"/>
      <c r="T51" s="318"/>
      <c r="U51" s="318"/>
      <c r="V51" s="318"/>
      <c r="W51" s="319"/>
    </row>
    <row r="52" spans="2:23" s="52" customFormat="1" ht="30" customHeight="1">
      <c r="B52" s="325" t="s">
        <v>81</v>
      </c>
      <c r="C52" s="328" t="str">
        <f>C8</f>
        <v>Rr Sus 51206</v>
      </c>
      <c r="D52" s="329"/>
      <c r="E52" s="170"/>
      <c r="F52" s="171"/>
      <c r="G52" s="171"/>
      <c r="H52" s="171"/>
      <c r="I52" s="171"/>
      <c r="J52" s="171"/>
      <c r="K52" s="171"/>
      <c r="L52" s="171"/>
      <c r="M52" s="171"/>
      <c r="N52" s="171"/>
      <c r="O52" s="172"/>
      <c r="P52" s="177">
        <f t="shared" ref="P52:P58" si="7">SUM(E52:O52)</f>
        <v>0</v>
      </c>
      <c r="Q52" s="330"/>
      <c r="R52" s="331"/>
      <c r="S52" s="331"/>
      <c r="T52" s="331"/>
      <c r="U52" s="331"/>
      <c r="V52" s="331"/>
      <c r="W52" s="332"/>
    </row>
    <row r="53" spans="2:23" s="52" customFormat="1" ht="30" customHeight="1">
      <c r="B53" s="326"/>
      <c r="C53" s="310" t="str">
        <f t="shared" ref="C53:C58" si="8">C9</f>
        <v>Fr lwr arm 48068/9</v>
      </c>
      <c r="D53" s="311"/>
      <c r="E53" s="55"/>
      <c r="F53" s="56"/>
      <c r="G53" s="56"/>
      <c r="H53" s="56"/>
      <c r="I53" s="56"/>
      <c r="J53" s="56"/>
      <c r="K53" s="56"/>
      <c r="L53" s="56"/>
      <c r="M53" s="56"/>
      <c r="N53" s="56"/>
      <c r="O53" s="57"/>
      <c r="P53" s="178">
        <f t="shared" si="7"/>
        <v>0</v>
      </c>
      <c r="Q53" s="315"/>
      <c r="R53" s="253"/>
      <c r="S53" s="253"/>
      <c r="T53" s="253"/>
      <c r="U53" s="253"/>
      <c r="V53" s="253"/>
      <c r="W53" s="316"/>
    </row>
    <row r="54" spans="2:23" s="52" customFormat="1" ht="30" customHeight="1">
      <c r="B54" s="326"/>
      <c r="C54" s="310" t="str">
        <f t="shared" si="8"/>
        <v>OA Cowl 55701</v>
      </c>
      <c r="D54" s="311"/>
      <c r="E54" s="55"/>
      <c r="F54" s="56"/>
      <c r="G54" s="56"/>
      <c r="H54" s="56"/>
      <c r="I54" s="56"/>
      <c r="J54" s="56"/>
      <c r="K54" s="56"/>
      <c r="L54" s="56"/>
      <c r="M54" s="56"/>
      <c r="N54" s="56"/>
      <c r="O54" s="57"/>
      <c r="P54" s="178">
        <f t="shared" si="7"/>
        <v>0</v>
      </c>
      <c r="Q54" s="315"/>
      <c r="R54" s="253"/>
      <c r="S54" s="253"/>
      <c r="T54" s="253"/>
      <c r="U54" s="253"/>
      <c r="V54" s="253"/>
      <c r="W54" s="316"/>
    </row>
    <row r="55" spans="2:23" s="52" customFormat="1" ht="30" customHeight="1">
      <c r="B55" s="326"/>
      <c r="C55" s="310" t="str">
        <f t="shared" si="8"/>
        <v>Rear arm 48730</v>
      </c>
      <c r="D55" s="311"/>
      <c r="E55" s="58"/>
      <c r="F55" s="59"/>
      <c r="G55" s="59"/>
      <c r="H55" s="59"/>
      <c r="I55" s="59"/>
      <c r="J55" s="59"/>
      <c r="K55" s="59"/>
      <c r="L55" s="59"/>
      <c r="M55" s="59"/>
      <c r="N55" s="59"/>
      <c r="O55" s="60"/>
      <c r="P55" s="178">
        <f t="shared" si="7"/>
        <v>0</v>
      </c>
      <c r="Q55" s="315"/>
      <c r="R55" s="253"/>
      <c r="S55" s="253"/>
      <c r="T55" s="253"/>
      <c r="U55" s="253"/>
      <c r="V55" s="253"/>
      <c r="W55" s="316"/>
    </row>
    <row r="56" spans="2:23" s="52" customFormat="1" ht="30" customHeight="1">
      <c r="B56" s="326"/>
      <c r="C56" s="310" t="str">
        <f t="shared" si="8"/>
        <v>Fr sus 51201</v>
      </c>
      <c r="D56" s="311"/>
      <c r="E56" s="58"/>
      <c r="F56" s="59"/>
      <c r="G56" s="59"/>
      <c r="H56" s="59"/>
      <c r="I56" s="59"/>
      <c r="J56" s="59"/>
      <c r="K56" s="59"/>
      <c r="L56" s="59"/>
      <c r="M56" s="59"/>
      <c r="N56" s="59"/>
      <c r="O56" s="60"/>
      <c r="P56" s="178">
        <f t="shared" si="7"/>
        <v>0</v>
      </c>
      <c r="Q56" s="315"/>
      <c r="R56" s="253"/>
      <c r="S56" s="253"/>
      <c r="T56" s="253"/>
      <c r="U56" s="253"/>
      <c r="V56" s="253"/>
      <c r="W56" s="316"/>
    </row>
    <row r="57" spans="2:23" s="52" customFormat="1" ht="30" customHeight="1">
      <c r="B57" s="326"/>
      <c r="C57" s="310" t="str">
        <f t="shared" si="8"/>
        <v>Rear Beam 42110 177D</v>
      </c>
      <c r="D57" s="311"/>
      <c r="E57" s="58"/>
      <c r="F57" s="59"/>
      <c r="G57" s="59"/>
      <c r="H57" s="59"/>
      <c r="I57" s="59"/>
      <c r="J57" s="59"/>
      <c r="K57" s="59"/>
      <c r="L57" s="59"/>
      <c r="M57" s="59"/>
      <c r="N57" s="59"/>
      <c r="O57" s="60"/>
      <c r="P57" s="193">
        <f t="shared" si="7"/>
        <v>0</v>
      </c>
      <c r="Q57" s="315"/>
      <c r="R57" s="253"/>
      <c r="S57" s="253"/>
      <c r="T57" s="253"/>
      <c r="U57" s="253"/>
      <c r="V57" s="253"/>
      <c r="W57" s="316"/>
    </row>
    <row r="58" spans="2:23" s="52" customFormat="1" ht="30" customHeight="1" thickBot="1">
      <c r="B58" s="327"/>
      <c r="C58" s="323" t="str">
        <f t="shared" si="8"/>
        <v>Rear Beam 42110 890B</v>
      </c>
      <c r="D58" s="324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4"/>
      <c r="P58" s="179">
        <f t="shared" si="7"/>
        <v>0</v>
      </c>
      <c r="Q58" s="320"/>
      <c r="R58" s="321"/>
      <c r="S58" s="321"/>
      <c r="T58" s="321"/>
      <c r="U58" s="321"/>
      <c r="V58" s="321"/>
      <c r="W58" s="322"/>
    </row>
    <row r="60" spans="2:23" ht="21" customHeight="1">
      <c r="B60" s="44"/>
      <c r="C60" s="309" t="s">
        <v>29</v>
      </c>
      <c r="D60" s="309"/>
      <c r="E60" s="309"/>
      <c r="F60" s="309"/>
      <c r="G60" s="309" t="s">
        <v>30</v>
      </c>
      <c r="H60" s="309"/>
      <c r="I60" s="309"/>
      <c r="L60" s="312" t="s">
        <v>31</v>
      </c>
      <c r="M60" s="313"/>
      <c r="N60" s="313"/>
      <c r="O60" s="314"/>
      <c r="P60" s="63"/>
      <c r="Q60" s="63"/>
      <c r="R60" s="63"/>
      <c r="S60" s="63"/>
      <c r="T60" s="64"/>
    </row>
    <row r="61" spans="2:23" ht="21" customHeight="1">
      <c r="B61" s="44" t="s">
        <v>82</v>
      </c>
      <c r="C61" s="307"/>
      <c r="D61" s="307"/>
      <c r="E61" s="307"/>
      <c r="F61" s="307"/>
      <c r="G61" s="307"/>
      <c r="H61" s="307"/>
      <c r="I61" s="307"/>
      <c r="L61" s="65"/>
      <c r="M61" s="66"/>
      <c r="N61" s="66"/>
      <c r="P61" s="66"/>
      <c r="Q61" s="66"/>
      <c r="R61" s="66"/>
      <c r="S61" s="66"/>
      <c r="T61" s="67"/>
    </row>
    <row r="62" spans="2:23" ht="21" customHeight="1">
      <c r="B62" s="44"/>
      <c r="C62" s="307"/>
      <c r="D62" s="307"/>
      <c r="E62" s="307"/>
      <c r="F62" s="307"/>
      <c r="G62" s="307"/>
      <c r="H62" s="307"/>
      <c r="I62" s="307"/>
      <c r="L62" s="65"/>
      <c r="M62" s="66"/>
      <c r="N62" s="66"/>
      <c r="O62" s="66"/>
      <c r="P62" s="66"/>
      <c r="Q62" s="66"/>
      <c r="R62" s="66"/>
      <c r="S62" s="66"/>
      <c r="T62" s="67"/>
    </row>
    <row r="63" spans="2:23" ht="9" customHeight="1">
      <c r="L63" s="65"/>
      <c r="M63" s="66"/>
      <c r="N63" s="66"/>
      <c r="O63" s="66"/>
      <c r="P63" s="66"/>
      <c r="Q63" s="66"/>
      <c r="R63" s="66"/>
      <c r="S63" s="66"/>
      <c r="T63" s="67"/>
    </row>
    <row r="64" spans="2:23" ht="21" customHeight="1">
      <c r="B64" s="68" t="s">
        <v>32</v>
      </c>
      <c r="C64" s="69"/>
      <c r="D64" s="61"/>
      <c r="E64" s="61"/>
      <c r="F64" s="62"/>
      <c r="L64" s="65"/>
      <c r="M64" s="66"/>
      <c r="N64" s="66"/>
      <c r="O64" s="66"/>
      <c r="P64" s="66"/>
      <c r="Q64" s="66"/>
      <c r="R64" s="66"/>
      <c r="S64" s="66"/>
      <c r="T64" s="67"/>
    </row>
    <row r="65" spans="2:20" ht="21" customHeight="1">
      <c r="B65" s="44" t="s">
        <v>82</v>
      </c>
      <c r="C65" s="307"/>
      <c r="D65" s="307"/>
      <c r="E65" s="307"/>
      <c r="F65" s="307"/>
      <c r="L65" s="65"/>
      <c r="M65" s="66"/>
      <c r="N65" s="66"/>
      <c r="O65" s="66"/>
      <c r="P65" s="66"/>
      <c r="Q65" s="66"/>
      <c r="R65" s="66"/>
      <c r="S65" s="66"/>
      <c r="T65" s="67"/>
    </row>
    <row r="66" spans="2:20" ht="21" customHeight="1">
      <c r="B66" s="44"/>
      <c r="C66" s="307"/>
      <c r="D66" s="307"/>
      <c r="E66" s="307"/>
      <c r="F66" s="307"/>
      <c r="L66" s="70"/>
      <c r="M66" s="71"/>
      <c r="N66" s="71"/>
      <c r="O66" s="71"/>
      <c r="P66" s="71"/>
      <c r="Q66" s="71"/>
      <c r="R66" s="71"/>
      <c r="S66" s="71"/>
      <c r="T66" s="72"/>
    </row>
  </sheetData>
  <mergeCells count="148">
    <mergeCell ref="B3:C3"/>
    <mergeCell ref="C10:E10"/>
    <mergeCell ref="C11:E11"/>
    <mergeCell ref="C12:E12"/>
    <mergeCell ref="C15:E15"/>
    <mergeCell ref="C8:E8"/>
    <mergeCell ref="C9:E9"/>
    <mergeCell ref="Y5:Z5"/>
    <mergeCell ref="AE5:AF5"/>
    <mergeCell ref="B6:B7"/>
    <mergeCell ref="C6:E7"/>
    <mergeCell ref="P6:Q6"/>
    <mergeCell ref="R6:R7"/>
    <mergeCell ref="T6:U6"/>
    <mergeCell ref="AE6:AG6"/>
    <mergeCell ref="L6:L7"/>
    <mergeCell ref="V6:W6"/>
    <mergeCell ref="Y6:AC6"/>
    <mergeCell ref="F6:F7"/>
    <mergeCell ref="G6:H6"/>
    <mergeCell ref="I6:I7"/>
    <mergeCell ref="S6:S7"/>
    <mergeCell ref="M6:M7"/>
    <mergeCell ref="N6:N7"/>
    <mergeCell ref="O6:O7"/>
    <mergeCell ref="J6:J7"/>
    <mergeCell ref="K6:K7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0A91D63B-7AE5-4C03-9ACB-472620FBC0DD}">
      <formula1>"Equipment, Quality, Man, Planned stop,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862D-059F-4BDD-9B67-93A334C0DE06}">
  <sheetPr>
    <tabColor rgb="FF00B050"/>
    <pageSetUpPr fitToPage="1"/>
  </sheetPr>
  <dimension ref="A3:G36"/>
  <sheetViews>
    <sheetView workbookViewId="0">
      <selection activeCell="D24" sqref="D24"/>
    </sheetView>
  </sheetViews>
  <sheetFormatPr defaultRowHeight="13.5"/>
  <cols>
    <col min="1" max="1" width="15" customWidth="1"/>
    <col min="2" max="2" width="10.875" customWidth="1"/>
    <col min="3" max="3" width="28.125" customWidth="1"/>
    <col min="4" max="4" width="21.25" customWidth="1"/>
    <col min="5" max="5" width="26.75" customWidth="1"/>
    <col min="6" max="6" width="16.75" customWidth="1"/>
    <col min="7" max="7" width="17.25" customWidth="1"/>
  </cols>
  <sheetData>
    <row r="3" spans="1:7" ht="14.25" customHeight="1"/>
    <row r="4" spans="1:7" ht="14.25" customHeight="1"/>
    <row r="8" spans="1:7" ht="13.5" customHeight="1">
      <c r="A8" s="372" t="s">
        <v>106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2">
      <c r="C13" s="120"/>
      <c r="D13" s="120"/>
      <c r="E13" s="120"/>
      <c r="F13" s="120"/>
    </row>
    <row r="14" spans="1:7" ht="17.25">
      <c r="A14" s="122" t="s">
        <v>101</v>
      </c>
      <c r="B14" s="122" t="s">
        <v>12</v>
      </c>
      <c r="C14" s="122" t="s">
        <v>102</v>
      </c>
      <c r="D14" s="122" t="s">
        <v>103</v>
      </c>
      <c r="E14" s="122" t="s">
        <v>104</v>
      </c>
      <c r="F14" s="122" t="s">
        <v>105</v>
      </c>
      <c r="G14" s="122" t="s">
        <v>99</v>
      </c>
    </row>
    <row r="15" spans="1:7" ht="21">
      <c r="A15" s="134">
        <v>51206</v>
      </c>
      <c r="B15" s="127"/>
      <c r="C15" s="130"/>
      <c r="D15" s="44">
        <f t="shared" ref="D15:D21" si="0">C15-B15</f>
        <v>0</v>
      </c>
      <c r="E15" s="121">
        <f>'UA(New)'!H8-'UA(New)'!G8</f>
        <v>24</v>
      </c>
      <c r="F15" s="119">
        <f t="shared" ref="F15:F21" si="1">C15+E15</f>
        <v>24</v>
      </c>
      <c r="G15" s="129">
        <f t="shared" ref="G15:G21" si="2">F15-B15</f>
        <v>24</v>
      </c>
    </row>
    <row r="16" spans="1:7" ht="21">
      <c r="A16" s="134">
        <v>51201</v>
      </c>
      <c r="B16" s="127"/>
      <c r="C16" s="130"/>
      <c r="D16" s="44">
        <f t="shared" si="0"/>
        <v>0</v>
      </c>
      <c r="E16" s="121">
        <f>'UA(New)'!H12-'UA(New)'!G12</f>
        <v>0</v>
      </c>
      <c r="F16" s="119">
        <f t="shared" si="1"/>
        <v>0</v>
      </c>
      <c r="G16" s="129">
        <f t="shared" si="2"/>
        <v>0</v>
      </c>
    </row>
    <row r="17" spans="1:7" ht="21">
      <c r="A17" s="134">
        <v>55701</v>
      </c>
      <c r="B17" s="127"/>
      <c r="C17" s="130"/>
      <c r="D17" s="44">
        <f t="shared" si="0"/>
        <v>0</v>
      </c>
      <c r="E17" s="121">
        <f>'UA(New)'!H10-'UA(New)'!G10</f>
        <v>0</v>
      </c>
      <c r="F17" s="119">
        <f t="shared" si="1"/>
        <v>0</v>
      </c>
      <c r="G17" s="129">
        <f t="shared" si="2"/>
        <v>0</v>
      </c>
    </row>
    <row r="18" spans="1:7" ht="21">
      <c r="A18" s="134" t="s">
        <v>98</v>
      </c>
      <c r="B18" s="127"/>
      <c r="C18" s="130"/>
      <c r="D18" s="44">
        <f t="shared" si="0"/>
        <v>0</v>
      </c>
      <c r="E18" s="121">
        <f>'UA(New)'!H9-'UA(New)'!G9</f>
        <v>0</v>
      </c>
      <c r="F18" s="119">
        <f t="shared" si="1"/>
        <v>0</v>
      </c>
      <c r="G18" s="129">
        <f t="shared" si="2"/>
        <v>0</v>
      </c>
    </row>
    <row r="19" spans="1:7" ht="21">
      <c r="A19" s="134">
        <v>48730</v>
      </c>
      <c r="B19" s="127"/>
      <c r="C19" s="130"/>
      <c r="D19" s="44">
        <f>C19-B19</f>
        <v>0</v>
      </c>
      <c r="E19" s="121">
        <f>'UA(New)'!H10-'UA(New)'!G10</f>
        <v>0</v>
      </c>
      <c r="F19" s="119">
        <f>C19+E19</f>
        <v>0</v>
      </c>
      <c r="G19" s="129">
        <f>F19-B19</f>
        <v>0</v>
      </c>
    </row>
    <row r="20" spans="1:7" ht="21">
      <c r="A20" s="134" t="s">
        <v>126</v>
      </c>
      <c r="B20" s="127"/>
      <c r="C20" s="130"/>
      <c r="D20" s="44">
        <f t="shared" si="0"/>
        <v>0</v>
      </c>
      <c r="E20" s="121">
        <f>'UA(New)'!H10-'UA(New)'!G10</f>
        <v>0</v>
      </c>
      <c r="F20" s="119">
        <f t="shared" si="1"/>
        <v>0</v>
      </c>
      <c r="G20" s="129">
        <f t="shared" si="2"/>
        <v>0</v>
      </c>
    </row>
    <row r="21" spans="1:7" ht="21">
      <c r="A21" s="134" t="s">
        <v>125</v>
      </c>
      <c r="B21" s="127"/>
      <c r="C21" s="130"/>
      <c r="D21" s="44">
        <f t="shared" si="0"/>
        <v>0</v>
      </c>
      <c r="E21" s="121">
        <f>'UA(New)'!H11-'UA(New)'!G11</f>
        <v>0</v>
      </c>
      <c r="F21" s="119">
        <f t="shared" si="1"/>
        <v>0</v>
      </c>
      <c r="G21" s="129">
        <f t="shared" si="2"/>
        <v>0</v>
      </c>
    </row>
    <row r="22" spans="1:7">
      <c r="C22" s="370" t="s">
        <v>100</v>
      </c>
    </row>
    <row r="23" spans="1:7">
      <c r="C23" s="371"/>
    </row>
    <row r="28" spans="1:7" ht="14.25">
      <c r="E28" s="124" t="s">
        <v>117</v>
      </c>
    </row>
    <row r="29" spans="1:7" ht="17.25">
      <c r="D29" s="122" t="s">
        <v>101</v>
      </c>
      <c r="E29" s="124" t="s">
        <v>115</v>
      </c>
    </row>
    <row r="30" spans="1:7" ht="18.75" customHeight="1">
      <c r="D30" s="126">
        <v>51206</v>
      </c>
      <c r="E30" s="125">
        <f>'UA(New)'!G8-'Estock Mgr'!D15</f>
        <v>72</v>
      </c>
    </row>
    <row r="31" spans="1:7" ht="18.75" customHeight="1">
      <c r="D31" s="126">
        <v>51201</v>
      </c>
      <c r="E31" s="125">
        <f>'UA(New)'!G9-'Estock Mgr'!D16</f>
        <v>420</v>
      </c>
    </row>
    <row r="32" spans="1:7" ht="18.75" customHeight="1">
      <c r="D32" s="126">
        <v>55701</v>
      </c>
      <c r="E32" s="125">
        <f>'UA(New)'!G10-'Estock Mgr'!D17</f>
        <v>408</v>
      </c>
    </row>
    <row r="33" spans="4:6" ht="18.75" customHeight="1">
      <c r="D33" s="128" t="s">
        <v>98</v>
      </c>
      <c r="E33" s="125">
        <f>'UA(New)'!G11-'Estock Mgr'!D18</f>
        <v>576</v>
      </c>
      <c r="F33" s="131" t="s">
        <v>116</v>
      </c>
    </row>
    <row r="34" spans="4:6" ht="18.75">
      <c r="D34" s="126">
        <v>48730</v>
      </c>
      <c r="E34" s="125">
        <f>'UA(New)'!G12-'Estock Mgr'!D19</f>
        <v>420</v>
      </c>
    </row>
    <row r="35" spans="4:6" ht="18.75">
      <c r="D35" s="128" t="s">
        <v>126</v>
      </c>
      <c r="E35" s="125">
        <f>'UA(New)'!G14-'Estock Mgr'!D20</f>
        <v>99</v>
      </c>
    </row>
    <row r="36" spans="4:6" ht="18.75">
      <c r="D36" s="128" t="s">
        <v>127</v>
      </c>
      <c r="E36" s="189">
        <f>'UA(New)'!G15-'Estock Mgr'!D21</f>
        <v>148</v>
      </c>
    </row>
  </sheetData>
  <sheetProtection selectLockedCells="1"/>
  <mergeCells count="2">
    <mergeCell ref="C22:C23"/>
    <mergeCell ref="A8:G12"/>
  </mergeCells>
  <phoneticPr fontId="32" type="noConversion"/>
  <pageMargins left="0.7" right="0.7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AE62-A63F-4305-8425-C44AA0BDDAF0}">
  <sheetPr>
    <tabColor rgb="FFFFFF00"/>
    <pageSetUpPr fitToPage="1"/>
  </sheetPr>
  <dimension ref="A3:G34"/>
  <sheetViews>
    <sheetView topLeftCell="A13" workbookViewId="0">
      <selection activeCell="E23" sqref="E23"/>
    </sheetView>
  </sheetViews>
  <sheetFormatPr defaultRowHeight="13.5"/>
  <cols>
    <col min="1" max="1" width="15" customWidth="1"/>
    <col min="2" max="2" width="13.5" customWidth="1"/>
    <col min="3" max="3" width="29.625" customWidth="1"/>
    <col min="4" max="4" width="22.25" customWidth="1"/>
    <col min="5" max="5" width="28.5" customWidth="1"/>
    <col min="6" max="6" width="16.75" customWidth="1"/>
    <col min="7" max="7" width="23.375" customWidth="1"/>
    <col min="8" max="8" width="28.5" customWidth="1"/>
  </cols>
  <sheetData>
    <row r="3" spans="1:7" ht="14.25" customHeight="1"/>
    <row r="4" spans="1:7" ht="14.25" customHeight="1"/>
    <row r="8" spans="1:7" ht="13.5" customHeight="1">
      <c r="A8" s="372" t="s">
        <v>107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2">
      <c r="C13" s="120"/>
      <c r="D13" s="120"/>
      <c r="E13" s="120"/>
      <c r="F13" s="120"/>
    </row>
    <row r="14" spans="1:7" ht="14.25">
      <c r="A14" s="124" t="s">
        <v>101</v>
      </c>
      <c r="B14" s="124" t="s">
        <v>12</v>
      </c>
      <c r="C14" s="124" t="s">
        <v>113</v>
      </c>
      <c r="D14" s="124" t="s">
        <v>112</v>
      </c>
      <c r="E14" s="124" t="s">
        <v>104</v>
      </c>
      <c r="F14" s="124" t="s">
        <v>108</v>
      </c>
      <c r="G14" s="124" t="s">
        <v>114</v>
      </c>
    </row>
    <row r="15" spans="1:7" ht="21">
      <c r="A15" s="133">
        <v>51206</v>
      </c>
      <c r="B15" s="118"/>
      <c r="C15" s="130"/>
      <c r="D15" s="44">
        <f t="shared" ref="D15:D21" si="0">C15-B15</f>
        <v>0</v>
      </c>
      <c r="E15" s="121" t="e">
        <f>#REF!-'UA(New)'!H8</f>
        <v>#REF!</v>
      </c>
      <c r="F15" s="119" t="e">
        <f t="shared" ref="F15:F21" si="1">C15+E15</f>
        <v>#REF!</v>
      </c>
      <c r="G15" s="123" t="e">
        <f t="shared" ref="G15:G21" si="2">F15-B15</f>
        <v>#REF!</v>
      </c>
    </row>
    <row r="16" spans="1:7" ht="21">
      <c r="A16" s="133">
        <v>51201</v>
      </c>
      <c r="B16" s="118"/>
      <c r="C16" s="130"/>
      <c r="D16" s="44">
        <f t="shared" si="0"/>
        <v>0</v>
      </c>
      <c r="E16" s="121" t="e">
        <f>#REF!-'UA(New)'!H12</f>
        <v>#REF!</v>
      </c>
      <c r="F16" s="119" t="e">
        <f t="shared" si="1"/>
        <v>#REF!</v>
      </c>
      <c r="G16" s="123" t="e">
        <f t="shared" si="2"/>
        <v>#REF!</v>
      </c>
    </row>
    <row r="17" spans="1:7" ht="21">
      <c r="A17" s="133">
        <v>55701</v>
      </c>
      <c r="B17" s="118"/>
      <c r="C17" s="130"/>
      <c r="D17" s="44">
        <f t="shared" si="0"/>
        <v>0</v>
      </c>
      <c r="E17" s="121" t="e">
        <f>#REF!-'UA(New)'!H10</f>
        <v>#REF!</v>
      </c>
      <c r="F17" s="119" t="e">
        <f t="shared" si="1"/>
        <v>#REF!</v>
      </c>
      <c r="G17" s="123" t="e">
        <f t="shared" si="2"/>
        <v>#REF!</v>
      </c>
    </row>
    <row r="18" spans="1:7" ht="21">
      <c r="A18" s="133" t="s">
        <v>98</v>
      </c>
      <c r="B18" s="118"/>
      <c r="C18" s="130"/>
      <c r="D18" s="44">
        <f>C18-B18</f>
        <v>0</v>
      </c>
      <c r="E18" s="121" t="e">
        <f>#REF!-'UA(New)'!H11</f>
        <v>#REF!</v>
      </c>
      <c r="F18" s="119" t="e">
        <f>C18+E18</f>
        <v>#REF!</v>
      </c>
      <c r="G18" s="123" t="e">
        <f>F18-B18</f>
        <v>#REF!</v>
      </c>
    </row>
    <row r="19" spans="1:7" ht="21">
      <c r="A19" s="133">
        <v>48730</v>
      </c>
      <c r="B19" s="118"/>
      <c r="C19" s="130"/>
      <c r="D19" s="44">
        <f>C19-B19</f>
        <v>0</v>
      </c>
      <c r="E19" s="121" t="e">
        <f>#REF!-'UA(New)'!H11</f>
        <v>#REF!</v>
      </c>
      <c r="F19" s="119" t="e">
        <f>C19+E19</f>
        <v>#REF!</v>
      </c>
      <c r="G19" s="123" t="e">
        <f>F19-B19</f>
        <v>#REF!</v>
      </c>
    </row>
    <row r="20" spans="1:7" ht="21">
      <c r="A20" s="133" t="s">
        <v>126</v>
      </c>
      <c r="B20" s="118"/>
      <c r="C20" s="130"/>
      <c r="D20" s="44">
        <f t="shared" si="0"/>
        <v>0</v>
      </c>
      <c r="E20" s="121" t="e">
        <f>#REF!-'UA(New)'!H9</f>
        <v>#REF!</v>
      </c>
      <c r="F20" s="119" t="e">
        <f t="shared" si="1"/>
        <v>#REF!</v>
      </c>
      <c r="G20" s="123" t="e">
        <f t="shared" si="2"/>
        <v>#REF!</v>
      </c>
    </row>
    <row r="21" spans="1:7" ht="21">
      <c r="A21" s="133" t="s">
        <v>125</v>
      </c>
      <c r="B21" s="118"/>
      <c r="C21" s="130"/>
      <c r="D21" s="44">
        <f t="shared" si="0"/>
        <v>0</v>
      </c>
      <c r="E21" s="121" t="e">
        <f>#REF!-'UA(New)'!H10</f>
        <v>#REF!</v>
      </c>
      <c r="F21" s="119" t="e">
        <f t="shared" si="1"/>
        <v>#REF!</v>
      </c>
      <c r="G21" s="123" t="e">
        <f t="shared" si="2"/>
        <v>#REF!</v>
      </c>
    </row>
    <row r="22" spans="1:7" ht="13.5" customHeight="1">
      <c r="C22" s="370" t="s">
        <v>100</v>
      </c>
    </row>
    <row r="23" spans="1:7">
      <c r="C23" s="371"/>
    </row>
    <row r="27" spans="1:7" ht="14.25">
      <c r="A27" s="124" t="s">
        <v>101</v>
      </c>
      <c r="B27" s="124" t="s">
        <v>12</v>
      </c>
      <c r="C27" s="124" t="s">
        <v>109</v>
      </c>
      <c r="E27" s="124" t="s">
        <v>110</v>
      </c>
      <c r="F27" s="124" t="s">
        <v>12</v>
      </c>
    </row>
    <row r="28" spans="1:7" ht="21">
      <c r="A28" s="133">
        <v>51206</v>
      </c>
      <c r="B28" s="132" t="e">
        <f>C28+#REF!</f>
        <v>#REF!</v>
      </c>
      <c r="C28" s="125">
        <f>B15-C15</f>
        <v>0</v>
      </c>
      <c r="D28" s="373" t="s">
        <v>111</v>
      </c>
      <c r="E28" s="125">
        <f>C15-B15</f>
        <v>0</v>
      </c>
      <c r="F28" s="132" t="e">
        <f>E28+#REF!</f>
        <v>#REF!</v>
      </c>
    </row>
    <row r="29" spans="1:7" ht="21">
      <c r="A29" s="133">
        <v>51201</v>
      </c>
      <c r="B29" s="132" t="e">
        <f>C29+#REF!</f>
        <v>#REF!</v>
      </c>
      <c r="C29" s="125">
        <f>B16-C16</f>
        <v>0</v>
      </c>
      <c r="D29" s="373"/>
      <c r="E29" s="125">
        <f>C16-B16</f>
        <v>0</v>
      </c>
      <c r="F29" s="132" t="e">
        <f>E29+#REF!</f>
        <v>#REF!</v>
      </c>
    </row>
    <row r="30" spans="1:7" ht="21">
      <c r="A30" s="133">
        <v>55701</v>
      </c>
      <c r="B30" s="132" t="e">
        <f>C30+#REF!</f>
        <v>#REF!</v>
      </c>
      <c r="C30" s="125">
        <f>B17-C17</f>
        <v>0</v>
      </c>
      <c r="D30" s="373"/>
      <c r="E30" s="125">
        <f>C17-B17</f>
        <v>0</v>
      </c>
      <c r="F30" s="132" t="e">
        <f>E30+#REF!</f>
        <v>#REF!</v>
      </c>
    </row>
    <row r="31" spans="1:7" ht="21">
      <c r="A31" s="133" t="s">
        <v>98</v>
      </c>
      <c r="B31" s="132" t="e">
        <f>C31+#REF!</f>
        <v>#REF!</v>
      </c>
      <c r="C31" s="125">
        <f>B18-C18</f>
        <v>0</v>
      </c>
      <c r="D31" s="373"/>
      <c r="E31" s="125">
        <f>C18-B18</f>
        <v>0</v>
      </c>
      <c r="F31" s="132" t="e">
        <f>E31+#REF!</f>
        <v>#REF!</v>
      </c>
    </row>
    <row r="32" spans="1:7" ht="21">
      <c r="A32" s="133">
        <v>48730</v>
      </c>
      <c r="B32" s="132" t="e">
        <f>C32+#REF!</f>
        <v>#REF!</v>
      </c>
      <c r="C32" s="125">
        <f>B17-C17</f>
        <v>0</v>
      </c>
      <c r="D32" s="373"/>
      <c r="E32" s="125">
        <f>C17-B17</f>
        <v>0</v>
      </c>
      <c r="F32" s="132" t="e">
        <f>E32+#REF!</f>
        <v>#REF!</v>
      </c>
    </row>
    <row r="33" spans="1:6" ht="21">
      <c r="A33" s="133" t="s">
        <v>126</v>
      </c>
      <c r="B33" s="132" t="e">
        <f>C33+#REF!</f>
        <v>#REF!</v>
      </c>
      <c r="C33" s="125">
        <f>B18-C18</f>
        <v>0</v>
      </c>
      <c r="D33" s="373"/>
      <c r="E33" s="125">
        <f>C18-B18</f>
        <v>0</v>
      </c>
      <c r="F33" s="132" t="e">
        <f>E33+#REF!</f>
        <v>#REF!</v>
      </c>
    </row>
    <row r="34" spans="1:6" ht="21">
      <c r="A34" s="133" t="s">
        <v>125</v>
      </c>
      <c r="B34" s="132" t="e">
        <f>C34+#REF!</f>
        <v>#REF!</v>
      </c>
      <c r="C34" s="125">
        <f>B20-C20</f>
        <v>0</v>
      </c>
      <c r="D34" s="373"/>
      <c r="E34" s="125">
        <f>C20-B20</f>
        <v>0</v>
      </c>
      <c r="F34" s="132" t="e">
        <f>E34+#REF!</f>
        <v>#REF!</v>
      </c>
    </row>
  </sheetData>
  <sheetProtection selectLockedCells="1"/>
  <mergeCells count="3">
    <mergeCell ref="C22:C23"/>
    <mergeCell ref="D28:D34"/>
    <mergeCell ref="A8:G12"/>
  </mergeCells>
  <pageMargins left="0.7" right="0.7" top="0.75" bottom="0.75" header="0.3" footer="0.3"/>
  <pageSetup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topLeftCell="F1" workbookViewId="0">
      <selection activeCell="Q24" sqref="Q24"/>
    </sheetView>
  </sheetViews>
  <sheetFormatPr defaultRowHeight="13.5"/>
  <cols>
    <col min="1" max="1" width="5" bestFit="1" customWidth="1"/>
    <col min="2" max="2" width="4.5" bestFit="1" customWidth="1"/>
    <col min="3" max="3" width="18.5" bestFit="1" customWidth="1"/>
    <col min="4" max="4" width="10.875" bestFit="1" customWidth="1"/>
    <col min="5" max="5" width="7" bestFit="1" customWidth="1"/>
    <col min="6" max="6" width="9.375" bestFit="1" customWidth="1"/>
    <col min="7" max="7" width="2.75" customWidth="1"/>
    <col min="8" max="8" width="3.75" bestFit="1" customWidth="1"/>
    <col min="9" max="9" width="14" bestFit="1" customWidth="1"/>
    <col min="10" max="10" width="5.5" bestFit="1" customWidth="1"/>
    <col min="11" max="11" width="9.625" customWidth="1"/>
    <col min="12" max="12" width="15.625" bestFit="1" customWidth="1"/>
    <col min="13" max="13" width="27.875" bestFit="1" customWidth="1"/>
    <col min="14" max="14" width="5" bestFit="1" customWidth="1"/>
    <col min="15" max="15" width="13.5" bestFit="1" customWidth="1"/>
    <col min="16" max="16" width="6.125" bestFit="1" customWidth="1"/>
    <col min="19" max="19" width="14" bestFit="1" customWidth="1"/>
    <col min="24" max="24" width="13.5" bestFit="1" customWidth="1"/>
    <col min="25" max="25" width="6.125" bestFit="1" customWidth="1"/>
  </cols>
  <sheetData>
    <row r="1" spans="1:25" ht="14.25" thickBot="1">
      <c r="A1" s="374" t="s">
        <v>133</v>
      </c>
      <c r="B1" s="375"/>
      <c r="C1" s="375"/>
      <c r="D1" s="375"/>
      <c r="E1" s="375"/>
      <c r="F1" s="376"/>
      <c r="H1" s="374" t="s">
        <v>134</v>
      </c>
      <c r="I1" s="375"/>
      <c r="J1" s="375"/>
      <c r="K1" s="375"/>
      <c r="L1" s="375"/>
      <c r="M1" s="375"/>
      <c r="N1" s="375"/>
      <c r="O1" s="375"/>
      <c r="P1" s="376"/>
      <c r="R1" s="377" t="s">
        <v>134</v>
      </c>
      <c r="S1" s="378"/>
      <c r="T1" s="378"/>
      <c r="U1" s="378"/>
      <c r="V1" s="378"/>
      <c r="W1" s="378"/>
      <c r="X1" s="378"/>
      <c r="Y1" s="379"/>
    </row>
    <row r="2" spans="1:25" ht="14.25" thickBot="1">
      <c r="A2" s="200" t="s">
        <v>135</v>
      </c>
      <c r="B2" s="201" t="s">
        <v>136</v>
      </c>
      <c r="C2" s="202" t="s">
        <v>137</v>
      </c>
      <c r="D2" s="203" t="s">
        <v>138</v>
      </c>
      <c r="E2" s="204" t="s">
        <v>10</v>
      </c>
      <c r="F2" s="205" t="s">
        <v>9</v>
      </c>
      <c r="H2" s="216" t="s">
        <v>135</v>
      </c>
      <c r="I2" s="218" t="s">
        <v>221</v>
      </c>
      <c r="J2" s="218" t="s">
        <v>220</v>
      </c>
      <c r="K2" s="217" t="s">
        <v>140</v>
      </c>
      <c r="L2" s="217" t="s">
        <v>88</v>
      </c>
      <c r="M2" s="217" t="s">
        <v>85</v>
      </c>
      <c r="N2" s="217" t="s">
        <v>141</v>
      </c>
      <c r="O2" s="217" t="s">
        <v>142</v>
      </c>
      <c r="P2" s="208" t="s">
        <v>226</v>
      </c>
      <c r="R2" s="216" t="s">
        <v>135</v>
      </c>
      <c r="S2" s="217" t="s">
        <v>139</v>
      </c>
      <c r="T2" s="217" t="s">
        <v>140</v>
      </c>
      <c r="U2" s="217" t="s">
        <v>88</v>
      </c>
      <c r="V2" s="217" t="s">
        <v>85</v>
      </c>
      <c r="W2" s="217" t="s">
        <v>141</v>
      </c>
      <c r="X2" s="217" t="s">
        <v>142</v>
      </c>
      <c r="Y2" s="208" t="s">
        <v>226</v>
      </c>
    </row>
    <row r="3" spans="1:25">
      <c r="A3" s="195" t="s">
        <v>152</v>
      </c>
      <c r="B3" s="195">
        <f>'UW(New)'!B8</f>
        <v>1</v>
      </c>
      <c r="C3" s="195" t="str">
        <f>LEFT('UW(New)'!C8,LEN('UW(New)'!C8)-6)</f>
        <v>Rr Sus</v>
      </c>
      <c r="D3" s="195" t="str">
        <f>RIGHT('UW(New)'!C8,5)</f>
        <v>51206</v>
      </c>
      <c r="E3" s="206">
        <f>'UW(New)'!Y8</f>
        <v>0.98258823529411765</v>
      </c>
      <c r="F3" s="195">
        <f>'UW(New)'!P44</f>
        <v>0</v>
      </c>
      <c r="H3" s="196" t="s">
        <v>152</v>
      </c>
      <c r="I3" s="196" t="str" cm="1">
        <f t="array" aca="1" ref="I3" ca="1">INDIRECT("'UW(New)'!B" &amp; I24)</f>
        <v>Rr_Beam_177D</v>
      </c>
      <c r="J3" s="196" t="str" cm="1">
        <f t="array" aca="1" ref="J3" ca="1">INDIRECT("'UW(New)'!C" &amp; J24)</f>
        <v>ALL</v>
      </c>
      <c r="K3" s="196" t="str" cm="1">
        <f t="array" aca="1" ref="K3" ca="1">INDIRECT("'UW(New)'!D" &amp; K24)</f>
        <v>Planned stop</v>
      </c>
      <c r="L3" s="196" t="str" cm="1">
        <f t="array" aca="1" ref="L3" ca="1">INDIRECT("'UW(New)'!E" &amp; L24)</f>
        <v>Tip Change</v>
      </c>
      <c r="M3" s="196" t="str" cm="1">
        <f t="array" aca="1" ref="M3" ca="1">INDIRECT("'UW(New)'!L" &amp; M24)</f>
        <v>Nozzle clean/Tip change</v>
      </c>
      <c r="N3" s="196" cm="1">
        <f t="array" aca="1" ref="N3" ca="1">INDIRECT("'UW(New)'!J" &amp; N24)</f>
        <v>25</v>
      </c>
      <c r="O3" s="198">
        <f>'UW(New)'!$B$3</f>
        <v>45761</v>
      </c>
      <c r="P3" s="198" t="str">
        <f>'UW(New)'!$F$4</f>
        <v>1st</v>
      </c>
      <c r="R3" s="196" t="s">
        <v>153</v>
      </c>
      <c r="S3" s="196" t="str" cm="1">
        <f t="array" aca="1" ref="S3" ca="1">INDIRECT("'UA(New)'!B" &amp; S24)</f>
        <v>Rr_Beam_177D</v>
      </c>
      <c r="T3" s="196" cm="1">
        <f t="array" aca="1" ref="T3" ca="1">INDIRECT("'UA(New)'!I" &amp; T24)</f>
        <v>0</v>
      </c>
      <c r="U3" s="196" t="str" cm="1">
        <f t="array" aca="1" ref="U3" ca="1">INDIRECT("'UA(New)'!C" &amp; U24)</f>
        <v>Process down</v>
      </c>
      <c r="V3" s="196" t="str" cm="1">
        <f t="array" aca="1" ref="V3" ca="1">INDIRECT("'UA(New)'!L" &amp; V24)</f>
        <v xml:space="preserve">Waiting on e coated parts </v>
      </c>
      <c r="W3" s="196" cm="1">
        <f t="array" aca="1" ref="W3" ca="1">INDIRECT("'UA(New)'!J" &amp; W24)</f>
        <v>115</v>
      </c>
      <c r="X3" s="198">
        <f>'UW(New)'!$B$3</f>
        <v>45761</v>
      </c>
      <c r="Y3" s="198" t="str">
        <f>'UW(New)'!$F$4</f>
        <v>1st</v>
      </c>
    </row>
    <row r="4" spans="1:25">
      <c r="A4" s="195" t="s">
        <v>152</v>
      </c>
      <c r="B4" s="195">
        <f>'UW(New)'!B9</f>
        <v>2</v>
      </c>
      <c r="C4" s="195" t="str">
        <f>LEFT('UW(New)'!C9,LEN('UW(New)'!C9)-6)</f>
        <v>Fr sus</v>
      </c>
      <c r="D4" s="195" t="str">
        <f>RIGHT('UW(New)'!C9,5)</f>
        <v>51201</v>
      </c>
      <c r="E4" s="206">
        <f>'UW(New)'!Y9</f>
        <v>0.96737044145873319</v>
      </c>
      <c r="F4" s="195">
        <f>'UW(New)'!P45</f>
        <v>0</v>
      </c>
      <c r="H4" s="195" t="s">
        <v>152</v>
      </c>
      <c r="I4" s="195" t="str" cm="1">
        <f t="array" aca="1" ref="I4" ca="1">INDIRECT("'UW(New)'!B" &amp; I25)</f>
        <v>Rr_Beam_177D</v>
      </c>
      <c r="J4" s="195" t="str" cm="1">
        <f t="array" aca="1" ref="J4" ca="1">INDIRECT("'UW(New)'!C" &amp; J25)</f>
        <v>ALL</v>
      </c>
      <c r="K4" s="195" t="str" cm="1">
        <f t="array" aca="1" ref="K4" ca="1">INDIRECT("'UW(New)'!D" &amp; K25)</f>
        <v>Planned stop</v>
      </c>
      <c r="L4" s="195" t="str" cm="1">
        <f t="array" aca="1" ref="L4" ca="1">INDIRECT("'UW(New)'!E" &amp; L25)</f>
        <v>Process down</v>
      </c>
      <c r="M4" s="195" t="str" cm="1">
        <f t="array" aca="1" ref="M4" ca="1">INDIRECT("'UW(New)'!L" &amp; M25)</f>
        <v>Changeover</v>
      </c>
      <c r="N4" s="195" cm="1">
        <f t="array" aca="1" ref="N4" ca="1">INDIRECT("'UW(New)'!J" &amp; N25)</f>
        <v>15</v>
      </c>
      <c r="O4" s="197">
        <f>'UW(New)'!$B$3</f>
        <v>45761</v>
      </c>
      <c r="P4" s="198" t="str">
        <f>'UW(New)'!$F$4</f>
        <v>1st</v>
      </c>
      <c r="R4" s="195" t="s">
        <v>153</v>
      </c>
      <c r="S4" s="195" t="str" cm="1">
        <f t="array" aca="1" ref="S4" ca="1">INDIRECT("'UA(New)'!B" &amp; S25)</f>
        <v>FS</v>
      </c>
      <c r="T4" s="195" cm="1">
        <f t="array" aca="1" ref="T4" ca="1">INDIRECT("'UA(New)'!I" &amp; T25)</f>
        <v>0</v>
      </c>
      <c r="U4" s="195" t="str" cm="1">
        <f t="array" aca="1" ref="U4" ca="1">INDIRECT("'UA(New)'!C" &amp; U25)</f>
        <v>Process down</v>
      </c>
      <c r="V4" s="195" t="str" cm="1">
        <f t="array" aca="1" ref="V4" ca="1">INDIRECT("'UA(New)'!L" &amp; V25)</f>
        <v xml:space="preserve">Waiting on e coated parts </v>
      </c>
      <c r="W4" s="195" cm="1">
        <f t="array" aca="1" ref="W4" ca="1">INDIRECT("'UA(New)'!J" &amp; W25)</f>
        <v>25</v>
      </c>
      <c r="X4" s="197">
        <f>'UW(New)'!$B$3</f>
        <v>45761</v>
      </c>
      <c r="Y4" s="198" t="str">
        <f>'UW(New)'!$F$4</f>
        <v>1st</v>
      </c>
    </row>
    <row r="5" spans="1:25">
      <c r="A5" s="195" t="s">
        <v>152</v>
      </c>
      <c r="B5" s="195">
        <f>'UW(New)'!B10</f>
        <v>3</v>
      </c>
      <c r="C5" s="195" t="str">
        <f>LEFT('UW(New)'!C10,LEN('UW(New)'!C10)-6)</f>
        <v>OA Cowl</v>
      </c>
      <c r="D5" s="195" t="str">
        <f>RIGHT('UW(New)'!C10,5)</f>
        <v>55701</v>
      </c>
      <c r="E5" s="206">
        <f>'UW(New)'!Y10</f>
        <v>1</v>
      </c>
      <c r="F5" s="195">
        <f>'UW(New)'!P46</f>
        <v>0</v>
      </c>
      <c r="H5" s="195" t="s">
        <v>152</v>
      </c>
      <c r="I5" s="195" t="str" cm="1">
        <f t="array" aca="1" ref="I5" ca="1">INDIRECT("'UW(New)'!B" &amp; I26)</f>
        <v>FLA</v>
      </c>
      <c r="J5" s="195" t="str" cm="1">
        <f t="array" aca="1" ref="J5" ca="1">INDIRECT("'UW(New)'!C" &amp; J26)</f>
        <v>ALL</v>
      </c>
      <c r="K5" s="195" t="str" cm="1">
        <f t="array" aca="1" ref="K5" ca="1">INDIRECT("'UW(New)'!D" &amp; K26)</f>
        <v>Planned stop</v>
      </c>
      <c r="L5" s="195" t="str" cm="1">
        <f t="array" aca="1" ref="L5" ca="1">INDIRECT("'UW(New)'!E" &amp; L26)</f>
        <v>Tip Change</v>
      </c>
      <c r="M5" s="195" t="str" cm="1">
        <f t="array" aca="1" ref="M5" ca="1">INDIRECT("'UW(New)'!L" &amp; M26)</f>
        <v>Nozzle clean/Tip change</v>
      </c>
      <c r="N5" s="195" cm="1">
        <f t="array" aca="1" ref="N5" ca="1">INDIRECT("'UW(New)'!J" &amp; N26)</f>
        <v>24</v>
      </c>
      <c r="O5" s="197">
        <f>'UW(New)'!$B$3</f>
        <v>45761</v>
      </c>
      <c r="P5" s="198" t="str">
        <f>'UW(New)'!$F$4</f>
        <v>1st</v>
      </c>
      <c r="R5" s="195" t="s">
        <v>153</v>
      </c>
      <c r="S5" s="195" cm="1">
        <f t="array" aca="1" ref="S5" ca="1">INDIRECT("'UA(New)'!B" &amp; S26)</f>
        <v>0</v>
      </c>
      <c r="T5" s="195" cm="1">
        <f t="array" aca="1" ref="T5" ca="1">INDIRECT("'UA(New)'!I" &amp; T26)</f>
        <v>0</v>
      </c>
      <c r="U5" s="195" cm="1">
        <f t="array" aca="1" ref="U5" ca="1">INDIRECT("'UA(New)'!C" &amp; U26)</f>
        <v>0</v>
      </c>
      <c r="V5" s="195" cm="1">
        <f t="array" aca="1" ref="V5" ca="1">INDIRECT("'UA(New)'!L" &amp; V26)</f>
        <v>0</v>
      </c>
      <c r="W5" s="195" cm="1">
        <f t="array" aca="1" ref="W5" ca="1">INDIRECT("'UA(New)'!J" &amp; W26)</f>
        <v>0</v>
      </c>
      <c r="X5" s="197">
        <f>'UW(New)'!$B$3</f>
        <v>45761</v>
      </c>
      <c r="Y5" s="198" t="str">
        <f>'UW(New)'!$F$4</f>
        <v>1st</v>
      </c>
    </row>
    <row r="6" spans="1:25">
      <c r="A6" s="195" t="s">
        <v>152</v>
      </c>
      <c r="B6" s="195">
        <f>'UW(New)'!B11</f>
        <v>4</v>
      </c>
      <c r="C6" s="195" t="str">
        <f>LEFT('UW(New)'!C11,LEN('UW(New)'!C11)-7)</f>
        <v xml:space="preserve">Fr lwr arm </v>
      </c>
      <c r="D6" s="195" t="str">
        <f>RIGHT('UW(New)'!C11,7)</f>
        <v>48068/9</v>
      </c>
      <c r="E6" s="206">
        <f>'UW(New)'!Y11</f>
        <v>0.95817490494296575</v>
      </c>
      <c r="F6" s="195">
        <f>'UW(New)'!P47</f>
        <v>0</v>
      </c>
      <c r="H6" s="195" t="s">
        <v>152</v>
      </c>
      <c r="I6" s="195" t="str" cm="1">
        <f t="array" aca="1" ref="I6" ca="1">INDIRECT("'UW(New)'!B" &amp; I27)</f>
        <v>FS</v>
      </c>
      <c r="J6" s="195" t="str" cm="1">
        <f t="array" aca="1" ref="J6" ca="1">INDIRECT("'UW(New)'!C" &amp; J27)</f>
        <v>ALL</v>
      </c>
      <c r="K6" s="195" t="str" cm="1">
        <f t="array" aca="1" ref="K6" ca="1">INDIRECT("'UW(New)'!D" &amp; K27)</f>
        <v>Planned stop</v>
      </c>
      <c r="L6" s="195" t="str" cm="1">
        <f t="array" aca="1" ref="L6" ca="1">INDIRECT("'UW(New)'!E" &amp; L27)</f>
        <v>Tip Change</v>
      </c>
      <c r="M6" s="195" t="str" cm="1">
        <f t="array" aca="1" ref="M6" ca="1">INDIRECT("'UW(New)'!L" &amp; M27)</f>
        <v>Nozzle clean/Tip change</v>
      </c>
      <c r="N6" s="195" cm="1">
        <f t="array" aca="1" ref="N6" ca="1">INDIRECT("'UW(New)'!J" &amp; N27)</f>
        <v>24</v>
      </c>
      <c r="O6" s="197">
        <f>'UW(New)'!$B$3</f>
        <v>45761</v>
      </c>
      <c r="P6" s="198" t="str">
        <f>'UW(New)'!$F$4</f>
        <v>1st</v>
      </c>
      <c r="R6" s="195" t="s">
        <v>153</v>
      </c>
      <c r="S6" s="195" cm="1">
        <f t="array" aca="1" ref="S6" ca="1">INDIRECT("'UA(New)'!B" &amp; S27)</f>
        <v>0</v>
      </c>
      <c r="T6" s="195" cm="1">
        <f t="array" aca="1" ref="T6" ca="1">INDIRECT("'UA(New)'!I" &amp; T27)</f>
        <v>0</v>
      </c>
      <c r="U6" s="195" cm="1">
        <f t="array" aca="1" ref="U6" ca="1">INDIRECT("'UA(New)'!C" &amp; U27)</f>
        <v>0</v>
      </c>
      <c r="V6" s="195" cm="1">
        <f t="array" aca="1" ref="V6" ca="1">INDIRECT("'UA(New)'!L" &amp; V27)</f>
        <v>0</v>
      </c>
      <c r="W6" s="195" cm="1">
        <f t="array" aca="1" ref="W6" ca="1">INDIRECT("'UA(New)'!J" &amp; W27)</f>
        <v>0</v>
      </c>
      <c r="X6" s="197">
        <f>'UW(New)'!$B$3</f>
        <v>45761</v>
      </c>
      <c r="Y6" s="198" t="str">
        <f>'UW(New)'!$F$4</f>
        <v>1st</v>
      </c>
    </row>
    <row r="7" spans="1:25">
      <c r="A7" s="195" t="s">
        <v>152</v>
      </c>
      <c r="B7" s="195">
        <f>'UW(New)'!B12</f>
        <v>5</v>
      </c>
      <c r="C7" s="195" t="str">
        <f>LEFT('UW(New)'!C12,LEN('UW(New)'!C12)-6)</f>
        <v>Rear arm</v>
      </c>
      <c r="D7" s="195" t="str">
        <f>RIGHT('UW(New)'!C12,5)</f>
        <v>48730</v>
      </c>
      <c r="E7" s="206">
        <f>'UW(New)'!Y12</f>
        <v>0.96333333333333326</v>
      </c>
      <c r="F7" s="195">
        <f>'UW(New)'!P48</f>
        <v>0</v>
      </c>
      <c r="H7" s="195" t="s">
        <v>152</v>
      </c>
      <c r="I7" s="195" t="str" cm="1">
        <f t="array" aca="1" ref="I7" ca="1">INDIRECT("'UW(New)'!B" &amp; I28)</f>
        <v>FLA</v>
      </c>
      <c r="J7" s="195" t="str" cm="1">
        <f t="array" aca="1" ref="J7" ca="1">INDIRECT("'UW(New)'!C" &amp; J28)</f>
        <v>LH 1ST</v>
      </c>
      <c r="K7" s="195" t="str" cm="1">
        <f t="array" aca="1" ref="K7" ca="1">INDIRECT("'UW(New)'!D" &amp; K28)</f>
        <v>Equipment</v>
      </c>
      <c r="L7" s="195" t="str" cm="1">
        <f t="array" aca="1" ref="L7" ca="1">INDIRECT("'UW(New)'!E" &amp; L28)</f>
        <v>Upper failsafe fault</v>
      </c>
      <c r="M7" s="195" t="str" cm="1">
        <f t="array" aca="1" ref="M7" ca="1">INDIRECT("'UW(New)'!L" &amp; M28)</f>
        <v>Bad sensor</v>
      </c>
      <c r="N7" s="195" cm="1">
        <f t="array" aca="1" ref="N7" ca="1">INDIRECT("'UW(New)'!J" &amp; N28)</f>
        <v>19</v>
      </c>
      <c r="O7" s="197">
        <f>'UW(New)'!$B$3</f>
        <v>45761</v>
      </c>
      <c r="P7" s="198" t="str">
        <f>'UW(New)'!$F$4</f>
        <v>1st</v>
      </c>
      <c r="R7" s="195" t="s">
        <v>153</v>
      </c>
      <c r="S7" s="195" cm="1">
        <f t="array" aca="1" ref="S7" ca="1">INDIRECT("'UA(New)'!B" &amp; S28)</f>
        <v>0</v>
      </c>
      <c r="T7" s="195" cm="1">
        <f t="array" aca="1" ref="T7" ca="1">INDIRECT("'UA(New)'!I" &amp; T28)</f>
        <v>0</v>
      </c>
      <c r="U7" s="195" cm="1">
        <f t="array" aca="1" ref="U7" ca="1">INDIRECT("'UA(New)'!C" &amp; U28)</f>
        <v>0</v>
      </c>
      <c r="V7" s="195" cm="1">
        <f t="array" aca="1" ref="V7" ca="1">INDIRECT("'UA(New)'!L" &amp; V28)</f>
        <v>0</v>
      </c>
      <c r="W7" s="195" cm="1">
        <f t="array" aca="1" ref="W7" ca="1">INDIRECT("'UA(New)'!J" &amp; W28)</f>
        <v>0</v>
      </c>
      <c r="X7" s="197">
        <f>'UW(New)'!$B$3</f>
        <v>45761</v>
      </c>
      <c r="Y7" s="198" t="str">
        <f>'UW(New)'!$F$4</f>
        <v>1st</v>
      </c>
    </row>
    <row r="8" spans="1:25">
      <c r="A8" s="195" t="s">
        <v>152</v>
      </c>
      <c r="B8" s="195">
        <f>'UW(New)'!B13</f>
        <v>6</v>
      </c>
      <c r="C8" s="195" t="str">
        <f>LEFT('UW(New)'!C13,LEN('UW(New)'!C13)-6)</f>
        <v>Rear Beam</v>
      </c>
      <c r="D8" s="195" t="str">
        <f>RIGHT('UW(New)'!C13,5)</f>
        <v>42110</v>
      </c>
      <c r="E8" s="206">
        <f>'UW(New)'!Y13</f>
        <v>0.96728971962616828</v>
      </c>
      <c r="F8" s="195">
        <f>SUM('UW(New)'!P49:P51)</f>
        <v>0</v>
      </c>
      <c r="H8" s="195" t="s">
        <v>152</v>
      </c>
      <c r="I8" s="195" t="str" cm="1">
        <f t="array" aca="1" ref="I8" ca="1">INDIRECT("'UW(New)'!B" &amp; I29)</f>
        <v>FS</v>
      </c>
      <c r="J8" s="195" t="str" cm="1">
        <f t="array" aca="1" ref="J8" ca="1">INDIRECT("'UW(New)'!C" &amp; J29)</f>
        <v>6ST</v>
      </c>
      <c r="K8" s="195" t="str" cm="1">
        <f t="array" aca="1" ref="K8" ca="1">INDIRECT("'UW(New)'!D" &amp; K29)</f>
        <v>Equipment</v>
      </c>
      <c r="L8" s="195" t="str" cm="1">
        <f t="array" aca="1" ref="L8" ca="1">INDIRECT("'UW(New)'!E" &amp; L29)</f>
        <v>Robot 2 fault</v>
      </c>
      <c r="M8" s="195" t="str" cm="1">
        <f t="array" aca="1" ref="M8" ca="1">INDIRECT("'UW(New)'!L" &amp; M29)</f>
        <v>Water leaks</v>
      </c>
      <c r="N8" s="195" cm="1">
        <f t="array" aca="1" ref="N8" ca="1">INDIRECT("'UW(New)'!J" &amp; N29)</f>
        <v>20</v>
      </c>
      <c r="O8" s="197">
        <f>'UW(New)'!$B$3</f>
        <v>45761</v>
      </c>
      <c r="P8" s="198" t="str">
        <f>'UW(New)'!$F$4</f>
        <v>1st</v>
      </c>
      <c r="R8" s="195" t="s">
        <v>153</v>
      </c>
      <c r="S8" s="195" cm="1">
        <f t="array" aca="1" ref="S8" ca="1">INDIRECT("'UA(New)'!B" &amp; S29)</f>
        <v>0</v>
      </c>
      <c r="T8" s="195" cm="1">
        <f t="array" aca="1" ref="T8" ca="1">INDIRECT("'UA(New)'!I" &amp; T29)</f>
        <v>0</v>
      </c>
      <c r="U8" s="195" cm="1">
        <f t="array" aca="1" ref="U8" ca="1">INDIRECT("'UA(New)'!C" &amp; U29)</f>
        <v>0</v>
      </c>
      <c r="V8" s="195" cm="1">
        <f t="array" aca="1" ref="V8" ca="1">INDIRECT("'UA(New)'!L" &amp; V29)</f>
        <v>0</v>
      </c>
      <c r="W8" s="195" cm="1">
        <f t="array" aca="1" ref="W8" ca="1">INDIRECT("'UA(New)'!J" &amp; W29)</f>
        <v>0</v>
      </c>
      <c r="X8" s="197">
        <f>'UW(New)'!$B$3</f>
        <v>45761</v>
      </c>
      <c r="Y8" s="198" t="str">
        <f>'UW(New)'!$F$4</f>
        <v>1st</v>
      </c>
    </row>
    <row r="9" spans="1:25">
      <c r="A9" s="195" t="s">
        <v>153</v>
      </c>
      <c r="B9" s="195">
        <f>'UA(New)'!B8</f>
        <v>1</v>
      </c>
      <c r="C9" s="195" t="str">
        <f>LEFT('UA(New)'!C8,LEN('UA(New)'!C8)-6)</f>
        <v>Rr Sus</v>
      </c>
      <c r="D9" s="195" t="str">
        <f>RIGHT('UA(New)'!C8,5)</f>
        <v>51206</v>
      </c>
      <c r="E9" s="206">
        <f>'UA(New)'!R8</f>
        <v>0.98258823529411765</v>
      </c>
      <c r="F9" s="195">
        <f>'UA(New)'!P52</f>
        <v>0</v>
      </c>
      <c r="H9" s="195" t="s">
        <v>152</v>
      </c>
      <c r="I9" s="195" t="str" cm="1">
        <f t="array" aca="1" ref="I9" ca="1">INDIRECT("'UW(New)'!B" &amp; I30)</f>
        <v>FS</v>
      </c>
      <c r="J9" s="195" t="str" cm="1">
        <f t="array" aca="1" ref="J9" ca="1">INDIRECT("'UW(New)'!C" &amp; J30)</f>
        <v>10ST</v>
      </c>
      <c r="K9" s="195" t="str" cm="1">
        <f t="array" aca="1" ref="K9" ca="1">INDIRECT("'UW(New)'!D" &amp; K30)</f>
        <v>Equipment</v>
      </c>
      <c r="L9" s="195" t="str" cm="1">
        <f t="array" aca="1" ref="L9" ca="1">INDIRECT("'UW(New)'!E" &amp; L30)</f>
        <v>Robot 2 fault</v>
      </c>
      <c r="M9" s="195" t="str" cm="1">
        <f t="array" aca="1" ref="M9" ca="1">INDIRECT("'UW(New)'!L" &amp; M30)</f>
        <v>Wire tangle</v>
      </c>
      <c r="N9" s="195" cm="1">
        <f t="array" aca="1" ref="N9" ca="1">INDIRECT("'UW(New)'!J" &amp; N30)</f>
        <v>8</v>
      </c>
      <c r="O9" s="197">
        <f>'UW(New)'!$B$3</f>
        <v>45761</v>
      </c>
      <c r="P9" s="198" t="str">
        <f>'UW(New)'!$F$4</f>
        <v>1st</v>
      </c>
      <c r="R9" s="195" t="s">
        <v>153</v>
      </c>
      <c r="S9" s="195" cm="1">
        <f t="array" aca="1" ref="S9" ca="1">INDIRECT("'UA(New)'!B" &amp; S30)</f>
        <v>0</v>
      </c>
      <c r="T9" s="195" cm="1">
        <f t="array" aca="1" ref="T9" ca="1">INDIRECT("'UA(New)'!I" &amp; T30)</f>
        <v>0</v>
      </c>
      <c r="U9" s="195" cm="1">
        <f t="array" aca="1" ref="U9" ca="1">INDIRECT("'UA(New)'!C" &amp; U30)</f>
        <v>0</v>
      </c>
      <c r="V9" s="195" cm="1">
        <f t="array" aca="1" ref="V9" ca="1">INDIRECT("'UA(New)'!L" &amp; V30)</f>
        <v>0</v>
      </c>
      <c r="W9" s="195" cm="1">
        <f t="array" aca="1" ref="W9" ca="1">INDIRECT("'UA(New)'!J" &amp; W30)</f>
        <v>0</v>
      </c>
      <c r="X9" s="197">
        <f>'UW(New)'!$B$3</f>
        <v>45761</v>
      </c>
      <c r="Y9" s="198" t="str">
        <f>'UW(New)'!$F$4</f>
        <v>1st</v>
      </c>
    </row>
    <row r="10" spans="1:25">
      <c r="A10" s="195" t="s">
        <v>153</v>
      </c>
      <c r="B10" s="195">
        <f>'UA(New)'!B9</f>
        <v>2</v>
      </c>
      <c r="C10" s="195" t="str">
        <f>LEFT('UA(New)'!C9,LEN('UA(New)'!C9)-8)</f>
        <v>Fr lwr arm</v>
      </c>
      <c r="D10" s="195" t="str">
        <f>RIGHT('UA(New)'!C9,7)</f>
        <v>48068/9</v>
      </c>
      <c r="E10" s="206">
        <f>'UA(New)'!R9</f>
        <v>0.97864077669902905</v>
      </c>
      <c r="F10" s="195">
        <f>'UA(New)'!P53</f>
        <v>0</v>
      </c>
      <c r="H10" s="195" t="s">
        <v>152</v>
      </c>
      <c r="I10" s="195" t="str" cm="1">
        <f t="array" aca="1" ref="I10" ca="1">INDIRECT("'UW(New)'!B" &amp; I31)</f>
        <v>FS</v>
      </c>
      <c r="J10" s="195" t="str" cm="1">
        <f t="array" aca="1" ref="J10" ca="1">INDIRECT("'UW(New)'!C" &amp; J31)</f>
        <v>2ST</v>
      </c>
      <c r="K10" s="195" t="str" cm="1">
        <f t="array" aca="1" ref="K10" ca="1">INDIRECT("'UW(New)'!D" &amp; K31)</f>
        <v>Equipment</v>
      </c>
      <c r="L10" s="195" t="str" cm="1">
        <f t="array" aca="1" ref="L10" ca="1">INDIRECT("'UW(New)'!E" &amp; L31)</f>
        <v>Robot 1 &amp; robot 2 faults</v>
      </c>
      <c r="M10" s="195" t="str" cm="1">
        <f t="array" aca="1" ref="M10" ca="1">INDIRECT("'UW(New)'!L" &amp; M31)</f>
        <v>Water faults</v>
      </c>
      <c r="N10" s="195" cm="1">
        <f t="array" aca="1" ref="N10" ca="1">INDIRECT("'UW(New)'!J" &amp; N31)</f>
        <v>8</v>
      </c>
      <c r="O10" s="197">
        <f>'UW(New)'!$B$3</f>
        <v>45761</v>
      </c>
      <c r="P10" s="198" t="str">
        <f>'UW(New)'!$F$4</f>
        <v>1st</v>
      </c>
      <c r="R10" s="195" t="s">
        <v>153</v>
      </c>
      <c r="S10" s="195" cm="1">
        <f t="array" aca="1" ref="S10" ca="1">INDIRECT("'UA(New)'!B" &amp; S31)</f>
        <v>0</v>
      </c>
      <c r="T10" s="195" cm="1">
        <f t="array" aca="1" ref="T10" ca="1">INDIRECT("'UA(New)'!I" &amp; T31)</f>
        <v>0</v>
      </c>
      <c r="U10" s="195" cm="1">
        <f t="array" aca="1" ref="U10" ca="1">INDIRECT("'UA(New)'!C" &amp; U31)</f>
        <v>0</v>
      </c>
      <c r="V10" s="195" cm="1">
        <f t="array" aca="1" ref="V10" ca="1">INDIRECT("'UA(New)'!L" &amp; V31)</f>
        <v>0</v>
      </c>
      <c r="W10" s="195" cm="1">
        <f t="array" aca="1" ref="W10" ca="1">INDIRECT("'UA(New)'!J" &amp; W31)</f>
        <v>0</v>
      </c>
      <c r="X10" s="197">
        <f>'UW(New)'!$B$3</f>
        <v>45761</v>
      </c>
      <c r="Y10" s="198" t="str">
        <f>'UW(New)'!$F$4</f>
        <v>1st</v>
      </c>
    </row>
    <row r="11" spans="1:25">
      <c r="A11" s="195" t="s">
        <v>153</v>
      </c>
      <c r="B11" s="195">
        <f>'UA(New)'!B10</f>
        <v>3</v>
      </c>
      <c r="C11" s="195" t="str">
        <f>LEFT('UA(New)'!C10,LEN('UA(New)'!C10)-6)</f>
        <v>OA Cowl</v>
      </c>
      <c r="D11" s="195" t="str">
        <f>RIGHT('UA(New)'!C10,5)</f>
        <v>55701</v>
      </c>
      <c r="E11" s="206">
        <f>'UA(New)'!R10</f>
        <v>1</v>
      </c>
      <c r="F11" s="195">
        <f>'UA(New)'!P54</f>
        <v>0</v>
      </c>
      <c r="H11" s="195" t="s">
        <v>152</v>
      </c>
      <c r="I11" s="195" cm="1">
        <f t="array" aca="1" ref="I11" ca="1">INDIRECT("'UW(New)'!B" &amp; I32)</f>
        <v>0</v>
      </c>
      <c r="J11" s="195" cm="1">
        <f t="array" aca="1" ref="J11" ca="1">INDIRECT("'UW(New)'!C" &amp; J32)</f>
        <v>0</v>
      </c>
      <c r="K11" s="195" cm="1">
        <f t="array" aca="1" ref="K11" ca="1">INDIRECT("'UW(New)'!D" &amp; K32)</f>
        <v>0</v>
      </c>
      <c r="L11" s="195" cm="1">
        <f t="array" aca="1" ref="L11" ca="1">INDIRECT("'UW(New)'!E" &amp; L32)</f>
        <v>0</v>
      </c>
      <c r="M11" s="195" cm="1">
        <f t="array" aca="1" ref="M11" ca="1">INDIRECT("'UW(New)'!L" &amp; M32)</f>
        <v>0</v>
      </c>
      <c r="N11" s="195" cm="1">
        <f t="array" aca="1" ref="N11" ca="1">INDIRECT("'UW(New)'!J" &amp; N32)</f>
        <v>0</v>
      </c>
      <c r="O11" s="197">
        <f>'UW(New)'!$B$3</f>
        <v>45761</v>
      </c>
      <c r="P11" s="198" t="str">
        <f>'UW(New)'!$F$4</f>
        <v>1st</v>
      </c>
      <c r="R11" s="195" t="s">
        <v>153</v>
      </c>
      <c r="S11" s="195" cm="1">
        <f t="array" aca="1" ref="S11" ca="1">INDIRECT("'UA(New)'!B" &amp; S32)</f>
        <v>0</v>
      </c>
      <c r="T11" s="195" cm="1">
        <f t="array" aca="1" ref="T11" ca="1">INDIRECT("'UA(New)'!I" &amp; T32)</f>
        <v>0</v>
      </c>
      <c r="U11" s="195" cm="1">
        <f t="array" aca="1" ref="U11" ca="1">INDIRECT("'UA(New)'!C" &amp; U32)</f>
        <v>0</v>
      </c>
      <c r="V11" s="195" cm="1">
        <f t="array" aca="1" ref="V11" ca="1">INDIRECT("'UA(New)'!L" &amp; V32)</f>
        <v>0</v>
      </c>
      <c r="W11" s="195" cm="1">
        <f t="array" aca="1" ref="W11" ca="1">INDIRECT("'UA(New)'!J" &amp; W32)</f>
        <v>0</v>
      </c>
      <c r="X11" s="197">
        <f>'UW(New)'!$B$3</f>
        <v>45761</v>
      </c>
      <c r="Y11" s="198" t="str">
        <f>'UW(New)'!$F$4</f>
        <v>1st</v>
      </c>
    </row>
    <row r="12" spans="1:25">
      <c r="A12" s="195" t="s">
        <v>153</v>
      </c>
      <c r="B12" s="195">
        <f>'UA(New)'!B11</f>
        <v>4</v>
      </c>
      <c r="C12" s="195" t="str">
        <f>LEFT('UA(New)'!C11,LEN('UA(New)'!C11)-6)</f>
        <v>Rear arm</v>
      </c>
      <c r="D12" s="195" t="str">
        <f>RIGHT('UA(New)'!C11,5)</f>
        <v>48730</v>
      </c>
      <c r="E12" s="206">
        <f>'UA(New)'!R11</f>
        <v>1</v>
      </c>
      <c r="F12" s="195">
        <f>'UA(New)'!P55</f>
        <v>0</v>
      </c>
      <c r="H12" s="195" t="s">
        <v>152</v>
      </c>
      <c r="I12" s="195" cm="1">
        <f t="array" aca="1" ref="I12" ca="1">INDIRECT("'UW(New)'!B" &amp; I33)</f>
        <v>0</v>
      </c>
      <c r="J12" s="195" cm="1">
        <f t="array" aca="1" ref="J12" ca="1">INDIRECT("'UW(New)'!C" &amp; J33)</f>
        <v>0</v>
      </c>
      <c r="K12" s="195" cm="1">
        <f t="array" aca="1" ref="K12" ca="1">INDIRECT("'UW(New)'!D" &amp; K33)</f>
        <v>0</v>
      </c>
      <c r="L12" s="195" cm="1">
        <f t="array" aca="1" ref="L12" ca="1">INDIRECT("'UW(New)'!E" &amp; L33)</f>
        <v>0</v>
      </c>
      <c r="M12" s="195" cm="1">
        <f t="array" aca="1" ref="M12" ca="1">INDIRECT("'UW(New)'!L" &amp; M33)</f>
        <v>0</v>
      </c>
      <c r="N12" s="195" cm="1">
        <f t="array" aca="1" ref="N12" ca="1">INDIRECT("'UW(New)'!J" &amp; N33)</f>
        <v>0</v>
      </c>
      <c r="O12" s="197">
        <f>'UW(New)'!$B$3</f>
        <v>45761</v>
      </c>
      <c r="P12" s="198" t="str">
        <f>'UW(New)'!$F$4</f>
        <v>1st</v>
      </c>
      <c r="R12" s="195" t="s">
        <v>153</v>
      </c>
      <c r="S12" s="195" cm="1">
        <f t="array" aca="1" ref="S12" ca="1">INDIRECT("'UA(New)'!B" &amp; S33)</f>
        <v>0</v>
      </c>
      <c r="T12" s="195" cm="1">
        <f t="array" aca="1" ref="T12" ca="1">INDIRECT("'UA(New)'!I" &amp; T33)</f>
        <v>0</v>
      </c>
      <c r="U12" s="195" cm="1">
        <f t="array" aca="1" ref="U12" ca="1">INDIRECT("'UA(New)'!C" &amp; U33)</f>
        <v>0</v>
      </c>
      <c r="V12" s="195" cm="1">
        <f t="array" aca="1" ref="V12" ca="1">INDIRECT("'UA(New)'!L" &amp; V33)</f>
        <v>0</v>
      </c>
      <c r="W12" s="195" cm="1">
        <f t="array" aca="1" ref="W12" ca="1">INDIRECT("'UA(New)'!J" &amp; W33)</f>
        <v>0</v>
      </c>
      <c r="X12" s="197">
        <f>'UW(New)'!$B$3</f>
        <v>45761</v>
      </c>
      <c r="Y12" s="198" t="str">
        <f>'UW(New)'!$F$4</f>
        <v>1st</v>
      </c>
    </row>
    <row r="13" spans="1:25">
      <c r="A13" s="195" t="s">
        <v>153</v>
      </c>
      <c r="B13" s="195">
        <f>'UA(New)'!B12</f>
        <v>5</v>
      </c>
      <c r="C13" s="195" t="str">
        <f>LEFT('UA(New)'!C12,LEN('UA(New)'!C12)-6)</f>
        <v>Fr sus</v>
      </c>
      <c r="D13" s="195" t="str">
        <f>RIGHT('UA(New)'!C12,5)</f>
        <v>51201</v>
      </c>
      <c r="E13" s="206">
        <f>'UA(New)'!R12</f>
        <v>0.96923076923076912</v>
      </c>
      <c r="F13" s="195">
        <f>'UA(New)'!P56</f>
        <v>0</v>
      </c>
      <c r="H13" s="195" t="s">
        <v>152</v>
      </c>
      <c r="I13" s="195" cm="1">
        <f t="array" aca="1" ref="I13" ca="1">INDIRECT("'UW(New)'!B" &amp; I34)</f>
        <v>0</v>
      </c>
      <c r="J13" s="195" cm="1">
        <f t="array" aca="1" ref="J13" ca="1">INDIRECT("'UW(New)'!C" &amp; J34)</f>
        <v>0</v>
      </c>
      <c r="K13" s="195" cm="1">
        <f t="array" aca="1" ref="K13" ca="1">INDIRECT("'UW(New)'!D" &amp; K34)</f>
        <v>0</v>
      </c>
      <c r="L13" s="195" cm="1">
        <f t="array" aca="1" ref="L13" ca="1">INDIRECT("'UW(New)'!E" &amp; L34)</f>
        <v>0</v>
      </c>
      <c r="M13" s="195" cm="1">
        <f t="array" aca="1" ref="M13" ca="1">INDIRECT("'UW(New)'!L" &amp; M34)</f>
        <v>0</v>
      </c>
      <c r="N13" s="195" cm="1">
        <f t="array" aca="1" ref="N13" ca="1">INDIRECT("'UW(New)'!J" &amp; N34)</f>
        <v>0</v>
      </c>
      <c r="O13" s="197">
        <f>'UW(New)'!$B$3</f>
        <v>45761</v>
      </c>
      <c r="P13" s="198" t="str">
        <f>'UW(New)'!$F$4</f>
        <v>1st</v>
      </c>
      <c r="R13" s="195" t="s">
        <v>153</v>
      </c>
      <c r="S13" s="195" cm="1">
        <f t="array" aca="1" ref="S13" ca="1">INDIRECT("'UA(New)'!B" &amp; S34)</f>
        <v>0</v>
      </c>
      <c r="T13" s="195" cm="1">
        <f t="array" aca="1" ref="T13" ca="1">INDIRECT("'UA(New)'!I" &amp; T34)</f>
        <v>0</v>
      </c>
      <c r="U13" s="195" cm="1">
        <f t="array" aca="1" ref="U13" ca="1">INDIRECT("'UA(New)'!C" &amp; U34)</f>
        <v>0</v>
      </c>
      <c r="V13" s="195" cm="1">
        <f t="array" aca="1" ref="V13" ca="1">INDIRECT("'UA(New)'!L" &amp; V34)</f>
        <v>0</v>
      </c>
      <c r="W13" s="195" cm="1">
        <f t="array" aca="1" ref="W13" ca="1">INDIRECT("'UA(New)'!J" &amp; W34)</f>
        <v>0</v>
      </c>
      <c r="X13" s="197">
        <f>'UW(New)'!$B$3</f>
        <v>45761</v>
      </c>
      <c r="Y13" s="198" t="str">
        <f>'UW(New)'!$F$4</f>
        <v>1st</v>
      </c>
    </row>
    <row r="14" spans="1:25">
      <c r="A14" s="195" t="s">
        <v>153</v>
      </c>
      <c r="B14" s="195">
        <f>'UA(New)'!B13</f>
        <v>6</v>
      </c>
      <c r="C14" s="195" t="str">
        <f>LEFT('UA(New)'!C13,LEN('UA(New)'!C13)-11)&amp;RIGHT('UA(New)'!C13,5)</f>
        <v>Rear Beam 177D</v>
      </c>
      <c r="D14" s="195" t="str">
        <f>RIGHT('UA(New)'!C13,10)</f>
        <v>42110 177D</v>
      </c>
      <c r="E14" s="206">
        <f>'UA(New)'!R13</f>
        <v>0.95380434782608692</v>
      </c>
      <c r="F14" s="195">
        <f>'UA(New)'!P57</f>
        <v>0</v>
      </c>
      <c r="H14" s="195" t="s">
        <v>152</v>
      </c>
      <c r="I14" s="195" cm="1">
        <f t="array" aca="1" ref="I14" ca="1">INDIRECT("'UW(New)'!B" &amp; I35)</f>
        <v>0</v>
      </c>
      <c r="J14" s="195" cm="1">
        <f t="array" aca="1" ref="J14" ca="1">INDIRECT("'UW(New)'!C" &amp; J35)</f>
        <v>0</v>
      </c>
      <c r="K14" s="195" cm="1">
        <f t="array" aca="1" ref="K14" ca="1">INDIRECT("'UW(New)'!D" &amp; K35)</f>
        <v>0</v>
      </c>
      <c r="L14" s="195" cm="1">
        <f t="array" aca="1" ref="L14" ca="1">INDIRECT("'UW(New)'!E" &amp; L35)</f>
        <v>0</v>
      </c>
      <c r="M14" s="195" cm="1">
        <f t="array" aca="1" ref="M14" ca="1">INDIRECT("'UW(New)'!L" &amp; M35)</f>
        <v>0</v>
      </c>
      <c r="N14" s="195" cm="1">
        <f t="array" aca="1" ref="N14" ca="1">INDIRECT("'UW(New)'!J" &amp; N35)</f>
        <v>0</v>
      </c>
      <c r="O14" s="197">
        <f>'UW(New)'!$B$3</f>
        <v>45761</v>
      </c>
      <c r="P14" s="198" t="str">
        <f>'UW(New)'!$F$4</f>
        <v>1st</v>
      </c>
      <c r="R14" s="195" t="s">
        <v>153</v>
      </c>
      <c r="S14" s="195" cm="1">
        <f t="array" aca="1" ref="S14" ca="1">INDIRECT("'UA(New)'!B" &amp; S35)</f>
        <v>0</v>
      </c>
      <c r="T14" s="195" cm="1">
        <f t="array" aca="1" ref="T14" ca="1">INDIRECT("'UA(New)'!I" &amp; T35)</f>
        <v>0</v>
      </c>
      <c r="U14" s="195" cm="1">
        <f t="array" aca="1" ref="U14" ca="1">INDIRECT("'UA(New)'!C" &amp; U35)</f>
        <v>0</v>
      </c>
      <c r="V14" s="195" cm="1">
        <f t="array" aca="1" ref="V14" ca="1">INDIRECT("'UA(New)'!L" &amp; V35)</f>
        <v>0</v>
      </c>
      <c r="W14" s="195" cm="1">
        <f t="array" aca="1" ref="W14" ca="1">INDIRECT("'UA(New)'!J" &amp; W35)</f>
        <v>0</v>
      </c>
      <c r="X14" s="197">
        <f>'UW(New)'!$B$3</f>
        <v>45761</v>
      </c>
      <c r="Y14" s="198" t="str">
        <f>'UW(New)'!$F$4</f>
        <v>1st</v>
      </c>
    </row>
    <row r="15" spans="1:25">
      <c r="A15" s="195" t="s">
        <v>153</v>
      </c>
      <c r="B15" s="195">
        <f>'UA(New)'!B14</f>
        <v>7</v>
      </c>
      <c r="C15" s="195" t="str">
        <f>LEFT('UA(New)'!C14,LEN('UA(New)'!C14)-11)&amp;RIGHT('UA(New)'!C14,5)</f>
        <v>Rear Beam 890B</v>
      </c>
      <c r="D15" s="195" t="str">
        <f>RIGHT('UA(New)'!C14,10)</f>
        <v>42110 890B</v>
      </c>
      <c r="E15" s="206">
        <f>'UA(New)'!R14</f>
        <v>0</v>
      </c>
      <c r="F15" s="195">
        <f>'UA(New)'!P58</f>
        <v>0</v>
      </c>
      <c r="H15" s="195" t="s">
        <v>152</v>
      </c>
      <c r="I15" s="195" cm="1">
        <f t="array" aca="1" ref="I15" ca="1">INDIRECT("'UW(New)'!B" &amp; I36)</f>
        <v>0</v>
      </c>
      <c r="J15" s="195" cm="1">
        <f t="array" aca="1" ref="J15" ca="1">INDIRECT("'UW(New)'!C" &amp; J36)</f>
        <v>0</v>
      </c>
      <c r="K15" s="195" cm="1">
        <f t="array" aca="1" ref="K15" ca="1">INDIRECT("'UW(New)'!D" &amp; K36)</f>
        <v>0</v>
      </c>
      <c r="L15" s="195" cm="1">
        <f t="array" aca="1" ref="L15" ca="1">INDIRECT("'UW(New)'!E" &amp; L36)</f>
        <v>0</v>
      </c>
      <c r="M15" s="195" cm="1">
        <f t="array" aca="1" ref="M15" ca="1">INDIRECT("'UW(New)'!L" &amp; M36)</f>
        <v>0</v>
      </c>
      <c r="N15" s="195" cm="1">
        <f t="array" aca="1" ref="N15" ca="1">INDIRECT("'UW(New)'!J" &amp; N36)</f>
        <v>0</v>
      </c>
      <c r="O15" s="197">
        <f>'UW(New)'!$B$3</f>
        <v>45761</v>
      </c>
      <c r="P15" s="198" t="str">
        <f>'UW(New)'!$F$4</f>
        <v>1st</v>
      </c>
      <c r="R15" s="195" t="s">
        <v>153</v>
      </c>
      <c r="S15" s="195" cm="1">
        <f t="array" aca="1" ref="S15" ca="1">INDIRECT("'UA(New)'!B" &amp; S36)</f>
        <v>0</v>
      </c>
      <c r="T15" s="195" cm="1">
        <f t="array" aca="1" ref="T15" ca="1">INDIRECT("'UA(New)'!I" &amp; T36)</f>
        <v>0</v>
      </c>
      <c r="U15" s="195" cm="1">
        <f t="array" aca="1" ref="U15" ca="1">INDIRECT("'UA(New)'!C" &amp; U36)</f>
        <v>0</v>
      </c>
      <c r="V15" s="195" cm="1">
        <f t="array" aca="1" ref="V15" ca="1">INDIRECT("'UA(New)'!L" &amp; V36)</f>
        <v>0</v>
      </c>
      <c r="W15" s="195" cm="1">
        <f t="array" aca="1" ref="W15" ca="1">INDIRECT("'UA(New)'!J" &amp; W36)</f>
        <v>0</v>
      </c>
      <c r="X15" s="197">
        <f>'UW(New)'!$B$3</f>
        <v>45761</v>
      </c>
      <c r="Y15" s="198" t="str">
        <f>'UW(New)'!$F$4</f>
        <v>1st</v>
      </c>
    </row>
    <row r="16" spans="1:25">
      <c r="H16" s="195" t="s">
        <v>152</v>
      </c>
      <c r="I16" s="195" cm="1">
        <f t="array" aca="1" ref="I16" ca="1">INDIRECT("'UW(New)'!B" &amp; I37)</f>
        <v>0</v>
      </c>
      <c r="J16" s="195" cm="1">
        <f t="array" aca="1" ref="J16" ca="1">INDIRECT("'UW(New)'!C" &amp; J37)</f>
        <v>0</v>
      </c>
      <c r="K16" s="195" cm="1">
        <f t="array" aca="1" ref="K16" ca="1">INDIRECT("'UW(New)'!D" &amp; K37)</f>
        <v>0</v>
      </c>
      <c r="L16" s="195" cm="1">
        <f t="array" aca="1" ref="L16" ca="1">INDIRECT("'UW(New)'!E" &amp; L37)</f>
        <v>0</v>
      </c>
      <c r="M16" s="195" cm="1">
        <f t="array" aca="1" ref="M16" ca="1">INDIRECT("'UW(New)'!L" &amp; M37)</f>
        <v>0</v>
      </c>
      <c r="N16" s="195" cm="1">
        <f t="array" aca="1" ref="N16" ca="1">INDIRECT("'UW(New)'!J" &amp; N37)</f>
        <v>0</v>
      </c>
      <c r="O16" s="197">
        <f>'UW(New)'!$B$3</f>
        <v>45761</v>
      </c>
      <c r="P16" s="198" t="str">
        <f>'UW(New)'!$F$4</f>
        <v>1st</v>
      </c>
      <c r="R16" s="195" t="s">
        <v>153</v>
      </c>
      <c r="S16" s="195" cm="1">
        <f t="array" aca="1" ref="S16" ca="1">INDIRECT("'UA(New)'!B" &amp; S37)</f>
        <v>0</v>
      </c>
      <c r="T16" s="195" cm="1">
        <f t="array" aca="1" ref="T16" ca="1">INDIRECT("'UA(New)'!I" &amp; T37)</f>
        <v>0</v>
      </c>
      <c r="U16" s="195" cm="1">
        <f t="array" aca="1" ref="U16" ca="1">INDIRECT("'UA(New)'!C" &amp; U37)</f>
        <v>0</v>
      </c>
      <c r="V16" s="195" cm="1">
        <f t="array" aca="1" ref="V16" ca="1">INDIRECT("'UA(New)'!L" &amp; V37)</f>
        <v>0</v>
      </c>
      <c r="W16" s="195" cm="1">
        <f t="array" aca="1" ref="W16" ca="1">INDIRECT("'UA(New)'!J" &amp; W37)</f>
        <v>0</v>
      </c>
      <c r="X16" s="197">
        <f>'UW(New)'!$B$3</f>
        <v>45761</v>
      </c>
      <c r="Y16" s="198" t="str">
        <f>'UW(New)'!$F$4</f>
        <v>1st</v>
      </c>
    </row>
    <row r="17" spans="8:25">
      <c r="H17" s="195" t="s">
        <v>152</v>
      </c>
      <c r="I17" s="195" cm="1">
        <f t="array" aca="1" ref="I17" ca="1">INDIRECT("'UW(New)'!B" &amp; I38)</f>
        <v>0</v>
      </c>
      <c r="J17" s="195" cm="1">
        <f t="array" aca="1" ref="J17" ca="1">INDIRECT("'UW(New)'!C" &amp; J38)</f>
        <v>0</v>
      </c>
      <c r="K17" s="195" cm="1">
        <f t="array" aca="1" ref="K17" ca="1">INDIRECT("'UW(New)'!D" &amp; K38)</f>
        <v>0</v>
      </c>
      <c r="L17" s="195" cm="1">
        <f t="array" aca="1" ref="L17" ca="1">INDIRECT("'UW(New)'!E" &amp; L38)</f>
        <v>0</v>
      </c>
      <c r="M17" s="195" cm="1">
        <f t="array" aca="1" ref="M17" ca="1">INDIRECT("'UW(New)'!L" &amp; M38)</f>
        <v>0</v>
      </c>
      <c r="N17" s="195" cm="1">
        <f t="array" aca="1" ref="N17" ca="1">INDIRECT("'UW(New)'!J" &amp; N38)</f>
        <v>0</v>
      </c>
      <c r="O17" s="197">
        <f>'UW(New)'!$B$3</f>
        <v>45761</v>
      </c>
      <c r="P17" s="198" t="str">
        <f>'UW(New)'!$F$4</f>
        <v>1st</v>
      </c>
      <c r="R17" s="195" t="s">
        <v>153</v>
      </c>
      <c r="S17" s="195" cm="1">
        <f t="array" aca="1" ref="S17" ca="1">INDIRECT("'UA(New)'!B" &amp; S38)</f>
        <v>0</v>
      </c>
      <c r="T17" s="195" cm="1">
        <f t="array" aca="1" ref="T17" ca="1">INDIRECT("'UA(New)'!I" &amp; T38)</f>
        <v>0</v>
      </c>
      <c r="U17" s="195" cm="1">
        <f t="array" aca="1" ref="U17" ca="1">INDIRECT("'UA(New)'!C" &amp; U38)</f>
        <v>0</v>
      </c>
      <c r="V17" s="195" cm="1">
        <f t="array" aca="1" ref="V17" ca="1">INDIRECT("'UA(New)'!L" &amp; V38)</f>
        <v>0</v>
      </c>
      <c r="W17" s="195" cm="1">
        <f t="array" aca="1" ref="W17" ca="1">INDIRECT("'UA(New)'!J" &amp; W38)</f>
        <v>0</v>
      </c>
      <c r="X17" s="197">
        <f>'UW(New)'!$B$3</f>
        <v>45761</v>
      </c>
      <c r="Y17" s="198" t="str">
        <f>'UW(New)'!$F$4</f>
        <v>1st</v>
      </c>
    </row>
    <row r="18" spans="8:25">
      <c r="H18" s="195" t="s">
        <v>152</v>
      </c>
      <c r="I18" s="195" cm="1">
        <f t="array" aca="1" ref="I18" ca="1">INDIRECT("'UW(New)'!B" &amp; I39)</f>
        <v>0</v>
      </c>
      <c r="J18" s="195" cm="1">
        <f t="array" aca="1" ref="J18" ca="1">INDIRECT("'UW(New)'!C" &amp; J39)</f>
        <v>0</v>
      </c>
      <c r="K18" s="195" cm="1">
        <f t="array" aca="1" ref="K18" ca="1">INDIRECT("'UW(New)'!D" &amp; K39)</f>
        <v>0</v>
      </c>
      <c r="L18" s="195" cm="1">
        <f t="array" aca="1" ref="L18" ca="1">INDIRECT("'UW(New)'!E" &amp; L39)</f>
        <v>0</v>
      </c>
      <c r="M18" s="195" cm="1">
        <f t="array" aca="1" ref="M18" ca="1">INDIRECT("'UW(New)'!L" &amp; M39)</f>
        <v>0</v>
      </c>
      <c r="N18" s="195" cm="1">
        <f t="array" aca="1" ref="N18" ca="1">INDIRECT("'UW(New)'!J" &amp; N39)</f>
        <v>0</v>
      </c>
      <c r="O18" s="197">
        <f>'UW(New)'!$B$3</f>
        <v>45761</v>
      </c>
      <c r="P18" s="198" t="str">
        <f>'UW(New)'!$F$4</f>
        <v>1st</v>
      </c>
      <c r="R18" s="195" t="s">
        <v>153</v>
      </c>
      <c r="S18" s="195" cm="1">
        <f t="array" aca="1" ref="S18" ca="1">INDIRECT("'UA(New)'!B" &amp; S39)</f>
        <v>0</v>
      </c>
      <c r="T18" s="195" cm="1">
        <f t="array" aca="1" ref="T18" ca="1">INDIRECT("'UA(New)'!I" &amp; T39)</f>
        <v>0</v>
      </c>
      <c r="U18" s="195" cm="1">
        <f t="array" aca="1" ref="U18" ca="1">INDIRECT("'UA(New)'!C" &amp; U39)</f>
        <v>0</v>
      </c>
      <c r="V18" s="195" cm="1">
        <f t="array" aca="1" ref="V18" ca="1">INDIRECT("'UA(New)'!L" &amp; V39)</f>
        <v>0</v>
      </c>
      <c r="W18" s="195" cm="1">
        <f t="array" aca="1" ref="W18" ca="1">INDIRECT("'UA(New)'!J" &amp; W39)</f>
        <v>0</v>
      </c>
      <c r="X18" s="197">
        <f>'UW(New)'!$B$3</f>
        <v>45761</v>
      </c>
      <c r="Y18" s="198" t="str">
        <f>'UW(New)'!$F$4</f>
        <v>1st</v>
      </c>
    </row>
    <row r="19" spans="8:25">
      <c r="H19" s="195" t="s">
        <v>152</v>
      </c>
      <c r="I19" s="195" cm="1">
        <f t="array" aca="1" ref="I19" ca="1">INDIRECT("'UW(New)'!B" &amp; I40)</f>
        <v>0</v>
      </c>
      <c r="J19" s="195" cm="1">
        <f t="array" aca="1" ref="J19" ca="1">INDIRECT("'UW(New)'!C" &amp; J40)</f>
        <v>0</v>
      </c>
      <c r="K19" s="195" cm="1">
        <f t="array" aca="1" ref="K19" ca="1">INDIRECT("'UW(New)'!D" &amp; K40)</f>
        <v>0</v>
      </c>
      <c r="L19" s="195" cm="1">
        <f t="array" aca="1" ref="L19" ca="1">INDIRECT("'UW(New)'!E" &amp; L40)</f>
        <v>0</v>
      </c>
      <c r="M19" s="195" cm="1">
        <f t="array" aca="1" ref="M19" ca="1">INDIRECT("'UW(New)'!L" &amp; M40)</f>
        <v>0</v>
      </c>
      <c r="N19" s="195" cm="1">
        <f t="array" aca="1" ref="N19" ca="1">INDIRECT("'UW(New)'!J" &amp; N40)</f>
        <v>0</v>
      </c>
      <c r="O19" s="197">
        <f>'UW(New)'!$B$3</f>
        <v>45761</v>
      </c>
      <c r="P19" s="198" t="str">
        <f>'UW(New)'!$F$4</f>
        <v>1st</v>
      </c>
      <c r="R19" s="195" t="s">
        <v>153</v>
      </c>
      <c r="S19" s="195" cm="1">
        <f t="array" aca="1" ref="S19" ca="1">INDIRECT("'UA(New)'!B" &amp; S40)</f>
        <v>0</v>
      </c>
      <c r="T19" s="195" cm="1">
        <f t="array" aca="1" ref="T19" ca="1">INDIRECT("'UA(New)'!I" &amp; T40)</f>
        <v>0</v>
      </c>
      <c r="U19" s="195" cm="1">
        <f t="array" aca="1" ref="U19" ca="1">INDIRECT("'UA(New)'!C" &amp; U40)</f>
        <v>0</v>
      </c>
      <c r="V19" s="195" cm="1">
        <f t="array" aca="1" ref="V19" ca="1">INDIRECT("'UA(New)'!L" &amp; V40)</f>
        <v>0</v>
      </c>
      <c r="W19" s="195" cm="1">
        <f t="array" aca="1" ref="W19" ca="1">INDIRECT("'UA(New)'!J" &amp; W40)</f>
        <v>0</v>
      </c>
      <c r="X19" s="197">
        <f>'UW(New)'!$B$3</f>
        <v>45761</v>
      </c>
      <c r="Y19" s="198" t="str">
        <f>'UW(New)'!$F$4</f>
        <v>1st</v>
      </c>
    </row>
    <row r="20" spans="8:25">
      <c r="H20" s="195" t="s">
        <v>152</v>
      </c>
      <c r="I20" s="195" cm="1">
        <f t="array" aca="1" ref="I20" ca="1">INDIRECT("'UW(New)'!B" &amp; I41)</f>
        <v>0</v>
      </c>
      <c r="J20" s="195" cm="1">
        <f t="array" aca="1" ref="J20" ca="1">INDIRECT("'UW(New)'!C" &amp; J41)</f>
        <v>0</v>
      </c>
      <c r="K20" s="195" cm="1">
        <f t="array" aca="1" ref="K20" ca="1">INDIRECT("'UW(New)'!D" &amp; K41)</f>
        <v>0</v>
      </c>
      <c r="L20" s="195" cm="1">
        <f t="array" aca="1" ref="L20" ca="1">INDIRECT("'UW(New)'!E" &amp; L41)</f>
        <v>0</v>
      </c>
      <c r="M20" s="195" cm="1">
        <f t="array" aca="1" ref="M20" ca="1">INDIRECT("'UW(New)'!L" &amp; M41)</f>
        <v>0</v>
      </c>
      <c r="N20" s="195" cm="1">
        <f t="array" aca="1" ref="N20" ca="1">INDIRECT("'UW(New)'!J" &amp; N41)</f>
        <v>0</v>
      </c>
      <c r="O20" s="197">
        <f>'UW(New)'!$B$3</f>
        <v>45761</v>
      </c>
      <c r="P20" s="198" t="str">
        <f>'UW(New)'!$F$4</f>
        <v>1st</v>
      </c>
      <c r="R20" s="195" t="s">
        <v>153</v>
      </c>
      <c r="S20" s="195" cm="1">
        <f t="array" aca="1" ref="S20" ca="1">INDIRECT("'UA(New)'!B" &amp; S41)</f>
        <v>0</v>
      </c>
      <c r="T20" s="195" cm="1">
        <f t="array" aca="1" ref="T20" ca="1">INDIRECT("'UA(New)'!I" &amp; T41)</f>
        <v>0</v>
      </c>
      <c r="U20" s="195" cm="1">
        <f t="array" aca="1" ref="U20" ca="1">INDIRECT("'UA(New)'!C" &amp; U41)</f>
        <v>0</v>
      </c>
      <c r="V20" s="195" cm="1">
        <f t="array" aca="1" ref="V20" ca="1">INDIRECT("'UA(New)'!L" &amp; V41)</f>
        <v>0</v>
      </c>
      <c r="W20" s="195" cm="1">
        <f t="array" aca="1" ref="W20" ca="1">INDIRECT("'UA(New)'!J" &amp; W41)</f>
        <v>0</v>
      </c>
      <c r="X20" s="197">
        <f>'UW(New)'!$B$3</f>
        <v>45761</v>
      </c>
      <c r="Y20" s="198" t="str">
        <f>'UW(New)'!$F$4</f>
        <v>1st</v>
      </c>
    </row>
    <row r="21" spans="8:25">
      <c r="H21" s="195" t="s">
        <v>152</v>
      </c>
      <c r="I21" s="195" cm="1">
        <f t="array" aca="1" ref="I21" ca="1">INDIRECT("'UW(New)'!B" &amp; I42)</f>
        <v>0</v>
      </c>
      <c r="J21" s="195" cm="1">
        <f t="array" aca="1" ref="J21" ca="1">INDIRECT("'UW(New)'!C" &amp; J42)</f>
        <v>0</v>
      </c>
      <c r="K21" s="195" cm="1">
        <f t="array" aca="1" ref="K21" ca="1">INDIRECT("'UW(New)'!D" &amp; K42)</f>
        <v>0</v>
      </c>
      <c r="L21" s="195" cm="1">
        <f t="array" aca="1" ref="L21" ca="1">INDIRECT("'UW(New)'!E" &amp; L42)</f>
        <v>0</v>
      </c>
      <c r="M21" s="195" cm="1">
        <f t="array" aca="1" ref="M21" ca="1">INDIRECT("'UW(New)'!L" &amp; M42)</f>
        <v>0</v>
      </c>
      <c r="N21" s="195" cm="1">
        <f t="array" aca="1" ref="N21" ca="1">INDIRECT("'UW(New)'!J" &amp; N42)</f>
        <v>0</v>
      </c>
      <c r="O21" s="197">
        <f>'UW(New)'!$B$3</f>
        <v>45761</v>
      </c>
      <c r="P21" s="198" t="str">
        <f>'UW(New)'!$F$4</f>
        <v>1st</v>
      </c>
      <c r="R21" s="195" t="s">
        <v>153</v>
      </c>
      <c r="S21" s="195" cm="1">
        <f t="array" aca="1" ref="S21" ca="1">INDIRECT("'UA(New)'!B" &amp; S42)</f>
        <v>0</v>
      </c>
      <c r="T21" s="195" cm="1">
        <f t="array" aca="1" ref="T21" ca="1">INDIRECT("'UA(New)'!I" &amp; T42)</f>
        <v>0</v>
      </c>
      <c r="U21" s="195" cm="1">
        <f t="array" aca="1" ref="U21" ca="1">INDIRECT("'UA(New)'!C" &amp; U42)</f>
        <v>0</v>
      </c>
      <c r="V21" s="195" cm="1">
        <f t="array" aca="1" ref="V21" ca="1">INDIRECT("'UA(New)'!L" &amp; V42)</f>
        <v>0</v>
      </c>
      <c r="W21" s="195" cm="1">
        <f t="array" aca="1" ref="W21" ca="1">INDIRECT("'UA(New)'!J" &amp; W42)</f>
        <v>0</v>
      </c>
      <c r="X21" s="197">
        <f>'UW(New)'!$B$3</f>
        <v>45761</v>
      </c>
      <c r="Y21" s="198" t="str">
        <f>'UW(New)'!$F$4</f>
        <v>1st</v>
      </c>
    </row>
    <row r="22" spans="8:25">
      <c r="H22" s="195" t="s">
        <v>152</v>
      </c>
      <c r="I22" s="195" cm="1">
        <f t="array" aca="1" ref="I22" ca="1">INDIRECT("'UW(New)'!B" &amp; I43)</f>
        <v>0</v>
      </c>
      <c r="J22" s="195" cm="1">
        <f t="array" aca="1" ref="J22" ca="1">INDIRECT("'UW(New)'!C" &amp; J43)</f>
        <v>0</v>
      </c>
      <c r="K22" s="195" cm="1">
        <f t="array" aca="1" ref="K22" ca="1">INDIRECT("'UW(New)'!D" &amp; K43)</f>
        <v>0</v>
      </c>
      <c r="L22" s="195" cm="1">
        <f t="array" aca="1" ref="L22" ca="1">INDIRECT("'UW(New)'!E" &amp; L43)</f>
        <v>0</v>
      </c>
      <c r="M22" s="195" cm="1">
        <f t="array" aca="1" ref="M22" ca="1">INDIRECT("'UW(New)'!L" &amp; M43)</f>
        <v>0</v>
      </c>
      <c r="N22" s="195" cm="1">
        <f t="array" aca="1" ref="N22" ca="1">INDIRECT("'UW(New)'!J" &amp; N43)</f>
        <v>0</v>
      </c>
      <c r="O22" s="197">
        <f>'UW(New)'!$B$3</f>
        <v>45761</v>
      </c>
      <c r="P22" s="198" t="str">
        <f>'UW(New)'!$F$4</f>
        <v>1st</v>
      </c>
      <c r="R22" s="195" t="s">
        <v>153</v>
      </c>
      <c r="S22" s="195" cm="1">
        <f t="array" aca="1" ref="S22" ca="1">INDIRECT("'UA(New)'!B" &amp; S43)</f>
        <v>0</v>
      </c>
      <c r="T22" s="195" cm="1">
        <f t="array" aca="1" ref="T22" ca="1">INDIRECT("'UA(New)'!I" &amp; T43)</f>
        <v>0</v>
      </c>
      <c r="U22" s="195" cm="1">
        <f t="array" aca="1" ref="U22" ca="1">INDIRECT("'UA(New)'!C" &amp; U43)</f>
        <v>0</v>
      </c>
      <c r="V22" s="195" cm="1">
        <f t="array" aca="1" ref="V22" ca="1">INDIRECT("'UA(New)'!L" &amp; V43)</f>
        <v>0</v>
      </c>
      <c r="W22" s="195" cm="1">
        <f t="array" aca="1" ref="W22" ca="1">INDIRECT("'UA(New)'!J" &amp; W43)</f>
        <v>0</v>
      </c>
      <c r="X22" s="197">
        <f>'UW(New)'!$B$3</f>
        <v>45761</v>
      </c>
      <c r="Y22" s="198" t="str">
        <f>'UW(New)'!$F$4</f>
        <v>1st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topLeftCell="A3" workbookViewId="0">
      <selection activeCell="H27" sqref="H27"/>
    </sheetView>
  </sheetViews>
  <sheetFormatPr defaultRowHeight="13.5"/>
  <cols>
    <col min="1" max="2" width="13.625" bestFit="1" customWidth="1"/>
    <col min="9" max="9" width="7" bestFit="1" customWidth="1"/>
    <col min="14" max="14" width="13.625" bestFit="1" customWidth="1"/>
    <col min="15" max="15" width="13.5" bestFit="1" customWidth="1"/>
    <col min="16" max="16" width="12.625" bestFit="1" customWidth="1"/>
  </cols>
  <sheetData>
    <row r="1" spans="1:18">
      <c r="A1" t="s">
        <v>84</v>
      </c>
      <c r="D1" t="s">
        <v>155</v>
      </c>
      <c r="I1" t="s">
        <v>186</v>
      </c>
    </row>
    <row r="2" spans="1:18">
      <c r="A2" s="195" t="s">
        <v>152</v>
      </c>
      <c r="B2" s="195" t="s">
        <v>153</v>
      </c>
      <c r="D2" s="195" t="s">
        <v>84</v>
      </c>
      <c r="E2" s="195" t="s">
        <v>156</v>
      </c>
      <c r="F2" s="195" t="s">
        <v>157</v>
      </c>
      <c r="G2" s="195" t="s">
        <v>158</v>
      </c>
      <c r="I2" s="195" t="s">
        <v>132</v>
      </c>
      <c r="J2" s="195" t="s">
        <v>130</v>
      </c>
      <c r="K2" s="195" t="s">
        <v>150</v>
      </c>
      <c r="L2" s="195" t="s">
        <v>131</v>
      </c>
      <c r="M2" s="195" t="s">
        <v>165</v>
      </c>
      <c r="N2" s="195" t="s">
        <v>215</v>
      </c>
      <c r="O2" s="195" t="s">
        <v>216</v>
      </c>
      <c r="P2" s="195" t="s">
        <v>217</v>
      </c>
      <c r="Q2" s="195" t="s">
        <v>63</v>
      </c>
    </row>
    <row r="3" spans="1:18">
      <c r="A3" s="190" t="s">
        <v>132</v>
      </c>
      <c r="B3" s="190" t="s">
        <v>132</v>
      </c>
      <c r="D3" s="195" t="s">
        <v>131</v>
      </c>
      <c r="E3" s="195" t="s">
        <v>159</v>
      </c>
      <c r="F3" s="195">
        <v>1833</v>
      </c>
      <c r="G3" s="195">
        <v>582</v>
      </c>
      <c r="I3" s="190" t="s">
        <v>218</v>
      </c>
      <c r="J3" s="190" t="s">
        <v>218</v>
      </c>
      <c r="K3" s="190" t="s">
        <v>218</v>
      </c>
      <c r="L3" s="190" t="s">
        <v>218</v>
      </c>
      <c r="M3" s="190" t="s">
        <v>218</v>
      </c>
      <c r="N3" s="190" t="s">
        <v>218</v>
      </c>
      <c r="O3" s="190" t="s">
        <v>218</v>
      </c>
      <c r="P3" s="190" t="s">
        <v>218</v>
      </c>
      <c r="Q3" s="190" t="s">
        <v>63</v>
      </c>
    </row>
    <row r="4" spans="1:18">
      <c r="A4" s="190" t="s">
        <v>130</v>
      </c>
      <c r="B4" s="190" t="s">
        <v>130</v>
      </c>
      <c r="D4" s="195" t="s">
        <v>131</v>
      </c>
      <c r="E4" s="195" t="s">
        <v>160</v>
      </c>
      <c r="F4" s="195">
        <v>1834</v>
      </c>
      <c r="G4" s="195">
        <v>584</v>
      </c>
      <c r="I4" s="190" t="s">
        <v>187</v>
      </c>
      <c r="J4" s="190" t="s">
        <v>188</v>
      </c>
      <c r="K4" s="190" t="s">
        <v>185</v>
      </c>
      <c r="L4" s="190" t="s">
        <v>207</v>
      </c>
      <c r="M4" s="190" t="s">
        <v>185</v>
      </c>
      <c r="N4" s="190" t="s">
        <v>213</v>
      </c>
      <c r="O4" s="190" t="s">
        <v>213</v>
      </c>
      <c r="P4" s="190" t="s">
        <v>213</v>
      </c>
      <c r="Q4" s="190"/>
    </row>
    <row r="5" spans="1:18">
      <c r="A5" s="190" t="s">
        <v>150</v>
      </c>
      <c r="B5" s="190" t="s">
        <v>150</v>
      </c>
      <c r="D5" s="195" t="s">
        <v>131</v>
      </c>
      <c r="E5" s="195" t="s">
        <v>161</v>
      </c>
      <c r="F5" s="195">
        <v>1835</v>
      </c>
      <c r="G5" s="195">
        <v>586</v>
      </c>
      <c r="I5" s="190" t="s">
        <v>188</v>
      </c>
      <c r="J5" s="190" t="s">
        <v>189</v>
      </c>
      <c r="K5" s="221" t="s">
        <v>63</v>
      </c>
      <c r="L5" s="190" t="s">
        <v>208</v>
      </c>
      <c r="M5" s="221" t="s">
        <v>63</v>
      </c>
      <c r="N5" s="190" t="s">
        <v>214</v>
      </c>
      <c r="O5" s="190" t="s">
        <v>214</v>
      </c>
      <c r="P5" s="190" t="s">
        <v>214</v>
      </c>
      <c r="Q5" s="190"/>
    </row>
    <row r="6" spans="1:18">
      <c r="A6" s="190" t="s">
        <v>131</v>
      </c>
      <c r="B6" s="190" t="s">
        <v>131</v>
      </c>
      <c r="D6" s="195" t="s">
        <v>131</v>
      </c>
      <c r="E6" s="195" t="s">
        <v>162</v>
      </c>
      <c r="F6" s="195">
        <v>1836</v>
      </c>
      <c r="G6" s="195">
        <v>583</v>
      </c>
      <c r="I6" s="190" t="s">
        <v>190</v>
      </c>
      <c r="J6" s="190" t="s">
        <v>191</v>
      </c>
      <c r="K6" s="190"/>
      <c r="L6" s="190" t="s">
        <v>209</v>
      </c>
      <c r="M6" s="190"/>
      <c r="N6" s="190" t="s">
        <v>188</v>
      </c>
      <c r="O6" s="190" t="s">
        <v>188</v>
      </c>
      <c r="P6" s="190" t="s">
        <v>188</v>
      </c>
      <c r="Q6" s="190"/>
      <c r="R6" s="213"/>
    </row>
    <row r="7" spans="1:18">
      <c r="A7" s="190" t="s">
        <v>165</v>
      </c>
      <c r="B7" s="190" t="s">
        <v>151</v>
      </c>
      <c r="D7" s="195" t="s">
        <v>131</v>
      </c>
      <c r="E7" s="195" t="s">
        <v>163</v>
      </c>
      <c r="F7" s="195">
        <v>1837</v>
      </c>
      <c r="G7" s="195">
        <v>585</v>
      </c>
      <c r="I7" s="190" t="s">
        <v>191</v>
      </c>
      <c r="J7" s="190" t="s">
        <v>192</v>
      </c>
      <c r="K7" s="190"/>
      <c r="L7" s="190" t="s">
        <v>210</v>
      </c>
      <c r="M7" s="190"/>
      <c r="N7" s="190" t="s">
        <v>189</v>
      </c>
      <c r="O7" s="190" t="s">
        <v>189</v>
      </c>
      <c r="P7" s="190" t="s">
        <v>189</v>
      </c>
      <c r="Q7" s="190"/>
    </row>
    <row r="8" spans="1:18">
      <c r="A8" s="190" t="s">
        <v>215</v>
      </c>
      <c r="B8" s="190" t="s">
        <v>215</v>
      </c>
      <c r="D8" s="195" t="s">
        <v>131</v>
      </c>
      <c r="E8" s="195" t="s">
        <v>164</v>
      </c>
      <c r="F8" s="195">
        <v>1838</v>
      </c>
      <c r="G8" s="195">
        <v>587</v>
      </c>
      <c r="I8" s="190" t="s">
        <v>192</v>
      </c>
      <c r="J8" s="190" t="s">
        <v>193</v>
      </c>
      <c r="K8" s="190"/>
      <c r="L8" s="190" t="s">
        <v>211</v>
      </c>
      <c r="M8" s="190"/>
      <c r="N8" s="190" t="s">
        <v>190</v>
      </c>
      <c r="O8" s="190" t="s">
        <v>190</v>
      </c>
      <c r="P8" s="190" t="s">
        <v>190</v>
      </c>
      <c r="Q8" s="190"/>
    </row>
    <row r="9" spans="1:18">
      <c r="A9" s="190" t="s">
        <v>216</v>
      </c>
      <c r="B9" s="190" t="s">
        <v>216</v>
      </c>
      <c r="D9" s="195" t="s">
        <v>165</v>
      </c>
      <c r="E9" s="195" t="s">
        <v>82</v>
      </c>
      <c r="F9" s="195">
        <v>1839</v>
      </c>
      <c r="G9" s="195">
        <v>622</v>
      </c>
      <c r="I9" s="190" t="s">
        <v>193</v>
      </c>
      <c r="J9" s="190" t="s">
        <v>194</v>
      </c>
      <c r="K9" s="190"/>
      <c r="L9" s="190" t="s">
        <v>212</v>
      </c>
      <c r="M9" s="190"/>
      <c r="N9" s="190" t="s">
        <v>191</v>
      </c>
      <c r="O9" s="190" t="s">
        <v>191</v>
      </c>
      <c r="P9" s="190" t="s">
        <v>191</v>
      </c>
      <c r="Q9" s="190"/>
    </row>
    <row r="10" spans="1:18">
      <c r="A10" s="190" t="s">
        <v>217</v>
      </c>
      <c r="B10" s="190" t="s">
        <v>217</v>
      </c>
      <c r="D10" s="195" t="s">
        <v>130</v>
      </c>
      <c r="E10" s="195" t="s">
        <v>166</v>
      </c>
      <c r="F10" s="195">
        <v>1803</v>
      </c>
      <c r="G10" s="195">
        <v>591</v>
      </c>
      <c r="I10" s="190" t="s">
        <v>194</v>
      </c>
      <c r="J10" s="190" t="s">
        <v>195</v>
      </c>
      <c r="K10" s="190"/>
      <c r="L10" s="221" t="s">
        <v>63</v>
      </c>
      <c r="M10" s="190"/>
      <c r="N10" s="190" t="s">
        <v>192</v>
      </c>
      <c r="O10" s="190" t="s">
        <v>192</v>
      </c>
      <c r="P10" s="190" t="s">
        <v>192</v>
      </c>
      <c r="Q10" s="190"/>
    </row>
    <row r="11" spans="1:18">
      <c r="A11" s="190"/>
      <c r="B11" s="190"/>
      <c r="D11" s="195" t="s">
        <v>130</v>
      </c>
      <c r="E11" s="195" t="s">
        <v>167</v>
      </c>
      <c r="F11" s="195">
        <v>1807</v>
      </c>
      <c r="G11" s="195">
        <v>594</v>
      </c>
      <c r="I11" s="190" t="s">
        <v>195</v>
      </c>
      <c r="J11" s="190" t="s">
        <v>196</v>
      </c>
      <c r="K11" s="190"/>
      <c r="L11" s="221" t="s">
        <v>231</v>
      </c>
      <c r="M11" s="190"/>
      <c r="N11" s="190" t="s">
        <v>193</v>
      </c>
      <c r="O11" s="190" t="s">
        <v>193</v>
      </c>
      <c r="P11" s="190" t="s">
        <v>193</v>
      </c>
      <c r="Q11" s="190"/>
    </row>
    <row r="12" spans="1:18">
      <c r="A12" s="190"/>
      <c r="B12" s="190"/>
      <c r="D12" s="195" t="s">
        <v>130</v>
      </c>
      <c r="E12" s="195" t="s">
        <v>168</v>
      </c>
      <c r="F12" s="195">
        <v>1809</v>
      </c>
      <c r="G12" s="195">
        <v>595</v>
      </c>
      <c r="I12" s="190" t="s">
        <v>196</v>
      </c>
      <c r="J12" s="190" t="s">
        <v>197</v>
      </c>
      <c r="K12" s="190"/>
      <c r="L12" s="221" t="s">
        <v>232</v>
      </c>
      <c r="M12" s="190"/>
      <c r="N12" s="190" t="s">
        <v>194</v>
      </c>
      <c r="O12" s="190" t="s">
        <v>194</v>
      </c>
      <c r="P12" s="190" t="s">
        <v>194</v>
      </c>
      <c r="Q12" s="190"/>
    </row>
    <row r="13" spans="1:18">
      <c r="A13" s="190"/>
      <c r="B13" s="190"/>
      <c r="D13" s="195" t="s">
        <v>130</v>
      </c>
      <c r="E13" s="195" t="s">
        <v>169</v>
      </c>
      <c r="F13" s="195">
        <v>1810</v>
      </c>
      <c r="G13" s="195">
        <v>596</v>
      </c>
      <c r="I13" s="190" t="s">
        <v>197</v>
      </c>
      <c r="J13" s="190" t="s">
        <v>198</v>
      </c>
      <c r="K13" s="190"/>
      <c r="L13" s="190"/>
      <c r="M13" s="190"/>
      <c r="N13" s="190" t="s">
        <v>195</v>
      </c>
      <c r="O13" s="190" t="s">
        <v>195</v>
      </c>
      <c r="P13" s="190" t="s">
        <v>195</v>
      </c>
      <c r="Q13" s="190"/>
    </row>
    <row r="14" spans="1:18">
      <c r="A14" s="190"/>
      <c r="B14" s="190"/>
      <c r="D14" s="195" t="s">
        <v>130</v>
      </c>
      <c r="E14" s="195" t="s">
        <v>170</v>
      </c>
      <c r="F14" s="195">
        <v>1812</v>
      </c>
      <c r="G14" s="195">
        <v>597</v>
      </c>
      <c r="I14" s="190" t="s">
        <v>198</v>
      </c>
      <c r="J14" s="190" t="s">
        <v>199</v>
      </c>
      <c r="K14" s="190"/>
      <c r="L14" s="190"/>
      <c r="M14" s="190"/>
      <c r="N14" s="190" t="s">
        <v>196</v>
      </c>
      <c r="O14" s="190" t="s">
        <v>196</v>
      </c>
      <c r="P14" s="190" t="s">
        <v>196</v>
      </c>
      <c r="Q14" s="190"/>
    </row>
    <row r="15" spans="1:18">
      <c r="A15" s="190"/>
      <c r="B15" s="190"/>
      <c r="D15" s="195" t="s">
        <v>132</v>
      </c>
      <c r="E15" s="195" t="s">
        <v>171</v>
      </c>
      <c r="F15" s="195">
        <v>1815</v>
      </c>
      <c r="G15" s="195">
        <v>603</v>
      </c>
      <c r="I15" s="190" t="s">
        <v>199</v>
      </c>
      <c r="J15" s="190" t="s">
        <v>200</v>
      </c>
      <c r="K15" s="190"/>
      <c r="L15" s="190"/>
      <c r="M15" s="190"/>
      <c r="N15" s="190" t="s">
        <v>198</v>
      </c>
      <c r="O15" s="190" t="s">
        <v>198</v>
      </c>
      <c r="P15" s="190" t="s">
        <v>198</v>
      </c>
      <c r="Q15" s="190"/>
    </row>
    <row r="16" spans="1:18">
      <c r="A16" s="190"/>
      <c r="B16" s="190"/>
      <c r="D16" s="195" t="s">
        <v>132</v>
      </c>
      <c r="E16" s="195" t="s">
        <v>172</v>
      </c>
      <c r="F16" s="195">
        <v>1816</v>
      </c>
      <c r="G16" s="195">
        <v>604</v>
      </c>
      <c r="I16" s="190" t="s">
        <v>200</v>
      </c>
      <c r="J16" s="221" t="s">
        <v>63</v>
      </c>
      <c r="K16" s="190"/>
      <c r="L16" s="190"/>
      <c r="M16" s="190"/>
      <c r="N16" s="190" t="s">
        <v>199</v>
      </c>
      <c r="O16" s="190" t="s">
        <v>199</v>
      </c>
      <c r="P16" s="190" t="s">
        <v>199</v>
      </c>
      <c r="Q16" s="190"/>
    </row>
    <row r="17" spans="1:17">
      <c r="A17" s="190"/>
      <c r="B17" s="190"/>
      <c r="D17" s="195" t="s">
        <v>132</v>
      </c>
      <c r="E17" s="195" t="s">
        <v>173</v>
      </c>
      <c r="F17" s="195">
        <v>1819</v>
      </c>
      <c r="G17" s="195">
        <v>606</v>
      </c>
      <c r="I17" s="190" t="s">
        <v>201</v>
      </c>
      <c r="J17" s="221" t="s">
        <v>233</v>
      </c>
      <c r="K17" s="190"/>
      <c r="L17" s="190"/>
      <c r="M17" s="190"/>
      <c r="N17" s="190" t="s">
        <v>200</v>
      </c>
      <c r="O17" s="190" t="s">
        <v>200</v>
      </c>
      <c r="P17" s="190" t="s">
        <v>200</v>
      </c>
      <c r="Q17" s="190"/>
    </row>
    <row r="18" spans="1:17">
      <c r="A18" s="190"/>
      <c r="B18" s="190"/>
      <c r="D18" s="195" t="s">
        <v>132</v>
      </c>
      <c r="E18" s="195" t="s">
        <v>174</v>
      </c>
      <c r="F18" s="195">
        <v>1821</v>
      </c>
      <c r="G18" s="195">
        <v>607</v>
      </c>
      <c r="I18" s="190" t="s">
        <v>202</v>
      </c>
      <c r="J18" s="221" t="s">
        <v>234</v>
      </c>
      <c r="K18" s="190"/>
      <c r="L18" s="190"/>
      <c r="M18" s="190"/>
      <c r="N18" s="190" t="s">
        <v>201</v>
      </c>
      <c r="O18" s="190" t="s">
        <v>201</v>
      </c>
      <c r="P18" s="190" t="s">
        <v>201</v>
      </c>
      <c r="Q18" s="190"/>
    </row>
    <row r="19" spans="1:17">
      <c r="A19" s="190"/>
      <c r="B19" s="190"/>
      <c r="D19" s="195" t="s">
        <v>132</v>
      </c>
      <c r="E19" s="195" t="s">
        <v>175</v>
      </c>
      <c r="F19" s="195">
        <v>1818</v>
      </c>
      <c r="G19" s="195">
        <v>605</v>
      </c>
      <c r="I19" s="190" t="s">
        <v>203</v>
      </c>
      <c r="J19" s="221" t="s">
        <v>235</v>
      </c>
      <c r="K19" s="190"/>
      <c r="L19" s="190"/>
      <c r="M19" s="190"/>
      <c r="N19" s="190" t="s">
        <v>202</v>
      </c>
      <c r="O19" s="190" t="s">
        <v>202</v>
      </c>
      <c r="P19" s="190" t="s">
        <v>202</v>
      </c>
      <c r="Q19" s="190"/>
    </row>
    <row r="20" spans="1:17">
      <c r="A20" s="190"/>
      <c r="B20" s="190"/>
      <c r="D20" s="195" t="s">
        <v>132</v>
      </c>
      <c r="E20" s="195" t="s">
        <v>167</v>
      </c>
      <c r="F20" s="195">
        <v>1822</v>
      </c>
      <c r="G20" s="195">
        <v>608</v>
      </c>
      <c r="I20" s="190" t="s">
        <v>204</v>
      </c>
      <c r="J20" s="190"/>
      <c r="K20" s="190"/>
      <c r="L20" s="190"/>
      <c r="M20" s="190"/>
      <c r="N20" s="221" t="s">
        <v>63</v>
      </c>
      <c r="O20" s="221" t="s">
        <v>63</v>
      </c>
      <c r="P20" s="221" t="s">
        <v>63</v>
      </c>
      <c r="Q20" s="190"/>
    </row>
    <row r="21" spans="1:17">
      <c r="A21" s="190"/>
      <c r="B21" s="190"/>
      <c r="D21" s="195" t="s">
        <v>132</v>
      </c>
      <c r="E21" s="195" t="s">
        <v>168</v>
      </c>
      <c r="F21" s="195">
        <v>1824</v>
      </c>
      <c r="G21" s="195">
        <v>609</v>
      </c>
      <c r="I21" s="190" t="s">
        <v>205</v>
      </c>
      <c r="J21" s="190"/>
      <c r="K21" s="190"/>
      <c r="L21" s="190"/>
      <c r="M21" s="190"/>
      <c r="N21" s="221" t="s">
        <v>233</v>
      </c>
      <c r="O21" s="221" t="s">
        <v>233</v>
      </c>
      <c r="P21" s="221" t="s">
        <v>233</v>
      </c>
      <c r="Q21" s="190"/>
    </row>
    <row r="22" spans="1:17">
      <c r="A22" s="190"/>
      <c r="B22" s="190"/>
      <c r="D22" s="195" t="s">
        <v>132</v>
      </c>
      <c r="E22" s="195" t="s">
        <v>169</v>
      </c>
      <c r="F22" s="195">
        <v>1826</v>
      </c>
      <c r="G22" s="195">
        <v>610</v>
      </c>
      <c r="I22" s="190" t="s">
        <v>206</v>
      </c>
      <c r="J22" s="190"/>
      <c r="K22" s="190"/>
      <c r="L22" s="190"/>
      <c r="M22" s="190"/>
      <c r="N22" s="221" t="s">
        <v>234</v>
      </c>
      <c r="O22" s="221" t="s">
        <v>234</v>
      </c>
      <c r="P22" s="221" t="s">
        <v>234</v>
      </c>
      <c r="Q22" s="190"/>
    </row>
    <row r="23" spans="1:17">
      <c r="A23" s="190"/>
      <c r="B23" s="190"/>
      <c r="D23" s="195" t="s">
        <v>132</v>
      </c>
      <c r="E23" s="195" t="s">
        <v>176</v>
      </c>
      <c r="F23" s="195">
        <v>1827</v>
      </c>
      <c r="G23" s="195">
        <v>611</v>
      </c>
      <c r="I23" s="221" t="s">
        <v>63</v>
      </c>
      <c r="J23" s="190"/>
      <c r="K23" s="190"/>
      <c r="L23" s="190"/>
      <c r="M23" s="190"/>
      <c r="N23" s="190"/>
      <c r="O23" s="190"/>
      <c r="P23" s="190"/>
      <c r="Q23" s="190"/>
    </row>
    <row r="24" spans="1:17">
      <c r="A24" s="190"/>
      <c r="B24" s="190"/>
      <c r="D24" s="195" t="s">
        <v>132</v>
      </c>
      <c r="E24" s="195" t="s">
        <v>177</v>
      </c>
      <c r="F24" s="195">
        <v>1829</v>
      </c>
      <c r="G24" s="195">
        <v>612</v>
      </c>
      <c r="I24" s="221" t="s">
        <v>233</v>
      </c>
      <c r="J24" s="190"/>
      <c r="K24" s="190"/>
      <c r="L24" s="190"/>
      <c r="M24" s="190"/>
      <c r="N24" s="190"/>
      <c r="O24" s="190"/>
      <c r="P24" s="190"/>
      <c r="Q24" s="190"/>
    </row>
    <row r="25" spans="1:17">
      <c r="A25" s="190"/>
      <c r="B25" s="190"/>
      <c r="D25" s="195" t="s">
        <v>184</v>
      </c>
      <c r="E25" s="195" t="s">
        <v>162</v>
      </c>
      <c r="F25" s="195">
        <v>2002</v>
      </c>
      <c r="G25" s="195" t="s">
        <v>185</v>
      </c>
      <c r="I25" s="221" t="s">
        <v>234</v>
      </c>
      <c r="J25" s="190"/>
      <c r="K25" s="190"/>
      <c r="L25" s="190"/>
      <c r="M25" s="190"/>
      <c r="N25" s="190"/>
      <c r="O25" s="190"/>
      <c r="P25" s="190"/>
      <c r="Q25" s="190"/>
    </row>
    <row r="26" spans="1:17">
      <c r="A26" s="190"/>
      <c r="B26" s="190"/>
      <c r="D26" s="195" t="s">
        <v>184</v>
      </c>
      <c r="E26" s="195" t="s">
        <v>159</v>
      </c>
      <c r="F26" s="195">
        <v>2001</v>
      </c>
      <c r="G26" s="195" t="s">
        <v>185</v>
      </c>
      <c r="I26" s="221" t="s">
        <v>235</v>
      </c>
      <c r="J26" s="190"/>
      <c r="K26" s="190"/>
      <c r="L26" s="190"/>
      <c r="M26" s="190"/>
      <c r="N26" s="190"/>
      <c r="O26" s="190"/>
      <c r="P26" s="190"/>
      <c r="Q26" s="190"/>
    </row>
    <row r="27" spans="1:17">
      <c r="A27" s="190"/>
      <c r="B27" s="190"/>
      <c r="D27" s="195" t="s">
        <v>184</v>
      </c>
      <c r="E27" s="195" t="s">
        <v>171</v>
      </c>
      <c r="F27" s="195">
        <v>2101</v>
      </c>
      <c r="G27" s="195">
        <v>633</v>
      </c>
      <c r="I27" s="221" t="s">
        <v>236</v>
      </c>
      <c r="J27" s="190"/>
      <c r="K27" s="190"/>
      <c r="L27" s="190"/>
      <c r="M27" s="190"/>
      <c r="N27" s="190"/>
      <c r="O27" s="190"/>
      <c r="P27" s="190"/>
      <c r="Q27" s="190"/>
    </row>
    <row r="28" spans="1:17">
      <c r="A28" s="190"/>
      <c r="B28" s="190"/>
      <c r="D28" s="195" t="s">
        <v>184</v>
      </c>
      <c r="E28" s="195" t="s">
        <v>166</v>
      </c>
      <c r="F28" s="195">
        <v>2102</v>
      </c>
      <c r="G28" s="195">
        <v>634</v>
      </c>
      <c r="I28" s="221" t="s">
        <v>237</v>
      </c>
      <c r="J28" s="190"/>
      <c r="K28" s="190"/>
      <c r="L28" s="190"/>
      <c r="M28" s="190"/>
      <c r="N28" s="190"/>
      <c r="O28" s="190"/>
      <c r="P28" s="190"/>
      <c r="Q28" s="190"/>
    </row>
    <row r="29" spans="1:17">
      <c r="A29" s="190"/>
      <c r="B29" s="190"/>
      <c r="D29" s="195" t="s">
        <v>184</v>
      </c>
      <c r="E29" s="195" t="s">
        <v>172</v>
      </c>
      <c r="F29" s="195">
        <v>2003</v>
      </c>
      <c r="G29" s="195">
        <v>630</v>
      </c>
      <c r="I29" s="221" t="s">
        <v>238</v>
      </c>
      <c r="J29" s="190"/>
      <c r="K29" s="190"/>
      <c r="L29" s="190"/>
      <c r="M29" s="190"/>
      <c r="N29" s="190"/>
      <c r="O29" s="190"/>
      <c r="P29" s="190"/>
      <c r="Q29" s="190"/>
    </row>
    <row r="30" spans="1:17">
      <c r="A30" s="190"/>
      <c r="B30" s="190"/>
      <c r="D30" s="195" t="s">
        <v>184</v>
      </c>
      <c r="E30" s="195" t="s">
        <v>173</v>
      </c>
      <c r="F30" s="195">
        <v>2103</v>
      </c>
      <c r="G30" s="195">
        <v>635</v>
      </c>
      <c r="I30" s="221" t="s">
        <v>239</v>
      </c>
      <c r="J30" s="190"/>
      <c r="K30" s="190"/>
      <c r="L30" s="190"/>
      <c r="M30" s="190"/>
      <c r="N30" s="190"/>
      <c r="O30" s="190"/>
      <c r="P30" s="190"/>
      <c r="Q30" s="190"/>
    </row>
    <row r="31" spans="1:17">
      <c r="A31" s="190"/>
      <c r="B31" s="190"/>
      <c r="D31" s="195" t="s">
        <v>184</v>
      </c>
      <c r="E31" s="195" t="s">
        <v>178</v>
      </c>
      <c r="F31" s="195">
        <v>2004</v>
      </c>
      <c r="G31" s="195">
        <v>631</v>
      </c>
      <c r="I31" s="221" t="s">
        <v>240</v>
      </c>
      <c r="J31" s="190"/>
      <c r="K31" s="190"/>
      <c r="L31" s="190"/>
      <c r="M31" s="190"/>
      <c r="N31" s="190"/>
      <c r="O31" s="190"/>
      <c r="P31" s="190"/>
      <c r="Q31" s="190"/>
    </row>
    <row r="32" spans="1:17">
      <c r="D32" s="195" t="s">
        <v>184</v>
      </c>
      <c r="E32" s="195" t="s">
        <v>167</v>
      </c>
      <c r="F32" s="195">
        <v>2104</v>
      </c>
      <c r="G32" s="195">
        <v>636</v>
      </c>
    </row>
    <row r="33" spans="4:7">
      <c r="D33" s="195" t="s">
        <v>184</v>
      </c>
      <c r="E33" s="195" t="s">
        <v>168</v>
      </c>
      <c r="F33" s="195">
        <v>2105</v>
      </c>
      <c r="G33" s="195">
        <v>637</v>
      </c>
    </row>
    <row r="34" spans="4:7">
      <c r="D34" s="195" t="s">
        <v>184</v>
      </c>
      <c r="E34" s="195" t="s">
        <v>169</v>
      </c>
      <c r="F34" s="195">
        <v>2106</v>
      </c>
      <c r="G34" s="195">
        <v>638</v>
      </c>
    </row>
    <row r="35" spans="4:7">
      <c r="D35" s="195" t="s">
        <v>184</v>
      </c>
      <c r="E35" s="195" t="s">
        <v>170</v>
      </c>
      <c r="F35" s="195">
        <v>2005</v>
      </c>
      <c r="G35" s="195">
        <v>632</v>
      </c>
    </row>
    <row r="36" spans="4:7">
      <c r="D36" s="195" t="s">
        <v>184</v>
      </c>
      <c r="E36" s="195" t="s">
        <v>179</v>
      </c>
      <c r="F36" s="195" t="s">
        <v>185</v>
      </c>
      <c r="G36" s="195">
        <v>639</v>
      </c>
    </row>
    <row r="37" spans="4:7">
      <c r="D37" s="195" t="s">
        <v>184</v>
      </c>
      <c r="E37" s="195" t="s">
        <v>180</v>
      </c>
      <c r="F37" s="195">
        <v>2108</v>
      </c>
      <c r="G37" s="195">
        <v>640</v>
      </c>
    </row>
    <row r="38" spans="4:7">
      <c r="D38" s="195" t="s">
        <v>184</v>
      </c>
      <c r="E38" s="195" t="s">
        <v>181</v>
      </c>
      <c r="F38" s="195">
        <v>2109</v>
      </c>
      <c r="G38" s="195">
        <v>641</v>
      </c>
    </row>
    <row r="39" spans="4:7">
      <c r="D39" s="195" t="s">
        <v>184</v>
      </c>
      <c r="E39" s="195" t="s">
        <v>182</v>
      </c>
      <c r="F39" s="195">
        <v>2110</v>
      </c>
      <c r="G39" s="195">
        <v>642</v>
      </c>
    </row>
    <row r="40" spans="4:7">
      <c r="D40" s="195" t="s">
        <v>184</v>
      </c>
      <c r="E40" s="195" t="s">
        <v>183</v>
      </c>
      <c r="F40" s="195" t="s">
        <v>185</v>
      </c>
      <c r="G40" s="195">
        <v>643</v>
      </c>
    </row>
  </sheetData>
  <protectedRanges>
    <protectedRange sqref="I3:P31" name="Station"/>
    <protectedRange sqref="A3:B31" name="Line"/>
  </protectedRanges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UW(New)</vt:lpstr>
      <vt:lpstr>UA(New)</vt:lpstr>
      <vt:lpstr>Estock Mgr</vt:lpstr>
      <vt:lpstr>In Process Mgr</vt:lpstr>
      <vt:lpstr>Summary</vt:lpstr>
      <vt:lpstr>List</vt:lpstr>
      <vt:lpstr>Chart1</vt:lpstr>
      <vt:lpstr>Cowl_List</vt:lpstr>
      <vt:lpstr>FLA_List</vt:lpstr>
      <vt:lpstr>FS_List</vt:lpstr>
      <vt:lpstr>Other_List</vt:lpstr>
      <vt:lpstr>'Estock Mgr'!Print_Area</vt:lpstr>
      <vt:lpstr>'In Process Mgr'!Print_Area</vt:lpstr>
      <vt:lpstr>RLA_List</vt:lpstr>
      <vt:lpstr>Rr_Beam_177D_List</vt:lpstr>
      <vt:lpstr>Rr_Beam_890B_List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apmm</dc:creator>
  <cp:lastModifiedBy>Randy Chambers</cp:lastModifiedBy>
  <cp:lastPrinted>2024-12-06T00:21:15Z</cp:lastPrinted>
  <dcterms:created xsi:type="dcterms:W3CDTF">2012-03-27T20:17:51Z</dcterms:created>
  <dcterms:modified xsi:type="dcterms:W3CDTF">2025-04-14T23:20:23Z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</Properties>
</file>