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Windham\AppData\Local\Microsoft\Windows\INetCache\Content.Outlook\1LYV73G7\"/>
    </mc:Choice>
  </mc:AlternateContent>
  <xr:revisionPtr revIDLastSave="0" documentId="8_{5B69A1CC-F23C-4732-B9DA-F49A5D073FE6}" xr6:coauthVersionLast="47" xr6:coauthVersionMax="47" xr10:uidLastSave="{00000000-0000-0000-0000-000000000000}"/>
  <bookViews>
    <workbookView xWindow="-108" yWindow="-108" windowWidth="23256" windowHeight="13896" activeTab="2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externalReferences>
    <externalReference r:id="rId6"/>
  </externalReference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12" i="3"/>
  <c r="B11" i="3"/>
  <c r="B10" i="3"/>
  <c r="B9" i="3"/>
  <c r="B8" i="3"/>
  <c r="L29" i="1"/>
  <c r="L28" i="1"/>
  <c r="L22" i="1"/>
  <c r="L21" i="1"/>
  <c r="B3" i="2" l="1"/>
  <c r="G15" i="2"/>
  <c r="H15" i="2"/>
  <c r="L23" i="1" l="1"/>
  <c r="L24" i="1"/>
  <c r="L25" i="1"/>
  <c r="L26" i="1"/>
  <c r="L27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D14" i="3"/>
  <c r="D13" i="3"/>
  <c r="D12" i="3"/>
  <c r="D11" i="3"/>
  <c r="D10" i="3"/>
  <c r="D9" i="3"/>
  <c r="D8" i="3"/>
  <c r="D7" i="3"/>
  <c r="D6" i="3"/>
  <c r="D5" i="3"/>
  <c r="D4" i="3"/>
  <c r="D3" i="3"/>
  <c r="D2" i="3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K8" i="2"/>
  <c r="P57" i="1"/>
  <c r="C57" i="1"/>
  <c r="P56" i="1"/>
  <c r="C56" i="1"/>
  <c r="P55" i="1"/>
  <c r="C55" i="1"/>
  <c r="P54" i="1"/>
  <c r="C54" i="1"/>
  <c r="P53" i="1"/>
  <c r="F6" i="4" s="1"/>
  <c r="C53" i="1"/>
  <c r="P52" i="1"/>
  <c r="C52" i="1"/>
  <c r="P51" i="1"/>
  <c r="C51" i="1"/>
  <c r="P50" i="1"/>
  <c r="C50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V16" i="4" a="1"/>
  <c r="J10" i="4" a="1"/>
  <c r="I11" i="4" a="1"/>
  <c r="N14" i="4" a="1"/>
  <c r="S18" i="4" a="1"/>
  <c r="W21" i="4" a="1"/>
  <c r="M7" i="4" a="1"/>
  <c r="I20" i="4" a="1"/>
  <c r="K6" i="4" a="1"/>
  <c r="N6" i="4" a="1"/>
  <c r="W18" i="4" a="1"/>
  <c r="J14" i="4" a="1"/>
  <c r="L11" i="4" a="1"/>
  <c r="J4" i="4" a="1"/>
  <c r="S17" i="4" a="1"/>
  <c r="T7" i="4" a="1"/>
  <c r="U7" i="4" a="1"/>
  <c r="M11" i="4" a="1"/>
  <c r="U11" i="4" a="1"/>
  <c r="N17" i="4" a="1"/>
  <c r="N15" i="4" a="1"/>
  <c r="K7" i="4" a="1"/>
  <c r="S21" i="4" a="1"/>
  <c r="S5" i="4" a="1"/>
  <c r="I17" i="4" a="1"/>
  <c r="T10" i="4" a="1"/>
  <c r="N10" i="4" a="1"/>
  <c r="L13" i="4" a="1"/>
  <c r="I7" i="4" a="1"/>
  <c r="K20" i="4" a="1"/>
  <c r="M13" i="4" a="1"/>
  <c r="V15" i="4" a="1"/>
  <c r="W14" i="4" a="1"/>
  <c r="K10" i="4" a="1"/>
  <c r="M14" i="4" a="1"/>
  <c r="L21" i="4" a="1"/>
  <c r="I8" i="4" a="1"/>
  <c r="T9" i="4" a="1"/>
  <c r="U18" i="4" a="1"/>
  <c r="J15" i="4" a="1"/>
  <c r="N12" i="4" a="1"/>
  <c r="J8" i="4" a="1"/>
  <c r="W5" i="4" a="1"/>
  <c r="S12" i="4" a="1"/>
  <c r="M9" i="4" a="1"/>
  <c r="W20" i="4" a="1"/>
  <c r="M22" i="4" a="1"/>
  <c r="V9" i="4" a="1"/>
  <c r="I5" i="4" a="1"/>
  <c r="I6" i="4" a="1"/>
  <c r="N11" i="4" a="1"/>
  <c r="T5" i="4" a="1"/>
  <c r="T6" i="4" a="1"/>
  <c r="V5" i="4" a="1"/>
  <c r="S19" i="4" a="1"/>
  <c r="J11" i="4" a="1"/>
  <c r="T3" i="4" a="1"/>
  <c r="W10" i="4" a="1"/>
  <c r="L15" i="4" a="1"/>
  <c r="L17" i="4" a="1"/>
  <c r="K21" i="4" a="1"/>
  <c r="K17" i="4" a="1"/>
  <c r="M20" i="4" a="1"/>
  <c r="J20" i="4" a="1"/>
  <c r="L5" i="4" a="1"/>
  <c r="L8" i="4" a="1"/>
  <c r="I10" i="4" a="1"/>
  <c r="L6" i="4" a="1"/>
  <c r="J16" i="4" a="1"/>
  <c r="U10" i="4" a="1"/>
  <c r="N3" i="4" a="1"/>
  <c r="V20" i="4" a="1"/>
  <c r="S6" i="4" a="1"/>
  <c r="T8" i="4" a="1"/>
  <c r="U21" i="4" a="1"/>
  <c r="S16" i="4" a="1"/>
  <c r="V3" i="4" a="1"/>
  <c r="S3" i="4" a="1"/>
  <c r="U19" i="4" a="1"/>
  <c r="V19" i="4" a="1"/>
  <c r="J19" i="4" a="1"/>
  <c r="N13" i="4" a="1"/>
  <c r="U17" i="4" a="1"/>
  <c r="L12" i="4" a="1"/>
  <c r="T13" i="4" a="1"/>
  <c r="J7" i="4" a="1"/>
  <c r="I22" i="4" a="1"/>
  <c r="S8" i="4" a="1"/>
  <c r="W19" i="4" a="1"/>
  <c r="K4" i="4" a="1"/>
  <c r="L3" i="4" a="1"/>
  <c r="M17" i="4" a="1"/>
  <c r="S11" i="4" a="1"/>
  <c r="V18" i="4" a="1"/>
  <c r="V4" i="4" a="1"/>
  <c r="J5" i="4" a="1"/>
  <c r="U16" i="4" a="1"/>
  <c r="J22" i="4" a="1"/>
  <c r="S7" i="4" a="1"/>
  <c r="T15" i="4" a="1"/>
  <c r="V11" i="4" a="1"/>
  <c r="N9" i="4" a="1"/>
  <c r="W6" i="4" a="1"/>
  <c r="W4" i="4" a="1"/>
  <c r="V17" i="4" a="1"/>
  <c r="U5" i="4" a="1"/>
  <c r="I19" i="4" a="1"/>
  <c r="V6" i="4" a="1"/>
  <c r="N21" i="4" a="1"/>
  <c r="U13" i="4" a="1"/>
  <c r="W11" i="4" a="1"/>
  <c r="I4" i="4" a="1"/>
  <c r="S20" i="4" a="1"/>
  <c r="V12" i="4" a="1"/>
  <c r="M15" i="4" a="1"/>
  <c r="V22" i="4" a="1"/>
  <c r="W16" i="4" a="1"/>
  <c r="U6" i="4" a="1"/>
  <c r="T12" i="4" a="1"/>
  <c r="S15" i="4" a="1"/>
  <c r="L7" i="4" a="1"/>
  <c r="S14" i="4" a="1"/>
  <c r="U3" i="4" a="1"/>
  <c r="V21" i="4" a="1"/>
  <c r="V7" i="4" a="1"/>
  <c r="J17" i="4" a="1"/>
  <c r="K5" i="4" a="1"/>
  <c r="T18" i="4" a="1"/>
  <c r="L10" i="4" a="1"/>
  <c r="U8" i="4" a="1"/>
  <c r="U14" i="4" a="1"/>
  <c r="I16" i="4" a="1"/>
  <c r="J21" i="4" a="1"/>
  <c r="W3" i="4" a="1"/>
  <c r="M5" i="4" a="1"/>
  <c r="K16" i="4" a="1"/>
  <c r="U15" i="4" a="1"/>
  <c r="S13" i="4" a="1"/>
  <c r="L19" i="4" a="1"/>
  <c r="K22" i="4" a="1"/>
  <c r="K3" i="4" a="1"/>
  <c r="M19" i="4" a="1"/>
  <c r="J3" i="4" a="1"/>
  <c r="L18" i="4" a="1"/>
  <c r="U20" i="4" a="1"/>
  <c r="V10" i="4" a="1"/>
  <c r="S4" i="4" a="1"/>
  <c r="U9" i="4" a="1"/>
  <c r="J12" i="4" a="1"/>
  <c r="K11" i="4" a="1"/>
  <c r="J9" i="4" a="1"/>
  <c r="W17" i="4" a="1"/>
  <c r="I14" i="4" a="1"/>
  <c r="I9" i="4" a="1"/>
  <c r="I15" i="4" a="1"/>
  <c r="K19" i="4" a="1"/>
  <c r="S9" i="4" a="1"/>
  <c r="N7" i="4" a="1"/>
  <c r="L16" i="4" a="1"/>
  <c r="T22" i="4" a="1"/>
  <c r="I12" i="4" a="1"/>
  <c r="U22" i="4" a="1"/>
  <c r="M21" i="4" a="1"/>
  <c r="T20" i="4" a="1"/>
  <c r="M4" i="4" a="1"/>
  <c r="V13" i="4" a="1"/>
  <c r="T17" i="4" a="1"/>
  <c r="T14" i="4" a="1"/>
  <c r="K13" i="4" a="1"/>
  <c r="M6" i="4" a="1"/>
  <c r="M8" i="4" a="1"/>
  <c r="M10" i="4" a="1"/>
  <c r="W22" i="4" a="1"/>
  <c r="S10" i="4" a="1"/>
  <c r="T4" i="4" a="1"/>
  <c r="T21" i="4" a="1"/>
  <c r="W7" i="4" a="1"/>
  <c r="N18" i="4" a="1"/>
  <c r="N5" i="4" a="1"/>
  <c r="T11" i="4" a="1"/>
  <c r="L20" i="4" a="1"/>
  <c r="W15" i="4" a="1"/>
  <c r="L22" i="4" a="1"/>
  <c r="J6" i="4" a="1"/>
  <c r="L14" i="4" a="1"/>
  <c r="J13" i="4" a="1"/>
  <c r="W8" i="4" a="1"/>
  <c r="S22" i="4" a="1"/>
  <c r="J18" i="4" a="1"/>
  <c r="M18" i="4" a="1"/>
  <c r="U12" i="4" a="1"/>
  <c r="K9" i="4" a="1"/>
  <c r="K15" i="4" a="1"/>
  <c r="W13" i="4" a="1"/>
  <c r="T19" i="4" a="1"/>
  <c r="U4" i="4" a="1"/>
  <c r="I21" i="4" a="1"/>
  <c r="I13" i="4" a="1"/>
  <c r="T16" i="4" a="1"/>
  <c r="W12" i="4" a="1"/>
  <c r="M12" i="4" a="1"/>
  <c r="I3" i="4" a="1"/>
  <c r="L4" i="4" a="1"/>
  <c r="K12" i="4" a="1"/>
  <c r="K18" i="4" a="1"/>
  <c r="N8" i="4" a="1"/>
  <c r="N20" i="4" a="1"/>
  <c r="K14" i="4" a="1"/>
  <c r="I18" i="4" a="1"/>
  <c r="K8" i="4" a="1"/>
  <c r="L9" i="4" a="1"/>
  <c r="M3" i="4" a="1"/>
  <c r="V8" i="4" a="1"/>
  <c r="N4" i="4" a="1"/>
  <c r="W9" i="4" a="1"/>
  <c r="V14" i="4" a="1"/>
  <c r="N19" i="4" a="1"/>
  <c r="N16" i="4" a="1"/>
  <c r="M16" i="4" a="1"/>
  <c r="N22" i="4" a="1"/>
  <c r="U2" i="3" l="1" a="1"/>
  <c r="U2" i="3" s="1"/>
  <c r="M19" i="3" s="1" a="1"/>
  <c r="M19" i="3" s="1"/>
  <c r="B3" i="3"/>
  <c r="I3" i="3"/>
  <c r="G3" i="3"/>
  <c r="H3" i="3"/>
  <c r="C3" i="3"/>
  <c r="F3" i="3"/>
  <c r="E3" i="3"/>
  <c r="F12" i="3"/>
  <c r="E12" i="3"/>
  <c r="G12" i="3"/>
  <c r="C12" i="3"/>
  <c r="I12" i="3"/>
  <c r="H12" i="3"/>
  <c r="H6" i="3"/>
  <c r="F6" i="3"/>
  <c r="B6" i="3"/>
  <c r="I6" i="3"/>
  <c r="E6" i="3"/>
  <c r="G6" i="3"/>
  <c r="C8" i="3"/>
  <c r="F8" i="3"/>
  <c r="I8" i="3"/>
  <c r="E8" i="3"/>
  <c r="G8" i="3"/>
  <c r="H8" i="3"/>
  <c r="G11" i="3"/>
  <c r="C11" i="3"/>
  <c r="H11" i="3"/>
  <c r="E11" i="3"/>
  <c r="F11" i="3"/>
  <c r="I11" i="3"/>
  <c r="F4" i="3"/>
  <c r="B4" i="3"/>
  <c r="I4" i="3"/>
  <c r="C4" i="3"/>
  <c r="E4" i="3"/>
  <c r="G4" i="3"/>
  <c r="H4" i="3"/>
  <c r="H5" i="3"/>
  <c r="I5" i="3"/>
  <c r="E5" i="3"/>
  <c r="G5" i="3"/>
  <c r="B5" i="3"/>
  <c r="C5" i="3"/>
  <c r="F5" i="3"/>
  <c r="H13" i="3"/>
  <c r="F13" i="3"/>
  <c r="E13" i="3"/>
  <c r="G13" i="3"/>
  <c r="I13" i="3"/>
  <c r="C13" i="3"/>
  <c r="C14" i="3"/>
  <c r="I14" i="3"/>
  <c r="H14" i="3"/>
  <c r="E14" i="3"/>
  <c r="G14" i="3"/>
  <c r="F14" i="3"/>
  <c r="G7" i="3"/>
  <c r="B7" i="3"/>
  <c r="E7" i="3"/>
  <c r="I7" i="3"/>
  <c r="F7" i="3"/>
  <c r="C7" i="3"/>
  <c r="H7" i="3"/>
  <c r="F8" i="4"/>
  <c r="E9" i="3"/>
  <c r="H9" i="3"/>
  <c r="G9" i="3"/>
  <c r="F9" i="3"/>
  <c r="I9" i="3"/>
  <c r="C9" i="3"/>
  <c r="G2" i="3"/>
  <c r="B2" i="3"/>
  <c r="H2" i="3"/>
  <c r="I2" i="3"/>
  <c r="E2" i="3"/>
  <c r="F2" i="3"/>
  <c r="I10" i="3"/>
  <c r="E10" i="3"/>
  <c r="F10" i="3"/>
  <c r="G10" i="3"/>
  <c r="H10" i="3"/>
  <c r="S10" i="2"/>
  <c r="F11" i="4"/>
  <c r="P12" i="2"/>
  <c r="N10" i="2"/>
  <c r="N14" i="2"/>
  <c r="M21" i="2"/>
  <c r="N11" i="2"/>
  <c r="R11" i="2"/>
  <c r="E12" i="4" s="1"/>
  <c r="R14" i="2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E4" i="4"/>
  <c r="E5" i="4"/>
  <c r="E8" i="4"/>
  <c r="E6" i="4"/>
  <c r="S14" i="2"/>
  <c r="F10" i="4"/>
  <c r="P9" i="2"/>
  <c r="F7" i="4"/>
  <c r="N9" i="2"/>
  <c r="N12" i="2"/>
  <c r="F4" i="4"/>
  <c r="F15" i="4"/>
  <c r="N15" i="2"/>
  <c r="F12" i="4"/>
  <c r="M12" i="2"/>
  <c r="M19" i="2"/>
  <c r="M20" i="2"/>
  <c r="S11" i="2"/>
  <c r="F9" i="4"/>
  <c r="M16" i="2"/>
  <c r="F3" i="4"/>
  <c r="R9" i="2"/>
  <c r="M15" i="2"/>
  <c r="N13" i="2"/>
  <c r="U10" i="1"/>
  <c r="Y8" i="1"/>
  <c r="C2" i="3" s="1"/>
  <c r="Y12" i="1"/>
  <c r="C6" i="3" s="1"/>
  <c r="M8" i="2"/>
  <c r="R10" i="2"/>
  <c r="R13" i="2"/>
  <c r="N8" i="2"/>
  <c r="M17" i="2"/>
  <c r="F14" i="4"/>
  <c r="P13" i="2"/>
  <c r="R8" i="2"/>
  <c r="F5" i="4"/>
  <c r="J26" i="3" l="1" a="1"/>
  <c r="J26" i="3" s="1"/>
  <c r="N26" i="3" a="1"/>
  <c r="N26" i="3" s="1"/>
  <c r="K15" i="3" a="1"/>
  <c r="K15" i="3" s="1"/>
  <c r="R34" i="3" a="1"/>
  <c r="R34" i="3" s="1"/>
  <c r="O9" i="3" a="1"/>
  <c r="O9" i="3" s="1"/>
  <c r="L15" i="3" a="1"/>
  <c r="L15" i="3" s="1"/>
  <c r="N14" i="3" a="1"/>
  <c r="N14" i="3" s="1"/>
  <c r="K27" i="3" a="1"/>
  <c r="K27" i="3" s="1"/>
  <c r="J21" i="3" a="1"/>
  <c r="J21" i="3" s="1"/>
  <c r="K13" i="3" a="1"/>
  <c r="K13" i="3" s="1"/>
  <c r="K38" i="3" a="1"/>
  <c r="K38" i="3" s="1"/>
  <c r="J30" i="3" a="1"/>
  <c r="J30" i="3" s="1"/>
  <c r="K23" i="3" a="1"/>
  <c r="K23" i="3" s="1"/>
  <c r="M4" i="3" a="1"/>
  <c r="M4" i="3" s="1"/>
  <c r="M13" i="3" a="1"/>
  <c r="M13" i="3" s="1"/>
  <c r="K5" i="3" a="1"/>
  <c r="K5" i="3" s="1"/>
  <c r="K35" i="3" a="1"/>
  <c r="K35" i="3" s="1"/>
  <c r="R18" i="3" a="1"/>
  <c r="R18" i="3" s="1"/>
  <c r="N30" i="3" a="1"/>
  <c r="N30" i="3" s="1"/>
  <c r="P35" i="3" a="1"/>
  <c r="P35" i="3" s="1"/>
  <c r="R24" i="3" a="1"/>
  <c r="R24" i="3" s="1"/>
  <c r="R26" i="3" a="1"/>
  <c r="R26" i="3" s="1"/>
  <c r="L39" i="3" a="1"/>
  <c r="L39" i="3" s="1"/>
  <c r="L7" i="3" a="1"/>
  <c r="L7" i="3" s="1"/>
  <c r="L21" i="3" a="1"/>
  <c r="L21" i="3" s="1"/>
  <c r="M22" i="3" a="1"/>
  <c r="M22" i="3" s="1"/>
  <c r="L24" i="3" a="1"/>
  <c r="L24" i="3" s="1"/>
  <c r="J19" i="3" a="1"/>
  <c r="J19" i="3" s="1"/>
  <c r="Q33" i="3" a="1"/>
  <c r="Q33" i="3" s="1"/>
  <c r="R15" i="3" a="1"/>
  <c r="R15" i="3" s="1"/>
  <c r="J28" i="3" a="1"/>
  <c r="J28" i="3" s="1"/>
  <c r="R36" i="3" a="1"/>
  <c r="R36" i="3" s="1"/>
  <c r="L33" i="3" a="1"/>
  <c r="L33" i="3" s="1"/>
  <c r="N16" i="3" a="1"/>
  <c r="N16" i="3" s="1"/>
  <c r="M20" i="3" a="1"/>
  <c r="M20" i="3" s="1"/>
  <c r="N25" i="3" a="1"/>
  <c r="N25" i="3" s="1"/>
  <c r="L34" i="3" a="1"/>
  <c r="L34" i="3" s="1"/>
  <c r="O6" i="3" a="1"/>
  <c r="O6" i="3" s="1"/>
  <c r="Q20" i="3" a="1"/>
  <c r="Q20" i="3" s="1"/>
  <c r="N8" i="3" a="1"/>
  <c r="N8" i="3" s="1"/>
  <c r="Q26" i="3" a="1"/>
  <c r="Q26" i="3" s="1"/>
  <c r="L10" i="3" a="1"/>
  <c r="L10" i="3" s="1"/>
  <c r="L31" i="3" a="1"/>
  <c r="L31" i="3" s="1"/>
  <c r="L18" i="3" a="1"/>
  <c r="L18" i="3" s="1"/>
  <c r="L22" i="3" a="1"/>
  <c r="L22" i="3" s="1"/>
  <c r="P22" i="3" a="1"/>
  <c r="P22" i="3" s="1"/>
  <c r="L13" i="3" a="1"/>
  <c r="L13" i="3" s="1"/>
  <c r="N5" i="3" a="1"/>
  <c r="N5" i="3" s="1"/>
  <c r="L11" i="3" a="1"/>
  <c r="L11" i="3" s="1"/>
  <c r="L20" i="3" a="1"/>
  <c r="L20" i="3" s="1"/>
  <c r="N10" i="3" a="1"/>
  <c r="N10" i="3" s="1"/>
  <c r="O23" i="3" a="1"/>
  <c r="O23" i="3" s="1"/>
  <c r="L28" i="3" a="1"/>
  <c r="L28" i="3" s="1"/>
  <c r="Q19" i="3" a="1"/>
  <c r="Q19" i="3" s="1"/>
  <c r="O29" i="3" a="1"/>
  <c r="O29" i="3" s="1"/>
  <c r="J13" i="3" a="1"/>
  <c r="J13" i="3" s="1"/>
  <c r="R7" i="3" a="1"/>
  <c r="R7" i="3" s="1"/>
  <c r="R9" i="3" a="1"/>
  <c r="R9" i="3" s="1"/>
  <c r="M24" i="3" a="1"/>
  <c r="M24" i="3" s="1"/>
  <c r="J15" i="3" a="1"/>
  <c r="J15" i="3" s="1"/>
  <c r="K26" i="3" a="1"/>
  <c r="K26" i="3" s="1"/>
  <c r="M26" i="3" a="1"/>
  <c r="M26" i="3" s="1"/>
  <c r="O32" i="3" a="1"/>
  <c r="O32" i="3" s="1"/>
  <c r="L3" i="3" a="1"/>
  <c r="L3" i="3" s="1"/>
  <c r="K21" i="3" a="1"/>
  <c r="K21" i="3" s="1"/>
  <c r="J16" i="3" a="1"/>
  <c r="J16" i="3" s="1"/>
  <c r="Q32" i="3" a="1"/>
  <c r="Q32" i="3" s="1"/>
  <c r="N38" i="3" a="1"/>
  <c r="N38" i="3" s="1"/>
  <c r="P18" i="3" a="1"/>
  <c r="P18" i="3" s="1"/>
  <c r="P4" i="3" a="1"/>
  <c r="P4" i="3" s="1"/>
  <c r="N13" i="3" a="1"/>
  <c r="N13" i="3" s="1"/>
  <c r="Q22" i="3" a="1"/>
  <c r="Q22" i="3" s="1"/>
  <c r="P36" i="3" a="1"/>
  <c r="P36" i="3" s="1"/>
  <c r="N27" i="3" a="1"/>
  <c r="N27" i="3" s="1"/>
  <c r="Q34" i="3" a="1"/>
  <c r="Q34" i="3" s="1"/>
  <c r="O26" i="3" a="1"/>
  <c r="O26" i="3" s="1"/>
  <c r="P39" i="3" a="1"/>
  <c r="P39" i="3" s="1"/>
  <c r="R22" i="3" a="1"/>
  <c r="R22" i="3" s="1"/>
  <c r="Q28" i="3" a="1"/>
  <c r="Q28" i="3" s="1"/>
  <c r="M3" i="3" a="1"/>
  <c r="M3" i="3" s="1"/>
  <c r="L17" i="3" a="1"/>
  <c r="L17" i="3" s="1"/>
  <c r="L25" i="3" a="1"/>
  <c r="L25" i="3" s="1"/>
  <c r="Q14" i="3" a="1"/>
  <c r="Q14" i="3" s="1"/>
  <c r="R5" i="3" a="1"/>
  <c r="R5" i="3" s="1"/>
  <c r="M21" i="3" a="1"/>
  <c r="M21" i="3" s="1"/>
  <c r="O16" i="3" a="1"/>
  <c r="O16" i="3" s="1"/>
  <c r="R23" i="3" a="1"/>
  <c r="R23" i="3" s="1"/>
  <c r="L27" i="3" a="1"/>
  <c r="L27" i="3" s="1"/>
  <c r="J38" i="3" a="1"/>
  <c r="J38" i="3" s="1"/>
  <c r="P10" i="3" a="1"/>
  <c r="P10" i="3" s="1"/>
  <c r="R4" i="3" a="1"/>
  <c r="R4" i="3" s="1"/>
  <c r="K8" i="3" a="1"/>
  <c r="K8" i="3" s="1"/>
  <c r="O8" i="3" a="1"/>
  <c r="O8" i="3" s="1"/>
  <c r="M10" i="3" a="1"/>
  <c r="M10" i="3" s="1"/>
  <c r="P17" i="3" a="1"/>
  <c r="P17" i="3" s="1"/>
  <c r="Q7" i="3" a="1"/>
  <c r="Q7" i="3" s="1"/>
  <c r="O38" i="3" a="1"/>
  <c r="O38" i="3" s="1"/>
  <c r="N33" i="3" a="1"/>
  <c r="N33" i="3" s="1"/>
  <c r="K37" i="3" a="1"/>
  <c r="K37" i="3" s="1"/>
  <c r="P24" i="3" a="1"/>
  <c r="P24" i="3" s="1"/>
  <c r="K24" i="3" a="1"/>
  <c r="K24" i="3" s="1"/>
  <c r="M36" i="3" a="1"/>
  <c r="M36" i="3" s="1"/>
  <c r="R14" i="3" a="1"/>
  <c r="R14" i="3" s="1"/>
  <c r="J20" i="3" a="1"/>
  <c r="J20" i="3" s="1"/>
  <c r="P27" i="3" a="1"/>
  <c r="P27" i="3" s="1"/>
  <c r="J6" i="3" a="1"/>
  <c r="J6" i="3" s="1"/>
  <c r="P32" i="3" a="1"/>
  <c r="P32" i="3" s="1"/>
  <c r="M38" i="3" a="1"/>
  <c r="M38" i="3" s="1"/>
  <c r="M30" i="3" a="1"/>
  <c r="M30" i="3" s="1"/>
  <c r="M39" i="3" a="1"/>
  <c r="M39" i="3" s="1"/>
  <c r="Q9" i="3" a="1"/>
  <c r="Q9" i="3" s="1"/>
  <c r="R37" i="3" a="1"/>
  <c r="R37" i="3" s="1"/>
  <c r="K16" i="3" a="1"/>
  <c r="K16" i="3" s="1"/>
  <c r="O11" i="3" a="1"/>
  <c r="O11" i="3" s="1"/>
  <c r="N32" i="3" a="1"/>
  <c r="N32" i="3" s="1"/>
  <c r="R19" i="3" a="1"/>
  <c r="R19" i="3" s="1"/>
  <c r="K3" i="3" a="1"/>
  <c r="K3" i="3" s="1"/>
  <c r="N22" i="3" a="1"/>
  <c r="N22" i="3" s="1"/>
  <c r="M27" i="3" a="1"/>
  <c r="M27" i="3" s="1"/>
  <c r="L38" i="3" a="1"/>
  <c r="L38" i="3" s="1"/>
  <c r="N24" i="3" a="1"/>
  <c r="N24" i="3" s="1"/>
  <c r="M14" i="3" a="1"/>
  <c r="M14" i="3" s="1"/>
  <c r="M8" i="3" a="1"/>
  <c r="M8" i="3" s="1"/>
  <c r="N15" i="3" a="1"/>
  <c r="N15" i="3" s="1"/>
  <c r="Q3" i="3" a="1"/>
  <c r="Q3" i="3" s="1"/>
  <c r="Q25" i="3" a="1"/>
  <c r="Q25" i="3" s="1"/>
  <c r="P19" i="3" a="1"/>
  <c r="P19" i="3" s="1"/>
  <c r="Q27" i="3" a="1"/>
  <c r="Q27" i="3" s="1"/>
  <c r="M17" i="3" a="1"/>
  <c r="M17" i="3" s="1"/>
  <c r="J36" i="3" a="1"/>
  <c r="J36" i="3" s="1"/>
  <c r="P38" i="3" a="1"/>
  <c r="P38" i="3" s="1"/>
  <c r="R39" i="3" a="1"/>
  <c r="R39" i="3" s="1"/>
  <c r="J11" i="3" a="1"/>
  <c r="J11" i="3" s="1"/>
  <c r="K28" i="3" a="1"/>
  <c r="K28" i="3" s="1"/>
  <c r="J31" i="3" a="1"/>
  <c r="J31" i="3" s="1"/>
  <c r="R30" i="3" a="1"/>
  <c r="R30" i="3" s="1"/>
  <c r="K18" i="3" a="1"/>
  <c r="K18" i="3" s="1"/>
  <c r="J12" i="3" a="1"/>
  <c r="J12" i="3" s="1"/>
  <c r="M16" i="3" a="1"/>
  <c r="M16" i="3" s="1"/>
  <c r="O15" i="3" a="1"/>
  <c r="O15" i="3" s="1"/>
  <c r="K14" i="3" a="1"/>
  <c r="K14" i="3" s="1"/>
  <c r="K11" i="3" a="1"/>
  <c r="K11" i="3" s="1"/>
  <c r="M37" i="3" a="1"/>
  <c r="M37" i="3" s="1"/>
  <c r="P30" i="3" a="1"/>
  <c r="P30" i="3" s="1"/>
  <c r="M15" i="3" a="1"/>
  <c r="M15" i="3" s="1"/>
  <c r="J39" i="3" a="1"/>
  <c r="J39" i="3" s="1"/>
  <c r="L30" i="3" a="1"/>
  <c r="L30" i="3" s="1"/>
  <c r="N12" i="3" a="1"/>
  <c r="N12" i="3" s="1"/>
  <c r="O12" i="3" a="1"/>
  <c r="O12" i="3" s="1"/>
  <c r="J25" i="3" a="1"/>
  <c r="J25" i="3" s="1"/>
  <c r="N34" i="3" a="1"/>
  <c r="N34" i="3" s="1"/>
  <c r="R13" i="3" a="1"/>
  <c r="R13" i="3" s="1"/>
  <c r="P33" i="3" a="1"/>
  <c r="P33" i="3" s="1"/>
  <c r="L36" i="3" a="1"/>
  <c r="L36" i="3" s="1"/>
  <c r="R21" i="3" a="1"/>
  <c r="R21" i="3" s="1"/>
  <c r="N35" i="3" a="1"/>
  <c r="N35" i="3" s="1"/>
  <c r="R8" i="3" a="1"/>
  <c r="R8" i="3" s="1"/>
  <c r="Q35" i="3" a="1"/>
  <c r="Q35" i="3" s="1"/>
  <c r="J23" i="3" a="1"/>
  <c r="J23" i="3" s="1"/>
  <c r="P15" i="3" a="1"/>
  <c r="P15" i="3" s="1"/>
  <c r="J32" i="3" a="1"/>
  <c r="J32" i="3" s="1"/>
  <c r="K31" i="3" a="1"/>
  <c r="K31" i="3" s="1"/>
  <c r="R6" i="3" a="1"/>
  <c r="R6" i="3" s="1"/>
  <c r="L4" i="3" a="1"/>
  <c r="L4" i="3" s="1"/>
  <c r="R27" i="3" a="1"/>
  <c r="R27" i="3" s="1"/>
  <c r="J14" i="3" a="1"/>
  <c r="J14" i="3" s="1"/>
  <c r="P3" i="3" a="1"/>
  <c r="P3" i="3" s="1"/>
  <c r="P28" i="3" a="1"/>
  <c r="P28" i="3" s="1"/>
  <c r="P21" i="3" a="1"/>
  <c r="P21" i="3" s="1"/>
  <c r="J37" i="3" a="1"/>
  <c r="J37" i="3" s="1"/>
  <c r="P12" i="3" a="1"/>
  <c r="P12" i="3" s="1"/>
  <c r="N19" i="3" a="1"/>
  <c r="N19" i="3" s="1"/>
  <c r="Q6" i="3" a="1"/>
  <c r="Q6" i="3" s="1"/>
  <c r="Q4" i="3" a="1"/>
  <c r="Q4" i="3" s="1"/>
  <c r="N36" i="3" a="1"/>
  <c r="N36" i="3" s="1"/>
  <c r="Q10" i="3" a="1"/>
  <c r="Q10" i="3" s="1"/>
  <c r="M25" i="3" a="1"/>
  <c r="M25" i="3" s="1"/>
  <c r="M6" i="3" a="1"/>
  <c r="M6" i="3" s="1"/>
  <c r="K33" i="3" a="1"/>
  <c r="K33" i="3" s="1"/>
  <c r="K10" i="3" a="1"/>
  <c r="K10" i="3" s="1"/>
  <c r="L23" i="3" a="1"/>
  <c r="L23" i="3" s="1"/>
  <c r="R29" i="3" a="1"/>
  <c r="R29" i="3" s="1"/>
  <c r="Q24" i="3" a="1"/>
  <c r="Q24" i="3" s="1"/>
  <c r="K9" i="3" a="1"/>
  <c r="K9" i="3" s="1"/>
  <c r="K22" i="3" a="1"/>
  <c r="K22" i="3" s="1"/>
  <c r="O3" i="3" a="1"/>
  <c r="O3" i="3" s="1"/>
  <c r="L9" i="3" a="1"/>
  <c r="L9" i="3" s="1"/>
  <c r="R20" i="3" a="1"/>
  <c r="R20" i="3" s="1"/>
  <c r="M7" i="3" a="1"/>
  <c r="M7" i="3" s="1"/>
  <c r="N18" i="3" a="1"/>
  <c r="N18" i="3" s="1"/>
  <c r="Q13" i="3" a="1"/>
  <c r="Q13" i="3" s="1"/>
  <c r="P6" i="3" a="1"/>
  <c r="P6" i="3" s="1"/>
  <c r="Q23" i="3" a="1"/>
  <c r="Q23" i="3" s="1"/>
  <c r="O5" i="3" a="1"/>
  <c r="O5" i="3" s="1"/>
  <c r="O14" i="3" a="1"/>
  <c r="O14" i="3" s="1"/>
  <c r="R35" i="3" a="1"/>
  <c r="R35" i="3" s="1"/>
  <c r="Q36" i="3" a="1"/>
  <c r="Q36" i="3" s="1"/>
  <c r="J4" i="3" a="1"/>
  <c r="J4" i="3" s="1"/>
  <c r="N11" i="3" a="1"/>
  <c r="N11" i="3" s="1"/>
  <c r="K7" i="3" a="1"/>
  <c r="K7" i="3" s="1"/>
  <c r="K19" i="3" a="1"/>
  <c r="K19" i="3" s="1"/>
  <c r="N28" i="3" a="1"/>
  <c r="N28" i="3" s="1"/>
  <c r="L26" i="3" a="1"/>
  <c r="L26" i="3" s="1"/>
  <c r="J29" i="3" a="1"/>
  <c r="J29" i="3" s="1"/>
  <c r="O21" i="3" a="1"/>
  <c r="O21" i="3" s="1"/>
  <c r="K17" i="3" a="1"/>
  <c r="K17" i="3" s="1"/>
  <c r="P23" i="3" a="1"/>
  <c r="P23" i="3" s="1"/>
  <c r="O13" i="3" a="1"/>
  <c r="O13" i="3" s="1"/>
  <c r="N37" i="3" a="1"/>
  <c r="N37" i="3" s="1"/>
  <c r="Q17" i="3" a="1"/>
  <c r="Q17" i="3" s="1"/>
  <c r="M28" i="3" a="1"/>
  <c r="M28" i="3" s="1"/>
  <c r="R31" i="3" a="1"/>
  <c r="R31" i="3" s="1"/>
  <c r="Q37" i="3" a="1"/>
  <c r="Q37" i="3" s="1"/>
  <c r="O20" i="3" a="1"/>
  <c r="O20" i="3" s="1"/>
  <c r="K29" i="3" a="1"/>
  <c r="K29" i="3" s="1"/>
  <c r="N39" i="3" a="1"/>
  <c r="N39" i="3" s="1"/>
  <c r="Q18" i="3" a="1"/>
  <c r="Q18" i="3" s="1"/>
  <c r="M11" i="3" a="1"/>
  <c r="M11" i="3" s="1"/>
  <c r="O34" i="3" a="1"/>
  <c r="O34" i="3" s="1"/>
  <c r="R32" i="3" a="1"/>
  <c r="R32" i="3" s="1"/>
  <c r="R11" i="3" a="1"/>
  <c r="R11" i="3" s="1"/>
  <c r="L12" i="3" a="1"/>
  <c r="L12" i="3" s="1"/>
  <c r="Q21" i="3" a="1"/>
  <c r="Q21" i="3" s="1"/>
  <c r="Q12" i="3" a="1"/>
  <c r="Q12" i="3" s="1"/>
  <c r="K32" i="3" a="1"/>
  <c r="K32" i="3" s="1"/>
  <c r="P25" i="3" a="1"/>
  <c r="P25" i="3" s="1"/>
  <c r="L16" i="3" a="1"/>
  <c r="L16" i="3" s="1"/>
  <c r="R17" i="3" a="1"/>
  <c r="R17" i="3" s="1"/>
  <c r="Q8" i="3" a="1"/>
  <c r="Q8" i="3" s="1"/>
  <c r="P8" i="3" a="1"/>
  <c r="P8" i="3" s="1"/>
  <c r="Q11" i="3" a="1"/>
  <c r="Q11" i="3" s="1"/>
  <c r="M32" i="3" a="1"/>
  <c r="M32" i="3" s="1"/>
  <c r="Q5" i="3" a="1"/>
  <c r="Q5" i="3" s="1"/>
  <c r="L5" i="3" a="1"/>
  <c r="L5" i="3" s="1"/>
  <c r="K36" i="3" a="1"/>
  <c r="K36" i="3" s="1"/>
  <c r="P34" i="3" a="1"/>
  <c r="P34" i="3" s="1"/>
  <c r="J8" i="3" a="1"/>
  <c r="J8" i="3" s="1"/>
  <c r="M23" i="3" a="1"/>
  <c r="M23" i="3" s="1"/>
  <c r="J22" i="3" a="1"/>
  <c r="J22" i="3" s="1"/>
  <c r="O37" i="3" a="1"/>
  <c r="O37" i="3" s="1"/>
  <c r="O30" i="3" a="1"/>
  <c r="O30" i="3" s="1"/>
  <c r="J9" i="3" a="1"/>
  <c r="J9" i="3" s="1"/>
  <c r="Q29" i="3" a="1"/>
  <c r="Q29" i="3" s="1"/>
  <c r="O25" i="3" a="1"/>
  <c r="O25" i="3" s="1"/>
  <c r="R3" i="3" a="1"/>
  <c r="R3" i="3" s="1"/>
  <c r="N6" i="3" a="1"/>
  <c r="N6" i="3" s="1"/>
  <c r="R16" i="3" a="1"/>
  <c r="R16" i="3" s="1"/>
  <c r="L35" i="3" a="1"/>
  <c r="L35" i="3" s="1"/>
  <c r="P9" i="3" a="1"/>
  <c r="P9" i="3" s="1"/>
  <c r="J24" i="3" a="1"/>
  <c r="J24" i="3" s="1"/>
  <c r="Q38" i="3" a="1"/>
  <c r="Q38" i="3" s="1"/>
  <c r="P31" i="3" a="1"/>
  <c r="P31" i="3" s="1"/>
  <c r="N3" i="3" a="1"/>
  <c r="N3" i="3" s="1"/>
  <c r="O4" i="3" a="1"/>
  <c r="O4" i="3" s="1"/>
  <c r="O39" i="3" a="1"/>
  <c r="O39" i="3" s="1"/>
  <c r="O19" i="3" a="1"/>
  <c r="O19" i="3" s="1"/>
  <c r="J7" i="3" a="1"/>
  <c r="J7" i="3" s="1"/>
  <c r="R33" i="3" a="1"/>
  <c r="R33" i="3" s="1"/>
  <c r="M12" i="3" a="1"/>
  <c r="M12" i="3" s="1"/>
  <c r="M18" i="3" a="1"/>
  <c r="M18" i="3" s="1"/>
  <c r="J18" i="3" a="1"/>
  <c r="J18" i="3" s="1"/>
  <c r="M9" i="3" a="1"/>
  <c r="M9" i="3" s="1"/>
  <c r="R10" i="3" a="1"/>
  <c r="R10" i="3" s="1"/>
  <c r="M35" i="3" a="1"/>
  <c r="M35" i="3" s="1"/>
  <c r="M33" i="3" a="1"/>
  <c r="M33" i="3" s="1"/>
  <c r="O35" i="3" a="1"/>
  <c r="O35" i="3" s="1"/>
  <c r="N29" i="3" a="1"/>
  <c r="N29" i="3" s="1"/>
  <c r="J27" i="3" a="1"/>
  <c r="J27" i="3" s="1"/>
  <c r="K4" i="3" a="1"/>
  <c r="K4" i="3" s="1"/>
  <c r="O33" i="3" a="1"/>
  <c r="O33" i="3" s="1"/>
  <c r="O31" i="3" a="1"/>
  <c r="O31" i="3" s="1"/>
  <c r="P26" i="3" a="1"/>
  <c r="P26" i="3" s="1"/>
  <c r="O27" i="3" a="1"/>
  <c r="O27" i="3" s="1"/>
  <c r="J17" i="3" a="1"/>
  <c r="J17" i="3" s="1"/>
  <c r="Q39" i="3" a="1"/>
  <c r="Q39" i="3" s="1"/>
  <c r="O17" i="3" a="1"/>
  <c r="O17" i="3" s="1"/>
  <c r="N17" i="3" a="1"/>
  <c r="N17" i="3" s="1"/>
  <c r="L8" i="3" a="1"/>
  <c r="L8" i="3" s="1"/>
  <c r="J10" i="3" a="1"/>
  <c r="J10" i="3" s="1"/>
  <c r="M34" i="3" a="1"/>
  <c r="M34" i="3" s="1"/>
  <c r="O28" i="3" a="1"/>
  <c r="O28" i="3" s="1"/>
  <c r="N20" i="3" a="1"/>
  <c r="N20" i="3" s="1"/>
  <c r="O36" i="3" a="1"/>
  <c r="O36" i="3" s="1"/>
  <c r="P5" i="3" a="1"/>
  <c r="P5" i="3" s="1"/>
  <c r="M29" i="3" a="1"/>
  <c r="M29" i="3" s="1"/>
  <c r="N7" i="3" a="1"/>
  <c r="N7" i="3" s="1"/>
  <c r="P13" i="3" a="1"/>
  <c r="P13" i="3" s="1"/>
  <c r="P11" i="3" a="1"/>
  <c r="P11" i="3" s="1"/>
  <c r="R12" i="3" a="1"/>
  <c r="R12" i="3" s="1"/>
  <c r="L6" i="3" a="1"/>
  <c r="L6" i="3" s="1"/>
  <c r="Q30" i="3" a="1"/>
  <c r="Q30" i="3" s="1"/>
  <c r="N4" i="3" a="1"/>
  <c r="N4" i="3" s="1"/>
  <c r="N31" i="3" a="1"/>
  <c r="N31" i="3" s="1"/>
  <c r="N23" i="3" a="1"/>
  <c r="N23" i="3" s="1"/>
  <c r="L37" i="3" a="1"/>
  <c r="L37" i="3" s="1"/>
  <c r="J35" i="3" a="1"/>
  <c r="J35" i="3" s="1"/>
  <c r="O7" i="3" a="1"/>
  <c r="O7" i="3" s="1"/>
  <c r="K6" i="3" a="1"/>
  <c r="K6" i="3" s="1"/>
  <c r="O18" i="3" a="1"/>
  <c r="O18" i="3" s="1"/>
  <c r="P14" i="3" a="1"/>
  <c r="P14" i="3" s="1"/>
  <c r="O10" i="3" a="1"/>
  <c r="O10" i="3" s="1"/>
  <c r="Q16" i="3" a="1"/>
  <c r="Q16" i="3" s="1"/>
  <c r="K20" i="3" a="1"/>
  <c r="K20" i="3" s="1"/>
  <c r="P37" i="3" a="1"/>
  <c r="P37" i="3" s="1"/>
  <c r="K12" i="3" a="1"/>
  <c r="K12" i="3" s="1"/>
  <c r="J34" i="3" a="1"/>
  <c r="J34" i="3" s="1"/>
  <c r="O24" i="3" a="1"/>
  <c r="O24" i="3" s="1"/>
  <c r="R38" i="3" a="1"/>
  <c r="R38" i="3" s="1"/>
  <c r="K34" i="3" a="1"/>
  <c r="K34" i="3" s="1"/>
  <c r="J33" i="3" a="1"/>
  <c r="J33" i="3" s="1"/>
  <c r="L14" i="3" a="1"/>
  <c r="L14" i="3" s="1"/>
  <c r="L32" i="3" a="1"/>
  <c r="L32" i="3" s="1"/>
  <c r="L29" i="3" a="1"/>
  <c r="L29" i="3" s="1"/>
  <c r="M5" i="3" a="1"/>
  <c r="M5" i="3" s="1"/>
  <c r="P16" i="3" a="1"/>
  <c r="P16" i="3" s="1"/>
  <c r="P7" i="3" a="1"/>
  <c r="P7" i="3" s="1"/>
  <c r="P20" i="3" a="1"/>
  <c r="P20" i="3" s="1"/>
  <c r="P29" i="3" a="1"/>
  <c r="P29" i="3" s="1"/>
  <c r="N21" i="3" a="1"/>
  <c r="N21" i="3" s="1"/>
  <c r="K25" i="3" a="1"/>
  <c r="K25" i="3" s="1"/>
  <c r="Q15" i="3" a="1"/>
  <c r="Q15" i="3" s="1"/>
  <c r="M31" i="3" a="1"/>
  <c r="M31" i="3" s="1"/>
  <c r="N9" i="3" a="1"/>
  <c r="N9" i="3" s="1"/>
  <c r="Q31" i="3" a="1"/>
  <c r="Q31" i="3" s="1"/>
  <c r="L19" i="3" a="1"/>
  <c r="L19" i="3" s="1"/>
  <c r="J5" i="3" a="1"/>
  <c r="J5" i="3" s="1"/>
  <c r="J3" i="3" a="1"/>
  <c r="J3" i="3" s="1"/>
  <c r="K39" i="3" a="1"/>
  <c r="K39" i="3" s="1"/>
  <c r="R25" i="3" a="1"/>
  <c r="R25" i="3" s="1"/>
  <c r="K30" i="3" a="1"/>
  <c r="K30" i="3" s="1"/>
  <c r="R28" i="3" a="1"/>
  <c r="R28" i="3" s="1"/>
  <c r="O22" i="3" a="1"/>
  <c r="O22" i="3" s="1"/>
  <c r="S12" i="2"/>
  <c r="E15" i="4"/>
  <c r="E3" i="4"/>
  <c r="Y16" i="1"/>
  <c r="C10" i="3" s="1"/>
  <c r="E9" i="4"/>
  <c r="S13" i="2"/>
  <c r="E10" i="4"/>
  <c r="E14" i="4"/>
  <c r="E11" i="4"/>
  <c r="S9" i="2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<sst xmlns="http://schemas.openxmlformats.org/spreadsheetml/2006/main" count="636" uniqueCount="262">
  <si>
    <t>Production Report</t>
  </si>
  <si>
    <t>&lt;-Input Date here (ONLY)</t>
  </si>
  <si>
    <t>.</t>
  </si>
  <si>
    <t>Unit Weld</t>
  </si>
  <si>
    <t>Shift:</t>
  </si>
  <si>
    <t>2nd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</si>
  <si>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</si>
  <si>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</si>
  <si>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</si>
  <si>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</si>
  <si>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</si>
  <si>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</si>
  <si>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</si>
  <si>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</si>
  <si>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</si>
  <si>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</si>
  <si>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</si>
  <si>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</si>
  <si>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</si>
  <si>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</si>
  <si>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</si>
  <si>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</si>
  <si>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</si>
  <si>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</si>
  <si>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</si>
  <si>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</si>
  <si>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</si>
  <si>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</si>
  <si>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</si>
  <si>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</si>
  <si>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</si>
  <si>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</si>
  <si>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</si>
  <si>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</si>
  <si>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</si>
  <si>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</si>
  <si>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</si>
  <si>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</si>
  <si>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</si>
  <si>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</si>
  <si>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</si>
  <si>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</si>
  <si>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</si>
  <si>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</si>
  <si>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</si>
  <si>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</si>
  <si>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</si>
  <si>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</si>
  <si>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</si>
  <si>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</si>
  <si>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</si>
  <si>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</si>
  <si>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</si>
  <si>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</si>
  <si>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</si>
  <si>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</si>
  <si>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</si>
  <si>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</si>
  <si>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</si>
  <si>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</si>
  <si>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</si>
  <si>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</si>
  <si>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</si>
  <si>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</si>
  <si>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</si>
  <si>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</si>
  <si>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</si>
  <si>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</si>
  <si>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</si>
  <si>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</si>
  <si>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</si>
  <si>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</si>
  <si>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</si>
  <si>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</si>
  <si>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</si>
  <si>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</si>
  <si>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</si>
  <si>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</si>
  <si>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</si>
  <si>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</si>
  <si>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</si>
  <si>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</si>
  <si>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</si>
  <si>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</si>
  <si>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</si>
  <si>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</si>
  <si>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</si>
  <si>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</si>
  <si>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</si>
  <si>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</si>
  <si>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</si>
  <si>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</si>
  <si>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</si>
  <si>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</si>
  <si>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</si>
  <si>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</si>
  <si>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</si>
  <si>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</si>
  <si>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</si>
  <si>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</si>
  <si>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</si>
  <si>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</si>
  <si>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</si>
  <si>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</si>
  <si>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</si>
  <si>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</si>
  <si>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</si>
  <si>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</si>
  <si>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</si>
  <si>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</si>
  <si>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</si>
  <si>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</si>
  <si>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</si>
  <si>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</si>
  <si>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</si>
  <si>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</si>
  <si>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</si>
  <si>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1st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</si>
  <si>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</si>
  <si>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</si>
  <si>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</si>
  <si>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</si>
  <si>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</si>
  <si>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</si>
  <si>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</si>
  <si>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</si>
  <si>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</si>
  <si>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</si>
  <si>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</si>
  <si>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</si>
  <si>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</si>
  <si>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</si>
  <si>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</si>
  <si>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</si>
  <si>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</si>
  <si>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</si>
  <si>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</si>
  <si>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</si>
  <si>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</si>
  <si>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</si>
  <si>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</si>
  <si>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</si>
  <si>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</si>
  <si>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</si>
  <si>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</si>
  <si>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</si>
  <si>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</si>
  <si>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</si>
  <si>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</si>
  <si>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</si>
  <si>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</si>
  <si>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</si>
  <si>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</si>
  <si>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</si>
  <si>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</si>
  <si>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</si>
  <si>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</si>
  <si>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</si>
  <si>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</si>
  <si>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</si>
  <si>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</si>
  <si>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</si>
  <si>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</si>
  <si>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</si>
  <si>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</si>
  <si>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</si>
  <si>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</si>
  <si>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</si>
  <si>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</si>
  <si>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</si>
  <si>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</si>
  <si>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</si>
  <si>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</si>
  <si>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</si>
  <si>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</si>
  <si>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</si>
  <si>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</si>
  <si>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</si>
  <si>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</si>
  <si>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</si>
  <si>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</si>
  <si>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</si>
  <si>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</si>
  <si>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</si>
  <si>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</si>
  <si>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</si>
  <si>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</si>
  <si>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</si>
  <si>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</si>
  <si>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</si>
  <si>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</si>
  <si>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</si>
  <si>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</si>
  <si>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</si>
  <si>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</si>
  <si>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</si>
  <si>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</si>
  <si>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</si>
  <si>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</si>
  <si>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</si>
  <si>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</si>
  <si>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</si>
  <si>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</si>
  <si>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</si>
  <si>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</si>
  <si>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</si>
  <si>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</si>
  <si>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</si>
  <si>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</si>
  <si>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</si>
  <si>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</si>
  <si>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</si>
  <si>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</si>
  <si>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</si>
  <si>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</si>
  <si>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</si>
  <si>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</si>
  <si>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</si>
  <si>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</si>
  <si>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</si>
  <si>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</si>
  <si>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</si>
  <si>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</si>
  <si>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</si>
  <si>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</si>
  <si>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</si>
  <si>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</si>
  <si>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</si>
  <si>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</si>
  <si>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</si>
  <si>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</si>
  <si>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</si>
  <si>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</si>
  <si>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</si>
  <si>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</si>
  <si>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</si>
  <si>
    <t>Equipment</t>
  </si>
  <si>
    <t>Planned stop</t>
  </si>
  <si>
    <t>Nozzle clean/Tip change</t>
  </si>
  <si>
    <t>Stop Call Wait</t>
  </si>
  <si>
    <t>TMs recovered 177D during lunch</t>
  </si>
  <si>
    <t>GM meeting</t>
  </si>
  <si>
    <t xml:space="preserve">ALL </t>
  </si>
  <si>
    <t>Process down</t>
  </si>
  <si>
    <t>Out of stamping parts 51273 at the start of shift</t>
  </si>
  <si>
    <t>KWKR-1831 robot fault</t>
  </si>
  <si>
    <t>Clamp fault at station 20</t>
  </si>
  <si>
    <t>MT unclamped the part and repositioned it on the jig</t>
  </si>
  <si>
    <t>Side clamp 2 clamp 4 fault</t>
  </si>
  <si>
    <t>Sensor loose</t>
  </si>
  <si>
    <t>MT adjusted the sensor and tightend the set screws</t>
  </si>
  <si>
    <t>Change over to 177D</t>
  </si>
  <si>
    <t>Low toe</t>
  </si>
  <si>
    <t>Production repaired parts and completed alignment</t>
  </si>
  <si>
    <t>Scrap code #7</t>
  </si>
  <si>
    <t>Scrap code #3 (2); Scrap code #36 (8)</t>
  </si>
  <si>
    <t>6 parts failed alignment</t>
  </si>
  <si>
    <t>Out of 890B stabilzer bars</t>
  </si>
  <si>
    <t>Station down</t>
  </si>
  <si>
    <t>Station 11 down</t>
  </si>
  <si>
    <t>Sensor not detecting part on the cooling stand</t>
  </si>
  <si>
    <t>Production cleaned the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</si>
</sst>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&quot;:&quot;mm"/>
    <numFmt numFmtId="165" formatCode="0.0%"/>
    <numFmt numFmtId="166" formatCode="0.00&quot; &quot;"/>
    <numFmt numFmtId="167" formatCode="h&quot;:&quot;mm;@"/>
    <numFmt numFmtId="168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1" fontId="0" fillId="0" borderId="6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8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0" borderId="3" xfId="0" applyBorder="1">
      <alignment vertical="center"/>
    </xf>
    <xf numFmtId="0" fontId="9" fillId="0" borderId="19" xfId="0" applyFont="1" applyBorder="1" applyAlignment="1">
      <alignment horizontal="center"/>
    </xf>
    <xf numFmtId="0" fontId="0" fillId="16" borderId="20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3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24" fillId="14" borderId="47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UnitPDReport2nd.xlsx" TargetMode="External"/><Relationship Id="rId1" Type="http://schemas.openxmlformats.org/officeDocument/2006/relationships/externalLinkPath" Target="https://apmmtab.sharepoint.com/sites/unit/Shared%20Documents/UnitPDReport2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</sheetNames>
    <sheetDataSet>
      <sheetData sheetId="0"/>
      <sheetData sheetId="1">
        <row r="8">
          <cell r="C8" t="str">
            <v>Rr Sus 51206</v>
          </cell>
        </row>
        <row r="9">
          <cell r="C9" t="str">
            <v>Fr lwr arm 48068/9</v>
          </cell>
        </row>
        <row r="10">
          <cell r="C10" t="str">
            <v>OA Cowl 55701</v>
          </cell>
        </row>
        <row r="11">
          <cell r="C11" t="str">
            <v>Rear arm 48730</v>
          </cell>
        </row>
        <row r="12">
          <cell r="C12" t="str">
            <v>Fr sus 51201</v>
          </cell>
        </row>
        <row r="13">
          <cell r="C13" t="str">
            <v>Rear Beam 42110 177D</v>
          </cell>
        </row>
        <row r="14">
          <cell r="C14" t="str">
            <v>Rear Beam 42110 890B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>
      <calculatedColumnFormula>IF(UOA[[#This Row],[Build]]=0,"",TRIM(LEFT('UW(New)'!C8,LEN('UW(New)'!C8)-6)))</calculatedColumnFormula>
    </tableColumn>
    <tableColumn id="3" xr3:uid="{0040AD88-D49E-4850-8125-6E36339703A2}" name="OA" dataDxfId="5">
      <calculatedColumnFormula>IF(UOA[[#This Row],[Build]]=0,"",'UW(New)'!Y8)</calculatedColumnFormula>
    </tableColumn>
    <tableColumn id="4" xr3:uid="{ED42CA96-2419-4931-8D70-43F8906B7D6E}" name="Build"/>
    <tableColumn id="5" xr3:uid="{953C829C-CCA3-43EB-817D-E6EB461178AD}" name="Finish">
      <calculatedColumnFormula>IF(UOA[[#This Row],[Build]]=0,"",'UW(New)'!J8)</calculatedColumnFormula>
    </tableColumn>
    <tableColumn id="6" xr3:uid="{88A32AFE-8BCC-4B3B-8679-CE7E3174C2F8}" name="DPV">
      <calculatedColumnFormula>IF(UOA[[#This Row],[Build]]=0,"",'UW(New)'!V8)</calculatedColumnFormula>
    </tableColumn>
    <tableColumn id="7" xr3:uid="{719F55F3-B351-4ED3-816A-A650C676DDB2}" name="Scrap">
      <calculatedColumnFormula>IF(UOA[[#This Row],[Build]]=0,"",'UW(New)'!P50)</calculatedColumnFormula>
    </tableColumn>
    <tableColumn id="8" xr3:uid="{EC80D87C-6997-4FEC-8FD3-9B54B8E01883}" name="Shift" dataDxfId="4">
      <calculatedColumnFormula>IF(UOA[[#This Row],[Build]]=0,"","B")</calculatedColumnFormula>
    </tableColumn>
    <tableColumn id="9" xr3:uid="{5D18250C-6CF4-4FCD-AC08-AB9062E888DB}" name="Date" dataDxfId="3">
      <calculatedColumnFormula>IF(UOA[[#This Row],[Build]]=0,"",'UW(New)'!$B$3)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R39" totalsRowShown="0" headerRowBorderDxfId="2" tableBorderDxfId="1">
  <autoFilter ref="J2:R39" xr:uid="{432EDFE3-8B0A-4219-A4C6-4C22FC2F4D7B}"/>
  <tableColumns count="9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5"/>
  <sheetViews>
    <sheetView zoomScale="70" zoomScaleNormal="70" workbookViewId="0">
      <selection activeCell="E29" sqref="E29"/>
    </sheetView>
  </sheetViews>
  <sheetFormatPr defaultColWidth="10" defaultRowHeight="13.8" outlineLevelRow="1"/>
  <cols>
    <col min="1" max="1" width="6.21875" style="1" customWidth="1"/>
    <col min="2" max="2" width="11.88671875" style="2" customWidth="1"/>
    <col min="3" max="4" width="11.88671875" style="1" customWidth="1"/>
    <col min="5" max="10" width="11.109375" style="1" customWidth="1"/>
    <col min="11" max="11" width="17.33203125" style="1" bestFit="1" customWidth="1"/>
    <col min="12" max="30" width="11.10937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20">
        <v>45763</v>
      </c>
      <c r="C3" s="220"/>
      <c r="E3" s="221" t="s">
        <v>1</v>
      </c>
      <c r="F3" s="221"/>
      <c r="G3" s="221"/>
      <c r="H3" s="221"/>
      <c r="M3" s="1" t="s">
        <v>2</v>
      </c>
      <c r="Y3" s="1">
        <f>IF(J8 &gt; 0.361111, 10, 0)</f>
        <v>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17" t="s">
        <v>7</v>
      </c>
      <c r="C6" s="217" t="s">
        <v>8</v>
      </c>
      <c r="D6" s="217"/>
      <c r="E6" s="217"/>
      <c r="F6" s="219" t="s">
        <v>9</v>
      </c>
      <c r="G6" s="217" t="s">
        <v>10</v>
      </c>
      <c r="H6" s="217"/>
      <c r="I6" s="219" t="s">
        <v>11</v>
      </c>
      <c r="J6" s="219" t="s">
        <v>12</v>
      </c>
      <c r="K6" s="219" t="s">
        <v>13</v>
      </c>
      <c r="L6" s="219" t="s">
        <v>14</v>
      </c>
      <c r="M6" s="219" t="s">
        <v>15</v>
      </c>
      <c r="N6" s="219" t="s">
        <v>16</v>
      </c>
      <c r="O6" s="219"/>
      <c r="P6" s="219"/>
      <c r="Q6" s="219"/>
      <c r="R6" s="219"/>
      <c r="S6" s="219"/>
      <c r="T6" s="216" t="s">
        <v>17</v>
      </c>
      <c r="U6" s="216" t="s">
        <v>18</v>
      </c>
      <c r="V6" s="215" t="s">
        <v>19</v>
      </c>
      <c r="W6" s="215"/>
      <c r="X6" s="215"/>
      <c r="Y6" s="217" t="s">
        <v>20</v>
      </c>
      <c r="Z6" s="215" t="s">
        <v>21</v>
      </c>
      <c r="AA6" s="218" t="s">
        <v>22</v>
      </c>
      <c r="AB6" s="218"/>
      <c r="AC6" s="231" t="s">
        <v>23</v>
      </c>
      <c r="AD6" s="231"/>
    </row>
    <row r="7" spans="2:30" ht="27.6">
      <c r="B7" s="217"/>
      <c r="C7" s="217"/>
      <c r="D7" s="217"/>
      <c r="E7" s="217"/>
      <c r="F7" s="219"/>
      <c r="G7" s="11" t="s">
        <v>24</v>
      </c>
      <c r="H7" s="12" t="s">
        <v>25</v>
      </c>
      <c r="I7" s="219"/>
      <c r="J7" s="219"/>
      <c r="K7" s="219"/>
      <c r="L7" s="219"/>
      <c r="M7" s="219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16"/>
      <c r="U7" s="216"/>
      <c r="V7" s="14" t="s">
        <v>32</v>
      </c>
      <c r="W7" s="12" t="s">
        <v>6</v>
      </c>
      <c r="X7" s="12" t="s">
        <v>33</v>
      </c>
      <c r="Y7" s="217"/>
      <c r="Z7" s="215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25" t="s">
        <v>36</v>
      </c>
      <c r="D8" s="225"/>
      <c r="E8" s="225"/>
      <c r="F8" s="15">
        <v>3.48</v>
      </c>
      <c r="G8" s="16">
        <v>96</v>
      </c>
      <c r="H8" s="16">
        <v>96</v>
      </c>
      <c r="I8" s="17">
        <v>0.77777777777777779</v>
      </c>
      <c r="J8" s="18">
        <v>0.12361111111111112</v>
      </c>
      <c r="K8" s="19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433</v>
      </c>
      <c r="L8" s="20">
        <v>55</v>
      </c>
      <c r="M8" s="172"/>
      <c r="N8" s="21">
        <v>13</v>
      </c>
      <c r="O8" s="21"/>
      <c r="P8" s="21"/>
      <c r="Q8" s="21"/>
      <c r="R8" s="21">
        <v>27</v>
      </c>
      <c r="S8" s="172">
        <f t="shared" ref="S8:S13" si="1">SUM(N8:R8)</f>
        <v>40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85">
        <v>0.48</v>
      </c>
      <c r="W8" s="24"/>
      <c r="X8" s="25"/>
      <c r="Y8" s="26">
        <f t="shared" ref="Y8:Y13" si="4">IFERROR(IF((F8/((K8-L8)/H8))&gt;1,1,F8/((K8-L8)/H8)),0)</f>
        <v>0.88380952380952382</v>
      </c>
      <c r="Z8" s="11">
        <f t="shared" ref="Z8:Z13" si="5">IFERROR(((W8+X8)*1000000)/H8,0)</f>
        <v>0</v>
      </c>
      <c r="AA8" s="185">
        <v>3</v>
      </c>
      <c r="AB8" s="185"/>
      <c r="AC8" s="185"/>
      <c r="AD8" s="186"/>
    </row>
    <row r="9" spans="2:30" ht="33" customHeight="1">
      <c r="B9" s="11">
        <v>2</v>
      </c>
      <c r="C9" s="225" t="s">
        <v>37</v>
      </c>
      <c r="D9" s="225"/>
      <c r="E9" s="225"/>
      <c r="F9" s="15">
        <v>1.2</v>
      </c>
      <c r="G9" s="16">
        <v>420</v>
      </c>
      <c r="H9" s="16">
        <v>420</v>
      </c>
      <c r="I9" s="17">
        <v>0.77777777777777779</v>
      </c>
      <c r="J9" s="18">
        <v>0.1875</v>
      </c>
      <c r="K9" s="19">
        <f t="shared" si="0"/>
        <v>515</v>
      </c>
      <c r="L9" s="20">
        <v>34</v>
      </c>
      <c r="M9" s="172"/>
      <c r="N9" s="21"/>
      <c r="O9" s="21"/>
      <c r="P9" s="21"/>
      <c r="Q9" s="21"/>
      <c r="R9" s="21"/>
      <c r="S9" s="172">
        <f t="shared" si="1"/>
        <v>0</v>
      </c>
      <c r="T9" s="22">
        <f t="shared" si="2"/>
        <v>1.4254385964912293</v>
      </c>
      <c r="U9" s="22">
        <f t="shared" si="3"/>
        <v>1.1666666666666667</v>
      </c>
      <c r="V9" s="185">
        <v>0.02</v>
      </c>
      <c r="W9" s="24"/>
      <c r="X9" s="25"/>
      <c r="Y9" s="26">
        <f t="shared" si="4"/>
        <v>1</v>
      </c>
      <c r="Z9" s="11">
        <f t="shared" si="5"/>
        <v>0</v>
      </c>
      <c r="AA9" s="185">
        <v>4</v>
      </c>
      <c r="AB9" s="185"/>
      <c r="AC9" s="185"/>
      <c r="AD9" s="186"/>
    </row>
    <row r="10" spans="2:30" ht="33" customHeight="1">
      <c r="B10" s="11">
        <v>3</v>
      </c>
      <c r="C10" s="225" t="s">
        <v>38</v>
      </c>
      <c r="D10" s="225"/>
      <c r="E10" s="225"/>
      <c r="F10" s="15">
        <v>1.2</v>
      </c>
      <c r="G10" s="16">
        <v>420</v>
      </c>
      <c r="H10" s="16">
        <v>420</v>
      </c>
      <c r="I10" s="17">
        <v>0.77777777777777779</v>
      </c>
      <c r="J10" s="18">
        <v>0.16666666666666666</v>
      </c>
      <c r="K10" s="19">
        <f t="shared" si="0"/>
        <v>485</v>
      </c>
      <c r="L10" s="20">
        <v>10</v>
      </c>
      <c r="M10" s="172"/>
      <c r="N10" s="21"/>
      <c r="O10" s="21"/>
      <c r="P10" s="21"/>
      <c r="Q10" s="21"/>
      <c r="R10" s="21"/>
      <c r="S10" s="172">
        <f t="shared" si="1"/>
        <v>0</v>
      </c>
      <c r="T10" s="22">
        <f t="shared" si="2"/>
        <v>1.4254385964912293</v>
      </c>
      <c r="U10" s="22">
        <f t="shared" si="3"/>
        <v>0.66666666666666663</v>
      </c>
      <c r="V10" s="185"/>
      <c r="W10" s="24"/>
      <c r="X10" s="25"/>
      <c r="Y10" s="26">
        <f t="shared" si="4"/>
        <v>1</v>
      </c>
      <c r="Z10" s="11">
        <f t="shared" si="5"/>
        <v>0</v>
      </c>
      <c r="AA10" s="187">
        <v>1</v>
      </c>
      <c r="AB10" s="185"/>
      <c r="AC10" s="185"/>
      <c r="AD10" s="186"/>
    </row>
    <row r="11" spans="2:30" ht="33" customHeight="1">
      <c r="B11" s="11">
        <v>4</v>
      </c>
      <c r="C11" s="225" t="s">
        <v>39</v>
      </c>
      <c r="D11" s="225"/>
      <c r="E11" s="225"/>
      <c r="F11" s="15">
        <v>1.2</v>
      </c>
      <c r="G11" s="16">
        <v>420</v>
      </c>
      <c r="H11" s="16">
        <v>420</v>
      </c>
      <c r="I11" s="17">
        <v>0.77777777777777779</v>
      </c>
      <c r="J11" s="18">
        <v>0.18402777777777779</v>
      </c>
      <c r="K11" s="19">
        <f t="shared" si="0"/>
        <v>510</v>
      </c>
      <c r="L11" s="20">
        <v>34</v>
      </c>
      <c r="M11" s="172"/>
      <c r="N11" s="21"/>
      <c r="O11" s="21"/>
      <c r="P11" s="21"/>
      <c r="Q11" s="21"/>
      <c r="R11" s="21"/>
      <c r="S11" s="172">
        <f t="shared" si="1"/>
        <v>0</v>
      </c>
      <c r="T11" s="22">
        <f t="shared" si="2"/>
        <v>1.4254385964912293</v>
      </c>
      <c r="U11" s="22">
        <f t="shared" si="3"/>
        <v>1.0833333333333333</v>
      </c>
      <c r="V11" s="185"/>
      <c r="W11" s="24"/>
      <c r="X11" s="25"/>
      <c r="Y11" s="26">
        <f t="shared" si="4"/>
        <v>1</v>
      </c>
      <c r="Z11" s="11">
        <f t="shared" si="5"/>
        <v>0</v>
      </c>
      <c r="AA11" s="187">
        <v>2</v>
      </c>
      <c r="AB11" s="185"/>
      <c r="AC11" s="185"/>
      <c r="AD11" s="186"/>
    </row>
    <row r="12" spans="2:30" ht="33" customHeight="1">
      <c r="B12" s="11">
        <v>5</v>
      </c>
      <c r="C12" s="225" t="s">
        <v>40</v>
      </c>
      <c r="D12" s="225"/>
      <c r="E12" s="225"/>
      <c r="F12" s="15">
        <v>1.2</v>
      </c>
      <c r="G12" s="16">
        <v>288</v>
      </c>
      <c r="H12" s="16">
        <v>288</v>
      </c>
      <c r="I12" s="17">
        <v>0.77777777777777779</v>
      </c>
      <c r="J12" s="18">
        <v>0.05</v>
      </c>
      <c r="K12" s="19">
        <f t="shared" si="0"/>
        <v>337</v>
      </c>
      <c r="L12" s="20">
        <v>10</v>
      </c>
      <c r="M12" s="172"/>
      <c r="N12" s="21"/>
      <c r="O12" s="21"/>
      <c r="P12" s="21"/>
      <c r="Q12" s="21"/>
      <c r="R12" s="21"/>
      <c r="S12" s="172">
        <f t="shared" si="1"/>
        <v>0</v>
      </c>
      <c r="T12" s="22">
        <f t="shared" si="2"/>
        <v>0</v>
      </c>
      <c r="U12" s="22">
        <f t="shared" si="3"/>
        <v>0</v>
      </c>
      <c r="V12" s="185"/>
      <c r="W12" s="24"/>
      <c r="X12" s="25"/>
      <c r="Y12" s="26">
        <f t="shared" si="4"/>
        <v>1</v>
      </c>
      <c r="Z12" s="11">
        <f t="shared" si="5"/>
        <v>0</v>
      </c>
      <c r="AA12" s="185">
        <v>1</v>
      </c>
      <c r="AB12" s="185"/>
      <c r="AC12" s="185"/>
      <c r="AD12" s="184"/>
    </row>
    <row r="13" spans="2:30" ht="33" customHeight="1">
      <c r="B13" s="27">
        <v>6</v>
      </c>
      <c r="C13" s="225" t="s">
        <v>41</v>
      </c>
      <c r="D13" s="225"/>
      <c r="E13" s="225"/>
      <c r="F13" s="15">
        <v>1.25</v>
      </c>
      <c r="G13" s="16">
        <v>486</v>
      </c>
      <c r="H13" s="16">
        <v>442</v>
      </c>
      <c r="I13" s="17">
        <v>0.77777777777777779</v>
      </c>
      <c r="J13" s="18">
        <v>0.24305555555555555</v>
      </c>
      <c r="K13" s="19">
        <f t="shared" si="0"/>
        <v>595</v>
      </c>
      <c r="L13" s="20">
        <v>58</v>
      </c>
      <c r="M13" s="172"/>
      <c r="N13" s="21">
        <v>3</v>
      </c>
      <c r="O13" s="21"/>
      <c r="P13" s="21"/>
      <c r="Q13" s="21"/>
      <c r="R13" s="21">
        <v>7</v>
      </c>
      <c r="S13" s="172">
        <f t="shared" si="1"/>
        <v>10</v>
      </c>
      <c r="T13" s="22">
        <f t="shared" si="2"/>
        <v>2.2763157894736841</v>
      </c>
      <c r="U13" s="22">
        <f t="shared" si="3"/>
        <v>2.5</v>
      </c>
      <c r="V13" s="185">
        <v>0.09</v>
      </c>
      <c r="W13" s="24"/>
      <c r="X13" s="25"/>
      <c r="Y13" s="26">
        <f t="shared" si="4"/>
        <v>1</v>
      </c>
      <c r="Z13" s="11">
        <f t="shared" si="5"/>
        <v>0</v>
      </c>
      <c r="AA13" s="185">
        <v>6</v>
      </c>
      <c r="AB13" s="185"/>
      <c r="AC13" s="185"/>
      <c r="AD13" s="184"/>
    </row>
    <row r="14" spans="2:30" ht="33" customHeight="1">
      <c r="B14" s="200"/>
      <c r="C14" s="225" t="s">
        <v>42</v>
      </c>
      <c r="D14" s="225"/>
      <c r="E14" s="225"/>
      <c r="F14" s="15">
        <v>1.25</v>
      </c>
      <c r="G14" s="16">
        <v>387</v>
      </c>
      <c r="H14" s="16">
        <v>340</v>
      </c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3.9473684210526966E-2</v>
      </c>
      <c r="U14" s="33"/>
      <c r="V14" s="34"/>
      <c r="W14" s="35"/>
      <c r="X14" s="35"/>
      <c r="Y14" s="36"/>
      <c r="Z14" s="37">
        <f>((W14+X14)*1000000)/H14</f>
        <v>0</v>
      </c>
      <c r="AA14" s="35"/>
      <c r="AB14" s="35"/>
      <c r="AC14" s="38"/>
      <c r="AD14" s="38"/>
    </row>
    <row r="15" spans="2:30" ht="33" customHeight="1">
      <c r="B15" s="200"/>
      <c r="C15" s="225" t="s">
        <v>43</v>
      </c>
      <c r="D15" s="225"/>
      <c r="E15" s="225"/>
      <c r="F15" s="15">
        <v>1.25</v>
      </c>
      <c r="G15" s="16">
        <v>99</v>
      </c>
      <c r="H15" s="16">
        <v>102</v>
      </c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>
        <f>((W15+X15)*1000000)/H15</f>
        <v>0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0.98063492063492064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0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0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26" t="s">
        <v>55</v>
      </c>
      <c r="AA19" s="226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1" t="s">
        <v>59</v>
      </c>
      <c r="F20" s="222" t="s">
        <v>60</v>
      </c>
      <c r="G20" s="223"/>
      <c r="H20" s="223"/>
      <c r="I20" s="223"/>
      <c r="J20" s="224"/>
      <c r="K20" s="52" t="s">
        <v>61</v>
      </c>
      <c r="L20" s="52" t="s">
        <v>62</v>
      </c>
      <c r="M20" s="228" t="s">
        <v>63</v>
      </c>
      <c r="N20" s="229"/>
      <c r="O20" s="229"/>
      <c r="P20" s="229"/>
      <c r="Q20" s="229"/>
      <c r="R20" s="229"/>
      <c r="S20" s="229"/>
      <c r="T20" s="229"/>
      <c r="U20" s="229"/>
      <c r="V20" s="230"/>
      <c r="W20" s="227" t="s">
        <v>64</v>
      </c>
      <c r="X20" s="227"/>
      <c r="Y20" s="227"/>
      <c r="Z20" s="11" t="s">
        <v>65</v>
      </c>
      <c r="AA20" s="11" t="s">
        <v>66</v>
      </c>
      <c r="AB20" s="215" t="s">
        <v>67</v>
      </c>
      <c r="AC20" s="215"/>
      <c r="AD20" s="11" t="s">
        <v>68</v>
      </c>
    </row>
    <row r="21" spans="2:30" customFormat="1" ht="25.5" customHeight="1">
      <c r="B21" s="176" t="s">
        <v>242</v>
      </c>
      <c r="C21" s="177" t="s">
        <v>30</v>
      </c>
      <c r="D21" s="178" t="s">
        <v>27</v>
      </c>
      <c r="E21" s="179" t="s">
        <v>30</v>
      </c>
      <c r="F21" s="195" t="s">
        <v>237</v>
      </c>
      <c r="G21" s="196"/>
      <c r="H21" s="196"/>
      <c r="I21" s="196"/>
      <c r="J21" s="197"/>
      <c r="K21" s="176">
        <v>10</v>
      </c>
      <c r="L21" s="175">
        <f t="shared" ref="L21" si="6">K21/4.3</f>
        <v>2.3255813953488373</v>
      </c>
      <c r="M21" s="195" t="s">
        <v>241</v>
      </c>
      <c r="N21" s="196"/>
      <c r="O21" s="196"/>
      <c r="P21" s="196"/>
      <c r="Q21" s="196"/>
      <c r="R21" s="196"/>
      <c r="S21" s="196"/>
      <c r="T21" s="196"/>
      <c r="U21" s="196"/>
      <c r="V21" s="197"/>
      <c r="W21" s="198" t="s">
        <v>239</v>
      </c>
      <c r="X21" s="198"/>
      <c r="Y21" s="198"/>
      <c r="Z21" s="182" t="s">
        <v>107</v>
      </c>
      <c r="AA21" s="182"/>
      <c r="AB21" s="199"/>
      <c r="AC21" s="199"/>
      <c r="AD21" s="183"/>
    </row>
    <row r="22" spans="2:30" customFormat="1" ht="25.5" customHeight="1">
      <c r="B22" s="176" t="s">
        <v>163</v>
      </c>
      <c r="C22" s="177" t="s">
        <v>171</v>
      </c>
      <c r="D22" s="178" t="s">
        <v>236</v>
      </c>
      <c r="E22" s="179" t="s">
        <v>30</v>
      </c>
      <c r="F22" s="195" t="s">
        <v>237</v>
      </c>
      <c r="G22" s="196"/>
      <c r="H22" s="196"/>
      <c r="I22" s="196"/>
      <c r="J22" s="197"/>
      <c r="K22" s="176">
        <v>24</v>
      </c>
      <c r="L22" s="175">
        <f>K22/4.3</f>
        <v>5.5813953488372094</v>
      </c>
      <c r="M22" s="195" t="s">
        <v>238</v>
      </c>
      <c r="N22" s="196"/>
      <c r="O22" s="196"/>
      <c r="P22" s="196"/>
      <c r="Q22" s="196"/>
      <c r="R22" s="196"/>
      <c r="S22" s="196"/>
      <c r="T22" s="196"/>
      <c r="U22" s="196"/>
      <c r="V22" s="197"/>
      <c r="W22" s="198" t="s">
        <v>239</v>
      </c>
      <c r="X22" s="198"/>
      <c r="Y22" s="198"/>
      <c r="Z22" s="182" t="s">
        <v>107</v>
      </c>
      <c r="AA22" s="182"/>
      <c r="AB22" s="199"/>
      <c r="AC22" s="199"/>
      <c r="AD22" s="183"/>
    </row>
    <row r="23" spans="2:30" customFormat="1" ht="25.5" customHeight="1">
      <c r="B23" s="176" t="s">
        <v>165</v>
      </c>
      <c r="C23" s="177" t="s">
        <v>171</v>
      </c>
      <c r="D23" s="178" t="s">
        <v>236</v>
      </c>
      <c r="E23" s="179" t="s">
        <v>30</v>
      </c>
      <c r="F23" s="195" t="s">
        <v>237</v>
      </c>
      <c r="G23" s="196"/>
      <c r="H23" s="196"/>
      <c r="I23" s="196"/>
      <c r="J23" s="197"/>
      <c r="K23" s="176">
        <v>24</v>
      </c>
      <c r="L23" s="175">
        <f>K23/4.3</f>
        <v>5.5813953488372094</v>
      </c>
      <c r="M23" s="195" t="s">
        <v>238</v>
      </c>
      <c r="N23" s="196"/>
      <c r="O23" s="196"/>
      <c r="P23" s="196"/>
      <c r="Q23" s="196"/>
      <c r="R23" s="196"/>
      <c r="S23" s="196"/>
      <c r="T23" s="196"/>
      <c r="U23" s="196"/>
      <c r="V23" s="197"/>
      <c r="W23" s="198" t="s">
        <v>239</v>
      </c>
      <c r="X23" s="198"/>
      <c r="Y23" s="198"/>
      <c r="Z23" s="182" t="s">
        <v>107</v>
      </c>
      <c r="AA23" s="182"/>
      <c r="AB23" s="199"/>
      <c r="AC23" s="199"/>
      <c r="AD23" s="183"/>
    </row>
    <row r="24" spans="2:30" customFormat="1" ht="25.5" customHeight="1">
      <c r="B24" s="176" t="s">
        <v>162</v>
      </c>
      <c r="C24" s="177" t="s">
        <v>171</v>
      </c>
      <c r="D24" s="178" t="s">
        <v>27</v>
      </c>
      <c r="E24" s="179" t="s">
        <v>30</v>
      </c>
      <c r="F24" s="195" t="s">
        <v>237</v>
      </c>
      <c r="G24" s="196"/>
      <c r="H24" s="196"/>
      <c r="I24" s="196"/>
      <c r="J24" s="197"/>
      <c r="K24" s="176">
        <v>45</v>
      </c>
      <c r="L24" s="175">
        <f t="shared" ref="L24:L45" si="7">K24/4.3</f>
        <v>10.465116279069768</v>
      </c>
      <c r="M24" s="195" t="s">
        <v>240</v>
      </c>
      <c r="N24" s="196"/>
      <c r="O24" s="196"/>
      <c r="P24" s="196"/>
      <c r="Q24" s="196"/>
      <c r="R24" s="196"/>
      <c r="S24" s="196"/>
      <c r="T24" s="196"/>
      <c r="U24" s="196"/>
      <c r="V24" s="197"/>
      <c r="W24" s="198" t="s">
        <v>239</v>
      </c>
      <c r="X24" s="198"/>
      <c r="Y24" s="198"/>
      <c r="Z24" s="182" t="s">
        <v>107</v>
      </c>
      <c r="AA24" s="182"/>
      <c r="AB24" s="199"/>
      <c r="AC24" s="199"/>
      <c r="AD24" s="183"/>
    </row>
    <row r="25" spans="2:30" customFormat="1" ht="25.5" customHeight="1">
      <c r="B25" s="176" t="s">
        <v>162</v>
      </c>
      <c r="C25" s="177" t="s">
        <v>171</v>
      </c>
      <c r="D25" s="178" t="s">
        <v>30</v>
      </c>
      <c r="E25" s="179" t="s">
        <v>136</v>
      </c>
      <c r="F25" s="195" t="s">
        <v>243</v>
      </c>
      <c r="G25" s="196"/>
      <c r="H25" s="196"/>
      <c r="I25" s="196"/>
      <c r="J25" s="197"/>
      <c r="K25" s="176">
        <v>27</v>
      </c>
      <c r="L25" s="175">
        <f t="shared" si="7"/>
        <v>6.279069767441861</v>
      </c>
      <c r="M25" s="195" t="s">
        <v>244</v>
      </c>
      <c r="N25" s="196"/>
      <c r="O25" s="196"/>
      <c r="P25" s="196"/>
      <c r="Q25" s="196"/>
      <c r="R25" s="196"/>
      <c r="S25" s="196"/>
      <c r="T25" s="196"/>
      <c r="U25" s="196"/>
      <c r="V25" s="197"/>
      <c r="W25" s="198" t="s">
        <v>239</v>
      </c>
      <c r="X25" s="198"/>
      <c r="Y25" s="198"/>
      <c r="Z25" s="182" t="s">
        <v>107</v>
      </c>
      <c r="AA25" s="182"/>
      <c r="AB25" s="199"/>
      <c r="AC25" s="199"/>
      <c r="AD25" s="183"/>
    </row>
    <row r="26" spans="2:30" customFormat="1" ht="47.25" customHeight="1">
      <c r="B26" s="176" t="s">
        <v>162</v>
      </c>
      <c r="C26" s="177" t="s">
        <v>171</v>
      </c>
      <c r="D26" s="178" t="s">
        <v>236</v>
      </c>
      <c r="E26" s="179" t="s">
        <v>143</v>
      </c>
      <c r="F26" s="195" t="s">
        <v>245</v>
      </c>
      <c r="G26" s="196"/>
      <c r="H26" s="196"/>
      <c r="I26" s="196"/>
      <c r="J26" s="197"/>
      <c r="K26" s="176">
        <v>5</v>
      </c>
      <c r="L26" s="175">
        <f t="shared" si="7"/>
        <v>1.1627906976744187</v>
      </c>
      <c r="M26" s="195" t="s">
        <v>246</v>
      </c>
      <c r="N26" s="196"/>
      <c r="O26" s="196"/>
      <c r="P26" s="196"/>
      <c r="Q26" s="196"/>
      <c r="R26" s="196"/>
      <c r="S26" s="196"/>
      <c r="T26" s="196"/>
      <c r="U26" s="196"/>
      <c r="V26" s="197"/>
      <c r="W26" s="198" t="s">
        <v>247</v>
      </c>
      <c r="X26" s="198"/>
      <c r="Y26" s="198"/>
      <c r="Z26" s="182" t="s">
        <v>107</v>
      </c>
      <c r="AA26" s="182" t="s">
        <v>107</v>
      </c>
      <c r="AB26" s="199"/>
      <c r="AC26" s="199"/>
      <c r="AD26" s="184"/>
    </row>
    <row r="27" spans="2:30" customFormat="1" ht="47.25" customHeight="1">
      <c r="B27" s="176" t="s">
        <v>162</v>
      </c>
      <c r="C27" s="177" t="s">
        <v>183</v>
      </c>
      <c r="D27" s="178" t="s">
        <v>236</v>
      </c>
      <c r="E27" s="179" t="s">
        <v>137</v>
      </c>
      <c r="F27" s="195" t="s">
        <v>248</v>
      </c>
      <c r="G27" s="196"/>
      <c r="H27" s="196"/>
      <c r="I27" s="196"/>
      <c r="J27" s="197"/>
      <c r="K27" s="176">
        <v>8</v>
      </c>
      <c r="L27" s="175">
        <f t="shared" si="7"/>
        <v>1.8604651162790697</v>
      </c>
      <c r="M27" s="195" t="s">
        <v>249</v>
      </c>
      <c r="N27" s="196"/>
      <c r="O27" s="196"/>
      <c r="P27" s="196"/>
      <c r="Q27" s="196"/>
      <c r="R27" s="196"/>
      <c r="S27" s="196"/>
      <c r="T27" s="196"/>
      <c r="U27" s="196"/>
      <c r="V27" s="197"/>
      <c r="W27" s="198" t="s">
        <v>250</v>
      </c>
      <c r="X27" s="198"/>
      <c r="Y27" s="198"/>
      <c r="Z27" s="182" t="s">
        <v>107</v>
      </c>
      <c r="AA27" s="182" t="s">
        <v>107</v>
      </c>
      <c r="AB27" s="199"/>
      <c r="AC27" s="199"/>
      <c r="AD27" s="184"/>
    </row>
    <row r="28" spans="2:30" customFormat="1" ht="47.25" customHeight="1">
      <c r="B28" s="176" t="s">
        <v>168</v>
      </c>
      <c r="C28" s="177" t="s">
        <v>183</v>
      </c>
      <c r="D28" s="178" t="s">
        <v>30</v>
      </c>
      <c r="E28" s="179" t="s">
        <v>136</v>
      </c>
      <c r="F28" s="195" t="s">
        <v>258</v>
      </c>
      <c r="G28" s="196"/>
      <c r="H28" s="196"/>
      <c r="I28" s="196"/>
      <c r="J28" s="197"/>
      <c r="K28" s="176">
        <v>4</v>
      </c>
      <c r="L28" s="175">
        <f t="shared" ref="L28" si="8">K28/4.3</f>
        <v>0.93023255813953487</v>
      </c>
      <c r="M28" s="195" t="s">
        <v>257</v>
      </c>
      <c r="N28" s="196"/>
      <c r="O28" s="196"/>
      <c r="P28" s="196"/>
      <c r="Q28" s="196"/>
      <c r="R28" s="196"/>
      <c r="S28" s="196"/>
      <c r="T28" s="196"/>
      <c r="U28" s="196"/>
      <c r="V28" s="197"/>
      <c r="W28" s="198" t="s">
        <v>239</v>
      </c>
      <c r="X28" s="198"/>
      <c r="Y28" s="198"/>
      <c r="Z28" s="182" t="s">
        <v>107</v>
      </c>
      <c r="AA28" s="182"/>
      <c r="AB28" s="199"/>
      <c r="AC28" s="199"/>
      <c r="AD28" s="184"/>
    </row>
    <row r="29" spans="2:30" customFormat="1" ht="47.25" customHeight="1">
      <c r="B29" s="176" t="s">
        <v>168</v>
      </c>
      <c r="C29" s="177" t="s">
        <v>171</v>
      </c>
      <c r="D29" s="178" t="s">
        <v>236</v>
      </c>
      <c r="E29" s="179" t="s">
        <v>30</v>
      </c>
      <c r="F29" s="195" t="s">
        <v>259</v>
      </c>
      <c r="G29" s="196"/>
      <c r="H29" s="196"/>
      <c r="I29" s="196"/>
      <c r="J29" s="197"/>
      <c r="K29" s="176">
        <v>3</v>
      </c>
      <c r="L29" s="175">
        <f t="shared" ref="L29" si="9">K29/4.3</f>
        <v>0.69767441860465118</v>
      </c>
      <c r="M29" s="195" t="s">
        <v>260</v>
      </c>
      <c r="N29" s="196"/>
      <c r="O29" s="196"/>
      <c r="P29" s="196"/>
      <c r="Q29" s="196"/>
      <c r="R29" s="196"/>
      <c r="S29" s="196"/>
      <c r="T29" s="196"/>
      <c r="U29" s="196"/>
      <c r="V29" s="197"/>
      <c r="W29" s="198" t="s">
        <v>261</v>
      </c>
      <c r="X29" s="198"/>
      <c r="Y29" s="198"/>
      <c r="Z29" s="182" t="s">
        <v>107</v>
      </c>
      <c r="AA29" s="182"/>
      <c r="AB29" s="199"/>
      <c r="AC29" s="199"/>
      <c r="AD29" s="184"/>
    </row>
    <row r="30" spans="2:30" customFormat="1" ht="40.200000000000003" customHeight="1">
      <c r="B30" s="176" t="s">
        <v>168</v>
      </c>
      <c r="C30" s="177" t="s">
        <v>171</v>
      </c>
      <c r="D30" s="178" t="s">
        <v>236</v>
      </c>
      <c r="E30" s="179" t="s">
        <v>30</v>
      </c>
      <c r="F30" s="195" t="s">
        <v>251</v>
      </c>
      <c r="G30" s="196"/>
      <c r="H30" s="196"/>
      <c r="I30" s="196"/>
      <c r="J30" s="197"/>
      <c r="K30" s="176">
        <v>15</v>
      </c>
      <c r="L30" s="175">
        <f t="shared" si="7"/>
        <v>3.4883720930232558</v>
      </c>
      <c r="M30" s="195"/>
      <c r="N30" s="196"/>
      <c r="O30" s="196"/>
      <c r="P30" s="196"/>
      <c r="Q30" s="196"/>
      <c r="R30" s="196"/>
      <c r="S30" s="196"/>
      <c r="T30" s="196"/>
      <c r="U30" s="196"/>
      <c r="V30" s="197"/>
      <c r="W30" s="198"/>
      <c r="X30" s="198"/>
      <c r="Y30" s="198"/>
      <c r="Z30" s="182" t="s">
        <v>107</v>
      </c>
      <c r="AA30" s="182"/>
      <c r="AB30" s="199"/>
      <c r="AC30" s="199"/>
      <c r="AD30" s="184"/>
    </row>
    <row r="31" spans="2:30" customFormat="1" ht="40.200000000000003" customHeight="1">
      <c r="B31" s="176" t="s">
        <v>167</v>
      </c>
      <c r="C31" s="177" t="s">
        <v>214</v>
      </c>
      <c r="D31" s="178" t="s">
        <v>30</v>
      </c>
      <c r="E31" s="180" t="s">
        <v>145</v>
      </c>
      <c r="F31" s="212" t="s">
        <v>256</v>
      </c>
      <c r="G31" s="213"/>
      <c r="H31" s="213"/>
      <c r="I31" s="213"/>
      <c r="J31" s="214"/>
      <c r="K31" s="176">
        <v>3</v>
      </c>
      <c r="L31" s="175">
        <f t="shared" si="7"/>
        <v>0.69767441860465118</v>
      </c>
      <c r="M31" s="195" t="s">
        <v>252</v>
      </c>
      <c r="N31" s="196"/>
      <c r="O31" s="196"/>
      <c r="P31" s="196"/>
      <c r="Q31" s="196"/>
      <c r="R31" s="196"/>
      <c r="S31" s="196"/>
      <c r="T31" s="196"/>
      <c r="U31" s="196"/>
      <c r="V31" s="197"/>
      <c r="W31" s="198" t="s">
        <v>253</v>
      </c>
      <c r="X31" s="198"/>
      <c r="Y31" s="198"/>
      <c r="Z31" s="182" t="s">
        <v>107</v>
      </c>
      <c r="AA31" s="182"/>
      <c r="AB31" s="199"/>
      <c r="AC31" s="199"/>
      <c r="AD31" s="184"/>
    </row>
    <row r="32" spans="2:30" customFormat="1" ht="40.200000000000003" customHeight="1">
      <c r="B32" s="176" t="s">
        <v>169</v>
      </c>
      <c r="C32" s="177" t="s">
        <v>171</v>
      </c>
      <c r="D32" s="178" t="s">
        <v>236</v>
      </c>
      <c r="E32" s="179" t="s">
        <v>30</v>
      </c>
      <c r="F32" s="195" t="s">
        <v>237</v>
      </c>
      <c r="G32" s="196"/>
      <c r="H32" s="196"/>
      <c r="I32" s="196"/>
      <c r="J32" s="197"/>
      <c r="K32" s="176">
        <v>33</v>
      </c>
      <c r="L32" s="175">
        <f t="shared" si="7"/>
        <v>7.6744186046511631</v>
      </c>
      <c r="M32" s="195" t="s">
        <v>238</v>
      </c>
      <c r="N32" s="196"/>
      <c r="O32" s="196"/>
      <c r="P32" s="196"/>
      <c r="Q32" s="196"/>
      <c r="R32" s="196"/>
      <c r="S32" s="196"/>
      <c r="T32" s="196"/>
      <c r="U32" s="196"/>
      <c r="V32" s="197"/>
      <c r="W32" s="198" t="s">
        <v>239</v>
      </c>
      <c r="X32" s="198"/>
      <c r="Y32" s="198"/>
      <c r="Z32" s="182" t="s">
        <v>107</v>
      </c>
      <c r="AA32" s="182"/>
      <c r="AB32" s="199"/>
      <c r="AC32" s="199"/>
      <c r="AD32" s="184"/>
    </row>
    <row r="33" spans="2:30" customFormat="1" ht="40.200000000000003" customHeight="1">
      <c r="B33" s="176"/>
      <c r="C33" s="177"/>
      <c r="D33" s="178"/>
      <c r="E33" s="180"/>
      <c r="F33" s="212"/>
      <c r="G33" s="213"/>
      <c r="H33" s="213"/>
      <c r="I33" s="213"/>
      <c r="J33" s="214"/>
      <c r="K33" s="176"/>
      <c r="L33" s="175">
        <f t="shared" si="7"/>
        <v>0</v>
      </c>
      <c r="M33" s="195"/>
      <c r="N33" s="196"/>
      <c r="O33" s="196"/>
      <c r="P33" s="196"/>
      <c r="Q33" s="196"/>
      <c r="R33" s="196"/>
      <c r="S33" s="196"/>
      <c r="T33" s="196"/>
      <c r="U33" s="196"/>
      <c r="V33" s="197"/>
      <c r="W33" s="199"/>
      <c r="X33" s="199"/>
      <c r="Y33" s="199"/>
      <c r="Z33" s="182"/>
      <c r="AA33" s="182"/>
      <c r="AB33" s="199"/>
      <c r="AC33" s="199"/>
      <c r="AD33" s="184"/>
    </row>
    <row r="34" spans="2:30" customFormat="1" ht="40.200000000000003" customHeight="1">
      <c r="B34" s="176"/>
      <c r="C34" s="177"/>
      <c r="D34" s="178"/>
      <c r="E34" s="179"/>
      <c r="F34" s="195"/>
      <c r="G34" s="196"/>
      <c r="H34" s="196"/>
      <c r="I34" s="196"/>
      <c r="J34" s="197"/>
      <c r="K34" s="176"/>
      <c r="L34" s="175">
        <f t="shared" si="7"/>
        <v>0</v>
      </c>
      <c r="M34" s="195"/>
      <c r="N34" s="196"/>
      <c r="O34" s="196"/>
      <c r="P34" s="196"/>
      <c r="Q34" s="196"/>
      <c r="R34" s="196"/>
      <c r="S34" s="196"/>
      <c r="T34" s="196"/>
      <c r="U34" s="196"/>
      <c r="V34" s="197"/>
      <c r="W34" s="198"/>
      <c r="X34" s="198"/>
      <c r="Y34" s="198"/>
      <c r="Z34" s="182"/>
      <c r="AA34" s="182"/>
      <c r="AB34" s="199"/>
      <c r="AC34" s="199"/>
      <c r="AD34" s="184"/>
    </row>
    <row r="35" spans="2:30" customFormat="1" ht="40.200000000000003" customHeight="1">
      <c r="B35" s="176"/>
      <c r="C35" s="177"/>
      <c r="D35" s="178"/>
      <c r="E35" s="179"/>
      <c r="F35" s="195"/>
      <c r="G35" s="196"/>
      <c r="H35" s="196"/>
      <c r="I35" s="196"/>
      <c r="J35" s="197"/>
      <c r="K35" s="176"/>
      <c r="L35" s="175">
        <f t="shared" si="7"/>
        <v>0</v>
      </c>
      <c r="M35" s="195"/>
      <c r="N35" s="196"/>
      <c r="O35" s="196"/>
      <c r="P35" s="196"/>
      <c r="Q35" s="196"/>
      <c r="R35" s="196"/>
      <c r="S35" s="196"/>
      <c r="T35" s="196"/>
      <c r="U35" s="196"/>
      <c r="V35" s="197"/>
      <c r="W35" s="198"/>
      <c r="X35" s="198"/>
      <c r="Y35" s="198"/>
      <c r="Z35" s="182"/>
      <c r="AA35" s="182"/>
      <c r="AB35" s="199"/>
      <c r="AC35" s="199"/>
      <c r="AD35" s="184"/>
    </row>
    <row r="36" spans="2:30" customFormat="1" ht="40.200000000000003" customHeight="1">
      <c r="B36" s="176"/>
      <c r="C36" s="177"/>
      <c r="D36" s="178"/>
      <c r="E36" s="179"/>
      <c r="F36" s="195"/>
      <c r="G36" s="196"/>
      <c r="H36" s="196"/>
      <c r="I36" s="196"/>
      <c r="J36" s="197"/>
      <c r="K36" s="176"/>
      <c r="L36" s="175">
        <f t="shared" si="7"/>
        <v>0</v>
      </c>
      <c r="M36" s="195"/>
      <c r="N36" s="196"/>
      <c r="O36" s="196"/>
      <c r="P36" s="196"/>
      <c r="Q36" s="196"/>
      <c r="R36" s="196"/>
      <c r="S36" s="196"/>
      <c r="T36" s="196"/>
      <c r="U36" s="196"/>
      <c r="V36" s="197"/>
      <c r="W36" s="198"/>
      <c r="X36" s="198"/>
      <c r="Y36" s="198"/>
      <c r="Z36" s="182"/>
      <c r="AA36" s="182"/>
      <c r="AB36" s="199"/>
      <c r="AC36" s="199"/>
      <c r="AD36" s="184"/>
    </row>
    <row r="37" spans="2:30" customFormat="1" ht="40.200000000000003" customHeight="1">
      <c r="B37" s="176"/>
      <c r="C37" s="177"/>
      <c r="D37" s="178"/>
      <c r="E37" s="179"/>
      <c r="F37" s="195"/>
      <c r="G37" s="196"/>
      <c r="H37" s="196"/>
      <c r="I37" s="196"/>
      <c r="J37" s="197"/>
      <c r="K37" s="176"/>
      <c r="L37" s="175">
        <f t="shared" si="7"/>
        <v>0</v>
      </c>
      <c r="M37" s="195"/>
      <c r="N37" s="196"/>
      <c r="O37" s="196"/>
      <c r="P37" s="196"/>
      <c r="Q37" s="196"/>
      <c r="R37" s="196"/>
      <c r="S37" s="196"/>
      <c r="T37" s="196"/>
      <c r="U37" s="196"/>
      <c r="V37" s="197"/>
      <c r="W37" s="198"/>
      <c r="X37" s="198"/>
      <c r="Y37" s="198"/>
      <c r="Z37" s="182"/>
      <c r="AA37" s="182"/>
      <c r="AB37" s="199"/>
      <c r="AC37" s="199"/>
      <c r="AD37" s="184"/>
    </row>
    <row r="38" spans="2:30" customFormat="1" ht="40.200000000000003" customHeight="1">
      <c r="B38" s="176"/>
      <c r="C38" s="177"/>
      <c r="D38" s="178"/>
      <c r="E38" s="179"/>
      <c r="F38" s="195"/>
      <c r="G38" s="196"/>
      <c r="H38" s="196"/>
      <c r="I38" s="196"/>
      <c r="J38" s="197"/>
      <c r="K38" s="176"/>
      <c r="L38" s="175">
        <f t="shared" si="7"/>
        <v>0</v>
      </c>
      <c r="M38" s="195"/>
      <c r="N38" s="196"/>
      <c r="O38" s="196"/>
      <c r="P38" s="196"/>
      <c r="Q38" s="196"/>
      <c r="R38" s="196"/>
      <c r="S38" s="196"/>
      <c r="T38" s="196"/>
      <c r="U38" s="196"/>
      <c r="V38" s="197"/>
      <c r="W38" s="198"/>
      <c r="X38" s="198"/>
      <c r="Y38" s="198"/>
      <c r="Z38" s="182"/>
      <c r="AA38" s="182"/>
      <c r="AB38" s="199"/>
      <c r="AC38" s="199"/>
      <c r="AD38" s="184"/>
    </row>
    <row r="39" spans="2:30" customFormat="1" ht="40.200000000000003" customHeight="1" outlineLevel="1">
      <c r="B39" s="176"/>
      <c r="C39" s="177"/>
      <c r="D39" s="178"/>
      <c r="E39" s="179"/>
      <c r="F39" s="195"/>
      <c r="G39" s="196"/>
      <c r="H39" s="196"/>
      <c r="I39" s="196"/>
      <c r="J39" s="197"/>
      <c r="K39" s="176"/>
      <c r="L39" s="175">
        <f t="shared" si="7"/>
        <v>0</v>
      </c>
      <c r="M39" s="195"/>
      <c r="N39" s="196"/>
      <c r="O39" s="196"/>
      <c r="P39" s="196"/>
      <c r="Q39" s="196"/>
      <c r="R39" s="196"/>
      <c r="S39" s="196"/>
      <c r="T39" s="196"/>
      <c r="U39" s="196"/>
      <c r="V39" s="197"/>
      <c r="W39" s="199"/>
      <c r="X39" s="199"/>
      <c r="Y39" s="199"/>
      <c r="Z39" s="182"/>
      <c r="AA39" s="182"/>
      <c r="AB39" s="199"/>
      <c r="AC39" s="199"/>
      <c r="AD39" s="184"/>
    </row>
    <row r="40" spans="2:30" customFormat="1" ht="40.200000000000003" customHeight="1" outlineLevel="1">
      <c r="B40" s="181"/>
      <c r="C40" s="177"/>
      <c r="D40" s="178"/>
      <c r="E40" s="179"/>
      <c r="F40" s="195"/>
      <c r="G40" s="196"/>
      <c r="H40" s="196"/>
      <c r="I40" s="196"/>
      <c r="J40" s="197"/>
      <c r="K40" s="176"/>
      <c r="L40" s="175">
        <f t="shared" si="7"/>
        <v>0</v>
      </c>
      <c r="M40" s="195"/>
      <c r="N40" s="196"/>
      <c r="O40" s="196"/>
      <c r="P40" s="196"/>
      <c r="Q40" s="196"/>
      <c r="R40" s="196"/>
      <c r="S40" s="196"/>
      <c r="T40" s="196"/>
      <c r="U40" s="196"/>
      <c r="V40" s="197"/>
      <c r="W40" s="199"/>
      <c r="X40" s="199"/>
      <c r="Y40" s="199"/>
      <c r="Z40" s="182"/>
      <c r="AA40" s="182"/>
      <c r="AB40" s="199"/>
      <c r="AC40" s="199"/>
      <c r="AD40" s="184"/>
    </row>
    <row r="41" spans="2:30" customFormat="1" ht="44.25" customHeight="1" outlineLevel="1">
      <c r="B41" s="176"/>
      <c r="C41" s="177"/>
      <c r="D41" s="178"/>
      <c r="E41" s="179"/>
      <c r="F41" s="195"/>
      <c r="G41" s="196"/>
      <c r="H41" s="196"/>
      <c r="I41" s="196"/>
      <c r="J41" s="197"/>
      <c r="K41" s="176"/>
      <c r="L41" s="175">
        <f t="shared" si="7"/>
        <v>0</v>
      </c>
      <c r="M41" s="195"/>
      <c r="N41" s="196"/>
      <c r="O41" s="196"/>
      <c r="P41" s="196"/>
      <c r="Q41" s="196"/>
      <c r="R41" s="196"/>
      <c r="S41" s="196"/>
      <c r="T41" s="196"/>
      <c r="U41" s="196"/>
      <c r="V41" s="197"/>
      <c r="W41" s="199"/>
      <c r="X41" s="199"/>
      <c r="Y41" s="199"/>
      <c r="Z41" s="182"/>
      <c r="AA41" s="182"/>
      <c r="AB41" s="199"/>
      <c r="AC41" s="199"/>
      <c r="AD41" s="184"/>
    </row>
    <row r="42" spans="2:30" customFormat="1" ht="40.200000000000003" customHeight="1" outlineLevel="1">
      <c r="B42" s="176"/>
      <c r="C42" s="177"/>
      <c r="D42" s="178"/>
      <c r="E42" s="179"/>
      <c r="F42" s="195"/>
      <c r="G42" s="196"/>
      <c r="H42" s="196"/>
      <c r="I42" s="196"/>
      <c r="J42" s="197"/>
      <c r="K42" s="176"/>
      <c r="L42" s="175">
        <f t="shared" si="7"/>
        <v>0</v>
      </c>
      <c r="M42" s="195"/>
      <c r="N42" s="196"/>
      <c r="O42" s="196"/>
      <c r="P42" s="196"/>
      <c r="Q42" s="196"/>
      <c r="R42" s="196"/>
      <c r="S42" s="196"/>
      <c r="T42" s="196"/>
      <c r="U42" s="196"/>
      <c r="V42" s="197"/>
      <c r="W42" s="199"/>
      <c r="X42" s="199"/>
      <c r="Y42" s="199"/>
      <c r="Z42" s="182"/>
      <c r="AA42" s="182"/>
      <c r="AB42" s="199"/>
      <c r="AC42" s="199"/>
      <c r="AD42" s="184"/>
    </row>
    <row r="43" spans="2:30" customFormat="1" ht="40.200000000000003" customHeight="1" outlineLevel="1">
      <c r="B43" s="176"/>
      <c r="C43" s="177"/>
      <c r="D43" s="178"/>
      <c r="E43" s="179"/>
      <c r="F43" s="195"/>
      <c r="G43" s="196"/>
      <c r="H43" s="196"/>
      <c r="I43" s="196"/>
      <c r="J43" s="197"/>
      <c r="K43" s="176"/>
      <c r="L43" s="175">
        <f t="shared" si="7"/>
        <v>0</v>
      </c>
      <c r="M43" s="195"/>
      <c r="N43" s="196"/>
      <c r="O43" s="196"/>
      <c r="P43" s="196"/>
      <c r="Q43" s="196"/>
      <c r="R43" s="196"/>
      <c r="S43" s="196"/>
      <c r="T43" s="196"/>
      <c r="U43" s="196"/>
      <c r="V43" s="197"/>
      <c r="W43" s="199"/>
      <c r="X43" s="199"/>
      <c r="Y43" s="199"/>
      <c r="Z43" s="182"/>
      <c r="AA43" s="182"/>
      <c r="AB43" s="199"/>
      <c r="AC43" s="199"/>
      <c r="AD43" s="184"/>
    </row>
    <row r="44" spans="2:30" customFormat="1" ht="40.200000000000003" customHeight="1" outlineLevel="1">
      <c r="B44" s="176"/>
      <c r="C44" s="177"/>
      <c r="D44" s="178"/>
      <c r="E44" s="179"/>
      <c r="F44" s="195"/>
      <c r="G44" s="196"/>
      <c r="H44" s="196"/>
      <c r="I44" s="196"/>
      <c r="J44" s="197"/>
      <c r="K44" s="176"/>
      <c r="L44" s="175">
        <f t="shared" si="7"/>
        <v>0</v>
      </c>
      <c r="M44" s="195"/>
      <c r="N44" s="196"/>
      <c r="O44" s="196"/>
      <c r="P44" s="196"/>
      <c r="Q44" s="196"/>
      <c r="R44" s="196"/>
      <c r="S44" s="196"/>
      <c r="T44" s="196"/>
      <c r="U44" s="196"/>
      <c r="V44" s="197"/>
      <c r="W44" s="199"/>
      <c r="X44" s="199"/>
      <c r="Y44" s="199"/>
      <c r="Z44" s="182"/>
      <c r="AA44" s="182"/>
      <c r="AB44" s="199"/>
      <c r="AC44" s="199"/>
      <c r="AD44" s="184"/>
    </row>
    <row r="45" spans="2:30" customFormat="1" ht="40.200000000000003" customHeight="1" outlineLevel="1">
      <c r="B45" s="176"/>
      <c r="C45" s="177"/>
      <c r="D45" s="178"/>
      <c r="E45" s="179"/>
      <c r="F45" s="195"/>
      <c r="G45" s="196"/>
      <c r="H45" s="196"/>
      <c r="I45" s="196"/>
      <c r="J45" s="197"/>
      <c r="K45" s="176"/>
      <c r="L45" s="175">
        <f t="shared" si="7"/>
        <v>0</v>
      </c>
      <c r="M45" s="195"/>
      <c r="N45" s="196"/>
      <c r="O45" s="196"/>
      <c r="P45" s="196"/>
      <c r="Q45" s="196"/>
      <c r="R45" s="196"/>
      <c r="S45" s="196"/>
      <c r="T45" s="196"/>
      <c r="U45" s="196"/>
      <c r="V45" s="197"/>
      <c r="W45" s="199"/>
      <c r="X45" s="199"/>
      <c r="Y45" s="199"/>
      <c r="Z45" s="182"/>
      <c r="AA45" s="182"/>
      <c r="AB45" s="199"/>
      <c r="AC45" s="199"/>
      <c r="AD45" s="184"/>
    </row>
    <row r="46" spans="2:30" customFormat="1" ht="30.75" customHeight="1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56"/>
      <c r="R46" s="56"/>
      <c r="S46" s="56"/>
      <c r="T46" s="56"/>
      <c r="U46" s="56"/>
      <c r="V46" s="56"/>
      <c r="W46" s="57"/>
      <c r="X46" s="57"/>
      <c r="Y46" s="57"/>
      <c r="Z46" s="58"/>
      <c r="AA46" s="58"/>
      <c r="AB46" s="58"/>
      <c r="AC46" s="58"/>
      <c r="AD46" s="1"/>
    </row>
    <row r="47" spans="2:30" customFormat="1" ht="16.2" thickBot="1">
      <c r="B47" s="54"/>
      <c r="C47" s="59" t="s">
        <v>69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2:30" customFormat="1" ht="30.75" customHeight="1" thickBot="1">
      <c r="B48" s="54"/>
      <c r="C48" s="206" t="s">
        <v>70</v>
      </c>
      <c r="D48" s="206"/>
      <c r="E48" s="60">
        <v>1</v>
      </c>
      <c r="F48" s="60">
        <v>2</v>
      </c>
      <c r="G48" s="60">
        <v>3</v>
      </c>
      <c r="H48" s="60">
        <v>4</v>
      </c>
      <c r="I48" s="60">
        <v>5</v>
      </c>
      <c r="J48" s="60">
        <v>6</v>
      </c>
      <c r="K48" s="60">
        <v>7</v>
      </c>
      <c r="L48" s="60">
        <v>8</v>
      </c>
      <c r="M48" s="60">
        <v>9</v>
      </c>
      <c r="N48" s="60">
        <v>10</v>
      </c>
      <c r="O48" s="61">
        <v>11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2:30" customFormat="1" ht="40.200000000000003" thickBot="1">
      <c r="B49" s="54"/>
      <c r="C49" s="207" t="s">
        <v>71</v>
      </c>
      <c r="D49" s="207"/>
      <c r="E49" s="62" t="s">
        <v>72</v>
      </c>
      <c r="F49" s="63" t="s">
        <v>73</v>
      </c>
      <c r="G49" s="63" t="s">
        <v>74</v>
      </c>
      <c r="H49" s="64" t="s">
        <v>75</v>
      </c>
      <c r="I49" s="63" t="s">
        <v>76</v>
      </c>
      <c r="J49" s="63" t="s">
        <v>77</v>
      </c>
      <c r="K49" s="63" t="s">
        <v>78</v>
      </c>
      <c r="L49" s="64" t="s">
        <v>79</v>
      </c>
      <c r="M49" s="63" t="s">
        <v>80</v>
      </c>
      <c r="N49" s="63" t="s">
        <v>81</v>
      </c>
      <c r="O49" s="65" t="s">
        <v>82</v>
      </c>
      <c r="P49" s="66" t="s">
        <v>31</v>
      </c>
      <c r="Q49" s="208" t="s">
        <v>83</v>
      </c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</row>
    <row r="50" spans="2:30" customFormat="1" ht="32.25" customHeight="1" thickBot="1">
      <c r="B50" s="209" t="s">
        <v>84</v>
      </c>
      <c r="C50" s="210" t="str">
        <f t="shared" ref="C50:C57" si="10">C8</f>
        <v>Rr Sus 51206</v>
      </c>
      <c r="D50" s="210"/>
      <c r="E50" s="67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70">
        <f t="shared" ref="P50:P57" si="11">SUM(E50:O50)</f>
        <v>0</v>
      </c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</row>
    <row r="51" spans="2:30" customFormat="1" ht="32.25" customHeight="1" thickBot="1">
      <c r="B51" s="209"/>
      <c r="C51" s="201" t="str">
        <f t="shared" si="10"/>
        <v>Fr sus 51201</v>
      </c>
      <c r="D51" s="20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11"/>
        <v>0</v>
      </c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</row>
    <row r="52" spans="2:30" customFormat="1" ht="31.5" customHeight="1" thickBot="1">
      <c r="B52" s="209"/>
      <c r="C52" s="201" t="str">
        <f t="shared" si="10"/>
        <v>OA Cowl 55701</v>
      </c>
      <c r="D52" s="201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11"/>
        <v>0</v>
      </c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  <c r="AC52" s="202"/>
      <c r="AD52" s="202"/>
    </row>
    <row r="53" spans="2:30" customFormat="1" ht="31.5" customHeight="1" thickBot="1">
      <c r="B53" s="209"/>
      <c r="C53" s="201" t="str">
        <f t="shared" si="10"/>
        <v>Fr lwr arm 48068/9</v>
      </c>
      <c r="D53" s="201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11"/>
        <v>0</v>
      </c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  <c r="AD53" s="202"/>
    </row>
    <row r="54" spans="2:30" customFormat="1" ht="31.5" customHeight="1" thickBot="1">
      <c r="B54" s="209"/>
      <c r="C54" s="201" t="str">
        <f t="shared" si="10"/>
        <v>Rear arm 48730</v>
      </c>
      <c r="D54" s="201"/>
      <c r="E54" s="74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3">
        <f t="shared" si="11"/>
        <v>0</v>
      </c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  <c r="AC54" s="202"/>
      <c r="AD54" s="202"/>
    </row>
    <row r="55" spans="2:30" customFormat="1" ht="31.5" customHeight="1" thickBot="1">
      <c r="B55" s="209"/>
      <c r="C55" s="201" t="str">
        <f t="shared" si="10"/>
        <v>Rear Beam 42110</v>
      </c>
      <c r="D55" s="201"/>
      <c r="E55" s="74"/>
      <c r="F55" s="71"/>
      <c r="G55" s="71"/>
      <c r="H55" s="71"/>
      <c r="I55" s="71"/>
      <c r="J55" s="71"/>
      <c r="K55" s="71"/>
      <c r="L55" s="71"/>
      <c r="M55" s="71"/>
      <c r="N55" s="71"/>
      <c r="O55" s="72"/>
      <c r="P55" s="73">
        <f t="shared" si="11"/>
        <v>0</v>
      </c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  <c r="AC55" s="202"/>
      <c r="AD55" s="202"/>
    </row>
    <row r="56" spans="2:30" customFormat="1" ht="31.5" customHeight="1" thickBot="1">
      <c r="B56" s="209"/>
      <c r="C56" s="201" t="str">
        <f t="shared" si="10"/>
        <v>Rear Beam 42110 177D</v>
      </c>
      <c r="D56" s="201"/>
      <c r="E56" s="74"/>
      <c r="F56" s="71"/>
      <c r="G56" s="71"/>
      <c r="H56" s="71"/>
      <c r="I56" s="71"/>
      <c r="J56" s="71"/>
      <c r="K56" s="71">
        <v>1</v>
      </c>
      <c r="L56" s="71"/>
      <c r="M56" s="71"/>
      <c r="N56" s="71"/>
      <c r="O56" s="72"/>
      <c r="P56" s="73">
        <f t="shared" si="11"/>
        <v>1</v>
      </c>
      <c r="Q56" s="202" t="s">
        <v>254</v>
      </c>
      <c r="R56" s="202"/>
      <c r="S56" s="202"/>
      <c r="T56" s="202"/>
      <c r="U56" s="202"/>
      <c r="V56" s="202"/>
      <c r="W56" s="202"/>
      <c r="X56" s="202"/>
      <c r="Y56" s="202"/>
      <c r="Z56" s="202"/>
      <c r="AA56" s="202"/>
      <c r="AB56" s="202"/>
      <c r="AC56" s="202"/>
      <c r="AD56" s="202"/>
    </row>
    <row r="57" spans="2:30" customFormat="1" ht="31.5" customHeight="1" thickBot="1">
      <c r="B57" s="209"/>
      <c r="C57" s="203" t="str">
        <f t="shared" si="10"/>
        <v>Rear Beam 42110 890B</v>
      </c>
      <c r="D57" s="203"/>
      <c r="E57" s="75"/>
      <c r="F57" s="76"/>
      <c r="G57" s="76"/>
      <c r="H57" s="76"/>
      <c r="I57" s="77"/>
      <c r="J57" s="76"/>
      <c r="K57" s="77"/>
      <c r="L57" s="76"/>
      <c r="M57" s="76"/>
      <c r="N57" s="76"/>
      <c r="O57" s="78"/>
      <c r="P57" s="73">
        <f t="shared" si="11"/>
        <v>0</v>
      </c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</row>
    <row r="59" spans="2:30" customFormat="1" ht="21" customHeight="1">
      <c r="B59" s="79"/>
      <c r="C59" s="205" t="s">
        <v>85</v>
      </c>
      <c r="D59" s="205"/>
      <c r="E59" s="205"/>
      <c r="F59" s="205"/>
      <c r="G59" s="205" t="s">
        <v>86</v>
      </c>
      <c r="H59" s="205"/>
      <c r="I59" s="205"/>
      <c r="J59" s="1"/>
      <c r="K59" s="1"/>
      <c r="L59" s="205" t="s">
        <v>87</v>
      </c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80"/>
      <c r="X59" s="80"/>
      <c r="Y59" s="80"/>
      <c r="Z59" s="80"/>
      <c r="AA59" s="81"/>
      <c r="AB59" s="1"/>
      <c r="AC59" s="1"/>
      <c r="AD59" s="1"/>
    </row>
    <row r="60" spans="2:30" customFormat="1" ht="21" customHeight="1">
      <c r="B60" s="79"/>
      <c r="C60" s="200"/>
      <c r="D60" s="200"/>
      <c r="E60" s="200"/>
      <c r="F60" s="200"/>
      <c r="G60" s="200"/>
      <c r="H60" s="200"/>
      <c r="I60" s="200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200"/>
      <c r="D61" s="200"/>
      <c r="E61" s="200"/>
      <c r="F61" s="200"/>
      <c r="G61" s="200"/>
      <c r="H61" s="200"/>
      <c r="I61" s="200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9" customHeight="1">
      <c r="B62" s="2"/>
      <c r="C62" s="1"/>
      <c r="D62" s="1"/>
      <c r="E62" s="1"/>
      <c r="F62" s="1"/>
      <c r="G62" s="1"/>
      <c r="H62" s="1"/>
      <c r="I62" s="1"/>
      <c r="J62" s="1"/>
      <c r="K62" s="1"/>
      <c r="L62" s="8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83"/>
      <c r="AB62" s="1"/>
      <c r="AC62" s="1"/>
      <c r="AD62" s="1"/>
    </row>
    <row r="63" spans="2:30" customFormat="1" ht="21" customHeight="1">
      <c r="B63" s="84" t="s">
        <v>88</v>
      </c>
      <c r="C63" s="85"/>
      <c r="D63" s="86"/>
      <c r="E63" s="86"/>
      <c r="F63" s="87"/>
      <c r="G63" s="1"/>
      <c r="H63" s="1"/>
      <c r="I63" s="1"/>
      <c r="J63" s="1"/>
      <c r="K63" s="1"/>
      <c r="L63" s="8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83"/>
      <c r="AB63" s="1"/>
      <c r="AC63" s="1"/>
      <c r="AD63" s="1"/>
    </row>
    <row r="64" spans="2:30" customFormat="1" ht="21" customHeight="1">
      <c r="B64" s="79"/>
      <c r="C64" s="200"/>
      <c r="D64" s="200"/>
      <c r="E64" s="200"/>
      <c r="F64" s="200"/>
      <c r="G64" s="1"/>
      <c r="H64" s="1"/>
      <c r="I64" s="1"/>
      <c r="J64" s="1"/>
      <c r="K64" s="1"/>
      <c r="L64" s="8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83"/>
      <c r="AB64" s="1"/>
      <c r="AC64" s="1"/>
      <c r="AD64" s="1"/>
    </row>
    <row r="65" spans="2:30" customFormat="1" ht="21" customHeight="1">
      <c r="B65" s="79"/>
      <c r="C65" s="200"/>
      <c r="D65" s="200"/>
      <c r="E65" s="200"/>
      <c r="F65" s="200"/>
      <c r="G65" s="1"/>
      <c r="H65" s="1"/>
      <c r="I65" s="1"/>
      <c r="J65" s="1"/>
      <c r="K65" s="1"/>
      <c r="L65" s="88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90"/>
      <c r="AB65" s="1"/>
      <c r="AC65" s="1"/>
      <c r="AD65" s="1"/>
    </row>
  </sheetData>
  <mergeCells count="162"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  <mergeCell ref="C8:E8"/>
    <mergeCell ref="C9:E9"/>
    <mergeCell ref="C10:E10"/>
    <mergeCell ref="C11:E11"/>
    <mergeCell ref="C12:E12"/>
    <mergeCell ref="I6:I7"/>
    <mergeCell ref="J6:J7"/>
    <mergeCell ref="K6:K7"/>
    <mergeCell ref="L6:L7"/>
    <mergeCell ref="M6:M7"/>
    <mergeCell ref="N6:S6"/>
    <mergeCell ref="F21:J21"/>
    <mergeCell ref="M21:V21"/>
    <mergeCell ref="W21:Y21"/>
    <mergeCell ref="W20:Y20"/>
    <mergeCell ref="M20:V20"/>
    <mergeCell ref="AB20:AC20"/>
    <mergeCell ref="W23:Y23"/>
    <mergeCell ref="AB23:AC23"/>
    <mergeCell ref="W24:Y24"/>
    <mergeCell ref="AB24:AC24"/>
    <mergeCell ref="T6:T7"/>
    <mergeCell ref="U6:U7"/>
    <mergeCell ref="V6:X6"/>
    <mergeCell ref="Y6:Y7"/>
    <mergeCell ref="Z6:Z7"/>
    <mergeCell ref="AA6:AB6"/>
    <mergeCell ref="AB21:AC21"/>
    <mergeCell ref="Z19:AA19"/>
    <mergeCell ref="AC6:AD6"/>
    <mergeCell ref="W32:Y32"/>
    <mergeCell ref="AB32:AC32"/>
    <mergeCell ref="W33:Y33"/>
    <mergeCell ref="AB33:AC33"/>
    <mergeCell ref="F32:J32"/>
    <mergeCell ref="F33:J33"/>
    <mergeCell ref="W30:Y30"/>
    <mergeCell ref="AB30:AC30"/>
    <mergeCell ref="W31:Y31"/>
    <mergeCell ref="AB31:AC31"/>
    <mergeCell ref="F30:J30"/>
    <mergeCell ref="F31:J31"/>
    <mergeCell ref="M30:V30"/>
    <mergeCell ref="M31:V31"/>
    <mergeCell ref="M32:V32"/>
    <mergeCell ref="M33:V33"/>
    <mergeCell ref="W36:Y36"/>
    <mergeCell ref="AB36:AC36"/>
    <mergeCell ref="W37:Y37"/>
    <mergeCell ref="AB37:AC37"/>
    <mergeCell ref="F36:J36"/>
    <mergeCell ref="F37:J37"/>
    <mergeCell ref="W34:Y34"/>
    <mergeCell ref="AB34:AC34"/>
    <mergeCell ref="W35:Y35"/>
    <mergeCell ref="AB35:AC35"/>
    <mergeCell ref="F34:J34"/>
    <mergeCell ref="F35:J35"/>
    <mergeCell ref="M34:V34"/>
    <mergeCell ref="M35:V35"/>
    <mergeCell ref="W40:Y40"/>
    <mergeCell ref="AB40:AC40"/>
    <mergeCell ref="W41:Y41"/>
    <mergeCell ref="AB41:AC41"/>
    <mergeCell ref="F40:J40"/>
    <mergeCell ref="F41:J41"/>
    <mergeCell ref="W38:Y38"/>
    <mergeCell ref="AB38:AC38"/>
    <mergeCell ref="W39:Y39"/>
    <mergeCell ref="AB39:AC39"/>
    <mergeCell ref="F38:J38"/>
    <mergeCell ref="F39:J39"/>
    <mergeCell ref="W44:Y44"/>
    <mergeCell ref="AB44:AC44"/>
    <mergeCell ref="W45:Y45"/>
    <mergeCell ref="AB45:AC45"/>
    <mergeCell ref="F44:J44"/>
    <mergeCell ref="F45:J45"/>
    <mergeCell ref="W42:Y42"/>
    <mergeCell ref="AB42:AC42"/>
    <mergeCell ref="W43:Y43"/>
    <mergeCell ref="AB43:AC43"/>
    <mergeCell ref="F42:J42"/>
    <mergeCell ref="F43:J43"/>
    <mergeCell ref="M44:V44"/>
    <mergeCell ref="M45:V45"/>
    <mergeCell ref="C48:D48"/>
    <mergeCell ref="C49:D49"/>
    <mergeCell ref="Q49:AD49"/>
    <mergeCell ref="B50:B57"/>
    <mergeCell ref="C50:D50"/>
    <mergeCell ref="Q50:AD50"/>
    <mergeCell ref="C51:D51"/>
    <mergeCell ref="Q51:AD51"/>
    <mergeCell ref="C52:D52"/>
    <mergeCell ref="Q52:AD52"/>
    <mergeCell ref="C60:F60"/>
    <mergeCell ref="G60:I60"/>
    <mergeCell ref="C61:F61"/>
    <mergeCell ref="G61:I61"/>
    <mergeCell ref="C53:D53"/>
    <mergeCell ref="C64:F64"/>
    <mergeCell ref="C65:F65"/>
    <mergeCell ref="C56:D56"/>
    <mergeCell ref="Q56:AD56"/>
    <mergeCell ref="C57:D57"/>
    <mergeCell ref="Q57:AD57"/>
    <mergeCell ref="C59:F59"/>
    <mergeCell ref="G59:I59"/>
    <mergeCell ref="L59:V59"/>
    <mergeCell ref="Q53:AD53"/>
    <mergeCell ref="C54:D54"/>
    <mergeCell ref="Q54:AD54"/>
    <mergeCell ref="C55:D55"/>
    <mergeCell ref="Q55:AD55"/>
    <mergeCell ref="M41:V41"/>
    <mergeCell ref="M42:V42"/>
    <mergeCell ref="M43:V43"/>
    <mergeCell ref="M36:V36"/>
    <mergeCell ref="M37:V37"/>
    <mergeCell ref="M38:V38"/>
    <mergeCell ref="M39:V39"/>
    <mergeCell ref="M40:V40"/>
    <mergeCell ref="F23:J23"/>
    <mergeCell ref="F24:J24"/>
    <mergeCell ref="F25:J25"/>
    <mergeCell ref="F26:J26"/>
    <mergeCell ref="F27:J27"/>
    <mergeCell ref="F28:J28"/>
    <mergeCell ref="M22:V22"/>
    <mergeCell ref="W22:Y22"/>
    <mergeCell ref="AB22:AC22"/>
    <mergeCell ref="F22:J22"/>
    <mergeCell ref="W28:Y28"/>
    <mergeCell ref="AB28:AC28"/>
    <mergeCell ref="F29:J29"/>
    <mergeCell ref="M29:V29"/>
    <mergeCell ref="W29:Y29"/>
    <mergeCell ref="AB29:AC29"/>
    <mergeCell ref="M23:V23"/>
    <mergeCell ref="M24:V24"/>
    <mergeCell ref="M25:V25"/>
    <mergeCell ref="M26:V26"/>
    <mergeCell ref="M27:V27"/>
    <mergeCell ref="M28:V28"/>
    <mergeCell ref="W27:Y27"/>
    <mergeCell ref="AB27:AC27"/>
    <mergeCell ref="W25:Y25"/>
    <mergeCell ref="AB25:AC25"/>
    <mergeCell ref="W26:Y26"/>
    <mergeCell ref="AB26:AC26"/>
  </mergeCells>
  <dataValidations count="4">
    <dataValidation type="list" allowBlank="1" showInputMessage="1" showErrorMessage="1" sqref="D21:D45" xr:uid="{E1B1F124-F0D2-40B4-89E9-F19417FD906F}">
      <formula1>"Equipment,Quality,Man,Other,Planned stop,ED issue"</formula1>
    </dataValidation>
    <dataValidation type="list" allowBlank="1" showInputMessage="1" showErrorMessage="1" sqref="B21:B45" xr:uid="{1E747065-D47F-4F96-B858-9ECCC9CA4AE8}">
      <formula1>UW_List</formula1>
    </dataValidation>
    <dataValidation type="list" allowBlank="1" showInputMessage="1" showErrorMessage="1" sqref="C21:C45" xr:uid="{3CE048F2-21DA-44D1-B454-652B250223D4}">
      <formula1>INDIRECT(B21&amp;"_List")</formula1>
    </dataValidation>
    <dataValidation type="list" allowBlank="1" showErrorMessage="1" errorTitle="Select from dropdown" error="Select from Dropdown" sqref="E21:E45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zoomScale="68" zoomScaleNormal="68" workbookViewId="0">
      <selection activeCell="J13" sqref="J13"/>
    </sheetView>
  </sheetViews>
  <sheetFormatPr defaultColWidth="10" defaultRowHeight="13.2" outlineLevelRow="1"/>
  <cols>
    <col min="1" max="1" width="6.21875" customWidth="1"/>
    <col min="2" max="2" width="11.109375" style="93" customWidth="1"/>
    <col min="3" max="4" width="20.21875" customWidth="1"/>
    <col min="5" max="24" width="11.109375" customWidth="1"/>
    <col min="25" max="25" width="10" customWidth="1"/>
  </cols>
  <sheetData>
    <row r="1" spans="2:24" ht="13.8" thickBot="1"/>
    <row r="2" spans="2:24" ht="29.25" customHeight="1" thickBot="1">
      <c r="B2" s="249" t="s">
        <v>0</v>
      </c>
      <c r="C2" s="249"/>
      <c r="D2" s="7"/>
      <c r="E2" s="7"/>
    </row>
    <row r="3" spans="2:24" ht="29.25" customHeight="1" thickBot="1">
      <c r="B3" s="250">
        <f>IF('UW(New)'!B3 ="","",'UW(New)'!B3)</f>
        <v>45763</v>
      </c>
      <c r="C3" s="250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17" t="s">
        <v>7</v>
      </c>
      <c r="C6" s="217" t="s">
        <v>8</v>
      </c>
      <c r="D6" s="217"/>
      <c r="E6" s="217"/>
      <c r="F6" s="219" t="s">
        <v>9</v>
      </c>
      <c r="G6" s="217" t="s">
        <v>10</v>
      </c>
      <c r="H6" s="217"/>
      <c r="I6" s="219" t="s">
        <v>11</v>
      </c>
      <c r="J6" s="219" t="s">
        <v>91</v>
      </c>
      <c r="K6" s="219" t="s">
        <v>13</v>
      </c>
      <c r="L6" s="219" t="s">
        <v>92</v>
      </c>
      <c r="M6" s="219" t="s">
        <v>93</v>
      </c>
      <c r="N6" s="248" t="s">
        <v>88</v>
      </c>
      <c r="O6" s="219" t="s">
        <v>94</v>
      </c>
      <c r="P6" s="217" t="s">
        <v>19</v>
      </c>
      <c r="Q6" s="217"/>
      <c r="R6" s="217" t="s">
        <v>20</v>
      </c>
      <c r="S6" s="215" t="s">
        <v>21</v>
      </c>
      <c r="T6" s="218" t="s">
        <v>22</v>
      </c>
      <c r="U6" s="218"/>
      <c r="V6" s="231" t="s">
        <v>23</v>
      </c>
      <c r="W6" s="231"/>
      <c r="X6" s="97"/>
    </row>
    <row r="7" spans="2:24" ht="27.6">
      <c r="B7" s="217"/>
      <c r="C7" s="217"/>
      <c r="D7" s="217"/>
      <c r="E7" s="217"/>
      <c r="F7" s="219"/>
      <c r="G7" s="11" t="s">
        <v>24</v>
      </c>
      <c r="H7" s="12" t="s">
        <v>95</v>
      </c>
      <c r="I7" s="219"/>
      <c r="J7" s="219"/>
      <c r="K7" s="219"/>
      <c r="L7" s="219"/>
      <c r="M7" s="219"/>
      <c r="N7" s="248"/>
      <c r="O7" s="219"/>
      <c r="P7" s="12" t="s">
        <v>96</v>
      </c>
      <c r="Q7" s="12" t="s">
        <v>33</v>
      </c>
      <c r="R7" s="217"/>
      <c r="S7" s="215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25" t="s">
        <v>36</v>
      </c>
      <c r="D8" s="225"/>
      <c r="E8" s="225"/>
      <c r="F8" s="15">
        <v>3.48</v>
      </c>
      <c r="G8" s="16">
        <v>96</v>
      </c>
      <c r="H8" s="16">
        <v>96</v>
      </c>
      <c r="I8" s="98">
        <v>0.77777777777777779</v>
      </c>
      <c r="J8" s="99">
        <v>0.1875</v>
      </c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515</v>
      </c>
      <c r="L8" s="25">
        <v>10</v>
      </c>
      <c r="M8" s="42">
        <f t="shared" ref="M8:M22" si="1">IFERROR(IF(K1+SUM(K8:L8)+SUM(K8:L8)="","",((K8-(F8*G8))-L8)),0)</f>
        <v>170.92000000000002</v>
      </c>
      <c r="N8" s="100">
        <f t="shared" ref="N8:N15" si="2">IFERROR(IF((K8-450)/60&lt;0,0,K8-450)/60,0)</f>
        <v>1.0833333333333333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0.66154455445544547</v>
      </c>
      <c r="S8" s="42">
        <f t="shared" ref="S8:S22" si="5">IFERROR(((P8+Q8)*1000000)/H8,0)</f>
        <v>0</v>
      </c>
      <c r="T8" s="185">
        <v>1</v>
      </c>
      <c r="U8" s="185"/>
      <c r="V8" s="186"/>
      <c r="W8" s="186"/>
      <c r="X8" s="104"/>
    </row>
    <row r="9" spans="2:24" ht="25.5" customHeight="1">
      <c r="B9" s="11">
        <v>2</v>
      </c>
      <c r="C9" s="225" t="s">
        <v>39</v>
      </c>
      <c r="D9" s="225"/>
      <c r="E9" s="225"/>
      <c r="F9" s="15">
        <v>1.2</v>
      </c>
      <c r="G9" s="16">
        <v>420</v>
      </c>
      <c r="H9" s="16">
        <v>420</v>
      </c>
      <c r="I9" s="98">
        <v>0.77777777777777779</v>
      </c>
      <c r="J9" s="99">
        <v>0.19791666666666666</v>
      </c>
      <c r="K9" s="19">
        <f t="shared" si="0"/>
        <v>530</v>
      </c>
      <c r="L9" s="25">
        <v>10</v>
      </c>
      <c r="M9" s="42">
        <f t="shared" si="1"/>
        <v>16</v>
      </c>
      <c r="N9" s="100">
        <f t="shared" si="2"/>
        <v>1.3333333333333333</v>
      </c>
      <c r="O9" s="101"/>
      <c r="P9" s="102">
        <f t="shared" si="3"/>
        <v>0</v>
      </c>
      <c r="Q9" s="25"/>
      <c r="R9" s="103">
        <f t="shared" si="4"/>
        <v>0.96923076923076912</v>
      </c>
      <c r="S9" s="42">
        <f t="shared" si="5"/>
        <v>0</v>
      </c>
      <c r="T9" s="185">
        <v>2</v>
      </c>
      <c r="U9" s="185"/>
      <c r="V9" s="185"/>
      <c r="W9" s="186"/>
      <c r="X9" s="104"/>
    </row>
    <row r="10" spans="2:24" ht="25.5" customHeight="1">
      <c r="B10" s="11">
        <v>3</v>
      </c>
      <c r="C10" s="225" t="s">
        <v>38</v>
      </c>
      <c r="D10" s="225"/>
      <c r="E10" s="225"/>
      <c r="F10" s="15">
        <v>1.2</v>
      </c>
      <c r="G10" s="16">
        <v>420</v>
      </c>
      <c r="H10" s="16">
        <v>408</v>
      </c>
      <c r="I10" s="98">
        <v>0.77777777777777779</v>
      </c>
      <c r="J10" s="99">
        <v>0.1361111111111111</v>
      </c>
      <c r="K10" s="19">
        <f t="shared" si="0"/>
        <v>451</v>
      </c>
      <c r="L10" s="25">
        <v>10</v>
      </c>
      <c r="M10" s="42">
        <f t="shared" si="1"/>
        <v>-63</v>
      </c>
      <c r="N10" s="100">
        <f t="shared" si="2"/>
        <v>1.6666666666666666E-2</v>
      </c>
      <c r="O10" s="101"/>
      <c r="P10" s="102">
        <f t="shared" si="3"/>
        <v>10</v>
      </c>
      <c r="Q10" s="25"/>
      <c r="R10" s="103">
        <f t="shared" si="4"/>
        <v>1</v>
      </c>
      <c r="S10" s="42">
        <f t="shared" si="5"/>
        <v>24509.803921568626</v>
      </c>
      <c r="T10" s="185">
        <v>2</v>
      </c>
      <c r="U10" s="185"/>
      <c r="V10" s="188"/>
      <c r="W10" s="189"/>
      <c r="X10" s="7"/>
    </row>
    <row r="11" spans="2:24" ht="25.5" customHeight="1">
      <c r="B11" s="11">
        <v>4</v>
      </c>
      <c r="C11" s="225" t="s">
        <v>40</v>
      </c>
      <c r="D11" s="225"/>
      <c r="E11" s="225"/>
      <c r="F11" s="15">
        <v>1.2</v>
      </c>
      <c r="G11" s="16">
        <v>576</v>
      </c>
      <c r="H11" s="16">
        <v>576</v>
      </c>
      <c r="I11" s="98">
        <v>0.77777777777777779</v>
      </c>
      <c r="J11" s="99">
        <v>0.13263888888888889</v>
      </c>
      <c r="K11" s="19">
        <f t="shared" si="0"/>
        <v>446</v>
      </c>
      <c r="L11" s="25">
        <v>10</v>
      </c>
      <c r="M11" s="42">
        <f t="shared" si="1"/>
        <v>-255.19999999999993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1</v>
      </c>
      <c r="S11" s="42">
        <f t="shared" si="5"/>
        <v>0</v>
      </c>
      <c r="T11" s="190"/>
      <c r="U11" s="191"/>
      <c r="V11" s="189"/>
      <c r="W11" s="189"/>
      <c r="X11" s="45"/>
    </row>
    <row r="12" spans="2:24" ht="25.5" customHeight="1">
      <c r="B12" s="11">
        <v>5</v>
      </c>
      <c r="C12" s="225" t="s">
        <v>37</v>
      </c>
      <c r="D12" s="225"/>
      <c r="E12" s="225"/>
      <c r="F12" s="15">
        <v>1.2</v>
      </c>
      <c r="G12" s="16">
        <v>420</v>
      </c>
      <c r="H12" s="16">
        <v>420</v>
      </c>
      <c r="I12" s="98">
        <v>0.77777777777777779</v>
      </c>
      <c r="J12" s="99">
        <v>0.20833333333333334</v>
      </c>
      <c r="K12" s="19">
        <f t="shared" si="0"/>
        <v>545</v>
      </c>
      <c r="L12" s="25">
        <v>10</v>
      </c>
      <c r="M12" s="42">
        <f t="shared" si="1"/>
        <v>31</v>
      </c>
      <c r="N12" s="100">
        <f t="shared" si="2"/>
        <v>1.5833333333333333</v>
      </c>
      <c r="O12" s="101"/>
      <c r="P12" s="102">
        <f t="shared" si="3"/>
        <v>0</v>
      </c>
      <c r="Q12" s="25"/>
      <c r="R12" s="103">
        <f t="shared" si="4"/>
        <v>0.94205607476635522</v>
      </c>
      <c r="S12" s="42">
        <f t="shared" si="5"/>
        <v>0</v>
      </c>
      <c r="T12" s="188">
        <v>1</v>
      </c>
      <c r="U12" s="188"/>
      <c r="V12" s="189"/>
      <c r="W12" s="189"/>
      <c r="X12" s="7"/>
    </row>
    <row r="13" spans="2:24" ht="25.2" customHeight="1">
      <c r="B13" s="11">
        <v>6</v>
      </c>
      <c r="C13" s="225" t="s">
        <v>42</v>
      </c>
      <c r="D13" s="225"/>
      <c r="E13" s="225"/>
      <c r="F13" s="15">
        <v>1.25</v>
      </c>
      <c r="G13" s="16">
        <v>387</v>
      </c>
      <c r="H13" s="16">
        <v>252</v>
      </c>
      <c r="I13" s="98">
        <v>1.0416666666666666E-2</v>
      </c>
      <c r="J13" s="99">
        <v>0.23472222222222222</v>
      </c>
      <c r="K13" s="19">
        <f t="shared" si="0"/>
        <v>268</v>
      </c>
      <c r="L13" s="25"/>
      <c r="M13" s="42">
        <f t="shared" si="1"/>
        <v>0</v>
      </c>
      <c r="N13" s="100">
        <f t="shared" si="2"/>
        <v>0</v>
      </c>
      <c r="O13" s="101"/>
      <c r="P13" s="102">
        <f t="shared" si="3"/>
        <v>0</v>
      </c>
      <c r="Q13" s="25"/>
      <c r="R13" s="103">
        <f t="shared" si="4"/>
        <v>1</v>
      </c>
      <c r="S13" s="42">
        <f t="shared" si="5"/>
        <v>0</v>
      </c>
      <c r="T13" s="188">
        <v>1</v>
      </c>
      <c r="U13" s="188"/>
      <c r="V13" s="188"/>
      <c r="W13" s="189"/>
      <c r="X13" s="7"/>
    </row>
    <row r="14" spans="2:24" ht="25.5" customHeight="1" thickBot="1">
      <c r="B14" s="11">
        <v>7</v>
      </c>
      <c r="C14" s="244" t="s">
        <v>43</v>
      </c>
      <c r="D14" s="244"/>
      <c r="E14" s="244"/>
      <c r="F14" s="15">
        <v>1.25</v>
      </c>
      <c r="G14" s="16">
        <v>99</v>
      </c>
      <c r="H14" s="16">
        <v>198</v>
      </c>
      <c r="I14" s="98">
        <v>0.77777777777777779</v>
      </c>
      <c r="J14" s="99">
        <v>1.0416666666666666E-2</v>
      </c>
      <c r="K14" s="19">
        <f t="shared" si="0"/>
        <v>280</v>
      </c>
      <c r="L14" s="25">
        <v>10</v>
      </c>
      <c r="M14" s="42">
        <f t="shared" si="1"/>
        <v>146.25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0.91666666666666674</v>
      </c>
      <c r="S14" s="42">
        <f t="shared" si="5"/>
        <v>0</v>
      </c>
      <c r="T14" s="188"/>
      <c r="U14" s="188"/>
      <c r="V14" s="189"/>
      <c r="W14" s="189"/>
      <c r="X14" s="7"/>
    </row>
    <row r="15" spans="2:24" ht="25.5" customHeight="1">
      <c r="B15" s="105">
        <v>9</v>
      </c>
      <c r="C15" s="245" t="s">
        <v>97</v>
      </c>
      <c r="D15" s="245"/>
      <c r="E15" s="245"/>
      <c r="F15" s="106">
        <v>4.7</v>
      </c>
      <c r="G15" s="107">
        <f>SUM(G16:G22)</f>
        <v>155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-728.5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88"/>
      <c r="U15" s="188"/>
      <c r="V15" s="189"/>
      <c r="W15" s="189"/>
      <c r="X15" s="7"/>
    </row>
    <row r="16" spans="2:24" ht="25.5" customHeight="1">
      <c r="B16" s="105"/>
      <c r="C16" s="246" t="s">
        <v>98</v>
      </c>
      <c r="D16" s="246"/>
      <c r="E16" s="246"/>
      <c r="F16" s="106"/>
      <c r="G16" s="16">
        <v>8</v>
      </c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88"/>
      <c r="U16" s="188"/>
      <c r="V16" s="189"/>
      <c r="W16" s="189"/>
      <c r="X16" s="7"/>
    </row>
    <row r="17" spans="2:24" ht="25.5" customHeight="1">
      <c r="B17" s="105"/>
      <c r="C17" s="246" t="s">
        <v>99</v>
      </c>
      <c r="D17" s="246"/>
      <c r="E17" s="246"/>
      <c r="F17" s="106"/>
      <c r="G17" s="110">
        <v>8</v>
      </c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88"/>
      <c r="U17" s="188"/>
      <c r="V17" s="189"/>
      <c r="W17" s="189"/>
      <c r="X17" s="7"/>
    </row>
    <row r="18" spans="2:24" ht="25.5" customHeight="1">
      <c r="B18" s="105"/>
      <c r="C18" s="246" t="s">
        <v>100</v>
      </c>
      <c r="D18" s="246"/>
      <c r="E18" s="246"/>
      <c r="F18" s="106"/>
      <c r="G18" s="110">
        <v>14</v>
      </c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88"/>
      <c r="U18" s="188"/>
      <c r="V18" s="189"/>
      <c r="W18" s="189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>
        <v>12</v>
      </c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88"/>
      <c r="U19" s="188"/>
      <c r="V19" s="189"/>
      <c r="W19" s="189"/>
      <c r="X19" s="7"/>
    </row>
    <row r="20" spans="2:24" ht="25.5" customHeight="1" thickBot="1">
      <c r="B20" s="105"/>
      <c r="C20" s="247" t="s">
        <v>102</v>
      </c>
      <c r="D20" s="247"/>
      <c r="E20" s="247"/>
      <c r="F20" s="106"/>
      <c r="G20" s="110">
        <v>53</v>
      </c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88"/>
      <c r="U20" s="188"/>
      <c r="V20" s="189"/>
      <c r="W20" s="189"/>
      <c r="X20" s="7"/>
    </row>
    <row r="21" spans="2:24" ht="25.5" customHeight="1" thickBot="1">
      <c r="B21" s="11">
        <v>8</v>
      </c>
      <c r="C21" s="254" t="s">
        <v>103</v>
      </c>
      <c r="D21" s="254"/>
      <c r="E21" s="254"/>
      <c r="F21" s="15"/>
      <c r="G21" s="16">
        <v>12</v>
      </c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88"/>
      <c r="U21" s="188"/>
      <c r="V21" s="189"/>
      <c r="W21" s="189"/>
      <c r="X21" s="7"/>
    </row>
    <row r="22" spans="2:24" ht="25.5" customHeight="1" thickBot="1">
      <c r="B22" s="11">
        <v>9</v>
      </c>
      <c r="C22" s="254" t="s">
        <v>104</v>
      </c>
      <c r="D22" s="254"/>
      <c r="E22" s="254"/>
      <c r="F22" s="15"/>
      <c r="G22" s="16">
        <v>48</v>
      </c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88"/>
      <c r="U22" s="188"/>
      <c r="V22" s="189"/>
      <c r="W22" s="189"/>
      <c r="X22" s="7"/>
    </row>
    <row r="23" spans="2:24" ht="25.5" customHeight="1">
      <c r="B23" s="11">
        <v>10</v>
      </c>
      <c r="C23" s="255"/>
      <c r="D23" s="255"/>
      <c r="E23" s="255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88"/>
      <c r="U23" s="188"/>
      <c r="V23" s="189"/>
      <c r="W23" s="189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3.8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26" t="s">
        <v>55</v>
      </c>
      <c r="T26" s="226"/>
      <c r="U26" s="7"/>
      <c r="V26" s="7"/>
      <c r="W26" s="7"/>
      <c r="X26" s="7"/>
    </row>
    <row r="27" spans="2:24" ht="25.5" customHeight="1">
      <c r="B27" s="116" t="s">
        <v>56</v>
      </c>
      <c r="C27" s="251" t="s">
        <v>60</v>
      </c>
      <c r="D27" s="252"/>
      <c r="E27" s="252"/>
      <c r="F27" s="252"/>
      <c r="G27" s="253"/>
      <c r="H27" s="174" t="s">
        <v>59</v>
      </c>
      <c r="I27" s="53" t="s">
        <v>58</v>
      </c>
      <c r="J27" s="116" t="s">
        <v>61</v>
      </c>
      <c r="K27" s="117" t="s">
        <v>62</v>
      </c>
      <c r="L27" s="243" t="s">
        <v>63</v>
      </c>
      <c r="M27" s="243"/>
      <c r="N27" s="243"/>
      <c r="O27" s="243"/>
      <c r="P27" s="243" t="s">
        <v>64</v>
      </c>
      <c r="Q27" s="243"/>
      <c r="R27" s="243"/>
      <c r="S27" s="11" t="s">
        <v>65</v>
      </c>
      <c r="T27" s="42" t="s">
        <v>66</v>
      </c>
      <c r="U27" s="215" t="s">
        <v>111</v>
      </c>
      <c r="V27" s="215"/>
      <c r="W27" s="11" t="s">
        <v>68</v>
      </c>
    </row>
    <row r="28" spans="2:24" ht="40.200000000000003" customHeight="1">
      <c r="B28" s="192" t="s">
        <v>242</v>
      </c>
      <c r="C28" s="238" t="s">
        <v>237</v>
      </c>
      <c r="D28" s="239"/>
      <c r="E28" s="239"/>
      <c r="F28" s="239"/>
      <c r="G28" s="240"/>
      <c r="H28" s="179" t="s">
        <v>30</v>
      </c>
      <c r="I28" s="178" t="s">
        <v>27</v>
      </c>
      <c r="J28" s="193">
        <v>10</v>
      </c>
      <c r="K28" s="11">
        <f t="shared" ref="K28:K47" si="6">J28/4.3</f>
        <v>2.3255813953488373</v>
      </c>
      <c r="L28" s="241" t="s">
        <v>241</v>
      </c>
      <c r="M28" s="241"/>
      <c r="N28" s="241"/>
      <c r="O28" s="241"/>
      <c r="P28" s="242" t="s">
        <v>239</v>
      </c>
      <c r="Q28" s="242"/>
      <c r="R28" s="242"/>
      <c r="S28" s="182" t="s">
        <v>107</v>
      </c>
      <c r="T28" s="182"/>
      <c r="U28" s="237"/>
      <c r="V28" s="237"/>
      <c r="W28" s="184"/>
    </row>
    <row r="29" spans="2:24" ht="40.200000000000003" customHeight="1">
      <c r="B29" s="192"/>
      <c r="C29" s="238"/>
      <c r="D29" s="239"/>
      <c r="E29" s="239"/>
      <c r="F29" s="239"/>
      <c r="G29" s="240"/>
      <c r="H29" s="179"/>
      <c r="I29" s="178"/>
      <c r="J29" s="193"/>
      <c r="K29" s="11">
        <f t="shared" si="6"/>
        <v>0</v>
      </c>
      <c r="L29" s="237"/>
      <c r="M29" s="237"/>
      <c r="N29" s="237"/>
      <c r="O29" s="237"/>
      <c r="P29" s="237"/>
      <c r="Q29" s="237"/>
      <c r="R29" s="237"/>
      <c r="S29" s="182"/>
      <c r="T29" s="182"/>
      <c r="U29" s="237"/>
      <c r="V29" s="237"/>
      <c r="W29" s="184"/>
    </row>
    <row r="30" spans="2:24" ht="40.200000000000003" customHeight="1">
      <c r="B30" s="192"/>
      <c r="C30" s="238"/>
      <c r="D30" s="239"/>
      <c r="E30" s="239"/>
      <c r="F30" s="239"/>
      <c r="G30" s="240"/>
      <c r="H30" s="179"/>
      <c r="I30" s="178"/>
      <c r="J30" s="193"/>
      <c r="K30" s="11">
        <f t="shared" si="6"/>
        <v>0</v>
      </c>
      <c r="L30" s="237"/>
      <c r="M30" s="237"/>
      <c r="N30" s="237"/>
      <c r="O30" s="237"/>
      <c r="P30" s="237"/>
      <c r="Q30" s="237"/>
      <c r="R30" s="237"/>
      <c r="S30" s="182"/>
      <c r="T30" s="182"/>
      <c r="U30" s="237"/>
      <c r="V30" s="237"/>
      <c r="W30" s="184"/>
    </row>
    <row r="31" spans="2:24" ht="40.200000000000003" customHeight="1">
      <c r="B31" s="192"/>
      <c r="C31" s="238"/>
      <c r="D31" s="239"/>
      <c r="E31" s="239"/>
      <c r="F31" s="239"/>
      <c r="G31" s="240"/>
      <c r="H31" s="179"/>
      <c r="I31" s="178"/>
      <c r="J31" s="193"/>
      <c r="K31" s="11">
        <f t="shared" si="6"/>
        <v>0</v>
      </c>
      <c r="L31" s="237"/>
      <c r="M31" s="237"/>
      <c r="N31" s="237"/>
      <c r="O31" s="237"/>
      <c r="P31" s="237"/>
      <c r="Q31" s="237"/>
      <c r="R31" s="237"/>
      <c r="S31" s="182"/>
      <c r="T31" s="182"/>
      <c r="U31" s="237"/>
      <c r="V31" s="237"/>
      <c r="W31" s="184"/>
    </row>
    <row r="32" spans="2:24" ht="40.200000000000003" customHeight="1">
      <c r="B32" s="192"/>
      <c r="C32" s="238"/>
      <c r="D32" s="239"/>
      <c r="E32" s="239"/>
      <c r="F32" s="239"/>
      <c r="G32" s="240"/>
      <c r="H32" s="179"/>
      <c r="I32" s="178"/>
      <c r="J32" s="193"/>
      <c r="K32" s="11">
        <f t="shared" si="6"/>
        <v>0</v>
      </c>
      <c r="L32" s="237"/>
      <c r="M32" s="237"/>
      <c r="N32" s="237"/>
      <c r="O32" s="237"/>
      <c r="P32" s="237"/>
      <c r="Q32" s="237"/>
      <c r="R32" s="237"/>
      <c r="S32" s="182"/>
      <c r="T32" s="182"/>
      <c r="U32" s="237"/>
      <c r="V32" s="237"/>
      <c r="W32" s="184"/>
    </row>
    <row r="33" spans="2:23" ht="40.200000000000003" customHeight="1">
      <c r="B33" s="192"/>
      <c r="C33" s="238"/>
      <c r="D33" s="239"/>
      <c r="E33" s="239"/>
      <c r="F33" s="239"/>
      <c r="G33" s="240"/>
      <c r="H33" s="179"/>
      <c r="I33" s="178"/>
      <c r="J33" s="194"/>
      <c r="K33" s="11">
        <f t="shared" si="6"/>
        <v>0</v>
      </c>
      <c r="L33" s="237"/>
      <c r="M33" s="237"/>
      <c r="N33" s="237"/>
      <c r="O33" s="237"/>
      <c r="P33" s="237"/>
      <c r="Q33" s="237"/>
      <c r="R33" s="237"/>
      <c r="S33" s="183"/>
      <c r="T33" s="183"/>
      <c r="U33" s="237"/>
      <c r="V33" s="237"/>
      <c r="W33" s="184"/>
    </row>
    <row r="34" spans="2:23" ht="40.200000000000003" customHeight="1">
      <c r="B34" s="192"/>
      <c r="C34" s="238"/>
      <c r="D34" s="239"/>
      <c r="E34" s="239"/>
      <c r="F34" s="239"/>
      <c r="G34" s="240"/>
      <c r="H34" s="179"/>
      <c r="I34" s="178"/>
      <c r="J34" s="194"/>
      <c r="K34" s="11">
        <f t="shared" si="6"/>
        <v>0</v>
      </c>
      <c r="L34" s="237"/>
      <c r="M34" s="237"/>
      <c r="N34" s="237"/>
      <c r="O34" s="237"/>
      <c r="P34" s="237"/>
      <c r="Q34" s="237"/>
      <c r="R34" s="237"/>
      <c r="S34" s="183"/>
      <c r="T34" s="183"/>
      <c r="U34" s="237"/>
      <c r="V34" s="237"/>
      <c r="W34" s="184"/>
    </row>
    <row r="35" spans="2:23" ht="40.200000000000003" customHeight="1">
      <c r="B35" s="192"/>
      <c r="C35" s="238"/>
      <c r="D35" s="239"/>
      <c r="E35" s="239"/>
      <c r="F35" s="239"/>
      <c r="G35" s="240"/>
      <c r="H35" s="180"/>
      <c r="I35" s="178"/>
      <c r="J35" s="194"/>
      <c r="K35" s="11">
        <f t="shared" si="6"/>
        <v>0</v>
      </c>
      <c r="L35" s="237"/>
      <c r="M35" s="237"/>
      <c r="N35" s="237"/>
      <c r="O35" s="237"/>
      <c r="P35" s="237"/>
      <c r="Q35" s="237"/>
      <c r="R35" s="237"/>
      <c r="S35" s="183"/>
      <c r="T35" s="183"/>
      <c r="U35" s="237"/>
      <c r="V35" s="237"/>
      <c r="W35" s="184"/>
    </row>
    <row r="36" spans="2:23" ht="40.200000000000003" customHeight="1">
      <c r="B36" s="192"/>
      <c r="C36" s="238"/>
      <c r="D36" s="239"/>
      <c r="E36" s="239"/>
      <c r="F36" s="239"/>
      <c r="G36" s="240"/>
      <c r="H36" s="179"/>
      <c r="I36" s="178"/>
      <c r="J36" s="194"/>
      <c r="K36" s="11">
        <f t="shared" si="6"/>
        <v>0</v>
      </c>
      <c r="L36" s="237"/>
      <c r="M36" s="237"/>
      <c r="N36" s="237"/>
      <c r="O36" s="237"/>
      <c r="P36" s="237"/>
      <c r="Q36" s="237"/>
      <c r="R36" s="237"/>
      <c r="S36" s="183"/>
      <c r="T36" s="183"/>
      <c r="U36" s="237"/>
      <c r="V36" s="237"/>
      <c r="W36" s="184"/>
    </row>
    <row r="37" spans="2:23" ht="40.200000000000003" customHeight="1">
      <c r="B37" s="192"/>
      <c r="C37" s="238"/>
      <c r="D37" s="239"/>
      <c r="E37" s="239"/>
      <c r="F37" s="239"/>
      <c r="G37" s="240"/>
      <c r="H37" s="180"/>
      <c r="I37" s="178"/>
      <c r="J37" s="193"/>
      <c r="K37" s="11">
        <f t="shared" si="6"/>
        <v>0</v>
      </c>
      <c r="L37" s="237"/>
      <c r="M37" s="237"/>
      <c r="N37" s="237"/>
      <c r="O37" s="237"/>
      <c r="P37" s="237"/>
      <c r="Q37" s="237"/>
      <c r="R37" s="237"/>
      <c r="S37" s="182"/>
      <c r="T37" s="182"/>
      <c r="U37" s="237"/>
      <c r="V37" s="237"/>
      <c r="W37" s="184"/>
    </row>
    <row r="38" spans="2:23" ht="40.200000000000003" customHeight="1" outlineLevel="1">
      <c r="B38" s="176"/>
      <c r="C38" s="238"/>
      <c r="D38" s="239"/>
      <c r="E38" s="239"/>
      <c r="F38" s="239"/>
      <c r="G38" s="240"/>
      <c r="H38" s="179"/>
      <c r="I38" s="178"/>
      <c r="J38" s="193"/>
      <c r="K38" s="11">
        <f t="shared" si="6"/>
        <v>0</v>
      </c>
      <c r="L38" s="237"/>
      <c r="M38" s="237"/>
      <c r="N38" s="237"/>
      <c r="O38" s="237"/>
      <c r="P38" s="237"/>
      <c r="Q38" s="237"/>
      <c r="R38" s="237"/>
      <c r="S38" s="182"/>
      <c r="T38" s="182"/>
      <c r="U38" s="237"/>
      <c r="V38" s="237"/>
      <c r="W38" s="184"/>
    </row>
    <row r="39" spans="2:23" ht="40.200000000000003" customHeight="1" outlineLevel="1">
      <c r="B39" s="176"/>
      <c r="C39" s="238"/>
      <c r="D39" s="239"/>
      <c r="E39" s="239"/>
      <c r="F39" s="239"/>
      <c r="G39" s="240"/>
      <c r="H39" s="179"/>
      <c r="I39" s="178"/>
      <c r="J39" s="194"/>
      <c r="K39" s="11">
        <f t="shared" si="6"/>
        <v>0</v>
      </c>
      <c r="L39" s="237"/>
      <c r="M39" s="237"/>
      <c r="N39" s="237"/>
      <c r="O39" s="237"/>
      <c r="P39" s="237"/>
      <c r="Q39" s="237"/>
      <c r="R39" s="237"/>
      <c r="S39" s="183"/>
      <c r="T39" s="183"/>
      <c r="U39" s="237"/>
      <c r="V39" s="237"/>
      <c r="W39" s="184"/>
    </row>
    <row r="40" spans="2:23" ht="40.200000000000003" customHeight="1" outlineLevel="1">
      <c r="B40" s="176"/>
      <c r="C40" s="238"/>
      <c r="D40" s="239"/>
      <c r="E40" s="239"/>
      <c r="F40" s="239"/>
      <c r="G40" s="240"/>
      <c r="H40" s="179"/>
      <c r="I40" s="178"/>
      <c r="J40" s="194"/>
      <c r="K40" s="11">
        <f t="shared" si="6"/>
        <v>0</v>
      </c>
      <c r="L40" s="237"/>
      <c r="M40" s="237"/>
      <c r="N40" s="237"/>
      <c r="O40" s="237"/>
      <c r="P40" s="237"/>
      <c r="Q40" s="237"/>
      <c r="R40" s="237"/>
      <c r="S40" s="183"/>
      <c r="T40" s="183"/>
      <c r="U40" s="237"/>
      <c r="V40" s="237"/>
      <c r="W40" s="184"/>
    </row>
    <row r="41" spans="2:23" ht="40.200000000000003" customHeight="1" outlineLevel="1">
      <c r="B41" s="176"/>
      <c r="C41" s="238"/>
      <c r="D41" s="239"/>
      <c r="E41" s="239"/>
      <c r="F41" s="239"/>
      <c r="G41" s="240"/>
      <c r="H41" s="179"/>
      <c r="I41" s="178"/>
      <c r="J41" s="194"/>
      <c r="K41" s="11">
        <f t="shared" si="6"/>
        <v>0</v>
      </c>
      <c r="L41" s="237"/>
      <c r="M41" s="237"/>
      <c r="N41" s="237"/>
      <c r="O41" s="237"/>
      <c r="P41" s="237"/>
      <c r="Q41" s="237"/>
      <c r="R41" s="237"/>
      <c r="S41" s="183"/>
      <c r="T41" s="183"/>
      <c r="U41" s="237"/>
      <c r="V41" s="237"/>
      <c r="W41" s="184"/>
    </row>
    <row r="42" spans="2:23" ht="40.200000000000003" customHeight="1" outlineLevel="1">
      <c r="B42" s="176"/>
      <c r="C42" s="238"/>
      <c r="D42" s="239"/>
      <c r="E42" s="239"/>
      <c r="F42" s="239"/>
      <c r="G42" s="240"/>
      <c r="H42" s="179"/>
      <c r="I42" s="178"/>
      <c r="J42" s="194"/>
      <c r="K42" s="11">
        <f t="shared" si="6"/>
        <v>0</v>
      </c>
      <c r="L42" s="237"/>
      <c r="M42" s="237"/>
      <c r="N42" s="237"/>
      <c r="O42" s="237"/>
      <c r="P42" s="237"/>
      <c r="Q42" s="237"/>
      <c r="R42" s="237"/>
      <c r="S42" s="183"/>
      <c r="T42" s="183"/>
      <c r="U42" s="237"/>
      <c r="V42" s="237"/>
      <c r="W42" s="184"/>
    </row>
    <row r="43" spans="2:23" ht="40.200000000000003" customHeight="1" outlineLevel="1">
      <c r="B43" s="176"/>
      <c r="C43" s="238"/>
      <c r="D43" s="239"/>
      <c r="E43" s="239"/>
      <c r="F43" s="239"/>
      <c r="G43" s="240"/>
      <c r="H43" s="179"/>
      <c r="I43" s="178"/>
      <c r="J43" s="193"/>
      <c r="K43" s="11">
        <f t="shared" si="6"/>
        <v>0</v>
      </c>
      <c r="L43" s="237"/>
      <c r="M43" s="237"/>
      <c r="N43" s="237"/>
      <c r="O43" s="237"/>
      <c r="P43" s="237"/>
      <c r="Q43" s="237"/>
      <c r="R43" s="237"/>
      <c r="S43" s="182"/>
      <c r="T43" s="182"/>
      <c r="U43" s="237"/>
      <c r="V43" s="237"/>
      <c r="W43" s="184"/>
    </row>
    <row r="44" spans="2:23" ht="40.200000000000003" customHeight="1" outlineLevel="1">
      <c r="B44" s="176"/>
      <c r="C44" s="238"/>
      <c r="D44" s="239"/>
      <c r="E44" s="239"/>
      <c r="F44" s="239"/>
      <c r="G44" s="240"/>
      <c r="H44" s="179"/>
      <c r="I44" s="178"/>
      <c r="J44" s="194"/>
      <c r="K44" s="11">
        <f t="shared" si="6"/>
        <v>0</v>
      </c>
      <c r="L44" s="237"/>
      <c r="M44" s="237"/>
      <c r="N44" s="237"/>
      <c r="O44" s="237"/>
      <c r="P44" s="237"/>
      <c r="Q44" s="237"/>
      <c r="R44" s="237"/>
      <c r="S44" s="183"/>
      <c r="T44" s="183"/>
      <c r="U44" s="237"/>
      <c r="V44" s="237"/>
      <c r="W44" s="184"/>
    </row>
    <row r="45" spans="2:23" ht="40.200000000000003" customHeight="1" outlineLevel="1">
      <c r="B45" s="176"/>
      <c r="C45" s="238"/>
      <c r="D45" s="239"/>
      <c r="E45" s="239"/>
      <c r="F45" s="239"/>
      <c r="G45" s="240"/>
      <c r="H45" s="179"/>
      <c r="I45" s="178"/>
      <c r="J45" s="194"/>
      <c r="K45" s="11">
        <f t="shared" si="6"/>
        <v>0</v>
      </c>
      <c r="L45" s="237"/>
      <c r="M45" s="237"/>
      <c r="N45" s="237"/>
      <c r="O45" s="237"/>
      <c r="P45" s="237"/>
      <c r="Q45" s="237"/>
      <c r="R45" s="237"/>
      <c r="S45" s="183"/>
      <c r="T45" s="183"/>
      <c r="U45" s="237"/>
      <c r="V45" s="237"/>
      <c r="W45" s="184"/>
    </row>
    <row r="46" spans="2:23" ht="40.200000000000003" customHeight="1" outlineLevel="1">
      <c r="B46" s="176"/>
      <c r="C46" s="238"/>
      <c r="D46" s="239"/>
      <c r="E46" s="239"/>
      <c r="F46" s="239"/>
      <c r="G46" s="240"/>
      <c r="H46" s="179"/>
      <c r="I46" s="178"/>
      <c r="J46" s="194"/>
      <c r="K46" s="11">
        <f t="shared" si="6"/>
        <v>0</v>
      </c>
      <c r="L46" s="237"/>
      <c r="M46" s="237"/>
      <c r="N46" s="237"/>
      <c r="O46" s="237"/>
      <c r="P46" s="237"/>
      <c r="Q46" s="237"/>
      <c r="R46" s="237"/>
      <c r="S46" s="183"/>
      <c r="T46" s="183"/>
      <c r="U46" s="237"/>
      <c r="V46" s="237"/>
      <c r="W46" s="184"/>
    </row>
    <row r="47" spans="2:23" ht="40.200000000000003" customHeight="1" outlineLevel="1">
      <c r="B47" s="176"/>
      <c r="C47" s="238"/>
      <c r="D47" s="239"/>
      <c r="E47" s="239"/>
      <c r="F47" s="239"/>
      <c r="G47" s="240"/>
      <c r="H47" s="179"/>
      <c r="I47" s="178"/>
      <c r="J47" s="194"/>
      <c r="K47" s="11">
        <f t="shared" si="6"/>
        <v>0</v>
      </c>
      <c r="L47" s="237"/>
      <c r="M47" s="237"/>
      <c r="N47" s="237"/>
      <c r="O47" s="237"/>
      <c r="P47" s="237"/>
      <c r="Q47" s="237"/>
      <c r="R47" s="237"/>
      <c r="S47" s="183"/>
      <c r="T47" s="183"/>
      <c r="U47" s="237"/>
      <c r="V47" s="237"/>
      <c r="W47" s="184"/>
    </row>
    <row r="48" spans="2:23" ht="29.25" customHeight="1"/>
    <row r="49" spans="2:23" ht="16.2" thickBot="1">
      <c r="C49" s="59" t="s">
        <v>69</v>
      </c>
    </row>
    <row r="50" spans="2:23" s="7" customFormat="1" ht="25.5" customHeight="1" thickBot="1">
      <c r="C50" s="206" t="s">
        <v>70</v>
      </c>
      <c r="D50" s="206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07" t="s">
        <v>71</v>
      </c>
      <c r="D51" s="207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08" t="s">
        <v>83</v>
      </c>
      <c r="R51" s="208"/>
      <c r="S51" s="208"/>
      <c r="T51" s="208"/>
      <c r="U51" s="208"/>
      <c r="V51" s="208"/>
      <c r="W51" s="208"/>
    </row>
    <row r="52" spans="2:23" s="7" customFormat="1" ht="30" customHeight="1" thickBot="1">
      <c r="B52" s="234" t="s">
        <v>116</v>
      </c>
      <c r="C52" s="210" t="str">
        <f t="shared" ref="C52:C58" si="7">C8</f>
        <v>Rr Sus 51206</v>
      </c>
      <c r="D52" s="210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35"/>
      <c r="R52" s="235"/>
      <c r="S52" s="235"/>
      <c r="T52" s="235"/>
      <c r="U52" s="235"/>
      <c r="V52" s="235"/>
      <c r="W52" s="235"/>
    </row>
    <row r="53" spans="2:23" s="7" customFormat="1" ht="30" customHeight="1" thickBot="1">
      <c r="B53" s="234"/>
      <c r="C53" s="201" t="str">
        <f t="shared" si="7"/>
        <v>Fr lwr arm 48068/9</v>
      </c>
      <c r="D53" s="201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36"/>
      <c r="R53" s="236"/>
      <c r="S53" s="236"/>
      <c r="T53" s="236"/>
      <c r="U53" s="236"/>
      <c r="V53" s="236"/>
      <c r="W53" s="236"/>
    </row>
    <row r="54" spans="2:23" s="7" customFormat="1" ht="30" customHeight="1" thickBot="1">
      <c r="B54" s="234"/>
      <c r="C54" s="201" t="str">
        <f t="shared" si="7"/>
        <v>OA Cowl 55701</v>
      </c>
      <c r="D54" s="201"/>
      <c r="E54" s="120"/>
      <c r="F54" s="71"/>
      <c r="G54" s="71">
        <v>2</v>
      </c>
      <c r="H54" s="71"/>
      <c r="I54" s="71"/>
      <c r="J54" s="71"/>
      <c r="K54" s="71"/>
      <c r="L54" s="71"/>
      <c r="M54" s="71"/>
      <c r="N54" s="71"/>
      <c r="O54" s="72">
        <v>8</v>
      </c>
      <c r="P54" s="121">
        <f t="shared" si="8"/>
        <v>10</v>
      </c>
      <c r="Q54" s="236" t="s">
        <v>255</v>
      </c>
      <c r="R54" s="236"/>
      <c r="S54" s="236"/>
      <c r="T54" s="236"/>
      <c r="U54" s="236"/>
      <c r="V54" s="236"/>
      <c r="W54" s="236"/>
    </row>
    <row r="55" spans="2:23" s="7" customFormat="1" ht="30" customHeight="1" thickBot="1">
      <c r="B55" s="234"/>
      <c r="C55" s="201" t="str">
        <f t="shared" si="7"/>
        <v>Rear arm 48730</v>
      </c>
      <c r="D55" s="201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36"/>
      <c r="R55" s="236"/>
      <c r="S55" s="236"/>
      <c r="T55" s="236"/>
      <c r="U55" s="236"/>
      <c r="V55" s="236"/>
      <c r="W55" s="236"/>
    </row>
    <row r="56" spans="2:23" s="7" customFormat="1" ht="30" customHeight="1" thickBot="1">
      <c r="B56" s="234"/>
      <c r="C56" s="201" t="str">
        <f t="shared" si="7"/>
        <v>Fr sus 51201</v>
      </c>
      <c r="D56" s="201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36"/>
      <c r="R56" s="236"/>
      <c r="S56" s="236"/>
      <c r="T56" s="236"/>
      <c r="U56" s="236"/>
      <c r="V56" s="236"/>
      <c r="W56" s="236"/>
    </row>
    <row r="57" spans="2:23" s="7" customFormat="1" ht="30" customHeight="1" thickBot="1">
      <c r="B57" s="234"/>
      <c r="C57" s="201" t="str">
        <f t="shared" si="7"/>
        <v>Rear Beam 42110 177D</v>
      </c>
      <c r="D57" s="201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36"/>
      <c r="R57" s="236"/>
      <c r="S57" s="236"/>
      <c r="T57" s="236"/>
      <c r="U57" s="236"/>
      <c r="V57" s="236"/>
      <c r="W57" s="236"/>
    </row>
    <row r="58" spans="2:23" s="7" customFormat="1" ht="30" customHeight="1" thickBot="1">
      <c r="B58" s="234"/>
      <c r="C58" s="203" t="str">
        <f t="shared" si="7"/>
        <v>Rear Beam 42110 890B</v>
      </c>
      <c r="D58" s="203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32"/>
      <c r="R58" s="232"/>
      <c r="S58" s="232"/>
      <c r="T58" s="232"/>
      <c r="U58" s="232"/>
      <c r="V58" s="232"/>
      <c r="W58" s="232"/>
    </row>
    <row r="60" spans="2:23" ht="21" customHeight="1">
      <c r="B60" s="92"/>
      <c r="C60" s="233" t="s">
        <v>85</v>
      </c>
      <c r="D60" s="233"/>
      <c r="E60" s="233"/>
      <c r="F60" s="233"/>
      <c r="G60" s="233" t="s">
        <v>86</v>
      </c>
      <c r="H60" s="233"/>
      <c r="I60" s="233"/>
      <c r="L60" s="233" t="s">
        <v>87</v>
      </c>
      <c r="M60" s="233"/>
      <c r="N60" s="233"/>
      <c r="O60" s="233"/>
      <c r="P60" s="126"/>
      <c r="Q60" s="126"/>
      <c r="R60" s="126"/>
      <c r="S60" s="126"/>
      <c r="T60" s="127"/>
    </row>
    <row r="61" spans="2:23" ht="21" customHeight="1">
      <c r="B61" s="92" t="s">
        <v>117</v>
      </c>
      <c r="C61" s="200"/>
      <c r="D61" s="200"/>
      <c r="E61" s="200"/>
      <c r="F61" s="200"/>
      <c r="G61" s="200"/>
      <c r="H61" s="200"/>
      <c r="I61" s="200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200"/>
      <c r="D62" s="200"/>
      <c r="E62" s="200"/>
      <c r="F62" s="200"/>
      <c r="G62" s="200"/>
      <c r="H62" s="200"/>
      <c r="I62" s="200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117</v>
      </c>
      <c r="C65" s="200"/>
      <c r="D65" s="200"/>
      <c r="E65" s="200"/>
      <c r="F65" s="200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200"/>
      <c r="D66" s="200"/>
      <c r="E66" s="200"/>
      <c r="F66" s="200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C64"/>
  <sheetViews>
    <sheetView tabSelected="1" zoomScale="70" zoomScaleNormal="70" workbookViewId="0">
      <selection activeCell="D12" sqref="D12"/>
    </sheetView>
  </sheetViews>
  <sheetFormatPr defaultColWidth="10" defaultRowHeight="13.2"/>
  <cols>
    <col min="1" max="1" width="11.6640625" bestFit="1" customWidth="1"/>
    <col min="2" max="2" width="22.44140625" customWidth="1"/>
    <col min="3" max="3" width="13.21875" bestFit="1" customWidth="1"/>
    <col min="4" max="4" width="11.77734375" bestFit="1" customWidth="1"/>
    <col min="5" max="5" width="13" bestFit="1" customWidth="1"/>
    <col min="6" max="6" width="11.109375" bestFit="1" customWidth="1"/>
    <col min="7" max="7" width="13.21875" customWidth="1"/>
    <col min="8" max="8" width="12.21875" bestFit="1" customWidth="1"/>
    <col min="9" max="9" width="12.21875" customWidth="1"/>
    <col min="10" max="10" width="11.21875" bestFit="1" customWidth="1"/>
    <col min="11" max="11" width="12.21875" bestFit="1" customWidth="1"/>
    <col min="12" max="12" width="12.21875" customWidth="1"/>
    <col min="13" max="13" width="34.109375" bestFit="1" customWidth="1"/>
    <col min="14" max="14" width="32.109375" bestFit="1" customWidth="1"/>
    <col min="15" max="15" width="12.77734375" bestFit="1" customWidth="1"/>
    <col min="16" max="16" width="8.109375" bestFit="1" customWidth="1"/>
    <col min="17" max="18" width="9.88671875" bestFit="1" customWidth="1"/>
  </cols>
  <sheetData>
    <row r="1" spans="1:29" ht="14.4">
      <c r="A1" s="138" t="s">
        <v>118</v>
      </c>
      <c r="B1" s="139" t="s">
        <v>119</v>
      </c>
      <c r="C1" s="139" t="s">
        <v>120</v>
      </c>
      <c r="D1" s="139" t="s">
        <v>121</v>
      </c>
      <c r="E1" s="139" t="s">
        <v>122</v>
      </c>
      <c r="F1" s="139" t="s">
        <v>32</v>
      </c>
      <c r="G1" s="140" t="s">
        <v>123</v>
      </c>
      <c r="H1" s="140" t="s">
        <v>124</v>
      </c>
      <c r="I1" s="140" t="s">
        <v>125</v>
      </c>
      <c r="J1" s="256" t="s">
        <v>126</v>
      </c>
      <c r="K1" s="257"/>
      <c r="L1" s="257"/>
      <c r="M1" s="257"/>
      <c r="N1" s="257"/>
      <c r="O1" s="257"/>
      <c r="P1" s="257"/>
      <c r="Q1" s="257"/>
      <c r="R1" s="258"/>
      <c r="U1" t="s">
        <v>127</v>
      </c>
      <c r="V1" t="s">
        <v>57</v>
      </c>
      <c r="W1" t="s">
        <v>59</v>
      </c>
      <c r="X1" t="s">
        <v>128</v>
      </c>
      <c r="Y1" t="s">
        <v>129</v>
      </c>
      <c r="Z1" t="s">
        <v>130</v>
      </c>
      <c r="AA1" t="s">
        <v>131</v>
      </c>
      <c r="AB1" t="s">
        <v>124</v>
      </c>
      <c r="AC1" t="s">
        <v>125</v>
      </c>
    </row>
    <row r="2" spans="1:29">
      <c r="A2" s="141" t="s">
        <v>132</v>
      </c>
      <c r="B2" s="91" t="str">
        <f>IF(UOA[[#This Row],[Build]]=0,"",TRIM(LEFT('UW(New)'!C8,LEN('UW(New)'!C8)-6)))</f>
        <v>Rr Sus</v>
      </c>
      <c r="C2" s="144">
        <f>IF(UOA[[#This Row],[Build]]=0,"",'UW(New)'!Y8)</f>
        <v>0.88380952380952382</v>
      </c>
      <c r="D2" s="142">
        <f>'UW(New)'!H8</f>
        <v>96</v>
      </c>
      <c r="E2" s="143">
        <f>IF(UOA[[#This Row],[Build]]=0,"",'UW(New)'!J8)</f>
        <v>0.12361111111111112</v>
      </c>
      <c r="F2" s="144">
        <f>IF(UOA[[#This Row],[Build]]=0,"",'UW(New)'!V8)</f>
        <v>0.48</v>
      </c>
      <c r="G2" s="145">
        <f>IF(UOA[[#This Row],[Build]]=0,"",'UW(New)'!P50)</f>
        <v>0</v>
      </c>
      <c r="H2" s="145" t="str">
        <f>IF(UOA[[#This Row],[Build]]=0,"","B")</f>
        <v>B</v>
      </c>
      <c r="I2" s="145">
        <f>IF(UOA[[#This Row],[Build]]=0,"",'UW(New)'!$B$3)</f>
        <v>45763</v>
      </c>
      <c r="J2" s="165" t="s">
        <v>127</v>
      </c>
      <c r="K2" s="166" t="s">
        <v>57</v>
      </c>
      <c r="L2" s="173" t="s">
        <v>59</v>
      </c>
      <c r="M2" s="167" t="s">
        <v>128</v>
      </c>
      <c r="N2" s="167" t="s">
        <v>129</v>
      </c>
      <c r="O2" s="168" t="s">
        <v>130</v>
      </c>
      <c r="P2" s="169" t="s">
        <v>131</v>
      </c>
      <c r="Q2" s="169" t="s">
        <v>124</v>
      </c>
      <c r="R2" s="169" t="s">
        <v>125</v>
      </c>
      <c r="U2" t="str" cm="1">
        <f t="array" ref="U2:AC12">IFERROR(
    _xlfn.LET(
        _xlpm.date_val, 'UW(New)'!$B$3,
        _xlpm.static_B, "A",
        _xlpm.blank_9_cols, {"","","","","","","","",""},
        _xlpm.uw_range, 'UW(New)'!B23:M45,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FLA</v>
      </c>
      <c r="V2" t="str">
        <v>ALL</v>
      </c>
      <c r="W2" t="str">
        <v>Equipment</v>
      </c>
      <c r="X2" t="str">
        <v>Planned stop</v>
      </c>
      <c r="Y2" t="str">
        <v>Nozzle clean/Tip change</v>
      </c>
      <c r="Z2">
        <v>24</v>
      </c>
      <c r="AA2" t="str">
        <v>Equipment</v>
      </c>
      <c r="AB2" t="str">
        <v>A</v>
      </c>
      <c r="AC2">
        <v>45763</v>
      </c>
    </row>
    <row r="3" spans="1:29">
      <c r="A3" s="141" t="s">
        <v>132</v>
      </c>
      <c r="B3" s="91" t="str">
        <f>IF(UOA[[#This Row],[Build]]=0,"",TRIM(LEFT('UW(New)'!C9,LEN('UW(New)'!C9)-6)))</f>
        <v>Fr sus</v>
      </c>
      <c r="C3" s="144">
        <f>IF(UOA[[#This Row],[Build]]=0,"",'UW(New)'!Y9)</f>
        <v>1</v>
      </c>
      <c r="D3" s="142">
        <f>'UW(New)'!H9</f>
        <v>420</v>
      </c>
      <c r="E3" s="143">
        <f>IF(UOA[[#This Row],[Build]]=0,"",'UW(New)'!J9)</f>
        <v>0.1875</v>
      </c>
      <c r="F3" s="144">
        <f>IF(UOA[[#This Row],[Build]]=0,"",'UW(New)'!V9)</f>
        <v>0.02</v>
      </c>
      <c r="G3" s="145">
        <f>IF(UOA[[#This Row],[Build]]=0,"",'UW(New)'!P51)</f>
        <v>0</v>
      </c>
      <c r="H3" s="145" t="str">
        <f>IF(UOA[[#This Row],[Build]]=0,"","B")</f>
        <v>B</v>
      </c>
      <c r="I3" s="145">
        <f>IF(UOA[[#This Row],[Build]]=0,"",'UW(New)'!$B$3)</f>
        <v>45763</v>
      </c>
      <c r="J3" s="170" t="str" cm="1">
        <f t="array" ref="J3">IFERROR(INDEX(_xlfn.ANCHORARRAY(U$2), ROW(A1), COLUMN(A1)), "")</f>
        <v>FLA</v>
      </c>
      <c r="K3" s="170" t="str" cm="1">
        <f t="array" ref="K3">IFERROR(INDEX(_xlfn.ANCHORARRAY($U$2), ROW(A1), COLUMN(B1)), "")</f>
        <v>ALL</v>
      </c>
      <c r="L3" s="170" t="str" cm="1">
        <f t="array" ref="L3">IFERROR(INDEX(_xlfn.ANCHORARRAY($U$2), ROW(B1), COLUMN(C1)), "")</f>
        <v>Equipment</v>
      </c>
      <c r="M3" s="170" t="str" cm="1">
        <f t="array" ref="M3">IFERROR(INDEX(_xlfn.ANCHORARRAY($U$2), ROW(C1), COLUMN(D1)), "")</f>
        <v>Planned stop</v>
      </c>
      <c r="N3" s="170" t="str" cm="1">
        <f t="array" ref="N3">IFERROR(INDEX(_xlfn.ANCHORARRAY($U$2), ROW(D1), COLUMN(E1)), "")</f>
        <v>Nozzle clean/Tip change</v>
      </c>
      <c r="O3" s="170" cm="1">
        <f t="array" ref="O3">IFERROR(INDEX(_xlfn.ANCHORARRAY($U$2), ROW(E1), COLUMN(F1)), "")</f>
        <v>24</v>
      </c>
      <c r="P3" s="170" t="str" cm="1">
        <f t="array" ref="P3">IFERROR(INDEX(_xlfn.ANCHORARRAY($U$2), ROW(F1), COLUMN(G1)), "")</f>
        <v>Equipment</v>
      </c>
      <c r="Q3" s="170" t="str" cm="1">
        <f t="array" ref="Q3">IFERROR(INDEX(_xlfn.ANCHORARRAY($U$2), ROW(G1), COLUMN(H1)), "")</f>
        <v>A</v>
      </c>
      <c r="R3" s="170" cm="1">
        <f t="array" ref="R3">IFERROR(INDEX(_xlfn.ANCHORARRAY($U$2), ROW(H1), COLUMN(I1)), "")</f>
        <v>45763</v>
      </c>
      <c r="U3" t="str">
        <v>RS</v>
      </c>
      <c r="V3" t="str">
        <v>ALL</v>
      </c>
      <c r="W3" t="str">
        <v>Man</v>
      </c>
      <c r="X3" t="str">
        <v>Planned stop</v>
      </c>
      <c r="Y3" t="str">
        <v>TMs recovered 177D during lunch</v>
      </c>
      <c r="Z3">
        <v>45</v>
      </c>
      <c r="AA3" t="str">
        <v>Man</v>
      </c>
      <c r="AB3" t="str">
        <v>A</v>
      </c>
      <c r="AC3">
        <v>45763</v>
      </c>
    </row>
    <row r="4" spans="1:29">
      <c r="A4" s="141" t="s">
        <v>132</v>
      </c>
      <c r="B4" s="91" t="str">
        <f>IF(UOA[[#This Row],[Build]]=0,"",TRIM(LEFT('UW(New)'!C10,LEN('UW(New)'!C10)-6)))</f>
        <v>OA Cowl</v>
      </c>
      <c r="C4" s="144">
        <f>IF(UOA[[#This Row],[Build]]=0,"",'UW(New)'!Y10)</f>
        <v>1</v>
      </c>
      <c r="D4" s="142">
        <f>'UW(New)'!H10</f>
        <v>420</v>
      </c>
      <c r="E4" s="143">
        <f>IF(UOA[[#This Row],[Build]]=0,"",'UW(New)'!J10)</f>
        <v>0.16666666666666666</v>
      </c>
      <c r="F4" s="144">
        <f>IF(UOA[[#This Row],[Build]]=0,"",'UW(New)'!V10)</f>
        <v>0</v>
      </c>
      <c r="G4" s="145">
        <f>IF(UOA[[#This Row],[Build]]=0,"",'UW(New)'!P52)</f>
        <v>0</v>
      </c>
      <c r="H4" s="145" t="str">
        <f>IF(UOA[[#This Row],[Build]]=0,"","B")</f>
        <v>B</v>
      </c>
      <c r="I4" s="145">
        <f>IF(UOA[[#This Row],[Build]]=0,"",'UW(New)'!$B$3)</f>
        <v>45763</v>
      </c>
      <c r="J4" s="170" t="str" cm="1">
        <f t="array" ref="J4">IFERROR(INDEX(_xlfn.ANCHORARRAY(U$2), ROW(A2), COLUMN(A2)), "")</f>
        <v>RS</v>
      </c>
      <c r="K4" s="170" t="str" cm="1">
        <f t="array" ref="K4">IFERROR(INDEX(_xlfn.ANCHORARRAY($U$2), ROW(A2), COLUMN(B2)), "")</f>
        <v>ALL</v>
      </c>
      <c r="L4" s="170" t="str" cm="1">
        <f t="array" ref="L4">IFERROR(INDEX(_xlfn.ANCHORARRAY($U$2), ROW(B2), COLUMN(C2)), "")</f>
        <v>Man</v>
      </c>
      <c r="M4" s="170" t="str" cm="1">
        <f t="array" ref="M4">IFERROR(INDEX(_xlfn.ANCHORARRAY($U$2), ROW(C2), COLUMN(D2)), "")</f>
        <v>Planned stop</v>
      </c>
      <c r="N4" s="170" t="str" cm="1">
        <f t="array" ref="N4">IFERROR(INDEX(_xlfn.ANCHORARRAY($U$2), ROW(D2), COLUMN(E2)), "")</f>
        <v>TMs recovered 177D during lunch</v>
      </c>
      <c r="O4" s="170" cm="1">
        <f t="array" ref="O4">IFERROR(INDEX(_xlfn.ANCHORARRAY($U$2), ROW(E2), COLUMN(F2)), "")</f>
        <v>45</v>
      </c>
      <c r="P4" s="170" t="str" cm="1">
        <f t="array" ref="P4">IFERROR(INDEX(_xlfn.ANCHORARRAY($U$2), ROW(F2), COLUMN(G2)), "")</f>
        <v>Man</v>
      </c>
      <c r="Q4" s="170" t="str" cm="1">
        <f t="array" ref="Q4">IFERROR(INDEX(_xlfn.ANCHORARRAY($U$2), ROW(G2), COLUMN(H2)), "")</f>
        <v>A</v>
      </c>
      <c r="R4" s="170" cm="1">
        <f t="array" ref="R4">IFERROR(INDEX(_xlfn.ANCHORARRAY($U$2), ROW(H2), COLUMN(I2)), "")</f>
        <v>45763</v>
      </c>
      <c r="U4" t="str">
        <v>RS</v>
      </c>
      <c r="V4" t="str">
        <v>ALL</v>
      </c>
      <c r="W4" t="str">
        <v>Other</v>
      </c>
      <c r="X4" t="str">
        <v>Process down</v>
      </c>
      <c r="Y4" t="str">
        <v>Out of stamping parts 51273 at the start of shift</v>
      </c>
      <c r="Z4">
        <v>27</v>
      </c>
      <c r="AA4" t="str">
        <v>Other</v>
      </c>
      <c r="AB4" t="str">
        <v>A</v>
      </c>
      <c r="AC4">
        <v>45763</v>
      </c>
    </row>
    <row r="5" spans="1:29">
      <c r="A5" s="141" t="s">
        <v>132</v>
      </c>
      <c r="B5" s="91" t="str">
        <f>IF(UOA[[#This Row],[Build]]=0,"",TRIM(LEFT('UW(New)'!C11,LEN('UW(New)'!C11)-6)))</f>
        <v>Fr lwr arm 4</v>
      </c>
      <c r="C5" s="144">
        <f>IF(UOA[[#This Row],[Build]]=0,"",'UW(New)'!Y11)</f>
        <v>1</v>
      </c>
      <c r="D5" s="142">
        <f>'UW(New)'!H11</f>
        <v>420</v>
      </c>
      <c r="E5" s="143">
        <f>IF(UOA[[#This Row],[Build]]=0,"",'UW(New)'!J11)</f>
        <v>0.18402777777777779</v>
      </c>
      <c r="F5" s="144">
        <f>IF(UOA[[#This Row],[Build]]=0,"",'UW(New)'!V11)</f>
        <v>0</v>
      </c>
      <c r="G5" s="145">
        <f>IF(UOA[[#This Row],[Build]]=0,"",'UW(New)'!P53)</f>
        <v>0</v>
      </c>
      <c r="H5" s="145" t="str">
        <f>IF(UOA[[#This Row],[Build]]=0,"","B")</f>
        <v>B</v>
      </c>
      <c r="I5" s="145">
        <f>IF(UOA[[#This Row],[Build]]=0,"",'UW(New)'!$B$3)</f>
        <v>45763</v>
      </c>
      <c r="J5" s="170" t="str" cm="1">
        <f t="array" ref="J5">IFERROR(INDEX(_xlfn.ANCHORARRAY(U$2), ROW(A3), COLUMN(A3)), "")</f>
        <v>RS</v>
      </c>
      <c r="K5" s="170" t="str" cm="1">
        <f t="array" ref="K5">IFERROR(INDEX(_xlfn.ANCHORARRAY($U$2), ROW(A3), COLUMN(B3)), "")</f>
        <v>ALL</v>
      </c>
      <c r="L5" s="170" t="str" cm="1">
        <f t="array" ref="L5">IFERROR(INDEX(_xlfn.ANCHORARRAY($U$2), ROW(B3), COLUMN(C3)), "")</f>
        <v>Other</v>
      </c>
      <c r="M5" s="170" t="str" cm="1">
        <f t="array" ref="M5">IFERROR(INDEX(_xlfn.ANCHORARRAY($U$2), ROW(C3), COLUMN(D3)), "")</f>
        <v>Process down</v>
      </c>
      <c r="N5" s="170" t="str" cm="1">
        <f t="array" ref="N5">IFERROR(INDEX(_xlfn.ANCHORARRAY($U$2), ROW(D3), COLUMN(E3)), "")</f>
        <v>Out of stamping parts 51273 at the start of shift</v>
      </c>
      <c r="O5" s="170" cm="1">
        <f t="array" ref="O5">IFERROR(INDEX(_xlfn.ANCHORARRAY($U$2), ROW(E3), COLUMN(F3)), "")</f>
        <v>27</v>
      </c>
      <c r="P5" s="170" t="str" cm="1">
        <f t="array" ref="P5">IFERROR(INDEX(_xlfn.ANCHORARRAY($U$2), ROW(F3), COLUMN(G3)), "")</f>
        <v>Other</v>
      </c>
      <c r="Q5" s="170" t="str" cm="1">
        <f t="array" ref="Q5">IFERROR(INDEX(_xlfn.ANCHORARRAY($U$2), ROW(G3), COLUMN(H3)), "")</f>
        <v>A</v>
      </c>
      <c r="R5" s="170" cm="1">
        <f t="array" ref="R5">IFERROR(INDEX(_xlfn.ANCHORARRAY($U$2), ROW(H3), COLUMN(I3)), "")</f>
        <v>45763</v>
      </c>
      <c r="U5" t="str">
        <v>RS</v>
      </c>
      <c r="V5" t="str">
        <v>ALL</v>
      </c>
      <c r="W5" t="str">
        <v>Equipment</v>
      </c>
      <c r="X5" t="str">
        <v>KWKR-1831 robot fault</v>
      </c>
      <c r="Y5" t="str">
        <v>Clamp fault at station 20</v>
      </c>
      <c r="Z5">
        <v>5</v>
      </c>
      <c r="AA5" t="str">
        <v>Equipment</v>
      </c>
      <c r="AB5" t="str">
        <v>A</v>
      </c>
      <c r="AC5">
        <v>45763</v>
      </c>
    </row>
    <row r="6" spans="1:29">
      <c r="A6" s="141" t="s">
        <v>132</v>
      </c>
      <c r="B6" s="91" t="str">
        <f>IF(UOA[[#This Row],[Build]]=0,"",TRIM(LEFT('UW(New)'!C12,LEN('UW(New)'!C12)-6)))</f>
        <v>Rear arm</v>
      </c>
      <c r="C6" s="144">
        <f>IF(UOA[[#This Row],[Build]]=0,"",'UW(New)'!Y12)</f>
        <v>1</v>
      </c>
      <c r="D6" s="142">
        <f>'UW(New)'!H12</f>
        <v>288</v>
      </c>
      <c r="E6" s="143">
        <f>IF(UOA[[#This Row],[Build]]=0,"",'UW(New)'!J12)</f>
        <v>0.05</v>
      </c>
      <c r="F6" s="144">
        <f>IF(UOA[[#This Row],[Build]]=0,"",'UW(New)'!V12)</f>
        <v>0</v>
      </c>
      <c r="G6" s="145">
        <f>IF(UOA[[#This Row],[Build]]=0,"",'UW(New)'!P54)</f>
        <v>0</v>
      </c>
      <c r="H6" s="145" t="str">
        <f>IF(UOA[[#This Row],[Build]]=0,"","B")</f>
        <v>B</v>
      </c>
      <c r="I6" s="145">
        <f>IF(UOA[[#This Row],[Build]]=0,"",'UW(New)'!$B$3)</f>
        <v>45763</v>
      </c>
      <c r="J6" s="170" t="str" cm="1">
        <f t="array" ref="J6">IFERROR(INDEX(_xlfn.ANCHORARRAY(U$2), ROW(A4), COLUMN(A4)), "")</f>
        <v>RS</v>
      </c>
      <c r="K6" s="170" t="str" cm="1">
        <f t="array" ref="K6">IFERROR(INDEX(_xlfn.ANCHORARRAY($U$2), ROW(A4), COLUMN(B4)), "")</f>
        <v>ALL</v>
      </c>
      <c r="L6" s="170" t="str" cm="1">
        <f t="array" ref="L6">IFERROR(INDEX(_xlfn.ANCHORARRAY($U$2), ROW(B4), COLUMN(C4)), "")</f>
        <v>Equipment</v>
      </c>
      <c r="M6" s="170" t="str" cm="1">
        <f t="array" ref="M6">IFERROR(INDEX(_xlfn.ANCHORARRAY($U$2), ROW(C4), COLUMN(D4)), "")</f>
        <v>KWKR-1831 robot fault</v>
      </c>
      <c r="N6" s="170" t="str" cm="1">
        <f t="array" ref="N6">IFERROR(INDEX(_xlfn.ANCHORARRAY($U$2), ROW(D4), COLUMN(E4)), "")</f>
        <v>Clamp fault at station 20</v>
      </c>
      <c r="O6" s="170" cm="1">
        <f t="array" ref="O6">IFERROR(INDEX(_xlfn.ANCHORARRAY($U$2), ROW(E4), COLUMN(F4)), "")</f>
        <v>5</v>
      </c>
      <c r="P6" s="170" t="str" cm="1">
        <f t="array" ref="P6">IFERROR(INDEX(_xlfn.ANCHORARRAY($U$2), ROW(F4), COLUMN(G4)), "")</f>
        <v>Equipment</v>
      </c>
      <c r="Q6" s="170" t="str" cm="1">
        <f t="array" ref="Q6">IFERROR(INDEX(_xlfn.ANCHORARRAY($U$2), ROW(G4), COLUMN(H4)), "")</f>
        <v>A</v>
      </c>
      <c r="R6" s="170" cm="1">
        <f t="array" ref="R6">IFERROR(INDEX(_xlfn.ANCHORARRAY($U$2), ROW(H4), COLUMN(I4)), "")</f>
        <v>45763</v>
      </c>
      <c r="U6" t="str">
        <v>RS</v>
      </c>
      <c r="V6" t="str">
        <v>4ST</v>
      </c>
      <c r="W6" t="str">
        <v>Equipment</v>
      </c>
      <c r="X6" t="str">
        <v>Side clamp 2 clamp 4 fault</v>
      </c>
      <c r="Y6" t="str">
        <v>Sensor loose</v>
      </c>
      <c r="Z6">
        <v>8</v>
      </c>
      <c r="AA6" t="str">
        <v>Equipment</v>
      </c>
      <c r="AB6" t="str">
        <v>A</v>
      </c>
      <c r="AC6">
        <v>45763</v>
      </c>
    </row>
    <row r="7" spans="1:29">
      <c r="A7" s="141" t="s">
        <v>132</v>
      </c>
      <c r="B7" s="91" t="str">
        <f>IF(UOA[[#This Row],[Build]]=0,"",TRIM(LEFT('UW(New)'!C13,LEN('UW(New)'!C13)-6)))</f>
        <v>Rear Beam</v>
      </c>
      <c r="C7" s="144">
        <f>IF(UOA[[#This Row],[Build]]=0,"",'UW(New)'!Y13)</f>
        <v>1</v>
      </c>
      <c r="D7" s="142">
        <f>'UW(New)'!H13</f>
        <v>442</v>
      </c>
      <c r="E7" s="143">
        <f>IF(UOA[[#This Row],[Build]]=0,"",'UW(New)'!J13)</f>
        <v>0.24305555555555555</v>
      </c>
      <c r="F7" s="144">
        <f>IF(UOA[[#This Row],[Build]]=0,"",'UW(New)'!V13)</f>
        <v>0.09</v>
      </c>
      <c r="G7" s="145">
        <f>IF(UOA[[#This Row],[Build]]=0,"",'UW(New)'!P55)</f>
        <v>0</v>
      </c>
      <c r="H7" s="145" t="str">
        <f>IF(UOA[[#This Row],[Build]]=0,"","B")</f>
        <v>B</v>
      </c>
      <c r="I7" s="145">
        <f>IF(UOA[[#This Row],[Build]]=0,"",'UW(New)'!$B$3)</f>
        <v>45763</v>
      </c>
      <c r="J7" s="170" t="str" cm="1">
        <f t="array" ref="J7">IFERROR(INDEX(_xlfn.ANCHORARRAY(U$2), ROW(A5), COLUMN(A5)), "")</f>
        <v>RS</v>
      </c>
      <c r="K7" s="170" t="str" cm="1">
        <f t="array" ref="K7">IFERROR(INDEX(_xlfn.ANCHORARRAY($U$2), ROW(A5), COLUMN(B5)), "")</f>
        <v>4ST</v>
      </c>
      <c r="L7" s="170" t="str" cm="1">
        <f t="array" ref="L7">IFERROR(INDEX(_xlfn.ANCHORARRAY($U$2), ROW(B5), COLUMN(C5)), "")</f>
        <v>Equipment</v>
      </c>
      <c r="M7" s="170" t="str" cm="1">
        <f t="array" ref="M7">IFERROR(INDEX(_xlfn.ANCHORARRAY($U$2), ROW(C5), COLUMN(D5)), "")</f>
        <v>Side clamp 2 clamp 4 fault</v>
      </c>
      <c r="N7" s="170" t="str" cm="1">
        <f t="array" ref="N7">IFERROR(INDEX(_xlfn.ANCHORARRAY($U$2), ROW(D5), COLUMN(E5)), "")</f>
        <v>Sensor loose</v>
      </c>
      <c r="O7" s="170" cm="1">
        <f t="array" ref="O7">IFERROR(INDEX(_xlfn.ANCHORARRAY($U$2), ROW(E5), COLUMN(F5)), "")</f>
        <v>8</v>
      </c>
      <c r="P7" s="170" t="str" cm="1">
        <f t="array" ref="P7">IFERROR(INDEX(_xlfn.ANCHORARRAY($U$2), ROW(F5), COLUMN(G5)), "")</f>
        <v>Equipment</v>
      </c>
      <c r="Q7" s="170" t="str" cm="1">
        <f t="array" ref="Q7">IFERROR(INDEX(_xlfn.ANCHORARRAY($U$2), ROW(G5), COLUMN(H5)), "")</f>
        <v>A</v>
      </c>
      <c r="R7" s="170" cm="1">
        <f t="array" ref="R7">IFERROR(INDEX(_xlfn.ANCHORARRAY($U$2), ROW(H5), COLUMN(I5)), "")</f>
        <v>45763</v>
      </c>
      <c r="U7" t="str">
        <v>Rr_Beam_890B</v>
      </c>
      <c r="V7" t="str">
        <v>4ST</v>
      </c>
      <c r="W7" t="str">
        <v>Other</v>
      </c>
      <c r="X7" t="str">
        <v>Station down</v>
      </c>
      <c r="Y7" t="str">
        <v>Out of 890B stabilzer bars</v>
      </c>
      <c r="Z7">
        <v>4</v>
      </c>
      <c r="AA7" t="str">
        <v>Other</v>
      </c>
      <c r="AB7" t="str">
        <v>A</v>
      </c>
      <c r="AC7">
        <v>45763</v>
      </c>
    </row>
    <row r="8" spans="1:29">
      <c r="A8" s="141" t="s">
        <v>133</v>
      </c>
      <c r="B8" s="91" t="str">
        <f>TRIM(LEFT('[1]UA(New)'!C8,LEN('[1]UA(New)'!C8)-6))</f>
        <v>Rr Sus</v>
      </c>
      <c r="C8" s="144">
        <f>IF(UOA[[#This Row],[Build]]=0,"",'UW(New)'!Y14)</f>
        <v>0</v>
      </c>
      <c r="D8" s="142">
        <f>'UA(New)'!H8</f>
        <v>96</v>
      </c>
      <c r="E8" s="143">
        <f>IF(UOA[[#This Row],[Build]]=0,"",'UW(New)'!J14)</f>
        <v>0</v>
      </c>
      <c r="F8" s="144">
        <f>IF(UOA[[#This Row],[Build]]=0,"",'UW(New)'!V14)</f>
        <v>0</v>
      </c>
      <c r="G8" s="145">
        <f>IF(UOA[[#This Row],[Build]]=0,"",'UW(New)'!P56)</f>
        <v>1</v>
      </c>
      <c r="H8" s="145" t="str">
        <f>IF(UOA[[#This Row],[Build]]=0,"","B")</f>
        <v>B</v>
      </c>
      <c r="I8" s="145">
        <f>IF(UOA[[#This Row],[Build]]=0,"",'UW(New)'!$B$3)</f>
        <v>45763</v>
      </c>
      <c r="J8" s="170" t="str" cm="1">
        <f t="array" ref="J8">IFERROR(INDEX(_xlfn.ANCHORARRAY(U$2), ROW(A6), COLUMN(A6)), "")</f>
        <v>Rr_Beam_890B</v>
      </c>
      <c r="K8" s="170" t="str" cm="1">
        <f t="array" ref="K8">IFERROR(INDEX(_xlfn.ANCHORARRAY($U$2), ROW(A6), COLUMN(B6)), "")</f>
        <v>4ST</v>
      </c>
      <c r="L8" s="170" t="str" cm="1">
        <f t="array" ref="L8">IFERROR(INDEX(_xlfn.ANCHORARRAY($U$2), ROW(B6), COLUMN(C6)), "")</f>
        <v>Other</v>
      </c>
      <c r="M8" s="170" t="str" cm="1">
        <f t="array" ref="M8">IFERROR(INDEX(_xlfn.ANCHORARRAY($U$2), ROW(C6), COLUMN(D6)), "")</f>
        <v>Station down</v>
      </c>
      <c r="N8" s="170" t="str" cm="1">
        <f t="array" ref="N8">IFERROR(INDEX(_xlfn.ANCHORARRAY($U$2), ROW(D6), COLUMN(E6)), "")</f>
        <v>Out of 890B stabilzer bars</v>
      </c>
      <c r="O8" s="170" cm="1">
        <f t="array" ref="O8">IFERROR(INDEX(_xlfn.ANCHORARRAY($U$2), ROW(E6), COLUMN(F6)), "")</f>
        <v>4</v>
      </c>
      <c r="P8" s="170" t="str" cm="1">
        <f t="array" ref="P8">IFERROR(INDEX(_xlfn.ANCHORARRAY($U$2), ROW(F6), COLUMN(G6)), "")</f>
        <v>Other</v>
      </c>
      <c r="Q8" s="170" t="str" cm="1">
        <f t="array" ref="Q8">IFERROR(INDEX(_xlfn.ANCHORARRAY($U$2), ROW(G6), COLUMN(H6)), "")</f>
        <v>A</v>
      </c>
      <c r="R8" s="170" cm="1">
        <f t="array" ref="R8">IFERROR(INDEX(_xlfn.ANCHORARRAY($U$2), ROW(H6), COLUMN(I6)), "")</f>
        <v>45763</v>
      </c>
      <c r="U8" t="str">
        <v>Rr_Beam_890B</v>
      </c>
      <c r="V8" t="str">
        <v>ALL</v>
      </c>
      <c r="W8" t="str">
        <v>Equipment</v>
      </c>
      <c r="X8" t="str">
        <v>Station 11 down</v>
      </c>
      <c r="Y8" t="str">
        <v>Sensor not detecting part on the cooling stand</v>
      </c>
      <c r="Z8">
        <v>3</v>
      </c>
      <c r="AA8" t="str">
        <v>Equipment</v>
      </c>
      <c r="AB8" t="str">
        <v>A</v>
      </c>
      <c r="AC8">
        <v>45763</v>
      </c>
    </row>
    <row r="9" spans="1:29">
      <c r="A9" s="141" t="s">
        <v>133</v>
      </c>
      <c r="B9" s="91" t="str">
        <f>TRIM(LEFT('[1]UA(New)'!C9,LEN('[1]UA(New)'!C9)-6))</f>
        <v>Fr lwr arm 4</v>
      </c>
      <c r="C9" s="144">
        <f>IF(UOA[[#This Row],[Build]]=0,"",'UW(New)'!Y15)</f>
        <v>0</v>
      </c>
      <c r="D9" s="142">
        <f>'UA(New)'!H9</f>
        <v>420</v>
      </c>
      <c r="E9" s="143">
        <f>IF(UOA[[#This Row],[Build]]=0,"",'UW(New)'!J15)</f>
        <v>0</v>
      </c>
      <c r="F9" s="144">
        <f>IF(UOA[[#This Row],[Build]]=0,"",'UW(New)'!V15)</f>
        <v>0</v>
      </c>
      <c r="G9" s="145">
        <f>IF(UOA[[#This Row],[Build]]=0,"",'UW(New)'!P57)</f>
        <v>0</v>
      </c>
      <c r="H9" s="145" t="str">
        <f>IF(UOA[[#This Row],[Build]]=0,"","B")</f>
        <v>B</v>
      </c>
      <c r="I9" s="145">
        <f>IF(UOA[[#This Row],[Build]]=0,"",'UW(New)'!$B$3)</f>
        <v>45763</v>
      </c>
      <c r="J9" s="170" t="str" cm="1">
        <f t="array" ref="J9">IFERROR(INDEX(_xlfn.ANCHORARRAY(U$2), ROW(A7), COLUMN(A7)), "")</f>
        <v>Rr_Beam_890B</v>
      </c>
      <c r="K9" s="170" t="str" cm="1">
        <f t="array" ref="K9">IFERROR(INDEX(_xlfn.ANCHORARRAY($U$2), ROW(A7), COLUMN(B7)), "")</f>
        <v>ALL</v>
      </c>
      <c r="L9" s="170" t="str" cm="1">
        <f t="array" ref="L9">IFERROR(INDEX(_xlfn.ANCHORARRAY($U$2), ROW(B7), COLUMN(C7)), "")</f>
        <v>Equipment</v>
      </c>
      <c r="M9" s="170" t="str" cm="1">
        <f t="array" ref="M9">IFERROR(INDEX(_xlfn.ANCHORARRAY($U$2), ROW(C7), COLUMN(D7)), "")</f>
        <v>Station 11 down</v>
      </c>
      <c r="N9" s="170" t="str" cm="1">
        <f t="array" ref="N9">IFERROR(INDEX(_xlfn.ANCHORARRAY($U$2), ROW(D7), COLUMN(E7)), "")</f>
        <v>Sensor not detecting part on the cooling stand</v>
      </c>
      <c r="O9" s="170" cm="1">
        <f t="array" ref="O9">IFERROR(INDEX(_xlfn.ANCHORARRAY($U$2), ROW(E7), COLUMN(F7)), "")</f>
        <v>3</v>
      </c>
      <c r="P9" s="170" t="str" cm="1">
        <f t="array" ref="P9">IFERROR(INDEX(_xlfn.ANCHORARRAY($U$2), ROW(F7), COLUMN(G7)), "")</f>
        <v>Equipment</v>
      </c>
      <c r="Q9" s="170" t="str" cm="1">
        <f t="array" ref="Q9">IFERROR(INDEX(_xlfn.ANCHORARRAY($U$2), ROW(G7), COLUMN(H7)), "")</f>
        <v>A</v>
      </c>
      <c r="R9" s="170" cm="1">
        <f t="array" ref="R9">IFERROR(INDEX(_xlfn.ANCHORARRAY($U$2), ROW(H7), COLUMN(I7)), "")</f>
        <v>45763</v>
      </c>
      <c r="U9" t="str">
        <v>Rr_Beam_890B</v>
      </c>
      <c r="V9" t="str">
        <v>ALL</v>
      </c>
      <c r="W9" t="str">
        <v>Equipment</v>
      </c>
      <c r="X9" t="str">
        <v>Change over to 177D</v>
      </c>
      <c r="Y9">
        <v>0</v>
      </c>
      <c r="Z9">
        <v>15</v>
      </c>
      <c r="AA9" t="str">
        <v>Equipment</v>
      </c>
      <c r="AB9" t="str">
        <v>A</v>
      </c>
      <c r="AC9">
        <v>45763</v>
      </c>
    </row>
    <row r="10" spans="1:29">
      <c r="A10" s="141" t="s">
        <v>133</v>
      </c>
      <c r="B10" s="91" t="str">
        <f>TRIM(LEFT('[1]UA(New)'!C10,LEN('[1]UA(New)'!C10)-6))</f>
        <v>OA Cowl</v>
      </c>
      <c r="C10" s="144">
        <f>IF(UOA[[#This Row],[Build]]=0,"",'UW(New)'!Y16)</f>
        <v>0.98063492063492064</v>
      </c>
      <c r="D10" s="142">
        <f>'UA(New)'!H10</f>
        <v>408</v>
      </c>
      <c r="E10" s="143">
        <f>IF(UOA[[#This Row],[Build]]=0,"",'UW(New)'!J16)</f>
        <v>0</v>
      </c>
      <c r="F10" s="144">
        <f>IF(UOA[[#This Row],[Build]]=0,"",'UW(New)'!V16)</f>
        <v>0</v>
      </c>
      <c r="G10" s="145">
        <f>IF(UOA[[#This Row],[Build]]=0,"",'UW(New)'!P58)</f>
        <v>0</v>
      </c>
      <c r="H10" s="145" t="str">
        <f>IF(UOA[[#This Row],[Build]]=0,"","B")</f>
        <v>B</v>
      </c>
      <c r="I10" s="145">
        <f>IF(UOA[[#This Row],[Build]]=0,"",'UW(New)'!$B$3)</f>
        <v>45763</v>
      </c>
      <c r="J10" s="170" t="str" cm="1">
        <f t="array" ref="J10">IFERROR(INDEX(_xlfn.ANCHORARRAY(U$2), ROW(A8), COLUMN(A8)), "")</f>
        <v>Rr_Beam_890B</v>
      </c>
      <c r="K10" s="170" t="str" cm="1">
        <f t="array" ref="K10">IFERROR(INDEX(_xlfn.ANCHORARRAY($U$2), ROW(A8), COLUMN(B8)), "")</f>
        <v>ALL</v>
      </c>
      <c r="L10" s="170" t="str" cm="1">
        <f t="array" ref="L10">IFERROR(INDEX(_xlfn.ANCHORARRAY($U$2), ROW(B8), COLUMN(C8)), "")</f>
        <v>Equipment</v>
      </c>
      <c r="M10" s="170" t="str" cm="1">
        <f t="array" ref="M10">IFERROR(INDEX(_xlfn.ANCHORARRAY($U$2), ROW(C8), COLUMN(D8)), "")</f>
        <v>Change over to 177D</v>
      </c>
      <c r="N10" s="170" cm="1">
        <f t="array" ref="N10">IFERROR(INDEX(_xlfn.ANCHORARRAY($U$2), ROW(D8), COLUMN(E8)), "")</f>
        <v>0</v>
      </c>
      <c r="O10" s="170" cm="1">
        <f t="array" ref="O10">IFERROR(INDEX(_xlfn.ANCHORARRAY($U$2), ROW(E8), COLUMN(F8)), "")</f>
        <v>15</v>
      </c>
      <c r="P10" s="170" t="str" cm="1">
        <f t="array" ref="P10">IFERROR(INDEX(_xlfn.ANCHORARRAY($U$2), ROW(F8), COLUMN(G8)), "")</f>
        <v>Equipment</v>
      </c>
      <c r="Q10" s="170" t="str" cm="1">
        <f t="array" ref="Q10">IFERROR(INDEX(_xlfn.ANCHORARRAY($U$2), ROW(G8), COLUMN(H8)), "")</f>
        <v>A</v>
      </c>
      <c r="R10" s="170" cm="1">
        <f t="array" ref="R10">IFERROR(INDEX(_xlfn.ANCHORARRAY($U$2), ROW(H8), COLUMN(I8)), "")</f>
        <v>45763</v>
      </c>
      <c r="U10" t="str">
        <v>Rr_Beam_177D</v>
      </c>
      <c r="V10" t="str">
        <v>16ST</v>
      </c>
      <c r="W10" t="str">
        <v>Other</v>
      </c>
      <c r="X10" t="str">
        <v>6 parts failed alignment</v>
      </c>
      <c r="Y10" t="str">
        <v>Low toe</v>
      </c>
      <c r="Z10">
        <v>3</v>
      </c>
      <c r="AA10" t="str">
        <v>Other</v>
      </c>
      <c r="AB10" t="str">
        <v>A</v>
      </c>
      <c r="AC10">
        <v>45763</v>
      </c>
    </row>
    <row r="11" spans="1:29">
      <c r="A11" s="141" t="s">
        <v>133</v>
      </c>
      <c r="B11" s="91" t="str">
        <f>TRIM(LEFT('[1]UA(New)'!C11,LEN('[1]UA(New)'!C11)-6))</f>
        <v>Rear arm</v>
      </c>
      <c r="C11" s="144">
        <f>IF(UOA[[#This Row],[Build]]=0,"",'UW(New)'!Y17)</f>
        <v>0</v>
      </c>
      <c r="D11" s="142">
        <f>'UA(New)'!H11</f>
        <v>576</v>
      </c>
      <c r="E11" s="143">
        <f>IF(UOA[[#This Row],[Build]]=0,"",'UW(New)'!J17)</f>
        <v>0</v>
      </c>
      <c r="F11" s="144">
        <f>IF(UOA[[#This Row],[Build]]=0,"",'UW(New)'!V17)</f>
        <v>0</v>
      </c>
      <c r="G11" s="145">
        <f>IF(UOA[[#This Row],[Build]]=0,"",'UW(New)'!P59)</f>
        <v>0</v>
      </c>
      <c r="H11" s="145" t="str">
        <f>IF(UOA[[#This Row],[Build]]=0,"","B")</f>
        <v>B</v>
      </c>
      <c r="I11" s="145">
        <f>IF(UOA[[#This Row],[Build]]=0,"",'UW(New)'!$B$3)</f>
        <v>45763</v>
      </c>
      <c r="J11" s="170" t="str" cm="1">
        <f t="array" ref="J11">IFERROR(INDEX(_xlfn.ANCHORARRAY(U$2), ROW(A9), COLUMN(A9)), "")</f>
        <v>Rr_Beam_177D</v>
      </c>
      <c r="K11" s="170" t="str" cm="1">
        <f t="array" ref="K11">IFERROR(INDEX(_xlfn.ANCHORARRAY($U$2), ROW(A9), COLUMN(B9)), "")</f>
        <v>16ST</v>
      </c>
      <c r="L11" s="170" t="str" cm="1">
        <f t="array" ref="L11">IFERROR(INDEX(_xlfn.ANCHORARRAY($U$2), ROW(B9), COLUMN(C9)), "")</f>
        <v>Other</v>
      </c>
      <c r="M11" s="170" t="str" cm="1">
        <f t="array" ref="M11">IFERROR(INDEX(_xlfn.ANCHORARRAY($U$2), ROW(C9), COLUMN(D9)), "")</f>
        <v>6 parts failed alignment</v>
      </c>
      <c r="N11" s="170" t="str" cm="1">
        <f t="array" ref="N11">IFERROR(INDEX(_xlfn.ANCHORARRAY($U$2), ROW(D9), COLUMN(E9)), "")</f>
        <v>Low toe</v>
      </c>
      <c r="O11" s="170" cm="1">
        <f t="array" ref="O11">IFERROR(INDEX(_xlfn.ANCHORARRAY($U$2), ROW(E9), COLUMN(F9)), "")</f>
        <v>3</v>
      </c>
      <c r="P11" s="170" t="str" cm="1">
        <f t="array" ref="P11">IFERROR(INDEX(_xlfn.ANCHORARRAY($U$2), ROW(F9), COLUMN(G9)), "")</f>
        <v>Other</v>
      </c>
      <c r="Q11" s="170" t="str" cm="1">
        <f t="array" ref="Q11">IFERROR(INDEX(_xlfn.ANCHORARRAY($U$2), ROW(G9), COLUMN(H9)), "")</f>
        <v>A</v>
      </c>
      <c r="R11" s="170" cm="1">
        <f t="array" ref="R11">IFERROR(INDEX(_xlfn.ANCHORARRAY($U$2), ROW(H9), COLUMN(I9)), "")</f>
        <v>45763</v>
      </c>
      <c r="U11" t="str">
        <v>Rr_Beam_ALL</v>
      </c>
      <c r="V11" t="str">
        <v>ALL</v>
      </c>
      <c r="W11" t="str">
        <v>Equipment</v>
      </c>
      <c r="X11" t="str">
        <v>Planned stop</v>
      </c>
      <c r="Y11" t="str">
        <v>Nozzle clean/Tip change</v>
      </c>
      <c r="Z11">
        <v>33</v>
      </c>
      <c r="AA11" t="str">
        <v>Equipment</v>
      </c>
      <c r="AB11" t="str">
        <v>A</v>
      </c>
      <c r="AC11">
        <v>45763</v>
      </c>
    </row>
    <row r="12" spans="1:29">
      <c r="A12" s="141" t="s">
        <v>133</v>
      </c>
      <c r="B12" s="91" t="str">
        <f>TRIM(LEFT('[1]UA(New)'!C12,LEN('[1]UA(New)'!C12)-6))</f>
        <v>Fr sus</v>
      </c>
      <c r="C12" s="144">
        <f>IF(UOA[[#This Row],[Build]]=0,"",'UW(New)'!Y18)</f>
        <v>0</v>
      </c>
      <c r="D12" s="142">
        <f>'UA(New)'!H12</f>
        <v>420</v>
      </c>
      <c r="E12" s="143">
        <f>IF(UOA[[#This Row],[Build]]=0,"",'UW(New)'!J18)</f>
        <v>0</v>
      </c>
      <c r="F12" s="144">
        <f>IF(UOA[[#This Row],[Build]]=0,"",'UW(New)'!V18)</f>
        <v>0</v>
      </c>
      <c r="G12" s="145">
        <f>IF(UOA[[#This Row],[Build]]=0,"",'UW(New)'!P60)</f>
        <v>0</v>
      </c>
      <c r="H12" s="145" t="str">
        <f>IF(UOA[[#This Row],[Build]]=0,"","B")</f>
        <v>B</v>
      </c>
      <c r="I12" s="145">
        <f>IF(UOA[[#This Row],[Build]]=0,"",'UW(New)'!$B$3)</f>
        <v>45763</v>
      </c>
      <c r="J12" s="170" t="str" cm="1">
        <f t="array" ref="J12">IFERROR(INDEX(_xlfn.ANCHORARRAY(U$2), ROW(A10), COLUMN(A10)), "")</f>
        <v>Rr_Beam_ALL</v>
      </c>
      <c r="K12" s="170" t="str" cm="1">
        <f t="array" ref="K12">IFERROR(INDEX(_xlfn.ANCHORARRAY($U$2), ROW(A10), COLUMN(B10)), "")</f>
        <v>ALL</v>
      </c>
      <c r="L12" s="170" t="str" cm="1">
        <f t="array" ref="L12">IFERROR(INDEX(_xlfn.ANCHORARRAY($U$2), ROW(B10), COLUMN(C10)), "")</f>
        <v>Equipment</v>
      </c>
      <c r="M12" s="170" t="str" cm="1">
        <f t="array" ref="M12">IFERROR(INDEX(_xlfn.ANCHORARRAY($U$2), ROW(C10), COLUMN(D10)), "")</f>
        <v>Planned stop</v>
      </c>
      <c r="N12" s="170" t="str" cm="1">
        <f t="array" ref="N12">IFERROR(INDEX(_xlfn.ANCHORARRAY($U$2), ROW(D10), COLUMN(E10)), "")</f>
        <v>Nozzle clean/Tip change</v>
      </c>
      <c r="O12" s="170" cm="1">
        <f t="array" ref="O12">IFERROR(INDEX(_xlfn.ANCHORARRAY($U$2), ROW(E10), COLUMN(F10)), "")</f>
        <v>33</v>
      </c>
      <c r="P12" s="170" t="str" cm="1">
        <f t="array" ref="P12">IFERROR(INDEX(_xlfn.ANCHORARRAY($U$2), ROW(F10), COLUMN(G10)), "")</f>
        <v>Equipment</v>
      </c>
      <c r="Q12" s="170" t="str" cm="1">
        <f t="array" ref="Q12">IFERROR(INDEX(_xlfn.ANCHORARRAY($U$2), ROW(G10), COLUMN(H10)), "")</f>
        <v>A</v>
      </c>
      <c r="R12" s="170" cm="1">
        <f t="array" ref="R12">IFERROR(INDEX(_xlfn.ANCHORARRAY($U$2), ROW(H10), COLUMN(I10)), "")</f>
        <v>45763</v>
      </c>
      <c r="U12" t="str">
        <v xml:space="preserve">ALL </v>
      </c>
      <c r="V12" t="str">
        <v xml:space="preserve">ALL </v>
      </c>
      <c r="W12" t="str">
        <v>Other</v>
      </c>
      <c r="X12" t="str">
        <v>Planned stop</v>
      </c>
      <c r="Y12" t="str">
        <v>GM meeting</v>
      </c>
      <c r="Z12">
        <v>10</v>
      </c>
      <c r="AA12" t="str">
        <v>Man</v>
      </c>
      <c r="AB12" t="str">
        <v>A</v>
      </c>
      <c r="AC12">
        <v>45763</v>
      </c>
    </row>
    <row r="13" spans="1:29">
      <c r="A13" s="141" t="s">
        <v>133</v>
      </c>
      <c r="B13" s="91" t="str">
        <f>TRIM(RIGHT('[1]UA(New)'!C13,LEN('[1]UA(New)'!C13)-0))</f>
        <v>Rear Beam 42110 177D</v>
      </c>
      <c r="C13" s="144">
        <f>IF(UOA[[#This Row],[Build]]=0,"",'UW(New)'!Y19)</f>
        <v>0</v>
      </c>
      <c r="D13" s="142">
        <f>'UA(New)'!H13</f>
        <v>252</v>
      </c>
      <c r="E13" s="143">
        <f>IF(UOA[[#This Row],[Build]]=0,"",'UW(New)'!J19)</f>
        <v>0</v>
      </c>
      <c r="F13" s="144">
        <f>IF(UOA[[#This Row],[Build]]=0,"",'UW(New)'!V19)</f>
        <v>0</v>
      </c>
      <c r="G13" s="145">
        <f>IF(UOA[[#This Row],[Build]]=0,"",'UW(New)'!P61)</f>
        <v>0</v>
      </c>
      <c r="H13" s="145" t="str">
        <f>IF(UOA[[#This Row],[Build]]=0,"","B")</f>
        <v>B</v>
      </c>
      <c r="I13" s="145">
        <f>IF(UOA[[#This Row],[Build]]=0,"",'UW(New)'!$B$3)</f>
        <v>45763</v>
      </c>
      <c r="J13" s="170" t="str" cm="1">
        <f t="array" ref="J13">IFERROR(INDEX(_xlfn.ANCHORARRAY(U$2), ROW(A11), COLUMN(A11)), "")</f>
        <v xml:space="preserve">ALL </v>
      </c>
      <c r="K13" s="170" t="str" cm="1">
        <f t="array" ref="K13">IFERROR(INDEX(_xlfn.ANCHORARRAY($U$2), ROW(A11), COLUMN(B11)), "")</f>
        <v xml:space="preserve">ALL </v>
      </c>
      <c r="L13" s="170" t="str" cm="1">
        <f t="array" ref="L13">IFERROR(INDEX(_xlfn.ANCHORARRAY($U$2), ROW(B11), COLUMN(C11)), "")</f>
        <v>Other</v>
      </c>
      <c r="M13" s="170" t="str" cm="1">
        <f t="array" ref="M13">IFERROR(INDEX(_xlfn.ANCHORARRAY($U$2), ROW(C11), COLUMN(D11)), "")</f>
        <v>Planned stop</v>
      </c>
      <c r="N13" s="170" t="str" cm="1">
        <f t="array" ref="N13">IFERROR(INDEX(_xlfn.ANCHORARRAY($U$2), ROW(D11), COLUMN(E11)), "")</f>
        <v>GM meeting</v>
      </c>
      <c r="O13" s="170" cm="1">
        <f t="array" ref="O13">IFERROR(INDEX(_xlfn.ANCHORARRAY($U$2), ROW(E11), COLUMN(F11)), "")</f>
        <v>10</v>
      </c>
      <c r="P13" s="170" t="str" cm="1">
        <f t="array" ref="P13">IFERROR(INDEX(_xlfn.ANCHORARRAY($U$2), ROW(F11), COLUMN(G11)), "")</f>
        <v>Man</v>
      </c>
      <c r="Q13" s="170" t="str" cm="1">
        <f t="array" ref="Q13">IFERROR(INDEX(_xlfn.ANCHORARRAY($U$2), ROW(G11), COLUMN(H11)), "")</f>
        <v>A</v>
      </c>
      <c r="R13" s="170" cm="1">
        <f t="array" ref="R13">IFERROR(INDEX(_xlfn.ANCHORARRAY($U$2), ROW(H11), COLUMN(I11)), "")</f>
        <v>45763</v>
      </c>
    </row>
    <row r="14" spans="1:29">
      <c r="A14" s="146" t="s">
        <v>133</v>
      </c>
      <c r="B14" s="91" t="str">
        <f>TRIM(RIGHT('[1]UA(New)'!C14,LEN('[1]UA(New)'!C14)-0))</f>
        <v>Rear Beam 42110 890B</v>
      </c>
      <c r="C14" s="144">
        <f>IF(UOA[[#This Row],[Build]]=0,"",'UW(New)'!Y20)</f>
        <v>0</v>
      </c>
      <c r="D14" s="147">
        <f>'UA(New)'!H14</f>
        <v>198</v>
      </c>
      <c r="E14" s="143">
        <f>IF(UOA[[#This Row],[Build]]=0,"",'UW(New)'!J20)</f>
        <v>0</v>
      </c>
      <c r="F14" s="144">
        <f>IF(UOA[[#This Row],[Build]]=0,"",'UW(New)'!V20)</f>
        <v>0</v>
      </c>
      <c r="G14" s="145">
        <f>IF(UOA[[#This Row],[Build]]=0,"",'UW(New)'!P62)</f>
        <v>0</v>
      </c>
      <c r="H14" s="145" t="str">
        <f>IF(UOA[[#This Row],[Build]]=0,"","B")</f>
        <v>B</v>
      </c>
      <c r="I14" s="145">
        <f>IF(UOA[[#This Row],[Build]]=0,"",'UW(New)'!$B$3)</f>
        <v>45763</v>
      </c>
      <c r="J14" s="170" t="str" cm="1">
        <f t="array" ref="J14">IFERROR(INDEX(_xlfn.ANCHORARRAY(U$2), ROW(A12), COLUMN(A12)), "")</f>
        <v/>
      </c>
      <c r="K14" s="170" t="str" cm="1">
        <f t="array" ref="K14">IFERROR(INDEX(_xlfn.ANCHORARRAY($U$2), ROW(A12), COLUMN(B12)), "")</f>
        <v/>
      </c>
      <c r="L14" s="170" t="str" cm="1">
        <f t="array" ref="L14">IFERROR(INDEX(_xlfn.ANCHORARRAY($U$2), ROW(B12), COLUMN(C12)), "")</f>
        <v/>
      </c>
      <c r="M14" s="170" t="str" cm="1">
        <f t="array" ref="M14">IFERROR(INDEX(_xlfn.ANCHORARRAY($U$2), ROW(C12), COLUMN(D12)), "")</f>
        <v/>
      </c>
      <c r="N14" s="170" t="str" cm="1">
        <f t="array" ref="N14">IFERROR(INDEX(_xlfn.ANCHORARRAY($U$2), ROW(D12), COLUMN(E12)), "")</f>
        <v/>
      </c>
      <c r="O14" s="170" t="str" cm="1">
        <f t="array" ref="O14">IFERROR(INDEX(_xlfn.ANCHORARRAY($U$2), ROW(E12), COLUMN(F12)), "")</f>
        <v/>
      </c>
      <c r="P14" s="170" t="str" cm="1">
        <f t="array" ref="P14">IFERROR(INDEX(_xlfn.ANCHORARRAY($U$2), ROW(F12), COLUMN(G12)), "")</f>
        <v/>
      </c>
      <c r="Q14" s="170" t="str" cm="1">
        <f t="array" ref="Q14">IFERROR(INDEX(_xlfn.ANCHORARRAY($U$2), ROW(G12), COLUMN(H12)), "")</f>
        <v/>
      </c>
      <c r="R14" s="170" t="str" cm="1">
        <f t="array" ref="R14">IFERROR(INDEX(_xlfn.ANCHORARRAY($U$2), ROW(H12), COLUMN(I12)), "")</f>
        <v/>
      </c>
    </row>
    <row r="15" spans="1:29">
      <c r="J15" s="170" t="str" cm="1">
        <f t="array" ref="J15">IFERROR(INDEX(_xlfn.ANCHORARRAY(U$2), ROW(A13), COLUMN(A13)), "")</f>
        <v/>
      </c>
      <c r="K15" s="170" t="str" cm="1">
        <f t="array" ref="K15">IFERROR(INDEX(_xlfn.ANCHORARRAY($U$2), ROW(A13), COLUMN(B13)), "")</f>
        <v/>
      </c>
      <c r="L15" s="170" t="str" cm="1">
        <f t="array" ref="L15">IFERROR(INDEX(_xlfn.ANCHORARRAY($U$2), ROW(B13), COLUMN(C13)), "")</f>
        <v/>
      </c>
      <c r="M15" s="170" t="str" cm="1">
        <f t="array" ref="M15">IFERROR(INDEX(_xlfn.ANCHORARRAY($U$2), ROW(C13), COLUMN(D13)), "")</f>
        <v/>
      </c>
      <c r="N15" s="170" t="str" cm="1">
        <f t="array" ref="N15">IFERROR(INDEX(_xlfn.ANCHORARRAY($U$2), ROW(D13), COLUMN(E13)), "")</f>
        <v/>
      </c>
      <c r="O15" s="170" t="str" cm="1">
        <f t="array" ref="O15">IFERROR(INDEX(_xlfn.ANCHORARRAY($U$2), ROW(E13), COLUMN(F13)), "")</f>
        <v/>
      </c>
      <c r="P15" s="170" t="str" cm="1">
        <f t="array" ref="P15">IFERROR(INDEX(_xlfn.ANCHORARRAY($U$2), ROW(F13), COLUMN(G13)), "")</f>
        <v/>
      </c>
      <c r="Q15" s="170" t="str" cm="1">
        <f t="array" ref="Q15">IFERROR(INDEX(_xlfn.ANCHORARRAY($U$2), ROW(G13), COLUMN(H13)), "")</f>
        <v/>
      </c>
      <c r="R15" s="170" t="str" cm="1">
        <f t="array" ref="R15">IFERROR(INDEX(_xlfn.ANCHORARRAY($U$2), ROW(H13), COLUMN(I13)), "")</f>
        <v/>
      </c>
    </row>
    <row r="16" spans="1:29">
      <c r="J16" s="170" t="str" cm="1">
        <f t="array" ref="J16">IFERROR(INDEX(_xlfn.ANCHORARRAY(U$2), ROW(A14), COLUMN(A14)), "")</f>
        <v/>
      </c>
      <c r="K16" s="170" t="str" cm="1">
        <f t="array" ref="K16">IFERROR(INDEX(_xlfn.ANCHORARRAY($U$2), ROW(A14), COLUMN(B14)), "")</f>
        <v/>
      </c>
      <c r="L16" s="170" t="str" cm="1">
        <f t="array" ref="L16">IFERROR(INDEX(_xlfn.ANCHORARRAY($U$2), ROW(B14), COLUMN(C14)), "")</f>
        <v/>
      </c>
      <c r="M16" s="170" t="str" cm="1">
        <f t="array" ref="M16">IFERROR(INDEX(_xlfn.ANCHORARRAY($U$2), ROW(C14), COLUMN(D14)), "")</f>
        <v/>
      </c>
      <c r="N16" s="170" t="str" cm="1">
        <f t="array" ref="N16">IFERROR(INDEX(_xlfn.ANCHORARRAY($U$2), ROW(D14), COLUMN(E14)), "")</f>
        <v/>
      </c>
      <c r="O16" s="170" t="str" cm="1">
        <f t="array" ref="O16">IFERROR(INDEX(_xlfn.ANCHORARRAY($U$2), ROW(E14), COLUMN(F14)), "")</f>
        <v/>
      </c>
      <c r="P16" s="170" t="str" cm="1">
        <f t="array" ref="P16">IFERROR(INDEX(_xlfn.ANCHORARRAY($U$2), ROW(F14), COLUMN(G14)), "")</f>
        <v/>
      </c>
      <c r="Q16" s="170" t="str" cm="1">
        <f t="array" ref="Q16">IFERROR(INDEX(_xlfn.ANCHORARRAY($U$2), ROW(G14), COLUMN(H14)), "")</f>
        <v/>
      </c>
      <c r="R16" s="170" t="str" cm="1">
        <f t="array" ref="R16">IFERROR(INDEX(_xlfn.ANCHORARRAY($U$2), ROW(H14), COLUMN(I14)), "")</f>
        <v/>
      </c>
    </row>
    <row r="17" spans="1:18">
      <c r="J17" s="170" t="str" cm="1">
        <f t="array" ref="J17">IFERROR(INDEX(_xlfn.ANCHORARRAY(U$2), ROW(A15), COLUMN(A15)), "")</f>
        <v/>
      </c>
      <c r="K17" s="170" t="str" cm="1">
        <f t="array" ref="K17">IFERROR(INDEX(_xlfn.ANCHORARRAY($U$2), ROW(A15), COLUMN(B15)), "")</f>
        <v/>
      </c>
      <c r="L17" s="170" t="str" cm="1">
        <f t="array" ref="L17">IFERROR(INDEX(_xlfn.ANCHORARRAY($U$2), ROW(B15), COLUMN(C15)), "")</f>
        <v/>
      </c>
      <c r="M17" s="170" t="str" cm="1">
        <f t="array" ref="M17">IFERROR(INDEX(_xlfn.ANCHORARRAY($U$2), ROW(C15), COLUMN(D15)), "")</f>
        <v/>
      </c>
      <c r="N17" s="170" t="str" cm="1">
        <f t="array" ref="N17">IFERROR(INDEX(_xlfn.ANCHORARRAY($U$2), ROW(D15), COLUMN(E15)), "")</f>
        <v/>
      </c>
      <c r="O17" s="170" t="str" cm="1">
        <f t="array" ref="O17">IFERROR(INDEX(_xlfn.ANCHORARRAY($U$2), ROW(E15), COLUMN(F15)), "")</f>
        <v/>
      </c>
      <c r="P17" s="170" t="str" cm="1">
        <f t="array" ref="P17">IFERROR(INDEX(_xlfn.ANCHORARRAY($U$2), ROW(F15), COLUMN(G15)), "")</f>
        <v/>
      </c>
      <c r="Q17" s="170" t="str" cm="1">
        <f t="array" ref="Q17">IFERROR(INDEX(_xlfn.ANCHORARRAY($U$2), ROW(G15), COLUMN(H15)), "")</f>
        <v/>
      </c>
      <c r="R17" s="170" t="str" cm="1">
        <f t="array" ref="R17">IFERROR(INDEX(_xlfn.ANCHORARRAY($U$2), ROW(H15), COLUMN(I15)), "")</f>
        <v/>
      </c>
    </row>
    <row r="18" spans="1:18">
      <c r="J18" s="170" t="str" cm="1">
        <f t="array" ref="J18">IFERROR(INDEX(_xlfn.ANCHORARRAY(U$2), ROW(A16), COLUMN(A16)), "")</f>
        <v/>
      </c>
      <c r="K18" s="170" t="str" cm="1">
        <f t="array" ref="K18">IFERROR(INDEX(_xlfn.ANCHORARRAY($U$2), ROW(A16), COLUMN(B16)), "")</f>
        <v/>
      </c>
      <c r="L18" s="170" t="str" cm="1">
        <f t="array" ref="L18">IFERROR(INDEX(_xlfn.ANCHORARRAY($U$2), ROW(B16), COLUMN(C16)), "")</f>
        <v/>
      </c>
      <c r="M18" s="170" t="str" cm="1">
        <f t="array" ref="M18">IFERROR(INDEX(_xlfn.ANCHORARRAY($U$2), ROW(C16), COLUMN(D16)), "")</f>
        <v/>
      </c>
      <c r="N18" s="170" t="str" cm="1">
        <f t="array" ref="N18">IFERROR(INDEX(_xlfn.ANCHORARRAY($U$2), ROW(D16), COLUMN(E16)), "")</f>
        <v/>
      </c>
      <c r="O18" s="170" t="str" cm="1">
        <f t="array" ref="O18">IFERROR(INDEX(_xlfn.ANCHORARRAY($U$2), ROW(E16), COLUMN(F16)), "")</f>
        <v/>
      </c>
      <c r="P18" s="170" t="str" cm="1">
        <f t="array" ref="P18">IFERROR(INDEX(_xlfn.ANCHORARRAY($U$2), ROW(F16), COLUMN(G16)), "")</f>
        <v/>
      </c>
      <c r="Q18" s="170" t="str" cm="1">
        <f t="array" ref="Q18">IFERROR(INDEX(_xlfn.ANCHORARRAY($U$2), ROW(G16), COLUMN(H16)), "")</f>
        <v/>
      </c>
      <c r="R18" s="170" t="str" cm="1">
        <f t="array" ref="R18">IFERROR(INDEX(_xlfn.ANCHORARRAY($U$2), ROW(H16), COLUMN(I16)), "")</f>
        <v/>
      </c>
    </row>
    <row r="19" spans="1:18">
      <c r="C19" s="259" t="s">
        <v>134</v>
      </c>
      <c r="D19" s="259"/>
      <c r="E19" s="259"/>
      <c r="F19" s="259"/>
      <c r="G19" s="259"/>
      <c r="J19" s="170" t="str" cm="1">
        <f t="array" ref="J19">IFERROR(INDEX(_xlfn.ANCHORARRAY(U$2), ROW(A17), COLUMN(A17)), "")</f>
        <v/>
      </c>
      <c r="K19" s="170" t="str" cm="1">
        <f t="array" ref="K19">IFERROR(INDEX(_xlfn.ANCHORARRAY($U$2), ROW(A17), COLUMN(B17)), "")</f>
        <v/>
      </c>
      <c r="L19" s="170" t="str" cm="1">
        <f t="array" ref="L19">IFERROR(INDEX(_xlfn.ANCHORARRAY($U$2), ROW(B17), COLUMN(C17)), "")</f>
        <v/>
      </c>
      <c r="M19" s="170" t="str" cm="1">
        <f t="array" ref="M19">IFERROR(INDEX(_xlfn.ANCHORARRAY($U$2), ROW(C17), COLUMN(D17)), "")</f>
        <v/>
      </c>
      <c r="N19" s="170" t="str" cm="1">
        <f t="array" ref="N19">IFERROR(INDEX(_xlfn.ANCHORARRAY($U$2), ROW(D17), COLUMN(E17)), "")</f>
        <v/>
      </c>
      <c r="O19" s="170" t="str" cm="1">
        <f t="array" ref="O19">IFERROR(INDEX(_xlfn.ANCHORARRAY($U$2), ROW(E17), COLUMN(F17)), "")</f>
        <v/>
      </c>
      <c r="P19" s="170" t="str" cm="1">
        <f t="array" ref="P19">IFERROR(INDEX(_xlfn.ANCHORARRAY($U$2), ROW(F17), COLUMN(G17)), "")</f>
        <v/>
      </c>
      <c r="Q19" s="170" t="str" cm="1">
        <f t="array" ref="Q19">IFERROR(INDEX(_xlfn.ANCHORARRAY($U$2), ROW(G17), COLUMN(H17)), "")</f>
        <v/>
      </c>
      <c r="R19" s="170" t="str" cm="1">
        <f t="array" ref="R19">IFERROR(INDEX(_xlfn.ANCHORARRAY($U$2), ROW(H17), COLUMN(I17)), "")</f>
        <v/>
      </c>
    </row>
    <row r="20" spans="1:18">
      <c r="A20" t="s">
        <v>135</v>
      </c>
      <c r="C20" s="259"/>
      <c r="D20" s="259"/>
      <c r="E20" s="259"/>
      <c r="F20" s="259"/>
      <c r="G20" s="259"/>
      <c r="J20" s="170" t="str" cm="1">
        <f t="array" ref="J20">IFERROR(INDEX(_xlfn.ANCHORARRAY(U$2), ROW(A18), COLUMN(A18)), "")</f>
        <v/>
      </c>
      <c r="K20" s="170" t="str" cm="1">
        <f t="array" ref="K20">IFERROR(INDEX(_xlfn.ANCHORARRAY($U$2), ROW(A18), COLUMN(B18)), "")</f>
        <v/>
      </c>
      <c r="L20" s="170" t="str" cm="1">
        <f t="array" ref="L20">IFERROR(INDEX(_xlfn.ANCHORARRAY($U$2), ROW(B18), COLUMN(C18)), "")</f>
        <v/>
      </c>
      <c r="M20" s="170" t="str" cm="1">
        <f t="array" ref="M20">IFERROR(INDEX(_xlfn.ANCHORARRAY($U$2), ROW(C18), COLUMN(D18)), "")</f>
        <v/>
      </c>
      <c r="N20" s="170" t="str" cm="1">
        <f t="array" ref="N20">IFERROR(INDEX(_xlfn.ANCHORARRAY($U$2), ROW(D18), COLUMN(E18)), "")</f>
        <v/>
      </c>
      <c r="O20" s="170" t="str" cm="1">
        <f t="array" ref="O20">IFERROR(INDEX(_xlfn.ANCHORARRAY($U$2), ROW(E18), COLUMN(F18)), "")</f>
        <v/>
      </c>
      <c r="P20" s="170" t="str" cm="1">
        <f t="array" ref="P20">IFERROR(INDEX(_xlfn.ANCHORARRAY($U$2), ROW(F18), COLUMN(G18)), "")</f>
        <v/>
      </c>
      <c r="Q20" s="170" t="str" cm="1">
        <f t="array" ref="Q20">IFERROR(INDEX(_xlfn.ANCHORARRAY($U$2), ROW(G18), COLUMN(H18)), "")</f>
        <v/>
      </c>
      <c r="R20" s="170" t="str" cm="1">
        <f t="array" ref="R20">IFERROR(INDEX(_xlfn.ANCHORARRAY($U$2), ROW(H18), COLUMN(I18)), "")</f>
        <v/>
      </c>
    </row>
    <row r="21" spans="1:18">
      <c r="A21" t="s">
        <v>136</v>
      </c>
      <c r="C21" s="259"/>
      <c r="D21" s="259"/>
      <c r="E21" s="259"/>
      <c r="F21" s="259"/>
      <c r="G21" s="259"/>
      <c r="J21" s="170" t="str" cm="1">
        <f t="array" ref="J21">IFERROR(INDEX(_xlfn.ANCHORARRAY(U$2), ROW(A19), COLUMN(A19)), "")</f>
        <v/>
      </c>
      <c r="K21" s="170" t="str" cm="1">
        <f t="array" ref="K21">IFERROR(INDEX(_xlfn.ANCHORARRAY($U$2), ROW(A19), COLUMN(B19)), "")</f>
        <v/>
      </c>
      <c r="L21" s="170" t="str" cm="1">
        <f t="array" ref="L21">IFERROR(INDEX(_xlfn.ANCHORARRAY($U$2), ROW(B19), COLUMN(C19)), "")</f>
        <v/>
      </c>
      <c r="M21" s="170" t="str" cm="1">
        <f t="array" ref="M21">IFERROR(INDEX(_xlfn.ANCHORARRAY($U$2), ROW(C19), COLUMN(D19)), "")</f>
        <v/>
      </c>
      <c r="N21" s="170" t="str" cm="1">
        <f t="array" ref="N21">IFERROR(INDEX(_xlfn.ANCHORARRAY($U$2), ROW(D19), COLUMN(E19)), "")</f>
        <v/>
      </c>
      <c r="O21" s="170" t="str" cm="1">
        <f t="array" ref="O21">IFERROR(INDEX(_xlfn.ANCHORARRAY($U$2), ROW(E19), COLUMN(F19)), "")</f>
        <v/>
      </c>
      <c r="P21" s="170" t="str" cm="1">
        <f t="array" ref="P21">IFERROR(INDEX(_xlfn.ANCHORARRAY($U$2), ROW(F19), COLUMN(G19)), "")</f>
        <v/>
      </c>
      <c r="Q21" s="170" t="str" cm="1">
        <f t="array" ref="Q21">IFERROR(INDEX(_xlfn.ANCHORARRAY($U$2), ROW(G19), COLUMN(H19)), "")</f>
        <v/>
      </c>
      <c r="R21" s="170" t="str" cm="1">
        <f t="array" ref="R21">IFERROR(INDEX(_xlfn.ANCHORARRAY($U$2), ROW(H19), COLUMN(I19)), "")</f>
        <v/>
      </c>
    </row>
    <row r="22" spans="1:18">
      <c r="A22" t="s">
        <v>137</v>
      </c>
      <c r="C22" s="259"/>
      <c r="D22" s="259"/>
      <c r="E22" s="259"/>
      <c r="F22" s="259"/>
      <c r="G22" s="259"/>
      <c r="J22" s="170" t="str" cm="1">
        <f t="array" ref="J22">IFERROR(INDEX(_xlfn.ANCHORARRAY(U$2), ROW(A20), COLUMN(A20)), "")</f>
        <v/>
      </c>
      <c r="K22" s="170" t="str" cm="1">
        <f t="array" ref="K22">IFERROR(INDEX(_xlfn.ANCHORARRAY($U$2), ROW(A20), COLUMN(B20)), "")</f>
        <v/>
      </c>
      <c r="L22" s="170" t="str" cm="1">
        <f t="array" ref="L22">IFERROR(INDEX(_xlfn.ANCHORARRAY($U$2), ROW(B20), COLUMN(C20)), "")</f>
        <v/>
      </c>
      <c r="M22" s="170" t="str" cm="1">
        <f t="array" ref="M22">IFERROR(INDEX(_xlfn.ANCHORARRAY($U$2), ROW(C20), COLUMN(D20)), "")</f>
        <v/>
      </c>
      <c r="N22" s="170" t="str" cm="1">
        <f t="array" ref="N22">IFERROR(INDEX(_xlfn.ANCHORARRAY($U$2), ROW(D20), COLUMN(E20)), "")</f>
        <v/>
      </c>
      <c r="O22" s="170" t="str" cm="1">
        <f t="array" ref="O22">IFERROR(INDEX(_xlfn.ANCHORARRAY($U$2), ROW(E20), COLUMN(F20)), "")</f>
        <v/>
      </c>
      <c r="P22" s="170" t="str" cm="1">
        <f t="array" ref="P22">IFERROR(INDEX(_xlfn.ANCHORARRAY($U$2), ROW(F20), COLUMN(G20)), "")</f>
        <v/>
      </c>
      <c r="Q22" s="170" t="str" cm="1">
        <f t="array" ref="Q22">IFERROR(INDEX(_xlfn.ANCHORARRAY($U$2), ROW(G20), COLUMN(H20)), "")</f>
        <v/>
      </c>
      <c r="R22" s="170" t="str" cm="1">
        <f t="array" ref="R22">IFERROR(INDEX(_xlfn.ANCHORARRAY($U$2), ROW(H20), COLUMN(I20)), "")</f>
        <v/>
      </c>
    </row>
    <row r="23" spans="1:18">
      <c r="A23" t="s">
        <v>138</v>
      </c>
      <c r="C23" s="259"/>
      <c r="D23" s="259"/>
      <c r="E23" s="259"/>
      <c r="F23" s="259"/>
      <c r="G23" s="259"/>
      <c r="J23" s="170" t="str" cm="1">
        <f t="array" ref="J23">IFERROR(INDEX(_xlfn.ANCHORARRAY(U$2), ROW(A21), COLUMN(A21)), "")</f>
        <v/>
      </c>
      <c r="K23" s="170" t="str" cm="1">
        <f t="array" ref="K23">IFERROR(INDEX(_xlfn.ANCHORARRAY($U$2), ROW(A21), COLUMN(B21)), "")</f>
        <v/>
      </c>
      <c r="L23" s="170" t="str" cm="1">
        <f t="array" ref="L23">IFERROR(INDEX(_xlfn.ANCHORARRAY($U$2), ROW(B21), COLUMN(C21)), "")</f>
        <v/>
      </c>
      <c r="M23" s="170" t="str" cm="1">
        <f t="array" ref="M23">IFERROR(INDEX(_xlfn.ANCHORARRAY($U$2), ROW(C21), COLUMN(D21)), "")</f>
        <v/>
      </c>
      <c r="N23" s="170" t="str" cm="1">
        <f t="array" ref="N23">IFERROR(INDEX(_xlfn.ANCHORARRAY($U$2), ROW(D21), COLUMN(E21)), "")</f>
        <v/>
      </c>
      <c r="O23" s="170" t="str" cm="1">
        <f t="array" ref="O23">IFERROR(INDEX(_xlfn.ANCHORARRAY($U$2), ROW(E21), COLUMN(F21)), "")</f>
        <v/>
      </c>
      <c r="P23" s="170" t="str" cm="1">
        <f t="array" ref="P23">IFERROR(INDEX(_xlfn.ANCHORARRAY($U$2), ROW(F21), COLUMN(G21)), "")</f>
        <v/>
      </c>
      <c r="Q23" s="170" t="str" cm="1">
        <f t="array" ref="Q23">IFERROR(INDEX(_xlfn.ANCHORARRAY($U$2), ROW(G21), COLUMN(H21)), "")</f>
        <v/>
      </c>
      <c r="R23" s="170" t="str" cm="1">
        <f t="array" ref="R23">IFERROR(INDEX(_xlfn.ANCHORARRAY($U$2), ROW(H21), COLUMN(I21)), "")</f>
        <v/>
      </c>
    </row>
    <row r="24" spans="1:18">
      <c r="A24" t="s">
        <v>139</v>
      </c>
      <c r="C24" s="259"/>
      <c r="D24" s="259"/>
      <c r="E24" s="259"/>
      <c r="F24" s="259"/>
      <c r="G24" s="259"/>
      <c r="J24" s="170" t="str" cm="1">
        <f t="array" ref="J24">IFERROR(INDEX(_xlfn.ANCHORARRAY(U$2), ROW(A22), COLUMN(A22)), "")</f>
        <v/>
      </c>
      <c r="K24" s="170" t="str" cm="1">
        <f t="array" ref="K24">IFERROR(INDEX(_xlfn.ANCHORARRAY($U$2), ROW(A22), COLUMN(B22)), "")</f>
        <v/>
      </c>
      <c r="L24" s="170" t="str" cm="1">
        <f t="array" ref="L24">IFERROR(INDEX(_xlfn.ANCHORARRAY($U$2), ROW(B22), COLUMN(C22)), "")</f>
        <v/>
      </c>
      <c r="M24" s="170" t="str" cm="1">
        <f t="array" ref="M24">IFERROR(INDEX(_xlfn.ANCHORARRAY($U$2), ROW(C22), COLUMN(D22)), "")</f>
        <v/>
      </c>
      <c r="N24" s="170" t="str" cm="1">
        <f t="array" ref="N24">IFERROR(INDEX(_xlfn.ANCHORARRAY($U$2), ROW(D22), COLUMN(E22)), "")</f>
        <v/>
      </c>
      <c r="O24" s="170" t="str" cm="1">
        <f t="array" ref="O24">IFERROR(INDEX(_xlfn.ANCHORARRAY($U$2), ROW(E22), COLUMN(F22)), "")</f>
        <v/>
      </c>
      <c r="P24" s="170" t="str" cm="1">
        <f t="array" ref="P24">IFERROR(INDEX(_xlfn.ANCHORARRAY($U$2), ROW(F22), COLUMN(G22)), "")</f>
        <v/>
      </c>
      <c r="Q24" s="170" t="str" cm="1">
        <f t="array" ref="Q24">IFERROR(INDEX(_xlfn.ANCHORARRAY($U$2), ROW(G22), COLUMN(H22)), "")</f>
        <v/>
      </c>
      <c r="R24" s="170" t="str" cm="1">
        <f t="array" ref="R24">IFERROR(INDEX(_xlfn.ANCHORARRAY($U$2), ROW(H22), COLUMN(I22)), "")</f>
        <v/>
      </c>
    </row>
    <row r="25" spans="1:18">
      <c r="A25" t="s">
        <v>140</v>
      </c>
      <c r="C25" s="259"/>
      <c r="D25" s="259"/>
      <c r="E25" s="259"/>
      <c r="F25" s="259"/>
      <c r="G25" s="259"/>
      <c r="J25" s="170" t="str" cm="1">
        <f t="array" ref="J25">IFERROR(INDEX(_xlfn.ANCHORARRAY(U$2), ROW(A23), COLUMN(A23)), "")</f>
        <v/>
      </c>
      <c r="K25" s="170" t="str" cm="1">
        <f t="array" ref="K25">IFERROR(INDEX(_xlfn.ANCHORARRAY($U$2), ROW(A23), COLUMN(B23)), "")</f>
        <v/>
      </c>
      <c r="L25" s="170" t="str" cm="1">
        <f t="array" ref="L25">IFERROR(INDEX(_xlfn.ANCHORARRAY($U$2), ROW(B23), COLUMN(C23)), "")</f>
        <v/>
      </c>
      <c r="M25" s="170" t="str" cm="1">
        <f t="array" ref="M25">IFERROR(INDEX(_xlfn.ANCHORARRAY($U$2), ROW(C23), COLUMN(D23)), "")</f>
        <v/>
      </c>
      <c r="N25" s="170" t="str" cm="1">
        <f t="array" ref="N25">IFERROR(INDEX(_xlfn.ANCHORARRAY($U$2), ROW(D23), COLUMN(E23)), "")</f>
        <v/>
      </c>
      <c r="O25" s="170" t="str" cm="1">
        <f t="array" ref="O25">IFERROR(INDEX(_xlfn.ANCHORARRAY($U$2), ROW(E23), COLUMN(F23)), "")</f>
        <v/>
      </c>
      <c r="P25" s="170" t="str" cm="1">
        <f t="array" ref="P25">IFERROR(INDEX(_xlfn.ANCHORARRAY($U$2), ROW(F23), COLUMN(G23)), "")</f>
        <v/>
      </c>
      <c r="Q25" s="170" t="str" cm="1">
        <f t="array" ref="Q25">IFERROR(INDEX(_xlfn.ANCHORARRAY($U$2), ROW(G23), COLUMN(H23)), "")</f>
        <v/>
      </c>
      <c r="R25" s="170" t="str" cm="1">
        <f t="array" ref="R25">IFERROR(INDEX(_xlfn.ANCHORARRAY($U$2), ROW(H23), COLUMN(I23)), "")</f>
        <v/>
      </c>
    </row>
    <row r="26" spans="1:18">
      <c r="A26" t="s">
        <v>141</v>
      </c>
      <c r="C26" s="259"/>
      <c r="D26" s="259"/>
      <c r="E26" s="259"/>
      <c r="F26" s="259"/>
      <c r="G26" s="259"/>
      <c r="J26" s="170" t="str" cm="1">
        <f t="array" ref="J26">IFERROR(INDEX(_xlfn.ANCHORARRAY(U$2), ROW(A24), COLUMN(A24)), "")</f>
        <v/>
      </c>
      <c r="K26" s="170" t="str" cm="1">
        <f t="array" ref="K26">IFERROR(INDEX(_xlfn.ANCHORARRAY($U$2), ROW(A24), COLUMN(B24)), "")</f>
        <v/>
      </c>
      <c r="L26" s="170" t="str" cm="1">
        <f t="array" ref="L26">IFERROR(INDEX(_xlfn.ANCHORARRAY($U$2), ROW(B24), COLUMN(C24)), "")</f>
        <v/>
      </c>
      <c r="M26" s="170" t="str" cm="1">
        <f t="array" ref="M26">IFERROR(INDEX(_xlfn.ANCHORARRAY($U$2), ROW(C24), COLUMN(D24)), "")</f>
        <v/>
      </c>
      <c r="N26" s="170" t="str" cm="1">
        <f t="array" ref="N26">IFERROR(INDEX(_xlfn.ANCHORARRAY($U$2), ROW(D24), COLUMN(E24)), "")</f>
        <v/>
      </c>
      <c r="O26" s="170" t="str" cm="1">
        <f t="array" ref="O26">IFERROR(INDEX(_xlfn.ANCHORARRAY($U$2), ROW(E24), COLUMN(F24)), "")</f>
        <v/>
      </c>
      <c r="P26" s="170" t="str" cm="1">
        <f t="array" ref="P26">IFERROR(INDEX(_xlfn.ANCHORARRAY($U$2), ROW(F24), COLUMN(G24)), "")</f>
        <v/>
      </c>
      <c r="Q26" s="170" t="str" cm="1">
        <f t="array" ref="Q26">IFERROR(INDEX(_xlfn.ANCHORARRAY($U$2), ROW(G24), COLUMN(H24)), "")</f>
        <v/>
      </c>
      <c r="R26" s="170" t="str" cm="1">
        <f t="array" ref="R26">IFERROR(INDEX(_xlfn.ANCHORARRAY($U$2), ROW(H24), COLUMN(I24)), "")</f>
        <v/>
      </c>
    </row>
    <row r="27" spans="1:18">
      <c r="A27" t="s">
        <v>142</v>
      </c>
      <c r="J27" s="170" t="str" cm="1">
        <f t="array" ref="J27">IFERROR(INDEX(_xlfn.ANCHORARRAY(U$2), ROW(A25), COLUMN(A25)), "")</f>
        <v/>
      </c>
      <c r="K27" s="170" t="str" cm="1">
        <f t="array" ref="K27">IFERROR(INDEX(_xlfn.ANCHORARRAY($U$2), ROW(A25), COLUMN(B25)), "")</f>
        <v/>
      </c>
      <c r="L27" s="170" t="str" cm="1">
        <f t="array" ref="L27">IFERROR(INDEX(_xlfn.ANCHORARRAY($U$2), ROW(B25), COLUMN(C25)), "")</f>
        <v/>
      </c>
      <c r="M27" s="170" t="str" cm="1">
        <f t="array" ref="M27">IFERROR(INDEX(_xlfn.ANCHORARRAY($U$2), ROW(C25), COLUMN(D25)), "")</f>
        <v/>
      </c>
      <c r="N27" s="170" t="str" cm="1">
        <f t="array" ref="N27">IFERROR(INDEX(_xlfn.ANCHORARRAY($U$2), ROW(D25), COLUMN(E25)), "")</f>
        <v/>
      </c>
      <c r="O27" s="170" t="str" cm="1">
        <f t="array" ref="O27">IFERROR(INDEX(_xlfn.ANCHORARRAY($U$2), ROW(E25), COLUMN(F25)), "")</f>
        <v/>
      </c>
      <c r="P27" s="170" t="str" cm="1">
        <f t="array" ref="P27">IFERROR(INDEX(_xlfn.ANCHORARRAY($U$2), ROW(F25), COLUMN(G25)), "")</f>
        <v/>
      </c>
      <c r="Q27" s="170" t="str" cm="1">
        <f t="array" ref="Q27">IFERROR(INDEX(_xlfn.ANCHORARRAY($U$2), ROW(G25), COLUMN(H25)), "")</f>
        <v/>
      </c>
      <c r="R27" s="170" t="str" cm="1">
        <f t="array" ref="R27">IFERROR(INDEX(_xlfn.ANCHORARRAY($U$2), ROW(H25), COLUMN(I25)), "")</f>
        <v/>
      </c>
    </row>
    <row r="28" spans="1:18">
      <c r="A28" t="s">
        <v>143</v>
      </c>
      <c r="J28" s="170" t="str" cm="1">
        <f t="array" ref="J28">IFERROR(INDEX(_xlfn.ANCHORARRAY(U$2), ROW(A26), COLUMN(A26)), "")</f>
        <v/>
      </c>
      <c r="K28" s="170" t="str" cm="1">
        <f t="array" ref="K28">IFERROR(INDEX(_xlfn.ANCHORARRAY($U$2), ROW(A26), COLUMN(B26)), "")</f>
        <v/>
      </c>
      <c r="L28" s="170" t="str" cm="1">
        <f t="array" ref="L28">IFERROR(INDEX(_xlfn.ANCHORARRAY($U$2), ROW(B26), COLUMN(C26)), "")</f>
        <v/>
      </c>
      <c r="M28" s="170" t="str" cm="1">
        <f t="array" ref="M28">IFERROR(INDEX(_xlfn.ANCHORARRAY($U$2), ROW(C26), COLUMN(D26)), "")</f>
        <v/>
      </c>
      <c r="N28" s="170" t="str" cm="1">
        <f t="array" ref="N28">IFERROR(INDEX(_xlfn.ANCHORARRAY($U$2), ROW(D26), COLUMN(E26)), "")</f>
        <v/>
      </c>
      <c r="O28" s="170" t="str" cm="1">
        <f t="array" ref="O28">IFERROR(INDEX(_xlfn.ANCHORARRAY($U$2), ROW(E26), COLUMN(F26)), "")</f>
        <v/>
      </c>
      <c r="P28" s="170" t="str" cm="1">
        <f t="array" ref="P28">IFERROR(INDEX(_xlfn.ANCHORARRAY($U$2), ROW(F26), COLUMN(G26)), "")</f>
        <v/>
      </c>
      <c r="Q28" s="170" t="str" cm="1">
        <f t="array" ref="Q28">IFERROR(INDEX(_xlfn.ANCHORARRAY($U$2), ROW(G26), COLUMN(H26)), "")</f>
        <v/>
      </c>
      <c r="R28" s="170" t="str" cm="1">
        <f t="array" ref="R28">IFERROR(INDEX(_xlfn.ANCHORARRAY($U$2), ROW(H26), COLUMN(I26)), "")</f>
        <v/>
      </c>
    </row>
    <row r="29" spans="1:18">
      <c r="A29" t="s">
        <v>144</v>
      </c>
      <c r="J29" s="170" t="str" cm="1">
        <f t="array" ref="J29">IFERROR(INDEX(_xlfn.ANCHORARRAY(U$2), ROW(A27), COLUMN(A27)), "")</f>
        <v/>
      </c>
      <c r="K29" s="170" t="str" cm="1">
        <f t="array" ref="K29">IFERROR(INDEX(_xlfn.ANCHORARRAY($U$2), ROW(A27), COLUMN(B27)), "")</f>
        <v/>
      </c>
      <c r="L29" s="170" t="str" cm="1">
        <f t="array" ref="L29">IFERROR(INDEX(_xlfn.ANCHORARRAY($U$2), ROW(B27), COLUMN(C27)), "")</f>
        <v/>
      </c>
      <c r="M29" s="170" t="str" cm="1">
        <f t="array" ref="M29">IFERROR(INDEX(_xlfn.ANCHORARRAY($U$2), ROW(C27), COLUMN(D27)), "")</f>
        <v/>
      </c>
      <c r="N29" s="170" t="str" cm="1">
        <f t="array" ref="N29">IFERROR(INDEX(_xlfn.ANCHORARRAY($U$2), ROW(D27), COLUMN(E27)), "")</f>
        <v/>
      </c>
      <c r="O29" s="170" t="str" cm="1">
        <f t="array" ref="O29">IFERROR(INDEX(_xlfn.ANCHORARRAY($U$2), ROW(E27), COLUMN(F27)), "")</f>
        <v/>
      </c>
      <c r="P29" s="170" t="str" cm="1">
        <f t="array" ref="P29">IFERROR(INDEX(_xlfn.ANCHORARRAY($U$2), ROW(F27), COLUMN(G27)), "")</f>
        <v/>
      </c>
      <c r="Q29" s="170" t="str" cm="1">
        <f t="array" ref="Q29">IFERROR(INDEX(_xlfn.ANCHORARRAY($U$2), ROW(G27), COLUMN(H27)), "")</f>
        <v/>
      </c>
      <c r="R29" s="170" t="str" cm="1">
        <f t="array" ref="R29">IFERROR(INDEX(_xlfn.ANCHORARRAY($U$2), ROW(H27), COLUMN(I27)), "")</f>
        <v/>
      </c>
    </row>
    <row r="30" spans="1:18">
      <c r="A30" t="s">
        <v>145</v>
      </c>
      <c r="J30" s="170" t="str" cm="1">
        <f t="array" ref="J30">IFERROR(INDEX(_xlfn.ANCHORARRAY(U$2), ROW(A28), COLUMN(A28)), "")</f>
        <v/>
      </c>
      <c r="K30" s="170" t="str" cm="1">
        <f t="array" ref="K30">IFERROR(INDEX(_xlfn.ANCHORARRAY($U$2), ROW(A28), COLUMN(B28)), "")</f>
        <v/>
      </c>
      <c r="L30" s="170" t="str" cm="1">
        <f t="array" ref="L30">IFERROR(INDEX(_xlfn.ANCHORARRAY($U$2), ROW(B28), COLUMN(C28)), "")</f>
        <v/>
      </c>
      <c r="M30" s="170" t="str" cm="1">
        <f t="array" ref="M30">IFERROR(INDEX(_xlfn.ANCHORARRAY($U$2), ROW(C28), COLUMN(D28)), "")</f>
        <v/>
      </c>
      <c r="N30" s="170" t="str" cm="1">
        <f t="array" ref="N30">IFERROR(INDEX(_xlfn.ANCHORARRAY($U$2), ROW(D28), COLUMN(E28)), "")</f>
        <v/>
      </c>
      <c r="O30" s="170" t="str" cm="1">
        <f t="array" ref="O30">IFERROR(INDEX(_xlfn.ANCHORARRAY($U$2), ROW(E28), COLUMN(F28)), "")</f>
        <v/>
      </c>
      <c r="P30" s="170" t="str" cm="1">
        <f t="array" ref="P30">IFERROR(INDEX(_xlfn.ANCHORARRAY($U$2), ROW(F28), COLUMN(G28)), "")</f>
        <v/>
      </c>
      <c r="Q30" s="170" t="str" cm="1">
        <f t="array" ref="Q30">IFERROR(INDEX(_xlfn.ANCHORARRAY($U$2), ROW(G28), COLUMN(H28)), "")</f>
        <v/>
      </c>
      <c r="R30" s="170" t="str" cm="1">
        <f t="array" ref="R30">IFERROR(INDEX(_xlfn.ANCHORARRAY($U$2), ROW(H28), COLUMN(I28)), "")</f>
        <v/>
      </c>
    </row>
    <row r="31" spans="1:18">
      <c r="A31" t="s">
        <v>146</v>
      </c>
      <c r="J31" s="170" t="str" cm="1">
        <f t="array" ref="J31">IFERROR(INDEX(_xlfn.ANCHORARRAY(U$2), ROW(A29), COLUMN(A29)), "")</f>
        <v/>
      </c>
      <c r="K31" s="170" t="str" cm="1">
        <f t="array" ref="K31">IFERROR(INDEX(_xlfn.ANCHORARRAY($U$2), ROW(A29), COLUMN(B29)), "")</f>
        <v/>
      </c>
      <c r="L31" s="170" t="str" cm="1">
        <f t="array" ref="L31">IFERROR(INDEX(_xlfn.ANCHORARRAY($U$2), ROW(B29), COLUMN(C29)), "")</f>
        <v/>
      </c>
      <c r="M31" s="170" t="str" cm="1">
        <f t="array" ref="M31">IFERROR(INDEX(_xlfn.ANCHORARRAY($U$2), ROW(C29), COLUMN(D29)), "")</f>
        <v/>
      </c>
      <c r="N31" s="170" t="str" cm="1">
        <f t="array" ref="N31">IFERROR(INDEX(_xlfn.ANCHORARRAY($U$2), ROW(D29), COLUMN(E29)), "")</f>
        <v/>
      </c>
      <c r="O31" s="170" t="str" cm="1">
        <f t="array" ref="O31">IFERROR(INDEX(_xlfn.ANCHORARRAY($U$2), ROW(E29), COLUMN(F29)), "")</f>
        <v/>
      </c>
      <c r="P31" s="170" t="str" cm="1">
        <f t="array" ref="P31">IFERROR(INDEX(_xlfn.ANCHORARRAY($U$2), ROW(F29), COLUMN(G29)), "")</f>
        <v/>
      </c>
      <c r="Q31" s="170" t="str" cm="1">
        <f t="array" ref="Q31">IFERROR(INDEX(_xlfn.ANCHORARRAY($U$2), ROW(G29), COLUMN(H29)), "")</f>
        <v/>
      </c>
      <c r="R31" s="170" t="str" cm="1">
        <f t="array" ref="R31">IFERROR(INDEX(_xlfn.ANCHORARRAY($U$2), ROW(H29), COLUMN(I29)), "")</f>
        <v/>
      </c>
    </row>
    <row r="32" spans="1:18">
      <c r="A32" t="s">
        <v>28</v>
      </c>
      <c r="J32" s="170" t="str" cm="1">
        <f t="array" ref="J32">IFERROR(INDEX(_xlfn.ANCHORARRAY(U$2), ROW(A30), COLUMN(A30)), "")</f>
        <v/>
      </c>
      <c r="K32" s="170" t="str" cm="1">
        <f t="array" ref="K32">IFERROR(INDEX(_xlfn.ANCHORARRAY($U$2), ROW(A30), COLUMN(B30)), "")</f>
        <v/>
      </c>
      <c r="L32" s="170" t="str" cm="1">
        <f t="array" ref="L32">IFERROR(INDEX(_xlfn.ANCHORARRAY($U$2), ROW(B30), COLUMN(C30)), "")</f>
        <v/>
      </c>
      <c r="M32" s="170" t="str" cm="1">
        <f t="array" ref="M32">IFERROR(INDEX(_xlfn.ANCHORARRAY($U$2), ROW(C30), COLUMN(D30)), "")</f>
        <v/>
      </c>
      <c r="N32" s="170" t="str" cm="1">
        <f t="array" ref="N32">IFERROR(INDEX(_xlfn.ANCHORARRAY($U$2), ROW(D30), COLUMN(E30)), "")</f>
        <v/>
      </c>
      <c r="O32" s="170" t="str" cm="1">
        <f t="array" ref="O32">IFERROR(INDEX(_xlfn.ANCHORARRAY($U$2), ROW(E30), COLUMN(F30)), "")</f>
        <v/>
      </c>
      <c r="P32" s="170" t="str" cm="1">
        <f t="array" ref="P32">IFERROR(INDEX(_xlfn.ANCHORARRAY($U$2), ROW(F30), COLUMN(G30)), "")</f>
        <v/>
      </c>
      <c r="Q32" s="170" t="str" cm="1">
        <f t="array" ref="Q32">IFERROR(INDEX(_xlfn.ANCHORARRAY($U$2), ROW(G30), COLUMN(H30)), "")</f>
        <v/>
      </c>
      <c r="R32" s="170" t="str" cm="1">
        <f t="array" ref="R32">IFERROR(INDEX(_xlfn.ANCHORARRAY($U$2), ROW(H30), COLUMN(I30)), "")</f>
        <v/>
      </c>
    </row>
    <row r="33" spans="1:18">
      <c r="A33" t="s">
        <v>30</v>
      </c>
      <c r="J33" s="170" t="str" cm="1">
        <f t="array" ref="J33">IFERROR(INDEX(_xlfn.ANCHORARRAY(U$2), ROW(A31), COLUMN(A31)), "")</f>
        <v/>
      </c>
      <c r="K33" s="170" t="str" cm="1">
        <f t="array" ref="K33">IFERROR(INDEX(_xlfn.ANCHORARRAY($U$2), ROW(A31), COLUMN(B31)), "")</f>
        <v/>
      </c>
      <c r="L33" s="170" t="str" cm="1">
        <f t="array" ref="L33">IFERROR(INDEX(_xlfn.ANCHORARRAY($U$2), ROW(B31), COLUMN(C31)), "")</f>
        <v/>
      </c>
      <c r="M33" s="170" t="str" cm="1">
        <f t="array" ref="M33">IFERROR(INDEX(_xlfn.ANCHORARRAY($U$2), ROW(C31), COLUMN(D31)), "")</f>
        <v/>
      </c>
      <c r="N33" s="170" t="str" cm="1">
        <f t="array" ref="N33">IFERROR(INDEX(_xlfn.ANCHORARRAY($U$2), ROW(D31), COLUMN(E31)), "")</f>
        <v/>
      </c>
      <c r="O33" s="170" t="str" cm="1">
        <f t="array" ref="O33">IFERROR(INDEX(_xlfn.ANCHORARRAY($U$2), ROW(E31), COLUMN(F31)), "")</f>
        <v/>
      </c>
      <c r="P33" s="170" t="str" cm="1">
        <f t="array" ref="P33">IFERROR(INDEX(_xlfn.ANCHORARRAY($U$2), ROW(F31), COLUMN(G31)), "")</f>
        <v/>
      </c>
      <c r="Q33" s="170" t="str" cm="1">
        <f t="array" ref="Q33">IFERROR(INDEX(_xlfn.ANCHORARRAY($U$2), ROW(G31), COLUMN(H31)), "")</f>
        <v/>
      </c>
      <c r="R33" s="170" t="str" cm="1">
        <f t="array" ref="R33">IFERROR(INDEX(_xlfn.ANCHORARRAY($U$2), ROW(H31), COLUMN(I31)), "")</f>
        <v/>
      </c>
    </row>
    <row r="34" spans="1:18">
      <c r="J34" s="170" t="str" cm="1">
        <f t="array" ref="J34">IFERROR(INDEX(_xlfn.ANCHORARRAY(U$2), ROW(A32), COLUMN(A32)), "")</f>
        <v/>
      </c>
      <c r="K34" s="170" t="str" cm="1">
        <f t="array" ref="K34">IFERROR(INDEX(_xlfn.ANCHORARRAY($U$2), ROW(A32), COLUMN(B32)), "")</f>
        <v/>
      </c>
      <c r="L34" s="170" t="str" cm="1">
        <f t="array" ref="L34">IFERROR(INDEX(_xlfn.ANCHORARRAY($U$2), ROW(B32), COLUMN(C32)), "")</f>
        <v/>
      </c>
      <c r="M34" s="170" t="str" cm="1">
        <f t="array" ref="M34">IFERROR(INDEX(_xlfn.ANCHORARRAY($U$2), ROW(C32), COLUMN(D32)), "")</f>
        <v/>
      </c>
      <c r="N34" s="170" t="str" cm="1">
        <f t="array" ref="N34">IFERROR(INDEX(_xlfn.ANCHORARRAY($U$2), ROW(D32), COLUMN(E32)), "")</f>
        <v/>
      </c>
      <c r="O34" s="170" t="str" cm="1">
        <f t="array" ref="O34">IFERROR(INDEX(_xlfn.ANCHORARRAY($U$2), ROW(E32), COLUMN(F32)), "")</f>
        <v/>
      </c>
      <c r="P34" s="170" t="str" cm="1">
        <f t="array" ref="P34">IFERROR(INDEX(_xlfn.ANCHORARRAY($U$2), ROW(F32), COLUMN(G32)), "")</f>
        <v/>
      </c>
      <c r="Q34" s="170" t="str" cm="1">
        <f t="array" ref="Q34">IFERROR(INDEX(_xlfn.ANCHORARRAY($U$2), ROW(G32), COLUMN(H32)), "")</f>
        <v/>
      </c>
      <c r="R34" s="170" t="str" cm="1">
        <f t="array" ref="R34">IFERROR(INDEX(_xlfn.ANCHORARRAY($U$2), ROW(H32), COLUMN(I32)), "")</f>
        <v/>
      </c>
    </row>
    <row r="35" spans="1:18">
      <c r="J35" s="170" t="str" cm="1">
        <f t="array" ref="J35">IFERROR(INDEX(_xlfn.ANCHORARRAY(U$2), ROW(A33), COLUMN(A33)), "")</f>
        <v/>
      </c>
      <c r="K35" s="170" t="str" cm="1">
        <f t="array" ref="K35">IFERROR(INDEX(_xlfn.ANCHORARRAY($U$2), ROW(A33), COLUMN(B33)), "")</f>
        <v/>
      </c>
      <c r="L35" s="170" t="str" cm="1">
        <f t="array" ref="L35">IFERROR(INDEX(_xlfn.ANCHORARRAY($U$2), ROW(B33), COLUMN(C33)), "")</f>
        <v/>
      </c>
      <c r="M35" s="170" t="str" cm="1">
        <f t="array" ref="M35">IFERROR(INDEX(_xlfn.ANCHORARRAY($U$2), ROW(C33), COLUMN(D33)), "")</f>
        <v/>
      </c>
      <c r="N35" s="170" t="str" cm="1">
        <f t="array" ref="N35">IFERROR(INDEX(_xlfn.ANCHORARRAY($U$2), ROW(D33), COLUMN(E33)), "")</f>
        <v/>
      </c>
      <c r="O35" s="170" t="str" cm="1">
        <f t="array" ref="O35">IFERROR(INDEX(_xlfn.ANCHORARRAY($U$2), ROW(E33), COLUMN(F33)), "")</f>
        <v/>
      </c>
      <c r="P35" s="170" t="str" cm="1">
        <f t="array" ref="P35">IFERROR(INDEX(_xlfn.ANCHORARRAY($U$2), ROW(F33), COLUMN(G33)), "")</f>
        <v/>
      </c>
      <c r="Q35" s="170" t="str" cm="1">
        <f t="array" ref="Q35">IFERROR(INDEX(_xlfn.ANCHORARRAY($U$2), ROW(G33), COLUMN(H33)), "")</f>
        <v/>
      </c>
      <c r="R35" s="170" t="str" cm="1">
        <f t="array" ref="R35">IFERROR(INDEX(_xlfn.ANCHORARRAY($U$2), ROW(H33), COLUMN(I33)), "")</f>
        <v/>
      </c>
    </row>
    <row r="36" spans="1:18">
      <c r="J36" s="170" t="str" cm="1">
        <f t="array" ref="J36">IFERROR(INDEX(_xlfn.ANCHORARRAY(U$2), ROW(A34), COLUMN(A34)), "")</f>
        <v/>
      </c>
      <c r="K36" s="170" t="str" cm="1">
        <f t="array" ref="K36">IFERROR(INDEX(_xlfn.ANCHORARRAY($U$2), ROW(A34), COLUMN(B34)), "")</f>
        <v/>
      </c>
      <c r="L36" s="170" t="str" cm="1">
        <f t="array" ref="L36">IFERROR(INDEX(_xlfn.ANCHORARRAY($U$2), ROW(B34), COLUMN(C34)), "")</f>
        <v/>
      </c>
      <c r="M36" s="170" t="str" cm="1">
        <f t="array" ref="M36">IFERROR(INDEX(_xlfn.ANCHORARRAY($U$2), ROW(C34), COLUMN(D34)), "")</f>
        <v/>
      </c>
      <c r="N36" s="170" t="str" cm="1">
        <f t="array" ref="N36">IFERROR(INDEX(_xlfn.ANCHORARRAY($U$2), ROW(D34), COLUMN(E34)), "")</f>
        <v/>
      </c>
      <c r="O36" s="170" t="str" cm="1">
        <f t="array" ref="O36">IFERROR(INDEX(_xlfn.ANCHORARRAY($U$2), ROW(E34), COLUMN(F34)), "")</f>
        <v/>
      </c>
      <c r="P36" s="170" t="str" cm="1">
        <f t="array" ref="P36">IFERROR(INDEX(_xlfn.ANCHORARRAY($U$2), ROW(F34), COLUMN(G34)), "")</f>
        <v/>
      </c>
      <c r="Q36" s="170" t="str" cm="1">
        <f t="array" ref="Q36">IFERROR(INDEX(_xlfn.ANCHORARRAY($U$2), ROW(G34), COLUMN(H34)), "")</f>
        <v/>
      </c>
      <c r="R36" s="170" t="str" cm="1">
        <f t="array" ref="R36">IFERROR(INDEX(_xlfn.ANCHORARRAY($U$2), ROW(H34), COLUMN(I34)), "")</f>
        <v/>
      </c>
    </row>
    <row r="37" spans="1:18">
      <c r="J37" s="170" t="str" cm="1">
        <f t="array" ref="J37">IFERROR(INDEX(_xlfn.ANCHORARRAY(U$2), ROW(A35), COLUMN(A35)), "")</f>
        <v/>
      </c>
      <c r="K37" s="170" t="str" cm="1">
        <f t="array" ref="K37">IFERROR(INDEX(_xlfn.ANCHORARRAY($U$2), ROW(A35), COLUMN(B35)), "")</f>
        <v/>
      </c>
      <c r="L37" s="170" t="str" cm="1">
        <f t="array" ref="L37">IFERROR(INDEX(_xlfn.ANCHORARRAY($U$2), ROW(B35), COLUMN(C35)), "")</f>
        <v/>
      </c>
      <c r="M37" s="170" t="str" cm="1">
        <f t="array" ref="M37">IFERROR(INDEX(_xlfn.ANCHORARRAY($U$2), ROW(C35), COLUMN(D35)), "")</f>
        <v/>
      </c>
      <c r="N37" s="170" t="str" cm="1">
        <f t="array" ref="N37">IFERROR(INDEX(_xlfn.ANCHORARRAY($U$2), ROW(D35), COLUMN(E35)), "")</f>
        <v/>
      </c>
      <c r="O37" s="170" t="str" cm="1">
        <f t="array" ref="O37">IFERROR(INDEX(_xlfn.ANCHORARRAY($U$2), ROW(E35), COLUMN(F35)), "")</f>
        <v/>
      </c>
      <c r="P37" s="170" t="str" cm="1">
        <f t="array" ref="P37">IFERROR(INDEX(_xlfn.ANCHORARRAY($U$2), ROW(F35), COLUMN(G35)), "")</f>
        <v/>
      </c>
      <c r="Q37" s="170" t="str" cm="1">
        <f t="array" ref="Q37">IFERROR(INDEX(_xlfn.ANCHORARRAY($U$2), ROW(G35), COLUMN(H35)), "")</f>
        <v/>
      </c>
      <c r="R37" s="170" t="str" cm="1">
        <f t="array" ref="R37">IFERROR(INDEX(_xlfn.ANCHORARRAY($U$2), ROW(H35), COLUMN(I35)), "")</f>
        <v/>
      </c>
    </row>
    <row r="38" spans="1:18">
      <c r="A38">
        <v>21</v>
      </c>
      <c r="J38" s="170" t="str" cm="1">
        <f t="array" ref="J38">IFERROR(INDEX(_xlfn.ANCHORARRAY(U$2), ROW(A36), COLUMN(A36)), "")</f>
        <v/>
      </c>
      <c r="K38" s="170" t="str" cm="1">
        <f t="array" ref="K38">IFERROR(INDEX(_xlfn.ANCHORARRAY($U$2), ROW(A36), COLUMN(B36)), "")</f>
        <v/>
      </c>
      <c r="L38" s="170" t="str" cm="1">
        <f t="array" ref="L38">IFERROR(INDEX(_xlfn.ANCHORARRAY($U$2), ROW(B36), COLUMN(C36)), "")</f>
        <v/>
      </c>
      <c r="M38" s="170" t="str" cm="1">
        <f t="array" ref="M38">IFERROR(INDEX(_xlfn.ANCHORARRAY($U$2), ROW(C36), COLUMN(D36)), "")</f>
        <v/>
      </c>
      <c r="N38" s="170" t="str" cm="1">
        <f t="array" ref="N38">IFERROR(INDEX(_xlfn.ANCHORARRAY($U$2), ROW(D36), COLUMN(E36)), "")</f>
        <v/>
      </c>
      <c r="O38" s="170" t="str" cm="1">
        <f t="array" ref="O38">IFERROR(INDEX(_xlfn.ANCHORARRAY($U$2), ROW(E36), COLUMN(F36)), "")</f>
        <v/>
      </c>
      <c r="P38" s="170" t="str" cm="1">
        <f t="array" ref="P38">IFERROR(INDEX(_xlfn.ANCHORARRAY($U$2), ROW(F36), COLUMN(G36)), "")</f>
        <v/>
      </c>
      <c r="Q38" s="170" t="str" cm="1">
        <f t="array" ref="Q38">IFERROR(INDEX(_xlfn.ANCHORARRAY($U$2), ROW(G36), COLUMN(H36)), "")</f>
        <v/>
      </c>
      <c r="R38" s="170" t="str" cm="1">
        <f t="array" ref="R38">IFERROR(INDEX(_xlfn.ANCHORARRAY($U$2), ROW(H36), COLUMN(I36)), "")</f>
        <v/>
      </c>
    </row>
    <row r="39" spans="1:18">
      <c r="A39">
        <v>22</v>
      </c>
      <c r="J39" s="170" t="str" cm="1">
        <f t="array" ref="J39">IFERROR(INDEX(_xlfn.ANCHORARRAY(U$2), ROW(A37), COLUMN(A37)), "")</f>
        <v/>
      </c>
      <c r="K39" s="170" t="str" cm="1">
        <f t="array" ref="K39">IFERROR(INDEX(_xlfn.ANCHORARRAY($U$2), ROW(A37), COLUMN(B37)), "")</f>
        <v/>
      </c>
      <c r="L39" s="170" t="str" cm="1">
        <f t="array" ref="L39">IFERROR(INDEX(_xlfn.ANCHORARRAY($U$2), ROW(B37), COLUMN(C37)), "")</f>
        <v/>
      </c>
      <c r="M39" s="170" t="str" cm="1">
        <f t="array" ref="M39">IFERROR(INDEX(_xlfn.ANCHORARRAY($U$2), ROW(C37), COLUMN(D37)), "")</f>
        <v/>
      </c>
      <c r="N39" s="170" t="str" cm="1">
        <f t="array" ref="N39">IFERROR(INDEX(_xlfn.ANCHORARRAY($U$2), ROW(D37), COLUMN(E37)), "")</f>
        <v/>
      </c>
      <c r="O39" s="170" t="str" cm="1">
        <f t="array" ref="O39">IFERROR(INDEX(_xlfn.ANCHORARRAY($U$2), ROW(E37), COLUMN(F37)), "")</f>
        <v/>
      </c>
      <c r="P39" s="170" t="str" cm="1">
        <f t="array" ref="P39">IFERROR(INDEX(_xlfn.ANCHORARRAY($U$2), ROW(F37), COLUMN(G37)), "")</f>
        <v/>
      </c>
      <c r="Q39" s="170" t="str" cm="1">
        <f t="array" ref="Q39">IFERROR(INDEX(_xlfn.ANCHORARRAY($U$2), ROW(G37), COLUMN(H37)), "")</f>
        <v/>
      </c>
      <c r="R39" s="170" t="str" cm="1">
        <f t="array" ref="R39">IFERROR(INDEX(_xlfn.ANCHORARRAY($U$2), ROW(H37), COLUMN(I37)), "")</f>
        <v/>
      </c>
    </row>
    <row r="40" spans="1:18">
      <c r="A40">
        <v>23</v>
      </c>
    </row>
    <row r="41" spans="1:18">
      <c r="A41">
        <v>24</v>
      </c>
    </row>
    <row r="42" spans="1:18">
      <c r="A42">
        <v>25</v>
      </c>
    </row>
    <row r="43" spans="1:18">
      <c r="A43">
        <v>26</v>
      </c>
    </row>
    <row r="44" spans="1:18">
      <c r="A44">
        <v>27</v>
      </c>
    </row>
    <row r="45" spans="1:18">
      <c r="A45">
        <v>28</v>
      </c>
    </row>
    <row r="46" spans="1:18">
      <c r="A46">
        <v>29</v>
      </c>
    </row>
    <row r="47" spans="1:18">
      <c r="A47">
        <v>30</v>
      </c>
    </row>
    <row r="48" spans="1:18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J1:R1"/>
    <mergeCell ref="C19:G26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2"/>
  <cols>
    <col min="1" max="1" width="5.6640625" bestFit="1" customWidth="1"/>
    <col min="2" max="2" width="5" bestFit="1" customWidth="1"/>
    <col min="3" max="3" width="20.6640625" bestFit="1" customWidth="1"/>
    <col min="4" max="4" width="13.21875" bestFit="1" customWidth="1"/>
    <col min="5" max="5" width="7.77734375" bestFit="1" customWidth="1"/>
    <col min="6" max="6" width="10.33203125" bestFit="1" customWidth="1"/>
    <col min="7" max="7" width="3" customWidth="1"/>
    <col min="8" max="8" width="4.109375" bestFit="1" customWidth="1"/>
    <col min="9" max="9" width="15.6640625" bestFit="1" customWidth="1"/>
    <col min="10" max="10" width="6.109375" bestFit="1" customWidth="1"/>
    <col min="11" max="11" width="10.77734375" customWidth="1"/>
    <col min="12" max="12" width="17.21875" bestFit="1" customWidth="1"/>
    <col min="13" max="13" width="31" bestFit="1" customWidth="1"/>
    <col min="14" max="14" width="5.6640625" bestFit="1" customWidth="1"/>
    <col min="15" max="15" width="15" bestFit="1" customWidth="1"/>
    <col min="16" max="16" width="6.77734375" bestFit="1" customWidth="1"/>
    <col min="17" max="18" width="10" customWidth="1"/>
    <col min="19" max="19" width="15.6640625" bestFit="1" customWidth="1"/>
    <col min="20" max="23" width="10" customWidth="1"/>
    <col min="24" max="24" width="15" bestFit="1" customWidth="1"/>
    <col min="25" max="25" width="6.77734375" bestFit="1" customWidth="1"/>
    <col min="26" max="26" width="10" customWidth="1"/>
  </cols>
  <sheetData>
    <row r="1" spans="1:25" ht="13.8" thickBot="1">
      <c r="A1" s="260" t="s">
        <v>147</v>
      </c>
      <c r="B1" s="260"/>
      <c r="C1" s="260"/>
      <c r="D1" s="260"/>
      <c r="E1" s="260"/>
      <c r="F1" s="260"/>
      <c r="H1" s="260" t="s">
        <v>148</v>
      </c>
      <c r="I1" s="260"/>
      <c r="J1" s="260"/>
      <c r="K1" s="260"/>
      <c r="L1" s="260"/>
      <c r="M1" s="260"/>
      <c r="N1" s="260"/>
      <c r="O1" s="260"/>
      <c r="P1" s="260"/>
      <c r="R1" s="260" t="s">
        <v>148</v>
      </c>
      <c r="S1" s="260"/>
      <c r="T1" s="260"/>
      <c r="U1" s="260"/>
      <c r="V1" s="260"/>
      <c r="W1" s="260"/>
      <c r="X1" s="260"/>
      <c r="Y1" s="260"/>
    </row>
    <row r="2" spans="1:25" ht="13.8" thickBot="1">
      <c r="A2" s="148" t="s">
        <v>149</v>
      </c>
      <c r="B2" s="149" t="s">
        <v>150</v>
      </c>
      <c r="C2" s="150" t="s">
        <v>151</v>
      </c>
      <c r="D2" s="151" t="s">
        <v>152</v>
      </c>
      <c r="E2" s="152" t="s">
        <v>20</v>
      </c>
      <c r="F2" s="153" t="s">
        <v>19</v>
      </c>
      <c r="H2" s="154" t="s">
        <v>149</v>
      </c>
      <c r="I2" s="155" t="s">
        <v>119</v>
      </c>
      <c r="J2" s="155" t="s">
        <v>153</v>
      </c>
      <c r="K2" s="156" t="s">
        <v>154</v>
      </c>
      <c r="L2" s="156" t="s">
        <v>60</v>
      </c>
      <c r="M2" s="156" t="s">
        <v>63</v>
      </c>
      <c r="N2" s="156" t="s">
        <v>155</v>
      </c>
      <c r="O2" s="156" t="s">
        <v>156</v>
      </c>
      <c r="P2" s="157" t="s">
        <v>124</v>
      </c>
      <c r="R2" s="154" t="s">
        <v>149</v>
      </c>
      <c r="S2" s="156" t="s">
        <v>157</v>
      </c>
      <c r="T2" s="156" t="s">
        <v>154</v>
      </c>
      <c r="U2" s="156" t="s">
        <v>60</v>
      </c>
      <c r="V2" s="156" t="s">
        <v>63</v>
      </c>
      <c r="W2" s="156" t="s">
        <v>155</v>
      </c>
      <c r="X2" s="156" t="s">
        <v>156</v>
      </c>
      <c r="Y2" s="157" t="s">
        <v>124</v>
      </c>
    </row>
    <row r="3" spans="1:25">
      <c r="A3" s="91" t="s">
        <v>132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58">
        <f>'UW(New)'!Y8</f>
        <v>0.88380952380952382</v>
      </c>
      <c r="F3" s="91">
        <f>'UW(New)'!P50</f>
        <v>0</v>
      </c>
      <c r="H3" s="159" t="s">
        <v>132</v>
      </c>
      <c r="I3" s="159" t="str">
        <f t="array" aca="1" ref="I3" ca="1">INDIRECT("'UW(New)'!B" &amp; I24)</f>
        <v xml:space="preserve">ALL </v>
      </c>
      <c r="J3" s="159" t="str">
        <f t="array" aca="1" ref="J3" ca="1">INDIRECT("'UW(New)'!C" &amp; J24)</f>
        <v>Other</v>
      </c>
      <c r="K3" s="159" t="str">
        <f t="array" aca="1" ref="K3" ca="1">INDIRECT("'UW(New)'!D" &amp; K24)</f>
        <v>Man</v>
      </c>
      <c r="L3" s="159" t="str" cm="1">
        <f t="array" aca="1" ref="L3" ca="1">INDIRECT("'UW(New)'!F" &amp; L24)</f>
        <v>Planned stop</v>
      </c>
      <c r="M3" s="159" t="str" cm="1">
        <f t="array" aca="1" ref="M3" ca="1">INDIRECT("'UW(New)'!M" &amp; M24)</f>
        <v>GM meeting</v>
      </c>
      <c r="N3" s="159" cm="1">
        <f t="array" aca="1" ref="N3" ca="1">INDIRECT("'UW(New)'!K" &amp; N24)</f>
        <v>10</v>
      </c>
      <c r="O3" s="160">
        <f>'UW(New)'!$B$3</f>
        <v>45763</v>
      </c>
      <c r="P3" s="160" t="str">
        <f>'UW(New)'!$F$4</f>
        <v>2nd</v>
      </c>
      <c r="R3" s="159" t="s">
        <v>133</v>
      </c>
      <c r="S3" s="159" t="str">
        <f t="array" aca="1" ref="S3" ca="1">INDIRECT("'UA(New)'!B" &amp; S24)</f>
        <v xml:space="preserve">ALL </v>
      </c>
      <c r="T3" s="159" t="str">
        <f t="array" aca="1" ref="T3" ca="1">INDIRECT("'UA(New)'!I" &amp; T24)</f>
        <v>Man</v>
      </c>
      <c r="U3" s="159" t="str">
        <f t="array" aca="1" ref="U3" ca="1">INDIRECT("'UA(New)'!C" &amp; U24)</f>
        <v>Planned stop</v>
      </c>
      <c r="V3" s="159" t="str">
        <f t="array" aca="1" ref="V3" ca="1">INDIRECT("'UA(New)'!L" &amp; V24)</f>
        <v>GM meeting</v>
      </c>
      <c r="W3" s="159">
        <f t="array" aca="1" ref="W3" ca="1">INDIRECT("'UA(New)'!J" &amp; W24)</f>
        <v>10</v>
      </c>
      <c r="X3" s="160">
        <f>'UW(New)'!$B$3</f>
        <v>45763</v>
      </c>
      <c r="Y3" s="160" t="str">
        <f>'UW(New)'!$F$4</f>
        <v>2nd</v>
      </c>
    </row>
    <row r="4" spans="1:25">
      <c r="A4" s="91" t="s">
        <v>132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58">
        <f>'UW(New)'!Y9</f>
        <v>1</v>
      </c>
      <c r="F4" s="91">
        <f>'UW(New)'!P51</f>
        <v>0</v>
      </c>
      <c r="H4" s="91" t="s">
        <v>132</v>
      </c>
      <c r="I4" s="91" t="str">
        <f t="array" aca="1" ref="I4" ca="1">INDIRECT("'UW(New)'!B" &amp; I25)</f>
        <v>FS</v>
      </c>
      <c r="J4" s="91" t="str">
        <f t="array" aca="1" ref="J4" ca="1">INDIRECT("'UW(New)'!C" &amp; J25)</f>
        <v>ALL</v>
      </c>
      <c r="K4" s="91" t="str">
        <f t="array" aca="1" ref="K4" ca="1">INDIRECT("'UW(New)'!D" &amp; K25)</f>
        <v>Equipment</v>
      </c>
      <c r="L4" s="159" t="str" cm="1">
        <f t="array" aca="1" ref="L4" ca="1">INDIRECT("'UW(New)'!F" &amp; L25)</f>
        <v>Planned stop</v>
      </c>
      <c r="M4" s="159" t="str" cm="1">
        <f t="array" aca="1" ref="M4" ca="1">INDIRECT("'UW(New)'!M" &amp; M25)</f>
        <v>Nozzle clean/Tip change</v>
      </c>
      <c r="N4" s="159" cm="1">
        <f t="array" aca="1" ref="N4" ca="1">INDIRECT("'UW(New)'!K" &amp; N25)</f>
        <v>24</v>
      </c>
      <c r="O4" s="161">
        <f>'UW(New)'!$B$3</f>
        <v>45763</v>
      </c>
      <c r="P4" s="160" t="str">
        <f>'UW(New)'!$F$4</f>
        <v>2nd</v>
      </c>
      <c r="R4" s="91" t="s">
        <v>133</v>
      </c>
      <c r="S4" s="91">
        <f t="array" aca="1" ref="S4" ca="1">INDIRECT("'UA(New)'!B" &amp; S25)</f>
        <v>0</v>
      </c>
      <c r="T4" s="91">
        <f t="array" aca="1" ref="T4" ca="1">INDIRECT("'UA(New)'!I" &amp; T25)</f>
        <v>0</v>
      </c>
      <c r="U4" s="91">
        <f t="array" aca="1" ref="U4" ca="1">INDIRECT("'UA(New)'!C" &amp; U25)</f>
        <v>0</v>
      </c>
      <c r="V4" s="91">
        <f t="array" aca="1" ref="V4" ca="1">INDIRECT("'UA(New)'!L" &amp; V25)</f>
        <v>0</v>
      </c>
      <c r="W4" s="91">
        <f t="array" aca="1" ref="W4" ca="1">INDIRECT("'UA(New)'!J" &amp; W25)</f>
        <v>0</v>
      </c>
      <c r="X4" s="161">
        <f>'UW(New)'!$B$3</f>
        <v>45763</v>
      </c>
      <c r="Y4" s="160" t="str">
        <f>'UW(New)'!$F$4</f>
        <v>2nd</v>
      </c>
    </row>
    <row r="5" spans="1:25">
      <c r="A5" s="91" t="s">
        <v>132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58">
        <f>'UW(New)'!Y10</f>
        <v>1</v>
      </c>
      <c r="F5" s="91">
        <f>'UW(New)'!P52</f>
        <v>0</v>
      </c>
      <c r="H5" s="91" t="s">
        <v>132</v>
      </c>
      <c r="I5" s="91" t="str">
        <f t="array" aca="1" ref="I5" ca="1">INDIRECT("'UW(New)'!B" &amp; I26)</f>
        <v>FLA</v>
      </c>
      <c r="J5" s="91" t="str">
        <f t="array" aca="1" ref="J5" ca="1">INDIRECT("'UW(New)'!C" &amp; J26)</f>
        <v>ALL</v>
      </c>
      <c r="K5" s="91" t="str">
        <f t="array" aca="1" ref="K5" ca="1">INDIRECT("'UW(New)'!D" &amp; K26)</f>
        <v>Equipment</v>
      </c>
      <c r="L5" s="159" t="str" cm="1">
        <f t="array" aca="1" ref="L5" ca="1">INDIRECT("'UW(New)'!F" &amp; L26)</f>
        <v>Planned stop</v>
      </c>
      <c r="M5" s="159" t="str" cm="1">
        <f t="array" aca="1" ref="M5" ca="1">INDIRECT("'UW(New)'!M" &amp; M26)</f>
        <v>Nozzle clean/Tip change</v>
      </c>
      <c r="N5" s="159" cm="1">
        <f t="array" aca="1" ref="N5" ca="1">INDIRECT("'UW(New)'!K" &amp; N26)</f>
        <v>24</v>
      </c>
      <c r="O5" s="161">
        <f>'UW(New)'!$B$3</f>
        <v>45763</v>
      </c>
      <c r="P5" s="160" t="str">
        <f>'UW(New)'!$F$4</f>
        <v>2nd</v>
      </c>
      <c r="R5" s="91" t="s">
        <v>133</v>
      </c>
      <c r="S5" s="91">
        <f t="array" aca="1" ref="S5" ca="1">INDIRECT("'UA(New)'!B" &amp; S26)</f>
        <v>0</v>
      </c>
      <c r="T5" s="91">
        <f t="array" aca="1" ref="T5" ca="1">INDIRECT("'UA(New)'!I" &amp; T26)</f>
        <v>0</v>
      </c>
      <c r="U5" s="91">
        <f t="array" aca="1" ref="U5" ca="1">INDIRECT("'UA(New)'!C" &amp; U26)</f>
        <v>0</v>
      </c>
      <c r="V5" s="91">
        <f t="array" aca="1" ref="V5" ca="1">INDIRECT("'UA(New)'!L" &amp; V26)</f>
        <v>0</v>
      </c>
      <c r="W5" s="91">
        <f t="array" aca="1" ref="W5" ca="1">INDIRECT("'UA(New)'!J" &amp; W26)</f>
        <v>0</v>
      </c>
      <c r="X5" s="161">
        <f>'UW(New)'!$B$3</f>
        <v>45763</v>
      </c>
      <c r="Y5" s="160" t="str">
        <f>'UW(New)'!$F$4</f>
        <v>2nd</v>
      </c>
    </row>
    <row r="6" spans="1:25">
      <c r="A6" s="91" t="s">
        <v>132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58">
        <f>'UW(New)'!Y11</f>
        <v>1</v>
      </c>
      <c r="F6" s="91">
        <f>'UW(New)'!P53</f>
        <v>0</v>
      </c>
      <c r="H6" s="91" t="s">
        <v>132</v>
      </c>
      <c r="I6" s="91" t="str">
        <f t="array" aca="1" ref="I6" ca="1">INDIRECT("'UW(New)'!B" &amp; I27)</f>
        <v>RS</v>
      </c>
      <c r="J6" s="91" t="str">
        <f t="array" aca="1" ref="J6" ca="1">INDIRECT("'UW(New)'!C" &amp; J27)</f>
        <v>ALL</v>
      </c>
      <c r="K6" s="91" t="str">
        <f t="array" aca="1" ref="K6" ca="1">INDIRECT("'UW(New)'!D" &amp; K27)</f>
        <v>Man</v>
      </c>
      <c r="L6" s="159" t="str" cm="1">
        <f t="array" aca="1" ref="L6" ca="1">INDIRECT("'UW(New)'!F" &amp; L27)</f>
        <v>Planned stop</v>
      </c>
      <c r="M6" s="159" t="str" cm="1">
        <f t="array" aca="1" ref="M6" ca="1">INDIRECT("'UW(New)'!M" &amp; M27)</f>
        <v>TMs recovered 177D during lunch</v>
      </c>
      <c r="N6" s="159" cm="1">
        <f t="array" aca="1" ref="N6" ca="1">INDIRECT("'UW(New)'!K" &amp; N27)</f>
        <v>45</v>
      </c>
      <c r="O6" s="161">
        <f>'UW(New)'!$B$3</f>
        <v>45763</v>
      </c>
      <c r="P6" s="160" t="str">
        <f>'UW(New)'!$F$4</f>
        <v>2nd</v>
      </c>
      <c r="R6" s="91" t="s">
        <v>133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1">
        <f>'UW(New)'!$B$3</f>
        <v>45763</v>
      </c>
      <c r="Y6" s="160" t="str">
        <f>'UW(New)'!$F$4</f>
        <v>2nd</v>
      </c>
    </row>
    <row r="7" spans="1:25">
      <c r="A7" s="91" t="s">
        <v>132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58">
        <f>'UW(New)'!Y12</f>
        <v>1</v>
      </c>
      <c r="F7" s="91">
        <f>'UW(New)'!P54</f>
        <v>0</v>
      </c>
      <c r="H7" s="91" t="s">
        <v>132</v>
      </c>
      <c r="I7" s="91" t="str">
        <f t="array" aca="1" ref="I7" ca="1">INDIRECT("'UW(New)'!B" &amp; I28)</f>
        <v>RS</v>
      </c>
      <c r="J7" s="91" t="str">
        <f t="array" aca="1" ref="J7" ca="1">INDIRECT("'UW(New)'!C" &amp; J28)</f>
        <v>ALL</v>
      </c>
      <c r="K7" s="91" t="str">
        <f t="array" aca="1" ref="K7" ca="1">INDIRECT("'UW(New)'!D" &amp; K28)</f>
        <v>Other</v>
      </c>
      <c r="L7" s="159" t="str" cm="1">
        <f t="array" aca="1" ref="L7" ca="1">INDIRECT("'UW(New)'!F" &amp; L28)</f>
        <v>Process down</v>
      </c>
      <c r="M7" s="159" t="str" cm="1">
        <f t="array" aca="1" ref="M7" ca="1">INDIRECT("'UW(New)'!M" &amp; M28)</f>
        <v>Out of stamping parts 51273 at the start of shift</v>
      </c>
      <c r="N7" s="159" cm="1">
        <f t="array" aca="1" ref="N7" ca="1">INDIRECT("'UW(New)'!K" &amp; N28)</f>
        <v>27</v>
      </c>
      <c r="O7" s="161">
        <f>'UW(New)'!$B$3</f>
        <v>45763</v>
      </c>
      <c r="P7" s="160" t="str">
        <f>'UW(New)'!$F$4</f>
        <v>2nd</v>
      </c>
      <c r="R7" s="91" t="s">
        <v>133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1">
        <f>'UW(New)'!$B$3</f>
        <v>45763</v>
      </c>
      <c r="Y7" s="160" t="str">
        <f>'UW(New)'!$F$4</f>
        <v>2nd</v>
      </c>
    </row>
    <row r="8" spans="1:25">
      <c r="A8" s="91" t="s">
        <v>132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58">
        <f>'UW(New)'!Y13</f>
        <v>1</v>
      </c>
      <c r="F8" s="91">
        <f>SUM('UW(New)'!P55:P57)</f>
        <v>1</v>
      </c>
      <c r="H8" s="91" t="s">
        <v>132</v>
      </c>
      <c r="I8" s="91" t="str">
        <f t="array" aca="1" ref="I8" ca="1">INDIRECT("'UW(New)'!B" &amp; I29)</f>
        <v>RS</v>
      </c>
      <c r="J8" s="91" t="str">
        <f t="array" aca="1" ref="J8" ca="1">INDIRECT("'UW(New)'!C" &amp; J29)</f>
        <v>ALL</v>
      </c>
      <c r="K8" s="91" t="str">
        <f t="array" aca="1" ref="K8" ca="1">INDIRECT("'UW(New)'!D" &amp; K29)</f>
        <v>Equipment</v>
      </c>
      <c r="L8" s="159" t="str" cm="1">
        <f t="array" aca="1" ref="L8" ca="1">INDIRECT("'UW(New)'!F" &amp; L29)</f>
        <v>KWKR-1831 robot fault</v>
      </c>
      <c r="M8" s="159" t="str" cm="1">
        <f t="array" aca="1" ref="M8" ca="1">INDIRECT("'UW(New)'!M" &amp; M29)</f>
        <v>Clamp fault at station 20</v>
      </c>
      <c r="N8" s="159" cm="1">
        <f t="array" aca="1" ref="N8" ca="1">INDIRECT("'UW(New)'!K" &amp; N29)</f>
        <v>5</v>
      </c>
      <c r="O8" s="161">
        <f>'UW(New)'!$B$3</f>
        <v>45763</v>
      </c>
      <c r="P8" s="160" t="str">
        <f>'UW(New)'!$F$4</f>
        <v>2nd</v>
      </c>
      <c r="R8" s="91" t="s">
        <v>133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1">
        <f>'UW(New)'!$B$3</f>
        <v>45763</v>
      </c>
      <c r="Y8" s="160" t="str">
        <f>'UW(New)'!$F$4</f>
        <v>2nd</v>
      </c>
    </row>
    <row r="9" spans="1:25">
      <c r="A9" s="91" t="s">
        <v>133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58">
        <f>'UA(New)'!R8</f>
        <v>0.66154455445544547</v>
      </c>
      <c r="F9" s="91">
        <f>'UA(New)'!P52</f>
        <v>0</v>
      </c>
      <c r="H9" s="91" t="s">
        <v>132</v>
      </c>
      <c r="I9" s="91" t="str">
        <f t="array" aca="1" ref="I9" ca="1">INDIRECT("'UW(New)'!B" &amp; I30)</f>
        <v>RS</v>
      </c>
      <c r="J9" s="91" t="str">
        <f t="array" aca="1" ref="J9" ca="1">INDIRECT("'UW(New)'!C" &amp; J30)</f>
        <v>4ST</v>
      </c>
      <c r="K9" s="91" t="str">
        <f t="array" aca="1" ref="K9" ca="1">INDIRECT("'UW(New)'!D" &amp; K30)</f>
        <v>Equipment</v>
      </c>
      <c r="L9" s="159" t="str" cm="1">
        <f t="array" aca="1" ref="L9" ca="1">INDIRECT("'UW(New)'!F" &amp; L30)</f>
        <v>Side clamp 2 clamp 4 fault</v>
      </c>
      <c r="M9" s="159" t="str" cm="1">
        <f t="array" aca="1" ref="M9" ca="1">INDIRECT("'UW(New)'!M" &amp; M30)</f>
        <v>Sensor loose</v>
      </c>
      <c r="N9" s="159" cm="1">
        <f t="array" aca="1" ref="N9" ca="1">INDIRECT("'UW(New)'!K" &amp; N30)</f>
        <v>8</v>
      </c>
      <c r="O9" s="161">
        <f>'UW(New)'!$B$3</f>
        <v>45763</v>
      </c>
      <c r="P9" s="160" t="str">
        <f>'UW(New)'!$F$4</f>
        <v>2nd</v>
      </c>
      <c r="R9" s="91" t="s">
        <v>133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1">
        <f>'UW(New)'!$B$3</f>
        <v>45763</v>
      </c>
      <c r="Y9" s="160" t="str">
        <f>'UW(New)'!$F$4</f>
        <v>2nd</v>
      </c>
    </row>
    <row r="10" spans="1:25">
      <c r="A10" s="91" t="s">
        <v>133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58">
        <f>'UA(New)'!R9</f>
        <v>0.96923076923076912</v>
      </c>
      <c r="F10" s="91">
        <f>'UA(New)'!P53</f>
        <v>0</v>
      </c>
      <c r="H10" s="91" t="s">
        <v>132</v>
      </c>
      <c r="I10" s="91" t="str">
        <f t="array" aca="1" ref="I10" ca="1">INDIRECT("'UW(New)'!B" &amp; I31)</f>
        <v>Rr_Beam_890B</v>
      </c>
      <c r="J10" s="91" t="str">
        <f t="array" aca="1" ref="J10" ca="1">INDIRECT("'UW(New)'!C" &amp; J31)</f>
        <v>4ST</v>
      </c>
      <c r="K10" s="91" t="str">
        <f t="array" aca="1" ref="K10" ca="1">INDIRECT("'UW(New)'!D" &amp; K31)</f>
        <v>Other</v>
      </c>
      <c r="L10" s="159" t="str" cm="1">
        <f t="array" aca="1" ref="L10" ca="1">INDIRECT("'UW(New)'!F" &amp; L31)</f>
        <v>Station down</v>
      </c>
      <c r="M10" s="159" t="str" cm="1">
        <f t="array" aca="1" ref="M10" ca="1">INDIRECT("'UW(New)'!M" &amp; M31)</f>
        <v>Out of 890B stabilzer bars</v>
      </c>
      <c r="N10" s="159" cm="1">
        <f t="array" aca="1" ref="N10" ca="1">INDIRECT("'UW(New)'!K" &amp; N31)</f>
        <v>4</v>
      </c>
      <c r="O10" s="161">
        <f>'UW(New)'!$B$3</f>
        <v>45763</v>
      </c>
      <c r="P10" s="160" t="str">
        <f>'UW(New)'!$F$4</f>
        <v>2nd</v>
      </c>
      <c r="R10" s="91" t="s">
        <v>133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1">
        <f>'UW(New)'!$B$3</f>
        <v>45763</v>
      </c>
      <c r="Y10" s="160" t="str">
        <f>'UW(New)'!$F$4</f>
        <v>2nd</v>
      </c>
    </row>
    <row r="11" spans="1:25">
      <c r="A11" s="91" t="s">
        <v>133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58">
        <f>'UA(New)'!R10</f>
        <v>1</v>
      </c>
      <c r="F11" s="91">
        <f>'UA(New)'!P54</f>
        <v>10</v>
      </c>
      <c r="H11" s="91" t="s">
        <v>132</v>
      </c>
      <c r="I11" s="91" t="str">
        <f t="array" aca="1" ref="I11" ca="1">INDIRECT("'UW(New)'!B" &amp; I32)</f>
        <v>Rr_Beam_890B</v>
      </c>
      <c r="J11" s="91" t="str">
        <f t="array" aca="1" ref="J11" ca="1">INDIRECT("'UW(New)'!C" &amp; J32)</f>
        <v>ALL</v>
      </c>
      <c r="K11" s="91" t="str">
        <f t="array" aca="1" ref="K11" ca="1">INDIRECT("'UW(New)'!D" &amp; K32)</f>
        <v>Equipment</v>
      </c>
      <c r="L11" s="159" t="str" cm="1">
        <f t="array" aca="1" ref="L11" ca="1">INDIRECT("'UW(New)'!F" &amp; L32)</f>
        <v>Station 11 down</v>
      </c>
      <c r="M11" s="159" t="str" cm="1">
        <f t="array" aca="1" ref="M11" ca="1">INDIRECT("'UW(New)'!M" &amp; M32)</f>
        <v>Sensor not detecting part on the cooling stand</v>
      </c>
      <c r="N11" s="159" cm="1">
        <f t="array" aca="1" ref="N11" ca="1">INDIRECT("'UW(New)'!K" &amp; N32)</f>
        <v>3</v>
      </c>
      <c r="O11" s="161">
        <f>'UW(New)'!$B$3</f>
        <v>45763</v>
      </c>
      <c r="P11" s="160" t="str">
        <f>'UW(New)'!$F$4</f>
        <v>2nd</v>
      </c>
      <c r="R11" s="91" t="s">
        <v>133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1">
        <f>'UW(New)'!$B$3</f>
        <v>45763</v>
      </c>
      <c r="Y11" s="160" t="str">
        <f>'UW(New)'!$F$4</f>
        <v>2nd</v>
      </c>
    </row>
    <row r="12" spans="1:25">
      <c r="A12" s="91" t="s">
        <v>133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58">
        <f>'UA(New)'!R11</f>
        <v>1</v>
      </c>
      <c r="F12" s="91">
        <f>'UA(New)'!P55</f>
        <v>0</v>
      </c>
      <c r="H12" s="91" t="s">
        <v>132</v>
      </c>
      <c r="I12" s="91" t="str">
        <f t="array" aca="1" ref="I12" ca="1">INDIRECT("'UW(New)'!B" &amp; I33)</f>
        <v>Rr_Beam_890B</v>
      </c>
      <c r="J12" s="91" t="str">
        <f t="array" aca="1" ref="J12" ca="1">INDIRECT("'UW(New)'!C" &amp; J33)</f>
        <v>ALL</v>
      </c>
      <c r="K12" s="91" t="str">
        <f t="array" aca="1" ref="K12" ca="1">INDIRECT("'UW(New)'!D" &amp; K33)</f>
        <v>Equipment</v>
      </c>
      <c r="L12" s="159" t="str" cm="1">
        <f t="array" aca="1" ref="L12" ca="1">INDIRECT("'UW(New)'!F" &amp; L33)</f>
        <v>Change over to 177D</v>
      </c>
      <c r="M12" s="159" cm="1">
        <f t="array" aca="1" ref="M12" ca="1">INDIRECT("'UW(New)'!M" &amp; M33)</f>
        <v>0</v>
      </c>
      <c r="N12" s="159" cm="1">
        <f t="array" aca="1" ref="N12" ca="1">INDIRECT("'UW(New)'!K" &amp; N33)</f>
        <v>15</v>
      </c>
      <c r="O12" s="161">
        <f>'UW(New)'!$B$3</f>
        <v>45763</v>
      </c>
      <c r="P12" s="160" t="str">
        <f>'UW(New)'!$F$4</f>
        <v>2nd</v>
      </c>
      <c r="R12" s="91" t="s">
        <v>133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1">
        <f>'UW(New)'!$B$3</f>
        <v>45763</v>
      </c>
      <c r="Y12" s="160" t="str">
        <f>'UW(New)'!$F$4</f>
        <v>2nd</v>
      </c>
    </row>
    <row r="13" spans="1:25">
      <c r="A13" s="91" t="s">
        <v>133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58">
        <f>'UA(New)'!R12</f>
        <v>0.94205607476635522</v>
      </c>
      <c r="F13" s="91">
        <f>'UA(New)'!P56</f>
        <v>0</v>
      </c>
      <c r="H13" s="91" t="s">
        <v>132</v>
      </c>
      <c r="I13" s="91" t="str">
        <f t="array" aca="1" ref="I13" ca="1">INDIRECT("'UW(New)'!B" &amp; I34)</f>
        <v>Rr_Beam_177D</v>
      </c>
      <c r="J13" s="91" t="str">
        <f t="array" aca="1" ref="J13" ca="1">INDIRECT("'UW(New)'!C" &amp; J34)</f>
        <v>16ST</v>
      </c>
      <c r="K13" s="91" t="str">
        <f t="array" aca="1" ref="K13" ca="1">INDIRECT("'UW(New)'!D" &amp; K34)</f>
        <v>Other</v>
      </c>
      <c r="L13" s="159" t="str" cm="1">
        <f t="array" aca="1" ref="L13" ca="1">INDIRECT("'UW(New)'!F" &amp; L34)</f>
        <v>6 parts failed alignment</v>
      </c>
      <c r="M13" s="159" t="str" cm="1">
        <f t="array" aca="1" ref="M13" ca="1">INDIRECT("'UW(New)'!M" &amp; M34)</f>
        <v>Low toe</v>
      </c>
      <c r="N13" s="159" cm="1">
        <f t="array" aca="1" ref="N13" ca="1">INDIRECT("'UW(New)'!K" &amp; N34)</f>
        <v>3</v>
      </c>
      <c r="O13" s="161">
        <f>'UW(New)'!$B$3</f>
        <v>45763</v>
      </c>
      <c r="P13" s="160" t="str">
        <f>'UW(New)'!$F$4</f>
        <v>2nd</v>
      </c>
      <c r="R13" s="91" t="s">
        <v>133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1">
        <f>'UW(New)'!$B$3</f>
        <v>45763</v>
      </c>
      <c r="Y13" s="160" t="str">
        <f>'UW(New)'!$F$4</f>
        <v>2nd</v>
      </c>
    </row>
    <row r="14" spans="1:25">
      <c r="A14" s="91" t="s">
        <v>133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58">
        <f>'UA(New)'!R13</f>
        <v>1</v>
      </c>
      <c r="F14" s="91">
        <f>'UA(New)'!P57</f>
        <v>0</v>
      </c>
      <c r="H14" s="91" t="s">
        <v>132</v>
      </c>
      <c r="I14" s="91" t="str">
        <f t="array" aca="1" ref="I14" ca="1">INDIRECT("'UW(New)'!B" &amp; I35)</f>
        <v>Rr_Beam_ALL</v>
      </c>
      <c r="J14" s="91" t="str">
        <f t="array" aca="1" ref="J14" ca="1">INDIRECT("'UW(New)'!C" &amp; J35)</f>
        <v>ALL</v>
      </c>
      <c r="K14" s="91" t="str">
        <f t="array" aca="1" ref="K14" ca="1">INDIRECT("'UW(New)'!D" &amp; K35)</f>
        <v>Equipment</v>
      </c>
      <c r="L14" s="159" t="str" cm="1">
        <f t="array" aca="1" ref="L14" ca="1">INDIRECT("'UW(New)'!F" &amp; L35)</f>
        <v>Planned stop</v>
      </c>
      <c r="M14" s="159" t="str" cm="1">
        <f t="array" aca="1" ref="M14" ca="1">INDIRECT("'UW(New)'!M" &amp; M35)</f>
        <v>Nozzle clean/Tip change</v>
      </c>
      <c r="N14" s="159" cm="1">
        <f t="array" aca="1" ref="N14" ca="1">INDIRECT("'UW(New)'!K" &amp; N35)</f>
        <v>33</v>
      </c>
      <c r="O14" s="161">
        <f>'UW(New)'!$B$3</f>
        <v>45763</v>
      </c>
      <c r="P14" s="160" t="str">
        <f>'UW(New)'!$F$4</f>
        <v>2nd</v>
      </c>
      <c r="R14" s="91" t="s">
        <v>133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1">
        <f>'UW(New)'!$B$3</f>
        <v>45763</v>
      </c>
      <c r="Y14" s="160" t="str">
        <f>'UW(New)'!$F$4</f>
        <v>2nd</v>
      </c>
    </row>
    <row r="15" spans="1:25">
      <c r="A15" s="91" t="s">
        <v>133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58">
        <f>'UA(New)'!R14</f>
        <v>0.91666666666666674</v>
      </c>
      <c r="F15" s="91">
        <f>'UA(New)'!P58</f>
        <v>0</v>
      </c>
      <c r="H15" s="91" t="s">
        <v>132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59" cm="1">
        <f t="array" aca="1" ref="L15" ca="1">INDIRECT("'UW(New)'!F" &amp; L36)</f>
        <v>0</v>
      </c>
      <c r="M15" s="159" cm="1">
        <f t="array" aca="1" ref="M15" ca="1">INDIRECT("'UW(New)'!M" &amp; M36)</f>
        <v>0</v>
      </c>
      <c r="N15" s="159" cm="1">
        <f t="array" aca="1" ref="N15" ca="1">INDIRECT("'UW(New)'!K" &amp; N36)</f>
        <v>0</v>
      </c>
      <c r="O15" s="161">
        <f>'UW(New)'!$B$3</f>
        <v>45763</v>
      </c>
      <c r="P15" s="160" t="str">
        <f>'UW(New)'!$F$4</f>
        <v>2nd</v>
      </c>
      <c r="R15" s="91" t="s">
        <v>133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1">
        <f>'UW(New)'!$B$3</f>
        <v>45763</v>
      </c>
      <c r="Y15" s="160" t="str">
        <f>'UW(New)'!$F$4</f>
        <v>2nd</v>
      </c>
    </row>
    <row r="16" spans="1:25">
      <c r="H16" s="91" t="s">
        <v>132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59" cm="1">
        <f t="array" aca="1" ref="L16" ca="1">INDIRECT("'UW(New)'!F" &amp; L37)</f>
        <v>0</v>
      </c>
      <c r="M16" s="159" cm="1">
        <f t="array" aca="1" ref="M16" ca="1">INDIRECT("'UW(New)'!M" &amp; M37)</f>
        <v>0</v>
      </c>
      <c r="N16" s="159" cm="1">
        <f t="array" aca="1" ref="N16" ca="1">INDIRECT("'UW(New)'!K" &amp; N37)</f>
        <v>0</v>
      </c>
      <c r="O16" s="161">
        <f>'UW(New)'!$B$3</f>
        <v>45763</v>
      </c>
      <c r="P16" s="160" t="str">
        <f>'UW(New)'!$F$4</f>
        <v>2nd</v>
      </c>
      <c r="R16" s="91" t="s">
        <v>133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1">
        <f>'UW(New)'!$B$3</f>
        <v>45763</v>
      </c>
      <c r="Y16" s="160" t="str">
        <f>'UW(New)'!$F$4</f>
        <v>2nd</v>
      </c>
    </row>
    <row r="17" spans="8:25">
      <c r="H17" s="91" t="s">
        <v>132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59" cm="1">
        <f t="array" aca="1" ref="L17" ca="1">INDIRECT("'UW(New)'!F" &amp; L38)</f>
        <v>0</v>
      </c>
      <c r="M17" s="159" cm="1">
        <f t="array" aca="1" ref="M17" ca="1">INDIRECT("'UW(New)'!M" &amp; M38)</f>
        <v>0</v>
      </c>
      <c r="N17" s="159" cm="1">
        <f t="array" aca="1" ref="N17" ca="1">INDIRECT("'UW(New)'!K" &amp; N38)</f>
        <v>0</v>
      </c>
      <c r="O17" s="161">
        <f>'UW(New)'!$B$3</f>
        <v>45763</v>
      </c>
      <c r="P17" s="160" t="str">
        <f>'UW(New)'!$F$4</f>
        <v>2nd</v>
      </c>
      <c r="R17" s="91" t="s">
        <v>133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1">
        <f>'UW(New)'!$B$3</f>
        <v>45763</v>
      </c>
      <c r="Y17" s="160" t="str">
        <f>'UW(New)'!$F$4</f>
        <v>2nd</v>
      </c>
    </row>
    <row r="18" spans="8:25">
      <c r="H18" s="91" t="s">
        <v>132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59" cm="1">
        <f t="array" aca="1" ref="L18" ca="1">INDIRECT("'UW(New)'!F" &amp; L39)</f>
        <v>0</v>
      </c>
      <c r="M18" s="159" cm="1">
        <f t="array" aca="1" ref="M18" ca="1">INDIRECT("'UW(New)'!M" &amp; M39)</f>
        <v>0</v>
      </c>
      <c r="N18" s="159" cm="1">
        <f t="array" aca="1" ref="N18" ca="1">INDIRECT("'UW(New)'!K" &amp; N39)</f>
        <v>0</v>
      </c>
      <c r="O18" s="161">
        <f>'UW(New)'!$B$3</f>
        <v>45763</v>
      </c>
      <c r="P18" s="160" t="str">
        <f>'UW(New)'!$F$4</f>
        <v>2nd</v>
      </c>
      <c r="R18" s="91" t="s">
        <v>133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1">
        <f>'UW(New)'!$B$3</f>
        <v>45763</v>
      </c>
      <c r="Y18" s="160" t="str">
        <f>'UW(New)'!$F$4</f>
        <v>2nd</v>
      </c>
    </row>
    <row r="19" spans="8:25">
      <c r="H19" s="91" t="s">
        <v>132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59" cm="1">
        <f t="array" aca="1" ref="L19" ca="1">INDIRECT("'UW(New)'!F" &amp; L40)</f>
        <v>0</v>
      </c>
      <c r="M19" s="159" cm="1">
        <f t="array" aca="1" ref="M19" ca="1">INDIRECT("'UW(New)'!M" &amp; M40)</f>
        <v>0</v>
      </c>
      <c r="N19" s="159" cm="1">
        <f t="array" aca="1" ref="N19" ca="1">INDIRECT("'UW(New)'!K" &amp; N40)</f>
        <v>0</v>
      </c>
      <c r="O19" s="161">
        <f>'UW(New)'!$B$3</f>
        <v>45763</v>
      </c>
      <c r="P19" s="160" t="str">
        <f>'UW(New)'!$F$4</f>
        <v>2nd</v>
      </c>
      <c r="R19" s="91" t="s">
        <v>133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1">
        <f>'UW(New)'!$B$3</f>
        <v>45763</v>
      </c>
      <c r="Y19" s="160" t="str">
        <f>'UW(New)'!$F$4</f>
        <v>2nd</v>
      </c>
    </row>
    <row r="20" spans="8:25">
      <c r="H20" s="91" t="s">
        <v>132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59" cm="1">
        <f t="array" aca="1" ref="L20" ca="1">INDIRECT("'UW(New)'!F" &amp; L41)</f>
        <v>0</v>
      </c>
      <c r="M20" s="159" cm="1">
        <f t="array" aca="1" ref="M20" ca="1">INDIRECT("'UW(New)'!M" &amp; M41)</f>
        <v>0</v>
      </c>
      <c r="N20" s="159" cm="1">
        <f t="array" aca="1" ref="N20" ca="1">INDIRECT("'UW(New)'!K" &amp; N41)</f>
        <v>0</v>
      </c>
      <c r="O20" s="161">
        <f>'UW(New)'!$B$3</f>
        <v>45763</v>
      </c>
      <c r="P20" s="160" t="str">
        <f>'UW(New)'!$F$4</f>
        <v>2nd</v>
      </c>
      <c r="R20" s="91" t="s">
        <v>133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1">
        <f>'UW(New)'!$B$3</f>
        <v>45763</v>
      </c>
      <c r="Y20" s="160" t="str">
        <f>'UW(New)'!$F$4</f>
        <v>2nd</v>
      </c>
    </row>
    <row r="21" spans="8:25">
      <c r="H21" s="91" t="s">
        <v>132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59" cm="1">
        <f t="array" aca="1" ref="L21" ca="1">INDIRECT("'UW(New)'!F" &amp; L42)</f>
        <v>0</v>
      </c>
      <c r="M21" s="159" cm="1">
        <f t="array" aca="1" ref="M21" ca="1">INDIRECT("'UW(New)'!M" &amp; M42)</f>
        <v>0</v>
      </c>
      <c r="N21" s="159" cm="1">
        <f t="array" aca="1" ref="N21" ca="1">INDIRECT("'UW(New)'!K" &amp; N42)</f>
        <v>0</v>
      </c>
      <c r="O21" s="161">
        <f>'UW(New)'!$B$3</f>
        <v>45763</v>
      </c>
      <c r="P21" s="160" t="str">
        <f>'UW(New)'!$F$4</f>
        <v>2nd</v>
      </c>
      <c r="R21" s="91" t="s">
        <v>133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1">
        <f>'UW(New)'!$B$3</f>
        <v>45763</v>
      </c>
      <c r="Y21" s="160" t="str">
        <f>'UW(New)'!$F$4</f>
        <v>2nd</v>
      </c>
    </row>
    <row r="22" spans="8:25">
      <c r="H22" s="91" t="s">
        <v>132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59" cm="1">
        <f t="array" aca="1" ref="L22" ca="1">INDIRECT("'UW(New)'!F" &amp; L43)</f>
        <v>0</v>
      </c>
      <c r="M22" s="159" cm="1">
        <f t="array" aca="1" ref="M22" ca="1">INDIRECT("'UW(New)'!M" &amp; M43)</f>
        <v>0</v>
      </c>
      <c r="N22" s="159" cm="1">
        <f t="array" aca="1" ref="N22" ca="1">INDIRECT("'UW(New)'!K" &amp; N43)</f>
        <v>0</v>
      </c>
      <c r="O22" s="161">
        <f>'UW(New)'!$B$3</f>
        <v>45763</v>
      </c>
      <c r="P22" s="160" t="str">
        <f>'UW(New)'!$F$4</f>
        <v>2nd</v>
      </c>
      <c r="R22" s="91" t="s">
        <v>133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1">
        <f>'UW(New)'!$B$3</f>
        <v>45763</v>
      </c>
      <c r="Y22" s="160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L11" sqref="L11"/>
    </sheetView>
  </sheetViews>
  <sheetFormatPr defaultColWidth="10" defaultRowHeight="13.2"/>
  <cols>
    <col min="1" max="2" width="15.109375" bestFit="1" customWidth="1"/>
    <col min="3" max="8" width="10" customWidth="1"/>
    <col min="9" max="9" width="7.77734375" bestFit="1" customWidth="1"/>
    <col min="10" max="13" width="10" customWidth="1"/>
    <col min="14" max="14" width="15.10937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158</v>
      </c>
      <c r="I1" t="s">
        <v>57</v>
      </c>
    </row>
    <row r="2" spans="1:18">
      <c r="A2" s="91" t="s">
        <v>132</v>
      </c>
      <c r="B2" s="91" t="s">
        <v>133</v>
      </c>
      <c r="D2" s="91" t="s">
        <v>56</v>
      </c>
      <c r="E2" s="91" t="s">
        <v>159</v>
      </c>
      <c r="F2" s="91" t="s">
        <v>160</v>
      </c>
      <c r="G2" s="91" t="s">
        <v>161</v>
      </c>
      <c r="I2" s="91" t="s">
        <v>162</v>
      </c>
      <c r="J2" s="91" t="s">
        <v>163</v>
      </c>
      <c r="K2" s="91" t="s">
        <v>164</v>
      </c>
      <c r="L2" s="91" t="s">
        <v>165</v>
      </c>
      <c r="M2" s="91" t="s">
        <v>166</v>
      </c>
      <c r="N2" s="91" t="s">
        <v>167</v>
      </c>
      <c r="O2" s="91" t="s">
        <v>168</v>
      </c>
      <c r="P2" s="91" t="s">
        <v>169</v>
      </c>
      <c r="Q2" s="91" t="s">
        <v>30</v>
      </c>
    </row>
    <row r="3" spans="1:18">
      <c r="A3" s="162" t="s">
        <v>162</v>
      </c>
      <c r="B3" s="162" t="s">
        <v>162</v>
      </c>
      <c r="D3" s="91" t="s">
        <v>165</v>
      </c>
      <c r="E3" s="91" t="s">
        <v>170</v>
      </c>
      <c r="F3" s="91">
        <v>1833</v>
      </c>
      <c r="G3" s="91">
        <v>582</v>
      </c>
      <c r="I3" s="162" t="s">
        <v>171</v>
      </c>
      <c r="J3" s="162" t="s">
        <v>171</v>
      </c>
      <c r="K3" s="162" t="s">
        <v>171</v>
      </c>
      <c r="L3" s="162" t="s">
        <v>171</v>
      </c>
      <c r="M3" s="162" t="s">
        <v>171</v>
      </c>
      <c r="N3" s="162" t="s">
        <v>171</v>
      </c>
      <c r="O3" s="162" t="s">
        <v>171</v>
      </c>
      <c r="P3" s="162" t="s">
        <v>171</v>
      </c>
      <c r="Q3" s="162" t="s">
        <v>30</v>
      </c>
    </row>
    <row r="4" spans="1:18">
      <c r="A4" s="162" t="s">
        <v>163</v>
      </c>
      <c r="B4" s="162" t="s">
        <v>163</v>
      </c>
      <c r="D4" s="91" t="s">
        <v>165</v>
      </c>
      <c r="E4" s="91" t="s">
        <v>172</v>
      </c>
      <c r="F4" s="91">
        <v>1834</v>
      </c>
      <c r="G4" s="91">
        <v>584</v>
      </c>
      <c r="I4" s="162" t="s">
        <v>173</v>
      </c>
      <c r="J4" s="162" t="s">
        <v>174</v>
      </c>
      <c r="K4" s="162" t="s">
        <v>175</v>
      </c>
      <c r="L4" s="162" t="s">
        <v>176</v>
      </c>
      <c r="M4" s="162" t="s">
        <v>175</v>
      </c>
      <c r="N4" s="162" t="s">
        <v>177</v>
      </c>
      <c r="O4" s="162" t="str">
        <f t="shared" ref="O4:O19" si="0">N4</f>
        <v>1ST RH</v>
      </c>
      <c r="P4" s="162" t="str">
        <f t="shared" ref="P4:P19" si="1">N4</f>
        <v>1ST RH</v>
      </c>
      <c r="Q4" s="162"/>
    </row>
    <row r="5" spans="1:18">
      <c r="A5" s="162" t="s">
        <v>164</v>
      </c>
      <c r="B5" s="162" t="s">
        <v>164</v>
      </c>
      <c r="D5" s="91" t="s">
        <v>165</v>
      </c>
      <c r="E5" s="91" t="s">
        <v>178</v>
      </c>
      <c r="F5" s="91">
        <v>1835</v>
      </c>
      <c r="G5" s="91">
        <v>586</v>
      </c>
      <c r="I5" s="162" t="s">
        <v>174</v>
      </c>
      <c r="J5" s="162" t="s">
        <v>179</v>
      </c>
      <c r="K5" s="163" t="s">
        <v>30</v>
      </c>
      <c r="L5" s="162" t="s">
        <v>180</v>
      </c>
      <c r="M5" s="163" t="s">
        <v>30</v>
      </c>
      <c r="N5" s="162" t="s">
        <v>181</v>
      </c>
      <c r="O5" s="162" t="str">
        <f t="shared" si="0"/>
        <v>1ST LH</v>
      </c>
      <c r="P5" s="162" t="str">
        <f t="shared" si="1"/>
        <v>1ST LH</v>
      </c>
      <c r="Q5" s="162"/>
    </row>
    <row r="6" spans="1:18">
      <c r="A6" s="162" t="s">
        <v>165</v>
      </c>
      <c r="B6" s="162" t="s">
        <v>165</v>
      </c>
      <c r="D6" s="91" t="s">
        <v>165</v>
      </c>
      <c r="E6" s="91" t="s">
        <v>182</v>
      </c>
      <c r="F6" s="91">
        <v>1836</v>
      </c>
      <c r="G6" s="91">
        <v>583</v>
      </c>
      <c r="I6" s="162" t="s">
        <v>183</v>
      </c>
      <c r="J6" s="162" t="s">
        <v>184</v>
      </c>
      <c r="K6" s="162"/>
      <c r="L6" s="162" t="s">
        <v>185</v>
      </c>
      <c r="M6" s="162"/>
      <c r="N6" s="162" t="s">
        <v>174</v>
      </c>
      <c r="O6" s="162" t="str">
        <f t="shared" si="0"/>
        <v>2ST</v>
      </c>
      <c r="P6" s="162" t="str">
        <f t="shared" si="1"/>
        <v>2ST</v>
      </c>
      <c r="Q6" s="162"/>
      <c r="R6" s="164"/>
    </row>
    <row r="7" spans="1:18">
      <c r="A7" s="162" t="s">
        <v>166</v>
      </c>
      <c r="B7" s="162" t="s">
        <v>186</v>
      </c>
      <c r="D7" s="91" t="s">
        <v>165</v>
      </c>
      <c r="E7" s="91" t="s">
        <v>187</v>
      </c>
      <c r="F7" s="91">
        <v>1837</v>
      </c>
      <c r="G7" s="91">
        <v>585</v>
      </c>
      <c r="I7" s="162" t="s">
        <v>184</v>
      </c>
      <c r="J7" s="162" t="s">
        <v>188</v>
      </c>
      <c r="K7" s="162"/>
      <c r="L7" s="162" t="s">
        <v>189</v>
      </c>
      <c r="M7" s="162"/>
      <c r="N7" s="162" t="s">
        <v>179</v>
      </c>
      <c r="O7" s="162" t="str">
        <f t="shared" si="0"/>
        <v>3ST</v>
      </c>
      <c r="P7" s="162" t="str">
        <f t="shared" si="1"/>
        <v>3ST</v>
      </c>
      <c r="Q7" s="162"/>
    </row>
    <row r="8" spans="1:18">
      <c r="A8" s="162" t="s">
        <v>167</v>
      </c>
      <c r="B8" s="162" t="s">
        <v>167</v>
      </c>
      <c r="D8" s="91" t="s">
        <v>165</v>
      </c>
      <c r="E8" s="91" t="s">
        <v>190</v>
      </c>
      <c r="F8" s="91">
        <v>1838</v>
      </c>
      <c r="G8" s="91">
        <v>587</v>
      </c>
      <c r="I8" s="162" t="s">
        <v>188</v>
      </c>
      <c r="J8" s="162" t="s">
        <v>191</v>
      </c>
      <c r="K8" s="162"/>
      <c r="L8" s="162" t="s">
        <v>192</v>
      </c>
      <c r="M8" s="162"/>
      <c r="N8" s="162" t="s">
        <v>183</v>
      </c>
      <c r="O8" s="162" t="str">
        <f t="shared" si="0"/>
        <v>4ST</v>
      </c>
      <c r="P8" s="162" t="str">
        <f t="shared" si="1"/>
        <v>4ST</v>
      </c>
      <c r="Q8" s="162"/>
    </row>
    <row r="9" spans="1:18">
      <c r="A9" s="162" t="s">
        <v>168</v>
      </c>
      <c r="B9" s="162" t="s">
        <v>168</v>
      </c>
      <c r="D9" s="91" t="s">
        <v>166</v>
      </c>
      <c r="E9" s="91" t="s">
        <v>117</v>
      </c>
      <c r="F9" s="91">
        <v>1839</v>
      </c>
      <c r="G9" s="91">
        <v>622</v>
      </c>
      <c r="I9" s="162" t="s">
        <v>191</v>
      </c>
      <c r="J9" s="162" t="s">
        <v>193</v>
      </c>
      <c r="K9" s="162"/>
      <c r="L9" s="162" t="s">
        <v>194</v>
      </c>
      <c r="M9" s="162"/>
      <c r="N9" s="162" t="s">
        <v>184</v>
      </c>
      <c r="O9" s="162" t="str">
        <f t="shared" si="0"/>
        <v>5ST</v>
      </c>
      <c r="P9" s="162" t="str">
        <f t="shared" si="1"/>
        <v>5ST</v>
      </c>
      <c r="Q9" s="162"/>
    </row>
    <row r="10" spans="1:18">
      <c r="A10" s="162" t="s">
        <v>169</v>
      </c>
      <c r="B10" s="162" t="s">
        <v>169</v>
      </c>
      <c r="D10" s="91" t="s">
        <v>163</v>
      </c>
      <c r="E10" s="91" t="s">
        <v>195</v>
      </c>
      <c r="F10" s="91">
        <v>1803</v>
      </c>
      <c r="G10" s="91">
        <v>591</v>
      </c>
      <c r="I10" s="162" t="s">
        <v>193</v>
      </c>
      <c r="J10" s="162" t="s">
        <v>196</v>
      </c>
      <c r="K10" s="162"/>
      <c r="L10" s="163" t="s">
        <v>30</v>
      </c>
      <c r="M10" s="162"/>
      <c r="N10" s="162" t="s">
        <v>188</v>
      </c>
      <c r="O10" s="162" t="str">
        <f t="shared" si="0"/>
        <v>6ST</v>
      </c>
      <c r="P10" s="162" t="str">
        <f t="shared" si="1"/>
        <v>6ST</v>
      </c>
      <c r="Q10" s="162"/>
    </row>
    <row r="11" spans="1:18">
      <c r="A11" s="162" t="s">
        <v>30</v>
      </c>
      <c r="B11" s="162" t="s">
        <v>30</v>
      </c>
      <c r="D11" s="91" t="s">
        <v>163</v>
      </c>
      <c r="E11" s="91" t="s">
        <v>197</v>
      </c>
      <c r="F11" s="91">
        <v>1807</v>
      </c>
      <c r="G11" s="91">
        <v>594</v>
      </c>
      <c r="I11" s="162" t="s">
        <v>196</v>
      </c>
      <c r="J11" s="162" t="s">
        <v>198</v>
      </c>
      <c r="K11" s="162"/>
      <c r="L11" s="163" t="s">
        <v>199</v>
      </c>
      <c r="M11" s="162"/>
      <c r="N11" s="162" t="s">
        <v>191</v>
      </c>
      <c r="O11" s="162" t="str">
        <f t="shared" si="0"/>
        <v>7ST</v>
      </c>
      <c r="P11" s="162" t="str">
        <f t="shared" si="1"/>
        <v>7ST</v>
      </c>
      <c r="Q11" s="162"/>
    </row>
    <row r="12" spans="1:18">
      <c r="A12" s="162"/>
      <c r="B12" s="162"/>
      <c r="D12" s="91" t="s">
        <v>163</v>
      </c>
      <c r="E12" s="91" t="s">
        <v>200</v>
      </c>
      <c r="F12" s="91">
        <v>1809</v>
      </c>
      <c r="G12" s="91">
        <v>595</v>
      </c>
      <c r="I12" s="162" t="s">
        <v>198</v>
      </c>
      <c r="J12" s="162" t="s">
        <v>201</v>
      </c>
      <c r="K12" s="162"/>
      <c r="L12" s="163" t="s">
        <v>202</v>
      </c>
      <c r="M12" s="162"/>
      <c r="N12" s="162" t="s">
        <v>193</v>
      </c>
      <c r="O12" s="162" t="str">
        <f t="shared" si="0"/>
        <v>8ST</v>
      </c>
      <c r="P12" s="162" t="str">
        <f t="shared" si="1"/>
        <v>8ST</v>
      </c>
      <c r="Q12" s="162"/>
    </row>
    <row r="13" spans="1:18">
      <c r="A13" s="162"/>
      <c r="B13" s="162"/>
      <c r="D13" s="91" t="s">
        <v>163</v>
      </c>
      <c r="E13" s="91" t="s">
        <v>203</v>
      </c>
      <c r="F13" s="91">
        <v>1810</v>
      </c>
      <c r="G13" s="91">
        <v>596</v>
      </c>
      <c r="I13" s="162" t="s">
        <v>201</v>
      </c>
      <c r="J13" s="162" t="s">
        <v>204</v>
      </c>
      <c r="K13" s="162"/>
      <c r="L13" s="162"/>
      <c r="M13" s="162"/>
      <c r="N13" s="162" t="s">
        <v>196</v>
      </c>
      <c r="O13" s="162" t="str">
        <f t="shared" si="0"/>
        <v>9ST</v>
      </c>
      <c r="P13" s="162" t="str">
        <f t="shared" si="1"/>
        <v>9ST</v>
      </c>
      <c r="Q13" s="162"/>
    </row>
    <row r="14" spans="1:18">
      <c r="A14" s="162"/>
      <c r="B14" s="162"/>
      <c r="D14" s="91" t="s">
        <v>163</v>
      </c>
      <c r="E14" s="91" t="s">
        <v>205</v>
      </c>
      <c r="F14" s="91">
        <v>1812</v>
      </c>
      <c r="G14" s="91">
        <v>597</v>
      </c>
      <c r="I14" s="162" t="s">
        <v>204</v>
      </c>
      <c r="J14" s="162" t="s">
        <v>206</v>
      </c>
      <c r="K14" s="162"/>
      <c r="L14" s="162"/>
      <c r="M14" s="162"/>
      <c r="N14" s="162" t="s">
        <v>198</v>
      </c>
      <c r="O14" s="162" t="str">
        <f t="shared" si="0"/>
        <v>10ST</v>
      </c>
      <c r="P14" s="162" t="str">
        <f t="shared" si="1"/>
        <v>10ST</v>
      </c>
      <c r="Q14" s="162"/>
    </row>
    <row r="15" spans="1:18">
      <c r="A15" s="162"/>
      <c r="B15" s="162"/>
      <c r="D15" s="91" t="s">
        <v>162</v>
      </c>
      <c r="E15" s="91" t="s">
        <v>207</v>
      </c>
      <c r="F15" s="91">
        <v>1815</v>
      </c>
      <c r="G15" s="91">
        <v>603</v>
      </c>
      <c r="I15" s="162" t="s">
        <v>206</v>
      </c>
      <c r="J15" s="162" t="s">
        <v>208</v>
      </c>
      <c r="K15" s="162"/>
      <c r="L15" s="162"/>
      <c r="M15" s="162"/>
      <c r="N15" s="162" t="s">
        <v>204</v>
      </c>
      <c r="O15" s="162" t="str">
        <f t="shared" si="0"/>
        <v>12ST</v>
      </c>
      <c r="P15" s="162" t="str">
        <f t="shared" si="1"/>
        <v>12ST</v>
      </c>
      <c r="Q15" s="162"/>
    </row>
    <row r="16" spans="1:18">
      <c r="A16" s="162"/>
      <c r="B16" s="162"/>
      <c r="D16" s="91" t="s">
        <v>162</v>
      </c>
      <c r="E16" s="91" t="s">
        <v>209</v>
      </c>
      <c r="F16" s="91">
        <v>1816</v>
      </c>
      <c r="G16" s="91">
        <v>604</v>
      </c>
      <c r="I16" s="162" t="s">
        <v>208</v>
      </c>
      <c r="J16" s="163" t="s">
        <v>30</v>
      </c>
      <c r="K16" s="162"/>
      <c r="L16" s="162"/>
      <c r="M16" s="162"/>
      <c r="N16" s="162" t="s">
        <v>206</v>
      </c>
      <c r="O16" s="162" t="str">
        <f t="shared" si="0"/>
        <v>13ST</v>
      </c>
      <c r="P16" s="162" t="str">
        <f t="shared" si="1"/>
        <v>13ST</v>
      </c>
      <c r="Q16" s="162"/>
    </row>
    <row r="17" spans="1:17">
      <c r="A17" s="162"/>
      <c r="B17" s="162"/>
      <c r="D17" s="91" t="s">
        <v>162</v>
      </c>
      <c r="E17" s="91" t="s">
        <v>210</v>
      </c>
      <c r="F17" s="91">
        <v>1819</v>
      </c>
      <c r="G17" s="91">
        <v>606</v>
      </c>
      <c r="I17" s="162" t="s">
        <v>211</v>
      </c>
      <c r="J17" s="163" t="s">
        <v>212</v>
      </c>
      <c r="K17" s="162"/>
      <c r="L17" s="162"/>
      <c r="M17" s="162"/>
      <c r="N17" s="162" t="s">
        <v>208</v>
      </c>
      <c r="O17" s="162" t="str">
        <f t="shared" si="0"/>
        <v>14ST</v>
      </c>
      <c r="P17" s="162" t="str">
        <f t="shared" si="1"/>
        <v>14ST</v>
      </c>
      <c r="Q17" s="162"/>
    </row>
    <row r="18" spans="1:17">
      <c r="A18" s="162"/>
      <c r="B18" s="162"/>
      <c r="D18" s="91" t="s">
        <v>162</v>
      </c>
      <c r="E18" s="91" t="s">
        <v>213</v>
      </c>
      <c r="F18" s="91">
        <v>1821</v>
      </c>
      <c r="G18" s="91">
        <v>607</v>
      </c>
      <c r="I18" s="162" t="s">
        <v>214</v>
      </c>
      <c r="J18" s="163" t="s">
        <v>215</v>
      </c>
      <c r="K18" s="162"/>
      <c r="L18" s="162"/>
      <c r="M18" s="162"/>
      <c r="N18" s="162" t="s">
        <v>211</v>
      </c>
      <c r="O18" s="162" t="str">
        <f t="shared" si="0"/>
        <v>15ST</v>
      </c>
      <c r="P18" s="162" t="str">
        <f t="shared" si="1"/>
        <v>15ST</v>
      </c>
      <c r="Q18" s="162"/>
    </row>
    <row r="19" spans="1:17">
      <c r="A19" s="162"/>
      <c r="B19" s="162"/>
      <c r="D19" s="91" t="s">
        <v>162</v>
      </c>
      <c r="E19" s="91" t="s">
        <v>216</v>
      </c>
      <c r="F19" s="91">
        <v>1818</v>
      </c>
      <c r="G19" s="91">
        <v>605</v>
      </c>
      <c r="I19" s="162" t="s">
        <v>217</v>
      </c>
      <c r="J19" s="163" t="s">
        <v>218</v>
      </c>
      <c r="K19" s="162"/>
      <c r="L19" s="162"/>
      <c r="M19" s="162"/>
      <c r="N19" s="162" t="s">
        <v>214</v>
      </c>
      <c r="O19" s="162" t="str">
        <f t="shared" si="0"/>
        <v>16ST</v>
      </c>
      <c r="P19" s="162" t="str">
        <f t="shared" si="1"/>
        <v>16ST</v>
      </c>
      <c r="Q19" s="162"/>
    </row>
    <row r="20" spans="1:17">
      <c r="A20" s="162"/>
      <c r="B20" s="162"/>
      <c r="D20" s="91" t="s">
        <v>162</v>
      </c>
      <c r="E20" s="91" t="s">
        <v>197</v>
      </c>
      <c r="F20" s="91">
        <v>1822</v>
      </c>
      <c r="G20" s="91">
        <v>608</v>
      </c>
      <c r="I20" s="162" t="s">
        <v>219</v>
      </c>
      <c r="J20" s="162"/>
      <c r="K20" s="162"/>
      <c r="L20" s="162"/>
      <c r="M20" s="162"/>
      <c r="N20" s="163" t="s">
        <v>30</v>
      </c>
      <c r="O20" s="163" t="s">
        <v>30</v>
      </c>
      <c r="P20" s="163" t="s">
        <v>30</v>
      </c>
      <c r="Q20" s="162"/>
    </row>
    <row r="21" spans="1:17">
      <c r="A21" s="162"/>
      <c r="B21" s="162"/>
      <c r="D21" s="91" t="s">
        <v>162</v>
      </c>
      <c r="E21" s="91" t="s">
        <v>200</v>
      </c>
      <c r="F21" s="91">
        <v>1824</v>
      </c>
      <c r="G21" s="91">
        <v>609</v>
      </c>
      <c r="I21" s="162" t="s">
        <v>220</v>
      </c>
      <c r="J21" s="162"/>
      <c r="K21" s="162"/>
      <c r="L21" s="162"/>
      <c r="M21" s="162"/>
      <c r="N21" s="163" t="s">
        <v>212</v>
      </c>
      <c r="O21" s="163" t="s">
        <v>212</v>
      </c>
      <c r="P21" s="163" t="s">
        <v>212</v>
      </c>
      <c r="Q21" s="162"/>
    </row>
    <row r="22" spans="1:17">
      <c r="A22" s="162"/>
      <c r="B22" s="162"/>
      <c r="D22" s="91" t="s">
        <v>162</v>
      </c>
      <c r="E22" s="91" t="s">
        <v>203</v>
      </c>
      <c r="F22" s="91">
        <v>1826</v>
      </c>
      <c r="G22" s="91">
        <v>610</v>
      </c>
      <c r="I22" s="162" t="s">
        <v>221</v>
      </c>
      <c r="J22" s="162"/>
      <c r="K22" s="162"/>
      <c r="L22" s="162"/>
      <c r="M22" s="162"/>
      <c r="N22" s="163" t="s">
        <v>215</v>
      </c>
      <c r="O22" s="163" t="s">
        <v>215</v>
      </c>
      <c r="P22" s="163" t="s">
        <v>215</v>
      </c>
      <c r="Q22" s="162"/>
    </row>
    <row r="23" spans="1:17">
      <c r="A23" s="162"/>
      <c r="B23" s="162"/>
      <c r="D23" s="91" t="s">
        <v>162</v>
      </c>
      <c r="E23" s="91" t="s">
        <v>222</v>
      </c>
      <c r="F23" s="91">
        <v>1827</v>
      </c>
      <c r="G23" s="91">
        <v>611</v>
      </c>
      <c r="I23" s="163" t="s">
        <v>30</v>
      </c>
      <c r="J23" s="162"/>
      <c r="K23" s="162"/>
      <c r="L23" s="162"/>
      <c r="M23" s="162"/>
      <c r="N23" s="162"/>
      <c r="O23" s="162"/>
      <c r="P23" s="162"/>
      <c r="Q23" s="162"/>
    </row>
    <row r="24" spans="1:17">
      <c r="A24" s="162"/>
      <c r="B24" s="162"/>
      <c r="D24" s="91" t="s">
        <v>162</v>
      </c>
      <c r="E24" s="91" t="s">
        <v>223</v>
      </c>
      <c r="F24" s="91">
        <v>1829</v>
      </c>
      <c r="G24" s="91">
        <v>612</v>
      </c>
      <c r="I24" s="163" t="s">
        <v>212</v>
      </c>
      <c r="J24" s="162"/>
      <c r="K24" s="162"/>
      <c r="L24" s="162"/>
      <c r="M24" s="162"/>
      <c r="N24" s="162"/>
      <c r="O24" s="162"/>
      <c r="P24" s="162"/>
      <c r="Q24" s="162"/>
    </row>
    <row r="25" spans="1:17">
      <c r="A25" s="162"/>
      <c r="B25" s="162"/>
      <c r="D25" s="91" t="s">
        <v>224</v>
      </c>
      <c r="E25" s="91" t="s">
        <v>182</v>
      </c>
      <c r="F25" s="91">
        <v>2002</v>
      </c>
      <c r="G25" s="91" t="s">
        <v>175</v>
      </c>
      <c r="I25" s="163" t="s">
        <v>215</v>
      </c>
      <c r="J25" s="162"/>
      <c r="K25" s="162"/>
      <c r="L25" s="162"/>
      <c r="M25" s="162"/>
      <c r="N25" s="162"/>
      <c r="O25" s="162"/>
      <c r="P25" s="162"/>
      <c r="Q25" s="162"/>
    </row>
    <row r="26" spans="1:17">
      <c r="A26" s="162"/>
      <c r="B26" s="162"/>
      <c r="D26" s="91" t="s">
        <v>224</v>
      </c>
      <c r="E26" s="91" t="s">
        <v>170</v>
      </c>
      <c r="F26" s="91">
        <v>2001</v>
      </c>
      <c r="G26" s="91" t="s">
        <v>175</v>
      </c>
      <c r="I26" s="163" t="s">
        <v>218</v>
      </c>
      <c r="J26" s="162"/>
      <c r="K26" s="162"/>
      <c r="L26" s="162"/>
      <c r="M26" s="162"/>
      <c r="N26" s="162"/>
      <c r="O26" s="162"/>
      <c r="P26" s="162"/>
      <c r="Q26" s="162"/>
    </row>
    <row r="27" spans="1:17">
      <c r="A27" s="162"/>
      <c r="B27" s="162"/>
      <c r="D27" s="91" t="s">
        <v>224</v>
      </c>
      <c r="E27" s="91" t="s">
        <v>207</v>
      </c>
      <c r="F27" s="91">
        <v>2101</v>
      </c>
      <c r="G27" s="91">
        <v>633</v>
      </c>
      <c r="I27" s="163" t="s">
        <v>225</v>
      </c>
      <c r="J27" s="162"/>
      <c r="K27" s="162"/>
      <c r="L27" s="162"/>
      <c r="M27" s="162"/>
      <c r="N27" s="162"/>
      <c r="O27" s="162"/>
      <c r="P27" s="162"/>
      <c r="Q27" s="162"/>
    </row>
    <row r="28" spans="1:17">
      <c r="A28" s="162"/>
      <c r="B28" s="162"/>
      <c r="D28" s="91" t="s">
        <v>224</v>
      </c>
      <c r="E28" s="91" t="s">
        <v>195</v>
      </c>
      <c r="F28" s="91">
        <v>2102</v>
      </c>
      <c r="G28" s="91">
        <v>634</v>
      </c>
      <c r="I28" s="163" t="s">
        <v>226</v>
      </c>
      <c r="J28" s="162"/>
      <c r="K28" s="162"/>
      <c r="L28" s="162"/>
      <c r="M28" s="162"/>
      <c r="N28" s="162"/>
      <c r="O28" s="162"/>
      <c r="P28" s="162"/>
      <c r="Q28" s="162"/>
    </row>
    <row r="29" spans="1:17">
      <c r="A29" s="162"/>
      <c r="B29" s="162"/>
      <c r="D29" s="91" t="s">
        <v>224</v>
      </c>
      <c r="E29" s="91" t="s">
        <v>209</v>
      </c>
      <c r="F29" s="91">
        <v>2003</v>
      </c>
      <c r="G29" s="91">
        <v>630</v>
      </c>
      <c r="I29" s="163" t="s">
        <v>227</v>
      </c>
      <c r="J29" s="162"/>
      <c r="K29" s="162"/>
      <c r="L29" s="162"/>
      <c r="M29" s="162"/>
      <c r="N29" s="162"/>
      <c r="O29" s="162"/>
      <c r="P29" s="162"/>
      <c r="Q29" s="162"/>
    </row>
    <row r="30" spans="1:17">
      <c r="A30" s="162"/>
      <c r="B30" s="162"/>
      <c r="D30" s="91" t="s">
        <v>224</v>
      </c>
      <c r="E30" s="91" t="s">
        <v>210</v>
      </c>
      <c r="F30" s="91">
        <v>2103</v>
      </c>
      <c r="G30" s="91">
        <v>635</v>
      </c>
      <c r="I30" s="163" t="s">
        <v>228</v>
      </c>
      <c r="J30" s="162"/>
      <c r="K30" s="162"/>
      <c r="L30" s="162"/>
      <c r="M30" s="162"/>
      <c r="N30" s="162"/>
      <c r="O30" s="162"/>
      <c r="P30" s="162"/>
      <c r="Q30" s="162"/>
    </row>
    <row r="31" spans="1:17">
      <c r="A31" s="162"/>
      <c r="B31" s="162"/>
      <c r="D31" s="91" t="s">
        <v>224</v>
      </c>
      <c r="E31" s="91" t="s">
        <v>229</v>
      </c>
      <c r="F31" s="91">
        <v>2004</v>
      </c>
      <c r="G31" s="91">
        <v>631</v>
      </c>
      <c r="I31" s="163" t="s">
        <v>230</v>
      </c>
      <c r="J31" s="162"/>
      <c r="K31" s="162"/>
      <c r="L31" s="162"/>
      <c r="M31" s="162"/>
      <c r="N31" s="162"/>
      <c r="O31" s="162"/>
      <c r="P31" s="162"/>
      <c r="Q31" s="162"/>
    </row>
    <row r="32" spans="1:17">
      <c r="D32" s="91" t="s">
        <v>224</v>
      </c>
      <c r="E32" s="91" t="s">
        <v>197</v>
      </c>
      <c r="F32" s="91">
        <v>2104</v>
      </c>
      <c r="G32" s="91">
        <v>636</v>
      </c>
    </row>
    <row r="33" spans="4:7">
      <c r="D33" s="91" t="s">
        <v>224</v>
      </c>
      <c r="E33" s="91" t="s">
        <v>200</v>
      </c>
      <c r="F33" s="91">
        <v>2105</v>
      </c>
      <c r="G33" s="91">
        <v>637</v>
      </c>
    </row>
    <row r="34" spans="4:7">
      <c r="D34" s="91" t="s">
        <v>224</v>
      </c>
      <c r="E34" s="91" t="s">
        <v>203</v>
      </c>
      <c r="F34" s="91">
        <v>2106</v>
      </c>
      <c r="G34" s="91">
        <v>638</v>
      </c>
    </row>
    <row r="35" spans="4:7">
      <c r="D35" s="91" t="s">
        <v>224</v>
      </c>
      <c r="E35" s="91" t="s">
        <v>205</v>
      </c>
      <c r="F35" s="91">
        <v>2005</v>
      </c>
      <c r="G35" s="91">
        <v>632</v>
      </c>
    </row>
    <row r="36" spans="4:7">
      <c r="D36" s="91" t="s">
        <v>224</v>
      </c>
      <c r="E36" s="91" t="s">
        <v>231</v>
      </c>
      <c r="F36" s="91" t="s">
        <v>175</v>
      </c>
      <c r="G36" s="91">
        <v>639</v>
      </c>
    </row>
    <row r="37" spans="4:7">
      <c r="D37" s="91" t="s">
        <v>224</v>
      </c>
      <c r="E37" s="91" t="s">
        <v>232</v>
      </c>
      <c r="F37" s="91">
        <v>2108</v>
      </c>
      <c r="G37" s="91">
        <v>640</v>
      </c>
    </row>
    <row r="38" spans="4:7">
      <c r="D38" s="91" t="s">
        <v>224</v>
      </c>
      <c r="E38" s="91" t="s">
        <v>233</v>
      </c>
      <c r="F38" s="91">
        <v>2109</v>
      </c>
      <c r="G38" s="91">
        <v>641</v>
      </c>
    </row>
    <row r="39" spans="4:7">
      <c r="D39" s="91" t="s">
        <v>224</v>
      </c>
      <c r="E39" s="91" t="s">
        <v>234</v>
      </c>
      <c r="F39" s="91">
        <v>2110</v>
      </c>
      <c r="G39" s="91">
        <v>642</v>
      </c>
    </row>
    <row r="40" spans="4:7">
      <c r="D40" s="91" t="s">
        <v>224</v>
      </c>
      <c r="E40" s="91" t="s">
        <v>235</v>
      </c>
      <c r="F40" s="91" t="s">
        <v>175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AFF60-1892-42C2-BD08-1839D3BCC2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BCFD0B-6DD0-4C74-8B69-FE8873663B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0E1625-643B-4782-B872-A60D65A70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Doug Windham</cp:lastModifiedBy>
  <cp:revision/>
  <dcterms:created xsi:type="dcterms:W3CDTF">2012-03-27T20:17:51Z</dcterms:created>
  <dcterms:modified xsi:type="dcterms:W3CDTF">2025-04-17T12:18:24Z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