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0" documentId="8_{68D332FD-1504-47F4-8F9D-12E752B7D7CC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W14" i="12" a="1"/>
  <c r="K5" i="12" a="1"/>
  <c r="S15" i="12" a="1"/>
  <c r="J11" i="12" a="1"/>
  <c r="K11" i="12" a="1"/>
  <c r="U4" i="12" a="1"/>
  <c r="L12" i="12" a="1"/>
  <c r="N14" i="12" a="1"/>
  <c r="N19" i="12" a="1"/>
  <c r="W9" i="12" a="1"/>
  <c r="W13" i="12" a="1"/>
  <c r="U3" i="12" a="1"/>
  <c r="M9" i="12" a="1"/>
  <c r="T5" i="12" a="1"/>
  <c r="U18" i="12" a="1"/>
  <c r="W17" i="12" a="1"/>
  <c r="I14" i="12" a="1"/>
  <c r="U5" i="12" a="1"/>
  <c r="V5" i="12" a="1"/>
  <c r="S5" i="12" a="1"/>
  <c r="M20" i="12" a="1"/>
  <c r="K22" i="12" a="1"/>
  <c r="U6" i="12" a="1"/>
  <c r="V6" i="12" a="1"/>
  <c r="I13" i="12" a="1"/>
  <c r="M10" i="12" a="1"/>
  <c r="S14" i="12" a="1"/>
  <c r="L21" i="12" a="1"/>
  <c r="I6" i="12" a="1"/>
  <c r="J13" i="12" a="1"/>
  <c r="J10" i="12" a="1"/>
  <c r="L16" i="12" a="1"/>
  <c r="K14" i="12" a="1"/>
  <c r="L11" i="12" a="1"/>
  <c r="L18" i="12" a="1"/>
  <c r="U20" i="12" a="1"/>
  <c r="T6" i="12" a="1"/>
  <c r="W19" i="12" a="1"/>
  <c r="K20" i="12" a="1"/>
  <c r="K13" i="12" a="1"/>
  <c r="J21" i="12" a="1"/>
  <c r="T9" i="12" a="1"/>
  <c r="S7" i="12" a="1"/>
  <c r="S9" i="12" a="1"/>
  <c r="U16" i="12" a="1"/>
  <c r="V16" i="12" a="1"/>
  <c r="S16" i="12" a="1"/>
  <c r="S17" i="12" a="1"/>
  <c r="S13" i="12" a="1"/>
  <c r="N17" i="12" a="1"/>
  <c r="I21" i="12" a="1"/>
  <c r="U17" i="12" a="1"/>
  <c r="S4" i="12" a="1"/>
  <c r="L10" i="12" a="1"/>
  <c r="T10" i="12" a="1"/>
  <c r="T16" i="12" a="1"/>
  <c r="N11" i="12" a="1"/>
  <c r="U14" i="12" a="1"/>
  <c r="S6" i="12" a="1"/>
  <c r="N15" i="12" a="1"/>
  <c r="N7" i="12" a="1"/>
  <c r="I3" i="12" a="1"/>
  <c r="T17" i="12" a="1"/>
  <c r="W7" i="12" a="1"/>
  <c r="N13" i="12" a="1"/>
  <c r="V22" i="12" a="1"/>
  <c r="U21" i="12" a="1"/>
  <c r="M11" i="12" a="1"/>
  <c r="V7" i="12" a="1"/>
  <c r="L4" i="12" a="1"/>
  <c r="J15" i="12" a="1"/>
  <c r="L17" i="12" a="1"/>
  <c r="W12" i="12" a="1"/>
  <c r="U9" i="12" a="1"/>
  <c r="J7" i="12" a="1"/>
  <c r="L7" i="12" a="1"/>
  <c r="M18" i="12" a="1"/>
  <c r="V3" i="12" a="1"/>
  <c r="T8" i="12" a="1"/>
  <c r="J16" i="12" a="1"/>
  <c r="J8" i="12" a="1"/>
  <c r="T7" i="12" a="1"/>
  <c r="V21" i="12" a="1"/>
  <c r="K3" i="12" a="1"/>
  <c r="N9" i="12" a="1"/>
  <c r="W20" i="12" a="1"/>
  <c r="V13" i="12" a="1"/>
  <c r="W4" i="12" a="1"/>
  <c r="L14" i="12" a="1"/>
  <c r="W5" i="12" a="1"/>
  <c r="N6" i="12" a="1"/>
  <c r="U19" i="12" a="1"/>
  <c r="L15" i="12" a="1"/>
  <c r="T21" i="12" a="1"/>
  <c r="N21" i="12" a="1"/>
  <c r="N22" i="12" a="1"/>
  <c r="L5" i="12" a="1"/>
  <c r="T11" i="12" a="1"/>
  <c r="J22" i="12" a="1"/>
  <c r="J19" i="12" a="1"/>
  <c r="S11" i="12" a="1"/>
  <c r="T14" i="12" a="1"/>
  <c r="U15" i="12" a="1"/>
  <c r="U7" i="12" a="1"/>
  <c r="N10" i="12" a="1"/>
  <c r="S22" i="12" a="1"/>
  <c r="I9" i="12" a="1"/>
  <c r="L3" i="12" a="1"/>
  <c r="T18" i="12" a="1"/>
  <c r="U22" i="12" a="1"/>
  <c r="I19" i="12" a="1"/>
  <c r="M19" i="12" a="1"/>
  <c r="U13" i="12" a="1"/>
  <c r="J12" i="12" a="1"/>
  <c r="I22" i="12" a="1"/>
  <c r="I16" i="12" a="1"/>
  <c r="U11" i="12" a="1"/>
  <c r="K10" i="12" a="1"/>
  <c r="I18" i="12" a="1"/>
  <c r="S18" i="12" a="1"/>
  <c r="U8" i="12" a="1"/>
  <c r="T22" i="12" a="1"/>
  <c r="K19" i="12" a="1"/>
  <c r="K18" i="12" a="1"/>
  <c r="V11" i="12" a="1"/>
  <c r="V14" i="12" a="1"/>
  <c r="K15" i="12" a="1"/>
  <c r="V8" i="12" a="1"/>
  <c r="V15" i="12" a="1"/>
  <c r="V17" i="12" a="1"/>
  <c r="W18" i="12" a="1"/>
  <c r="I7" i="12" a="1"/>
  <c r="S8" i="12" a="1"/>
  <c r="T20" i="12" a="1"/>
  <c r="N18" i="12" a="1"/>
  <c r="I8" i="12" a="1"/>
  <c r="I12" i="12" a="1"/>
  <c r="T15" i="12" a="1"/>
  <c r="M15" i="12" a="1"/>
  <c r="S20" i="12" a="1"/>
  <c r="K12" i="12" a="1"/>
  <c r="W10" i="12" a="1"/>
  <c r="M22" i="12" a="1"/>
  <c r="W8" i="12" a="1"/>
  <c r="K7" i="12" a="1"/>
  <c r="M4" i="12" a="1"/>
  <c r="K17" i="12" a="1"/>
  <c r="W21" i="12" a="1"/>
  <c r="S10" i="12" a="1"/>
  <c r="M8" i="12" a="1"/>
  <c r="W16" i="12" a="1"/>
  <c r="T3" i="12" a="1"/>
  <c r="J3" i="12" a="1"/>
  <c r="K8" i="12" a="1"/>
  <c r="L8" i="12" a="1"/>
  <c r="I4" i="12" a="1"/>
  <c r="W11" i="12" a="1"/>
  <c r="N20" i="12" a="1"/>
  <c r="V12" i="12" a="1"/>
  <c r="I10" i="12" a="1"/>
  <c r="T19" i="12" a="1"/>
  <c r="V10" i="12" a="1"/>
  <c r="L22" i="12" a="1"/>
  <c r="M13" i="12" a="1"/>
  <c r="K21" i="12" a="1"/>
  <c r="K6" i="12" a="1"/>
  <c r="I15" i="12" a="1"/>
  <c r="M21" i="12" a="1"/>
  <c r="U10" i="12" a="1"/>
  <c r="W6" i="12" a="1"/>
  <c r="V9" i="12" a="1"/>
  <c r="N5" i="12" a="1"/>
  <c r="N8" i="12" a="1"/>
  <c r="W15" i="12" a="1"/>
  <c r="V20" i="12" a="1"/>
  <c r="W22" i="12" a="1"/>
  <c r="T4" i="12" a="1"/>
  <c r="L20" i="12" a="1"/>
  <c r="U12" i="12" a="1"/>
  <c r="W3" i="12" a="1"/>
  <c r="M3" i="12" a="1"/>
  <c r="T12" i="12" a="1"/>
  <c r="J17" i="12" a="1"/>
  <c r="I17" i="12" a="1"/>
  <c r="K4" i="12" a="1"/>
  <c r="M16" i="12" a="1"/>
  <c r="M6" i="12" a="1"/>
  <c r="I11" i="12" a="1"/>
  <c r="M7" i="12" a="1"/>
  <c r="T13" i="12" a="1"/>
  <c r="L9" i="12" a="1"/>
  <c r="J14" i="12" a="1"/>
  <c r="S12" i="12" a="1"/>
  <c r="N3" i="12" a="1"/>
  <c r="J20" i="12" a="1"/>
  <c r="V4" i="12" a="1"/>
  <c r="I20" i="12" a="1"/>
  <c r="N12" i="12" a="1"/>
  <c r="M14" i="12" a="1"/>
  <c r="S21" i="12" a="1"/>
  <c r="J9" i="12" a="1"/>
  <c r="K16" i="12" a="1"/>
  <c r="L19" i="12" a="1"/>
  <c r="M12" i="12" a="1"/>
  <c r="S3" i="12" a="1"/>
  <c r="M5" i="12" a="1"/>
  <c r="S19" i="12" a="1"/>
  <c r="J18" i="12" a="1"/>
  <c r="N4" i="12" a="1"/>
  <c r="V19" i="12" a="1"/>
  <c r="N16" i="12" a="1"/>
  <c r="J6" i="12" a="1"/>
  <c r="L13" i="12" a="1"/>
  <c r="K9" i="12" a="1"/>
  <c r="V18" i="12" a="1"/>
  <c r="L6" i="12" a="1"/>
  <c r="I5" i="12" a="1"/>
  <c r="J4" i="12" a="1"/>
  <c r="J5" i="12" a="1"/>
  <c r="M17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<sst xmlns="http://schemas.openxmlformats.org/spreadsheetml/2006/main" count="612" uniqueCount="252">
  <si>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</si>
  <si>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</si>
  <si>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</si>
  <si>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</si>
  <si>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</si>
  <si>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</si>
  <si>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</si>
  <si>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</si>
  <si>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</si>
  <si>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</si>
  <si>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</si>
  <si>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</si>
  <si>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</si>
  <si>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</si>
  <si>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</si>
  <si>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</si>
  <si>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</si>
  <si>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</si>
  <si>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</si>
  <si>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</si>
  <si>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</si>
  <si>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</si>
  <si>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</si>
  <si>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</si>
  <si>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</si>
  <si>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</si>
  <si>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</si>
  <si>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</si>
  <si>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</si>
  <si>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</si>
  <si>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</si>
  <si>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</si>
  <si>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</si>
  <si>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</si>
  <si>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</si>
  <si>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</si>
  <si>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</si>
  <si>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</si>
  <si>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</si>
  <si>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</si>
  <si>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</si>
  <si>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</si>
  <si>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</si>
  <si>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</si>
  <si>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</si>
  <si>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</si>
  <si>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</si>
  <si>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</si>
  <si>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</si>
  <si>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</si>
  <si>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</si>
  <si>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</si>
  <si>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</si>
  <si>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</si>
  <si>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</si>
  <si>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</si>
  <si>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</si>
  <si>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</si>
  <si>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</si>
  <si>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</si>
  <si>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</si>
  <si>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</si>
  <si>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</si>
  <si>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</si>
  <si>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</si>
  <si>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</si>
  <si>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</si>
  <si>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</si>
  <si>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</si>
  <si>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</si>
  <si>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</si>
  <si>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</si>
  <si>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</si>
  <si>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</si>
  <si>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</si>
  <si>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</si>
  <si>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</si>
  <si>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</si>
  <si>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</si>
  <si>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</si>
  <si>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</si>
  <si>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</si>
  <si>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</si>
  <si>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</si>
  <si>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</si>
  <si>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</si>
  <si>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</si>
  <si>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</si>
  <si>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</si>
  <si>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</si>
  <si>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</si>
  <si>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</si>
  <si>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</si>
  <si>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</si>
  <si>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</si>
  <si>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</si>
  <si>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</si>
  <si>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</si>
  <si>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</si>
  <si>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</si>
  <si>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</si>
  <si>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</si>
  <si>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</si>
  <si>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</si>
  <si>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</si>
  <si>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</si>
  <si>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</si>
  <si>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</si>
  <si>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</si>
  <si>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</si>
  <si>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</si>
  <si>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</si>
  <si>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</si>
  <si>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</si>
  <si>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</si>
  <si>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</si>
  <si>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</si>
  <si>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</si>
  <si>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</si>
  <si>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</si>
  <si>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</si>
  <si>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</si>
  <si>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</si>
  <si>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</si>
  <si>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</si>
  <si>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</si>
  <si>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</si>
  <si>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</si>
  <si>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</si>
  <si>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</si>
  <si>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</si>
  <si>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</si>
  <si>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</si>
  <si>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</si>
  <si>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</si>
  <si>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</si>
  <si>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</si>
  <si>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</si>
  <si>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</si>
  <si>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</si>
  <si>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</si>
  <si>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</si>
  <si>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</si>
  <si>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</si>
  <si>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</si>
  <si>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</si>
  <si>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</si>
  <si>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</si>
  <si>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</si>
  <si>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</si>
  <si>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</si>
  <si>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</si>
  <si>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</si>
  <si>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</si>
  <si>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</si>
  <si>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</si>
  <si>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</si>
  <si>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</si>
  <si>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</si>
  <si>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</si>
  <si>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</si>
  <si>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</si>
  <si>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</si>
  <si>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</si>
  <si>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</si>
  <si>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</si>
  <si>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</si>
  <si>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</si>
  <si>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</si>
  <si>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</si>
  <si>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</si>
  <si>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</si>
  <si>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</si>
  <si>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</si>
  <si>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</si>
  <si>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</si>
  <si>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</si>
  <si>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</si>
  <si>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</si>
  <si>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</si>
  <si>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</si>
  <si>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</si>
  <si>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</si>
  <si>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</si>
  <si>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</si>
  <si>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</si>
  <si>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</si>
  <si>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</si>
  <si>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</si>
  <si>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</si>
  <si>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</si>
  <si>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</si>
  <si>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</si>
  <si>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</si>
  <si>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</si>
  <si>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</si>
  <si>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</si>
  <si>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</si>
  <si>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</si>
  <si>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</si>
  <si>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</si>
  <si>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</si>
  <si>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</si>
  <si>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</si>
  <si>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</si>
  <si>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</si>
  <si>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</si>
  <si>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</si>
  <si>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</si>
  <si>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</si>
  <si>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</si>
  <si>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</si>
  <si>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</si>
  <si>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</si>
  <si>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</si>
  <si>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</si>
  <si>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</si>
  <si>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</si>
  <si>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</si>
  <si>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</si>
  <si>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</si>
  <si>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</si>
  <si>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</si>
  <si>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</si>
  <si>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</si>
  <si>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</si>
  <si>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</si>
  <si>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</si>
  <si>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</si>
  <si>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</si>
  <si>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</si>
  <si>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</si>
  <si>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</si>
  <si>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</si>
  <si>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</si>
  <si>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</si>
  <si>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</si>
  <si>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</si>
  <si>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</si>
  <si>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</si>
  <si>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</si>
  <si>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</si>
  <si>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</si>
  <si>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>Equipment</t>
  </si>
  <si>
    <t>Robot 2 fault</t>
  </si>
  <si>
    <t>Transfer invasion fault x 25</t>
  </si>
  <si>
    <t>Unknown- MT currently investigating</t>
  </si>
  <si>
    <t>PD cleared fault and restarted the station</t>
  </si>
  <si>
    <t>Burnt tip</t>
  </si>
  <si>
    <t>PD replaced tip</t>
  </si>
  <si>
    <t xml:space="preserve">Waiting on e coated parts </t>
  </si>
  <si>
    <t>Stop call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</si>
</sst>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97.7%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1.17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85.92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80</c:v>
                  </c:pt>
                  <c:pt idx="16">
                    <c:v>x</c:v>
                  </c:pt>
                </c:lvl>
                <c:lvl>
                  <c:pt idx="0">
                    <c:v>420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520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14:45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16:35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132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97.7%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1.17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85.92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80</c:v>
                  </c:pt>
                  <c:pt idx="16">
                    <c:v>x</c:v>
                  </c:pt>
                </c:lvl>
                <c:lvl>
                  <c:pt idx="0">
                    <c:v>420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520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14:45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16:35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132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97.7%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1.17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85.92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80</c:v>
                  </c:pt>
                  <c:pt idx="16">
                    <c:v>x</c:v>
                  </c:pt>
                </c:lvl>
                <c:lvl>
                  <c:pt idx="0">
                    <c:v>420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520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14:45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16:35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132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97.7%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1.17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85.92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80</c:v>
                  </c:pt>
                  <c:pt idx="16">
                    <c:v>x</c:v>
                  </c:pt>
                </c:lvl>
                <c:lvl>
                  <c:pt idx="0">
                    <c:v>420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520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14:45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16:35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132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Q41" sqref="Q41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35">
        <v>45756</v>
      </c>
      <c r="C3" s="236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40" t="s">
        <v>33</v>
      </c>
      <c r="AG5" s="241"/>
      <c r="AL5" s="240" t="s">
        <v>34</v>
      </c>
      <c r="AM5" s="241"/>
    </row>
    <row r="6" spans="2:4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129</v>
      </c>
      <c r="K6" s="254" t="s">
        <v>7</v>
      </c>
      <c r="L6" s="254" t="s">
        <v>144</v>
      </c>
      <c r="M6" s="254" t="s">
        <v>57</v>
      </c>
      <c r="N6" s="259" t="s">
        <v>58</v>
      </c>
      <c r="O6" s="257"/>
      <c r="P6" s="257"/>
      <c r="Q6" s="257"/>
      <c r="R6" s="257"/>
      <c r="S6" s="258"/>
      <c r="T6" s="255" t="s">
        <v>64</v>
      </c>
      <c r="U6" s="255" t="s">
        <v>65</v>
      </c>
      <c r="V6" s="256" t="s">
        <v>9</v>
      </c>
      <c r="W6" s="257"/>
      <c r="X6" s="258"/>
      <c r="Y6" s="253" t="s">
        <v>10</v>
      </c>
      <c r="Z6" s="230" t="s">
        <v>11</v>
      </c>
      <c r="AA6" s="231" t="s">
        <v>35</v>
      </c>
      <c r="AB6" s="232"/>
      <c r="AC6" s="260" t="s">
        <v>15</v>
      </c>
      <c r="AD6" s="261"/>
      <c r="AE6" s="180"/>
      <c r="AF6" s="237" t="s">
        <v>36</v>
      </c>
      <c r="AG6" s="238"/>
      <c r="AH6" s="238"/>
      <c r="AI6" s="238"/>
      <c r="AJ6" s="239"/>
      <c r="AK6" s="181"/>
      <c r="AL6" s="250" t="s">
        <v>36</v>
      </c>
      <c r="AM6" s="251"/>
      <c r="AN6" s="252"/>
    </row>
    <row r="7" spans="2:40" ht="51">
      <c r="B7" s="253"/>
      <c r="C7" s="253"/>
      <c r="D7" s="253"/>
      <c r="E7" s="253"/>
      <c r="F7" s="254"/>
      <c r="G7" s="10" t="s">
        <v>12</v>
      </c>
      <c r="H7" s="153" t="s">
        <v>83</v>
      </c>
      <c r="I7" s="254"/>
      <c r="J7" s="254"/>
      <c r="K7" s="254"/>
      <c r="L7" s="254"/>
      <c r="M7" s="254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55"/>
      <c r="U7" s="255"/>
      <c r="V7" s="26" t="s">
        <v>92</v>
      </c>
      <c r="W7" s="153" t="s">
        <v>90</v>
      </c>
      <c r="X7" s="153" t="s">
        <v>14</v>
      </c>
      <c r="Y7" s="253"/>
      <c r="Z7" s="230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42" t="s">
        <v>119</v>
      </c>
      <c r="D8" s="243"/>
      <c r="E8" s="244"/>
      <c r="F8" s="83">
        <v>3.48</v>
      </c>
      <c r="G8" s="74">
        <v>96</v>
      </c>
      <c r="H8" s="74">
        <v>96</v>
      </c>
      <c r="I8" s="73">
        <v>0.27777777777777779</v>
      </c>
      <c r="J8" s="4">
        <v>0.57291666666666663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360</v>
      </c>
      <c r="L8" s="108">
        <v>45</v>
      </c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>
        <v>0.3</v>
      </c>
      <c r="W8" s="78"/>
      <c r="X8" s="76"/>
      <c r="Y8" s="39">
        <f t="shared" ref="Y8:Y12" si="3">IFERROR(IF((F8/((K8-L8)/H8))&gt;1,1,F8/((K8-L8)/H8)),0)</f>
        <v>1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42" t="s">
        <v>219</v>
      </c>
      <c r="D9" s="243"/>
      <c r="E9" s="244"/>
      <c r="F9" s="28">
        <v>1.2</v>
      </c>
      <c r="G9" s="74">
        <v>420</v>
      </c>
      <c r="H9" s="74">
        <v>420</v>
      </c>
      <c r="I9" s="73">
        <v>0.27777777777777779</v>
      </c>
      <c r="J9" s="4">
        <v>0.70138888888888884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535</v>
      </c>
      <c r="L9" s="108">
        <v>24</v>
      </c>
      <c r="M9" s="38"/>
      <c r="N9" s="17"/>
      <c r="O9" s="17"/>
      <c r="P9" s="17"/>
      <c r="Q9" s="17"/>
      <c r="R9" s="17"/>
      <c r="S9" s="38">
        <f t="shared" si="0"/>
        <v>0</v>
      </c>
      <c r="T9" s="77">
        <f t="shared" si="1"/>
        <v>1.4254385964912293</v>
      </c>
      <c r="U9" s="77">
        <f t="shared" si="2"/>
        <v>1.5</v>
      </c>
      <c r="V9" s="6">
        <v>0.05</v>
      </c>
      <c r="W9" s="78"/>
      <c r="X9" s="5"/>
      <c r="Y9" s="39">
        <f t="shared" si="3"/>
        <v>0.98630136986301375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42" t="s">
        <v>120</v>
      </c>
      <c r="D10" s="243"/>
      <c r="E10" s="244"/>
      <c r="F10" s="28">
        <v>1.2</v>
      </c>
      <c r="G10" s="74">
        <v>440</v>
      </c>
      <c r="H10" s="74">
        <v>420</v>
      </c>
      <c r="I10" s="73">
        <v>0.27777777777777779</v>
      </c>
      <c r="J10" s="4">
        <v>0.67708333333333337</v>
      </c>
      <c r="K10" s="99">
        <f t="shared" si="5"/>
        <v>500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0.91666666666666663</v>
      </c>
      <c r="V10" s="136"/>
      <c r="W10" s="78"/>
      <c r="X10" s="5"/>
      <c r="Y10" s="39">
        <f t="shared" si="3"/>
        <v>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42" t="s">
        <v>91</v>
      </c>
      <c r="D11" s="243"/>
      <c r="E11" s="244"/>
      <c r="F11" s="28">
        <v>1.2</v>
      </c>
      <c r="G11" s="74">
        <v>420</v>
      </c>
      <c r="H11" s="74">
        <v>420</v>
      </c>
      <c r="I11" s="73">
        <v>0.27777777777777779</v>
      </c>
      <c r="J11" s="4">
        <v>0.69097222222222221</v>
      </c>
      <c r="K11" s="99">
        <f t="shared" si="5"/>
        <v>520</v>
      </c>
      <c r="L11" s="108">
        <v>24</v>
      </c>
      <c r="M11" s="38"/>
      <c r="N11" s="17"/>
      <c r="O11" s="17"/>
      <c r="P11" s="17"/>
      <c r="Q11" s="17"/>
      <c r="R11" s="17"/>
      <c r="S11" s="38">
        <f t="shared" si="0"/>
        <v>0</v>
      </c>
      <c r="T11" s="77">
        <f t="shared" si="1"/>
        <v>1.4254385964912293</v>
      </c>
      <c r="U11" s="77">
        <f t="shared" si="2"/>
        <v>1.25</v>
      </c>
      <c r="V11" s="136"/>
      <c r="W11" s="78"/>
      <c r="X11" s="5"/>
      <c r="Y11" s="39">
        <f t="shared" si="3"/>
        <v>1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42" t="s">
        <v>143</v>
      </c>
      <c r="D12" s="243"/>
      <c r="E12" s="244"/>
      <c r="F12" s="28">
        <v>1.2</v>
      </c>
      <c r="G12" s="74">
        <v>288</v>
      </c>
      <c r="H12" s="74">
        <v>289</v>
      </c>
      <c r="I12" s="73">
        <v>0.27777777777777779</v>
      </c>
      <c r="J12" s="4">
        <v>0.57291666666666663</v>
      </c>
      <c r="K12" s="99">
        <f t="shared" si="5"/>
        <v>360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0.96333333333333326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42" t="s">
        <v>128</v>
      </c>
      <c r="D13" s="243"/>
      <c r="E13" s="244"/>
      <c r="F13" s="28">
        <v>1.25</v>
      </c>
      <c r="G13" s="151">
        <v>468</v>
      </c>
      <c r="H13" s="151">
        <v>405</v>
      </c>
      <c r="I13" s="73">
        <v>0.27777777777777779</v>
      </c>
      <c r="J13" s="4">
        <v>0.72916666666666663</v>
      </c>
      <c r="K13" s="99">
        <f t="shared" si="5"/>
        <v>575</v>
      </c>
      <c r="L13" s="108">
        <v>24</v>
      </c>
      <c r="M13" s="38"/>
      <c r="N13" s="17">
        <v>24</v>
      </c>
      <c r="O13" s="17"/>
      <c r="P13" s="17"/>
      <c r="Q13" s="17"/>
      <c r="R13" s="17"/>
      <c r="S13" s="38">
        <f t="shared" si="0"/>
        <v>24</v>
      </c>
      <c r="T13" s="77">
        <f t="shared" si="1"/>
        <v>1.4649122807017554</v>
      </c>
      <c r="U13" s="77">
        <f t="shared" si="2"/>
        <v>2.1666666666666665</v>
      </c>
      <c r="V13" s="6">
        <v>0.34</v>
      </c>
      <c r="W13" s="78"/>
      <c r="X13" s="5"/>
      <c r="Y13" s="39">
        <f>IFERROR(IF((F13/((K13-L13)/H13))&gt;1,1,F13/((K13-L13)/H13)),0)</f>
        <v>0.91878402903811252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45"/>
      <c r="C14" s="242" t="s">
        <v>121</v>
      </c>
      <c r="D14" s="243"/>
      <c r="E14" s="244"/>
      <c r="F14" s="28">
        <v>1.25</v>
      </c>
      <c r="G14" s="74">
        <v>369</v>
      </c>
      <c r="H14" s="74">
        <v>315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46"/>
      <c r="C15" s="242" t="s">
        <v>122</v>
      </c>
      <c r="D15" s="243"/>
      <c r="E15" s="244"/>
      <c r="F15" s="28">
        <v>1.25</v>
      </c>
      <c r="G15" s="74">
        <v>99</v>
      </c>
      <c r="H15" s="74">
        <v>90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0.97806978870574335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47" t="s">
        <v>42</v>
      </c>
      <c r="AA19" s="247"/>
    </row>
    <row r="20" spans="2:30" ht="25.5" customHeight="1">
      <c r="B20" s="84" t="s">
        <v>84</v>
      </c>
      <c r="C20" s="84" t="s">
        <v>186</v>
      </c>
      <c r="D20" s="191" t="s">
        <v>154</v>
      </c>
      <c r="E20" s="249" t="s">
        <v>88</v>
      </c>
      <c r="F20" s="249"/>
      <c r="G20" s="249"/>
      <c r="H20" s="249"/>
      <c r="I20" s="249"/>
      <c r="J20" s="84" t="s">
        <v>87</v>
      </c>
      <c r="K20" s="84" t="s">
        <v>46</v>
      </c>
      <c r="L20" s="248" t="s">
        <v>85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28" t="s">
        <v>86</v>
      </c>
      <c r="X20" s="228"/>
      <c r="Y20" s="229"/>
      <c r="Z20" s="10" t="s">
        <v>43</v>
      </c>
      <c r="AA20" s="10" t="s">
        <v>44</v>
      </c>
      <c r="AB20" s="230" t="s">
        <v>66</v>
      </c>
      <c r="AC20" s="230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4" t="s">
        <v>230</v>
      </c>
      <c r="F21" s="224"/>
      <c r="G21" s="224"/>
      <c r="H21" s="224"/>
      <c r="I21" s="224"/>
      <c r="J21" s="192">
        <v>25</v>
      </c>
      <c r="K21" s="138"/>
      <c r="L21" s="225" t="s">
        <v>229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3"/>
      <c r="W21" s="222" t="s">
        <v>228</v>
      </c>
      <c r="X21" s="222"/>
      <c r="Y21" s="223"/>
      <c r="Z21" s="29" t="s">
        <v>71</v>
      </c>
      <c r="AA21" s="29"/>
      <c r="AB21" s="227"/>
      <c r="AC21" s="227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4" t="s">
        <v>241</v>
      </c>
      <c r="F22" s="224"/>
      <c r="G22" s="224"/>
      <c r="H22" s="224"/>
      <c r="I22" s="224"/>
      <c r="J22" s="192">
        <v>15</v>
      </c>
      <c r="K22" s="138"/>
      <c r="L22" s="225" t="s">
        <v>242</v>
      </c>
      <c r="M22" s="222"/>
      <c r="N22" s="222"/>
      <c r="O22" s="222"/>
      <c r="P22" s="222"/>
      <c r="Q22" s="222"/>
      <c r="R22" s="222"/>
      <c r="S22" s="222"/>
      <c r="T22" s="222"/>
      <c r="U22" s="222"/>
      <c r="V22" s="223"/>
      <c r="W22" s="222"/>
      <c r="X22" s="222"/>
      <c r="Y22" s="223"/>
      <c r="Z22" s="29" t="s">
        <v>71</v>
      </c>
      <c r="AA22" s="29"/>
      <c r="AB22" s="227"/>
      <c r="AC22" s="227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4" t="s">
        <v>230</v>
      </c>
      <c r="F23" s="224"/>
      <c r="G23" s="224"/>
      <c r="H23" s="224"/>
      <c r="I23" s="224"/>
      <c r="J23" s="192">
        <v>24</v>
      </c>
      <c r="K23" s="138"/>
      <c r="L23" s="225" t="s">
        <v>229</v>
      </c>
      <c r="M23" s="222"/>
      <c r="N23" s="222"/>
      <c r="O23" s="222"/>
      <c r="P23" s="222"/>
      <c r="Q23" s="222"/>
      <c r="R23" s="222"/>
      <c r="S23" s="222"/>
      <c r="T23" s="222"/>
      <c r="U23" s="222"/>
      <c r="V23" s="223"/>
      <c r="W23" s="222" t="s">
        <v>228</v>
      </c>
      <c r="X23" s="222"/>
      <c r="Y23" s="223"/>
      <c r="Z23" s="29" t="s">
        <v>71</v>
      </c>
      <c r="AA23" s="29"/>
      <c r="AB23" s="227"/>
      <c r="AC23" s="227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4" t="s">
        <v>230</v>
      </c>
      <c r="F24" s="224"/>
      <c r="G24" s="224"/>
      <c r="H24" s="224"/>
      <c r="I24" s="224"/>
      <c r="J24" s="192">
        <v>24</v>
      </c>
      <c r="K24" s="138"/>
      <c r="L24" s="225" t="s">
        <v>229</v>
      </c>
      <c r="M24" s="222"/>
      <c r="N24" s="222"/>
      <c r="O24" s="222"/>
      <c r="P24" s="222"/>
      <c r="Q24" s="222"/>
      <c r="R24" s="222"/>
      <c r="S24" s="222"/>
      <c r="T24" s="222"/>
      <c r="U24" s="222"/>
      <c r="V24" s="223"/>
      <c r="W24" s="222" t="s">
        <v>228</v>
      </c>
      <c r="X24" s="222"/>
      <c r="Y24" s="223"/>
      <c r="Z24" s="29" t="s">
        <v>71</v>
      </c>
      <c r="AA24" s="29"/>
      <c r="AB24" s="227"/>
      <c r="AC24" s="227"/>
      <c r="AD24" s="11"/>
    </row>
    <row r="25" spans="2:30" ht="40.15" customHeight="1">
      <c r="B25" s="192" t="s">
        <v>215</v>
      </c>
      <c r="C25" s="137" t="s">
        <v>196</v>
      </c>
      <c r="D25" s="199" t="s">
        <v>243</v>
      </c>
      <c r="E25" s="224" t="s">
        <v>245</v>
      </c>
      <c r="F25" s="224"/>
      <c r="G25" s="224"/>
      <c r="H25" s="224"/>
      <c r="I25" s="224"/>
      <c r="J25" s="192">
        <v>18</v>
      </c>
      <c r="K25" s="11"/>
      <c r="L25" s="225" t="s">
        <v>246</v>
      </c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W25" s="222" t="s">
        <v>247</v>
      </c>
      <c r="X25" s="222"/>
      <c r="Y25" s="223"/>
      <c r="Z25" s="29" t="s">
        <v>71</v>
      </c>
      <c r="AA25" s="29"/>
      <c r="AB25" s="227"/>
      <c r="AC25" s="227"/>
      <c r="AD25" s="11"/>
    </row>
    <row r="26" spans="2:30" ht="40.15" customHeight="1">
      <c r="B26" s="192" t="s">
        <v>216</v>
      </c>
      <c r="C26" s="137" t="s">
        <v>194</v>
      </c>
      <c r="D26" s="199" t="s">
        <v>243</v>
      </c>
      <c r="E26" s="224" t="s">
        <v>244</v>
      </c>
      <c r="F26" s="224"/>
      <c r="G26" s="224"/>
      <c r="H26" s="224"/>
      <c r="I26" s="224"/>
      <c r="J26" s="192">
        <v>6</v>
      </c>
      <c r="K26" s="11"/>
      <c r="L26" s="225" t="s">
        <v>248</v>
      </c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W26" s="222" t="s">
        <v>249</v>
      </c>
      <c r="X26" s="222"/>
      <c r="Y26" s="223"/>
      <c r="Z26" s="29" t="s">
        <v>71</v>
      </c>
      <c r="AA26" s="29"/>
      <c r="AB26" s="227"/>
      <c r="AC26" s="227"/>
      <c r="AD26" s="11"/>
    </row>
    <row r="27" spans="2:30" ht="40.15" customHeight="1">
      <c r="B27" s="192"/>
      <c r="C27" s="137"/>
      <c r="D27" s="199"/>
      <c r="E27" s="224"/>
      <c r="F27" s="224"/>
      <c r="G27" s="224"/>
      <c r="H27" s="224"/>
      <c r="I27" s="224"/>
      <c r="J27" s="192"/>
      <c r="K27" s="138"/>
      <c r="L27" s="225"/>
      <c r="M27" s="222"/>
      <c r="N27" s="222"/>
      <c r="O27" s="222"/>
      <c r="P27" s="222"/>
      <c r="Q27" s="222"/>
      <c r="R27" s="222"/>
      <c r="S27" s="222"/>
      <c r="T27" s="222"/>
      <c r="U27" s="222"/>
      <c r="V27" s="223"/>
      <c r="W27" s="222"/>
      <c r="X27" s="222"/>
      <c r="Y27" s="223"/>
      <c r="Z27" s="29"/>
      <c r="AA27" s="29"/>
      <c r="AB27" s="227"/>
      <c r="AC27" s="227"/>
      <c r="AD27" s="11"/>
    </row>
    <row r="28" spans="2:30" ht="40.15" customHeight="1">
      <c r="B28" s="192"/>
      <c r="C28" s="137"/>
      <c r="D28" s="199"/>
      <c r="E28" s="224"/>
      <c r="F28" s="224"/>
      <c r="G28" s="224"/>
      <c r="H28" s="224"/>
      <c r="I28" s="224"/>
      <c r="J28" s="192"/>
      <c r="K28" s="11"/>
      <c r="L28" s="225"/>
      <c r="M28" s="222"/>
      <c r="N28" s="222"/>
      <c r="O28" s="222"/>
      <c r="P28" s="222"/>
      <c r="Q28" s="222"/>
      <c r="R28" s="222"/>
      <c r="S28" s="222"/>
      <c r="T28" s="222"/>
      <c r="U28" s="222"/>
      <c r="V28" s="223"/>
      <c r="W28" s="222"/>
      <c r="X28" s="222"/>
      <c r="Y28" s="223"/>
      <c r="Z28" s="29"/>
      <c r="AA28" s="29"/>
      <c r="AB28" s="226"/>
      <c r="AC28" s="226"/>
      <c r="AD28" s="11"/>
    </row>
    <row r="29" spans="2:30" ht="40.15" customHeight="1">
      <c r="B29" s="192"/>
      <c r="C29" s="137"/>
      <c r="D29" s="199"/>
      <c r="E29" s="224"/>
      <c r="F29" s="224"/>
      <c r="G29" s="224"/>
      <c r="H29" s="224"/>
      <c r="I29" s="224"/>
      <c r="J29" s="192"/>
      <c r="K29" s="11"/>
      <c r="L29" s="225"/>
      <c r="M29" s="222"/>
      <c r="N29" s="222"/>
      <c r="O29" s="222"/>
      <c r="P29" s="222"/>
      <c r="Q29" s="222"/>
      <c r="R29" s="222"/>
      <c r="S29" s="222"/>
      <c r="T29" s="222"/>
      <c r="U29" s="222"/>
      <c r="V29" s="223"/>
      <c r="W29" s="222"/>
      <c r="X29" s="222"/>
      <c r="Y29" s="223"/>
      <c r="Z29" s="29"/>
      <c r="AA29" s="29"/>
      <c r="AB29" s="226"/>
      <c r="AC29" s="226"/>
      <c r="AD29" s="11"/>
    </row>
    <row r="30" spans="2:30" ht="40.15" customHeight="1" outlineLevel="1">
      <c r="B30" s="192"/>
      <c r="C30" s="137"/>
      <c r="D30" s="199"/>
      <c r="E30" s="224"/>
      <c r="F30" s="224"/>
      <c r="G30" s="224"/>
      <c r="H30" s="224"/>
      <c r="I30" s="224"/>
      <c r="J30" s="192"/>
      <c r="K30" s="11"/>
      <c r="L30" s="225"/>
      <c r="M30" s="222"/>
      <c r="N30" s="222"/>
      <c r="O30" s="222"/>
      <c r="P30" s="222"/>
      <c r="Q30" s="222"/>
      <c r="R30" s="222"/>
      <c r="S30" s="222"/>
      <c r="T30" s="222"/>
      <c r="U30" s="222"/>
      <c r="V30" s="223"/>
      <c r="W30" s="222"/>
      <c r="X30" s="222"/>
      <c r="Y30" s="223"/>
      <c r="Z30" s="29"/>
      <c r="AA30" s="29"/>
      <c r="AB30" s="226"/>
      <c r="AC30" s="226"/>
      <c r="AD30" s="11"/>
    </row>
    <row r="31" spans="2:30" ht="40.15" customHeight="1" outlineLevel="1">
      <c r="B31" s="192"/>
      <c r="C31" s="137"/>
      <c r="D31" s="199"/>
      <c r="E31" s="224"/>
      <c r="F31" s="224"/>
      <c r="G31" s="224"/>
      <c r="H31" s="224"/>
      <c r="I31" s="224"/>
      <c r="J31" s="192"/>
      <c r="K31" s="11"/>
      <c r="L31" s="225"/>
      <c r="M31" s="222"/>
      <c r="N31" s="222"/>
      <c r="O31" s="222"/>
      <c r="P31" s="222"/>
      <c r="Q31" s="222"/>
      <c r="R31" s="222"/>
      <c r="S31" s="222"/>
      <c r="T31" s="222"/>
      <c r="U31" s="222"/>
      <c r="V31" s="223"/>
      <c r="W31" s="222"/>
      <c r="X31" s="222"/>
      <c r="Y31" s="223"/>
      <c r="Z31" s="29"/>
      <c r="AA31" s="29"/>
      <c r="AB31" s="233"/>
      <c r="AC31" s="234"/>
      <c r="AD31" s="11"/>
    </row>
    <row r="32" spans="2:30" ht="40.15" customHeight="1" outlineLevel="1">
      <c r="B32" s="192"/>
      <c r="C32" s="137"/>
      <c r="D32" s="199"/>
      <c r="E32" s="224"/>
      <c r="F32" s="224"/>
      <c r="G32" s="224"/>
      <c r="H32" s="224"/>
      <c r="I32" s="224"/>
      <c r="J32" s="192"/>
      <c r="K32" s="11"/>
      <c r="L32" s="225"/>
      <c r="M32" s="222"/>
      <c r="N32" s="222"/>
      <c r="O32" s="222"/>
      <c r="P32" s="222"/>
      <c r="Q32" s="222"/>
      <c r="R32" s="222"/>
      <c r="S32" s="222"/>
      <c r="T32" s="222"/>
      <c r="U32" s="222"/>
      <c r="V32" s="223"/>
      <c r="W32" s="222"/>
      <c r="X32" s="222"/>
      <c r="Y32" s="223"/>
      <c r="Z32" s="29"/>
      <c r="AA32" s="29"/>
      <c r="AB32" s="284"/>
      <c r="AC32" s="284"/>
      <c r="AD32" s="11"/>
    </row>
    <row r="33" spans="2:33" ht="40.15" customHeight="1" outlineLevel="1">
      <c r="B33" s="192"/>
      <c r="C33" s="137"/>
      <c r="D33" s="199"/>
      <c r="E33" s="224"/>
      <c r="F33" s="224"/>
      <c r="G33" s="224"/>
      <c r="H33" s="224"/>
      <c r="I33" s="224"/>
      <c r="J33" s="192"/>
      <c r="K33" s="11"/>
      <c r="L33" s="225"/>
      <c r="M33" s="222"/>
      <c r="N33" s="222"/>
      <c r="O33" s="222"/>
      <c r="P33" s="222"/>
      <c r="Q33" s="222"/>
      <c r="R33" s="222"/>
      <c r="S33" s="222"/>
      <c r="T33" s="222"/>
      <c r="U33" s="222"/>
      <c r="V33" s="223"/>
      <c r="W33" s="222"/>
      <c r="X33" s="222"/>
      <c r="Y33" s="223"/>
      <c r="Z33" s="29"/>
      <c r="AA33" s="29"/>
      <c r="AB33" s="284"/>
      <c r="AC33" s="284"/>
      <c r="AD33" s="11"/>
    </row>
    <row r="34" spans="2:33" ht="40.15" customHeight="1" outlineLevel="1">
      <c r="B34" s="192"/>
      <c r="C34" s="137"/>
      <c r="D34" s="199"/>
      <c r="E34" s="224"/>
      <c r="F34" s="224"/>
      <c r="G34" s="224"/>
      <c r="H34" s="224"/>
      <c r="I34" s="224"/>
      <c r="J34" s="192"/>
      <c r="K34" s="11"/>
      <c r="L34" s="225"/>
      <c r="M34" s="222"/>
      <c r="N34" s="222"/>
      <c r="O34" s="222"/>
      <c r="P34" s="222"/>
      <c r="Q34" s="222"/>
      <c r="R34" s="222"/>
      <c r="S34" s="222"/>
      <c r="T34" s="222"/>
      <c r="U34" s="222"/>
      <c r="V34" s="223"/>
      <c r="W34" s="222"/>
      <c r="X34" s="222"/>
      <c r="Y34" s="223"/>
      <c r="Z34" s="29"/>
      <c r="AA34" s="29"/>
      <c r="AB34" s="284"/>
      <c r="AC34" s="284"/>
      <c r="AD34" s="11"/>
    </row>
    <row r="35" spans="2:33" ht="40.15" customHeight="1" outlineLevel="1">
      <c r="B35" s="192"/>
      <c r="C35" s="137"/>
      <c r="D35" s="199"/>
      <c r="E35" s="224"/>
      <c r="F35" s="224"/>
      <c r="G35" s="224"/>
      <c r="H35" s="224"/>
      <c r="I35" s="224"/>
      <c r="J35" s="192"/>
      <c r="K35" s="11"/>
      <c r="L35" s="225"/>
      <c r="M35" s="222"/>
      <c r="N35" s="222"/>
      <c r="O35" s="222"/>
      <c r="P35" s="222"/>
      <c r="Q35" s="222"/>
      <c r="R35" s="222"/>
      <c r="S35" s="222"/>
      <c r="T35" s="222"/>
      <c r="U35" s="222"/>
      <c r="V35" s="223"/>
      <c r="W35" s="222"/>
      <c r="X35" s="222"/>
      <c r="Y35" s="223"/>
      <c r="Z35" s="29"/>
      <c r="AA35" s="29"/>
      <c r="AB35" s="284"/>
      <c r="AC35" s="284"/>
      <c r="AD35" s="11"/>
    </row>
    <row r="36" spans="2:33" ht="40.15" customHeight="1" outlineLevel="1">
      <c r="B36" s="207"/>
      <c r="C36" s="137"/>
      <c r="D36" s="199"/>
      <c r="E36" s="224"/>
      <c r="F36" s="224"/>
      <c r="G36" s="224"/>
      <c r="H36" s="224"/>
      <c r="I36" s="224"/>
      <c r="J36" s="192"/>
      <c r="K36" s="11"/>
      <c r="L36" s="225"/>
      <c r="M36" s="222"/>
      <c r="N36" s="222"/>
      <c r="O36" s="222"/>
      <c r="P36" s="222"/>
      <c r="Q36" s="222"/>
      <c r="R36" s="222"/>
      <c r="S36" s="222"/>
      <c r="T36" s="222"/>
      <c r="U36" s="222"/>
      <c r="V36" s="223"/>
      <c r="W36" s="257"/>
      <c r="X36" s="257"/>
      <c r="Y36" s="258"/>
      <c r="Z36" s="29"/>
      <c r="AA36" s="29"/>
      <c r="AB36" s="233"/>
      <c r="AC36" s="234"/>
      <c r="AD36" s="11"/>
    </row>
    <row r="37" spans="2:33" ht="40.15" customHeight="1" outlineLevel="1">
      <c r="B37" s="192"/>
      <c r="C37" s="137"/>
      <c r="D37" s="199"/>
      <c r="E37" s="224"/>
      <c r="F37" s="224"/>
      <c r="G37" s="224"/>
      <c r="H37" s="224"/>
      <c r="I37" s="224"/>
      <c r="J37" s="192"/>
      <c r="K37" s="11"/>
      <c r="L37" s="225"/>
      <c r="M37" s="222"/>
      <c r="N37" s="222"/>
      <c r="O37" s="222"/>
      <c r="P37" s="222"/>
      <c r="Q37" s="222"/>
      <c r="R37" s="222"/>
      <c r="S37" s="222"/>
      <c r="T37" s="222"/>
      <c r="U37" s="222"/>
      <c r="V37" s="223"/>
      <c r="W37" s="257"/>
      <c r="X37" s="257"/>
      <c r="Y37" s="258"/>
      <c r="Z37" s="29"/>
      <c r="AA37" s="29"/>
      <c r="AB37" s="284"/>
      <c r="AC37" s="284"/>
      <c r="AD37" s="11"/>
    </row>
    <row r="38" spans="2:33" ht="40.15" customHeight="1" outlineLevel="1">
      <c r="B38" s="192"/>
      <c r="C38" s="137"/>
      <c r="D38" s="199"/>
      <c r="E38" s="224"/>
      <c r="F38" s="224"/>
      <c r="G38" s="224"/>
      <c r="H38" s="224"/>
      <c r="I38" s="224"/>
      <c r="J38" s="192"/>
      <c r="K38" s="11"/>
      <c r="L38" s="225"/>
      <c r="M38" s="222"/>
      <c r="N38" s="222"/>
      <c r="O38" s="222"/>
      <c r="P38" s="222"/>
      <c r="Q38" s="222"/>
      <c r="R38" s="222"/>
      <c r="S38" s="222"/>
      <c r="T38" s="222"/>
      <c r="U38" s="222"/>
      <c r="V38" s="223"/>
      <c r="W38" s="257"/>
      <c r="X38" s="257"/>
      <c r="Y38" s="258"/>
      <c r="Z38" s="29"/>
      <c r="AA38" s="29"/>
      <c r="AB38" s="233"/>
      <c r="AC38" s="234"/>
      <c r="AD38" s="11"/>
    </row>
    <row r="39" spans="2:33" ht="40.15" customHeight="1" outlineLevel="1">
      <c r="B39" s="192"/>
      <c r="C39" s="137"/>
      <c r="D39" s="199"/>
      <c r="E39" s="224"/>
      <c r="F39" s="224"/>
      <c r="G39" s="224"/>
      <c r="H39" s="224"/>
      <c r="I39" s="224"/>
      <c r="J39" s="192"/>
      <c r="K39" s="11"/>
      <c r="L39" s="225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257"/>
      <c r="X39" s="257"/>
      <c r="Y39" s="258"/>
      <c r="Z39" s="29"/>
      <c r="AA39" s="29"/>
      <c r="AB39" s="284"/>
      <c r="AC39" s="284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96" t="s">
        <v>47</v>
      </c>
      <c r="D42" s="297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91" t="s">
        <v>48</v>
      </c>
      <c r="D43" s="292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88" t="s">
        <v>76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0"/>
    </row>
    <row r="44" spans="2:33" ht="32.25" customHeight="1" thickBot="1">
      <c r="B44" s="263" t="s">
        <v>149</v>
      </c>
      <c r="C44" s="266" t="str">
        <f t="shared" ref="C44:C51" si="6">C8</f>
        <v>Rr Sus 51206</v>
      </c>
      <c r="D44" s="26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70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2"/>
      <c r="AF44" s="262"/>
      <c r="AG44" s="262"/>
    </row>
    <row r="45" spans="2:33" ht="32.25" customHeight="1" thickBot="1">
      <c r="B45" s="264"/>
      <c r="C45" s="268" t="str">
        <f t="shared" si="6"/>
        <v>Fr sus 51201</v>
      </c>
      <c r="D45" s="26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76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8"/>
      <c r="AF45" s="262"/>
      <c r="AG45" s="262"/>
    </row>
    <row r="46" spans="2:33" ht="31.5" customHeight="1" thickBot="1">
      <c r="B46" s="264"/>
      <c r="C46" s="268" t="str">
        <f t="shared" si="6"/>
        <v>OA Cowl 55701</v>
      </c>
      <c r="D46" s="269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76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8"/>
      <c r="AF46" s="25"/>
      <c r="AG46" s="25"/>
    </row>
    <row r="47" spans="2:33" ht="31.5" customHeight="1" thickBot="1">
      <c r="B47" s="264"/>
      <c r="C47" s="268" t="str">
        <f t="shared" si="6"/>
        <v>Fr lwr arm 48068/9</v>
      </c>
      <c r="D47" s="269"/>
      <c r="E47" s="23"/>
      <c r="F47" s="21"/>
      <c r="G47" s="21"/>
      <c r="H47" s="21"/>
      <c r="I47" s="21"/>
      <c r="J47" s="21"/>
      <c r="K47" s="21">
        <v>1</v>
      </c>
      <c r="L47" s="21"/>
      <c r="M47" s="21"/>
      <c r="N47" s="21"/>
      <c r="O47" s="22"/>
      <c r="P47" s="31">
        <f t="shared" si="7"/>
        <v>1</v>
      </c>
      <c r="Q47" s="276"/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8"/>
      <c r="AF47" s="25"/>
      <c r="AG47" s="25"/>
    </row>
    <row r="48" spans="2:33" ht="31.5" customHeight="1" thickBot="1">
      <c r="B48" s="264"/>
      <c r="C48" s="268" t="str">
        <f t="shared" si="6"/>
        <v>Rear arm 48730</v>
      </c>
      <c r="D48" s="269"/>
      <c r="E48" s="23"/>
      <c r="F48" s="21"/>
      <c r="G48" s="21"/>
      <c r="H48" s="21"/>
      <c r="I48" s="21"/>
      <c r="J48" s="21"/>
      <c r="K48" s="21">
        <v>2</v>
      </c>
      <c r="L48" s="21"/>
      <c r="M48" s="21"/>
      <c r="N48" s="21"/>
      <c r="O48" s="22"/>
      <c r="P48" s="31">
        <f t="shared" si="7"/>
        <v>2</v>
      </c>
      <c r="Q48" s="273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F48" s="25"/>
      <c r="AG48" s="25"/>
    </row>
    <row r="49" spans="2:33" ht="31.5" customHeight="1" thickBot="1">
      <c r="B49" s="264"/>
      <c r="C49" s="268" t="str">
        <f t="shared" si="6"/>
        <v>Rear Beam 42110</v>
      </c>
      <c r="D49" s="269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79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1"/>
      <c r="AF49" s="25"/>
      <c r="AG49" s="25"/>
    </row>
    <row r="50" spans="2:33" ht="31.5" customHeight="1" thickBot="1">
      <c r="B50" s="264"/>
      <c r="C50" s="268" t="str">
        <f t="shared" si="6"/>
        <v>Rear Beam 42110 177D</v>
      </c>
      <c r="D50" s="269"/>
      <c r="E50" s="23"/>
      <c r="F50" s="21"/>
      <c r="G50" s="21"/>
      <c r="H50" s="21"/>
      <c r="I50" s="21"/>
      <c r="J50" s="21"/>
      <c r="K50" s="21">
        <v>1</v>
      </c>
      <c r="L50" s="21"/>
      <c r="M50" s="21"/>
      <c r="N50" s="21"/>
      <c r="O50" s="22"/>
      <c r="P50" s="31">
        <f t="shared" si="7"/>
        <v>1</v>
      </c>
      <c r="Q50" s="276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F50" s="25"/>
      <c r="AG50" s="25"/>
    </row>
    <row r="51" spans="2:33" ht="31.5" customHeight="1" thickBot="1">
      <c r="B51" s="265"/>
      <c r="C51" s="282" t="str">
        <f t="shared" si="6"/>
        <v>Rear Beam 42110 890B</v>
      </c>
      <c r="D51" s="283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>
        <v>8</v>
      </c>
      <c r="P51" s="166">
        <f t="shared" si="7"/>
        <v>8</v>
      </c>
      <c r="Q51" s="293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5"/>
      <c r="AF51" s="262"/>
      <c r="AG51" s="262"/>
    </row>
    <row r="53" spans="2:33" ht="21" customHeight="1">
      <c r="B53" s="10"/>
      <c r="C53" s="253" t="s">
        <v>29</v>
      </c>
      <c r="D53" s="253"/>
      <c r="E53" s="253"/>
      <c r="F53" s="253"/>
      <c r="G53" s="253" t="s">
        <v>30</v>
      </c>
      <c r="H53" s="253"/>
      <c r="I53" s="253"/>
      <c r="L53" s="285" t="s">
        <v>31</v>
      </c>
      <c r="M53" s="286"/>
      <c r="N53" s="286"/>
      <c r="O53" s="286"/>
      <c r="P53" s="286"/>
      <c r="Q53" s="286"/>
      <c r="R53" s="286"/>
      <c r="S53" s="286"/>
      <c r="T53" s="286"/>
      <c r="U53" s="286"/>
      <c r="V53" s="287"/>
      <c r="W53" s="34"/>
      <c r="X53" s="34"/>
      <c r="Y53" s="34"/>
      <c r="Z53" s="34"/>
      <c r="AA53" s="35"/>
    </row>
    <row r="54" spans="2:33" ht="21" customHeight="1">
      <c r="B54" s="10"/>
      <c r="C54" s="253"/>
      <c r="D54" s="253"/>
      <c r="E54" s="253"/>
      <c r="F54" s="253"/>
      <c r="G54" s="253"/>
      <c r="H54" s="253"/>
      <c r="I54" s="253"/>
      <c r="L54" s="12"/>
      <c r="AA54" s="13"/>
    </row>
    <row r="55" spans="2:33" ht="21" customHeight="1">
      <c r="B55" s="10"/>
      <c r="C55" s="253"/>
      <c r="D55" s="253"/>
      <c r="E55" s="253"/>
      <c r="F55" s="253"/>
      <c r="G55" s="253"/>
      <c r="H55" s="253"/>
      <c r="I55" s="253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53"/>
      <c r="D58" s="253"/>
      <c r="E58" s="253"/>
      <c r="F58" s="253"/>
      <c r="L58" s="12"/>
      <c r="AA58" s="13"/>
    </row>
    <row r="59" spans="2:33" ht="21" customHeight="1">
      <c r="B59" s="10"/>
      <c r="C59" s="253"/>
      <c r="D59" s="253"/>
      <c r="E59" s="253"/>
      <c r="F59" s="25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J17" sqref="J17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351">
        <v>45756</v>
      </c>
      <c r="C3" s="352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59" t="s">
        <v>33</v>
      </c>
      <c r="Z5" s="360"/>
      <c r="AE5" s="359" t="s">
        <v>34</v>
      </c>
      <c r="AF5" s="360"/>
    </row>
    <row r="6" spans="2:33" ht="21" customHeight="1">
      <c r="B6" s="361" t="s">
        <v>1</v>
      </c>
      <c r="C6" s="361" t="s">
        <v>2</v>
      </c>
      <c r="D6" s="361"/>
      <c r="E6" s="361"/>
      <c r="F6" s="336" t="s">
        <v>3</v>
      </c>
      <c r="G6" s="361" t="s">
        <v>4</v>
      </c>
      <c r="H6" s="361"/>
      <c r="I6" s="336" t="s">
        <v>5</v>
      </c>
      <c r="J6" s="336" t="s">
        <v>6</v>
      </c>
      <c r="K6" s="336" t="s">
        <v>7</v>
      </c>
      <c r="L6" s="336" t="s">
        <v>8</v>
      </c>
      <c r="M6" s="336" t="s">
        <v>67</v>
      </c>
      <c r="N6" s="369" t="s">
        <v>32</v>
      </c>
      <c r="O6" s="336" t="s">
        <v>68</v>
      </c>
      <c r="P6" s="361" t="s">
        <v>9</v>
      </c>
      <c r="Q6" s="361"/>
      <c r="R6" s="361" t="s">
        <v>10</v>
      </c>
      <c r="S6" s="333" t="s">
        <v>11</v>
      </c>
      <c r="T6" s="362" t="s">
        <v>35</v>
      </c>
      <c r="U6" s="363"/>
      <c r="V6" s="367" t="s">
        <v>15</v>
      </c>
      <c r="W6" s="368"/>
      <c r="X6" s="184"/>
      <c r="Y6" s="364" t="s">
        <v>36</v>
      </c>
      <c r="Z6" s="365"/>
      <c r="AA6" s="365"/>
      <c r="AB6" s="365"/>
      <c r="AC6" s="366"/>
      <c r="AD6" s="185"/>
      <c r="AE6" s="364" t="s">
        <v>36</v>
      </c>
      <c r="AF6" s="365"/>
      <c r="AG6" s="366"/>
    </row>
    <row r="7" spans="2:33" ht="51">
      <c r="B7" s="361"/>
      <c r="C7" s="361"/>
      <c r="D7" s="361"/>
      <c r="E7" s="361"/>
      <c r="F7" s="336"/>
      <c r="G7" s="85" t="s">
        <v>12</v>
      </c>
      <c r="H7" s="154" t="s">
        <v>89</v>
      </c>
      <c r="I7" s="336"/>
      <c r="J7" s="336"/>
      <c r="K7" s="336"/>
      <c r="L7" s="336"/>
      <c r="M7" s="336"/>
      <c r="N7" s="369"/>
      <c r="O7" s="336"/>
      <c r="P7" s="154" t="s">
        <v>13</v>
      </c>
      <c r="Q7" s="154" t="s">
        <v>14</v>
      </c>
      <c r="R7" s="361"/>
      <c r="S7" s="333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53" t="s">
        <v>119</v>
      </c>
      <c r="D8" s="354"/>
      <c r="E8" s="355"/>
      <c r="F8" s="83">
        <v>3.48</v>
      </c>
      <c r="G8" s="1">
        <v>96</v>
      </c>
      <c r="H8" s="1">
        <v>132</v>
      </c>
      <c r="I8" s="91">
        <v>0.27777777777777779</v>
      </c>
      <c r="J8" s="4">
        <v>0.61458333333333337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420</v>
      </c>
      <c r="L8" s="94"/>
      <c r="M8" s="90">
        <f>IFERROR(IF(K1+SUM(K8:L8)+SUM(K8:L8)="","",((K8-(F8*G8))-L8)),0)</f>
        <v>85.920000000000016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1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53" t="s">
        <v>91</v>
      </c>
      <c r="D9" s="354"/>
      <c r="E9" s="355"/>
      <c r="F9" s="83">
        <v>1.2</v>
      </c>
      <c r="G9" s="1">
        <v>420</v>
      </c>
      <c r="H9" s="1">
        <v>420</v>
      </c>
      <c r="I9" s="91">
        <v>0.27777777777777779</v>
      </c>
      <c r="J9" s="4">
        <v>0.67013888888888884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490</v>
      </c>
      <c r="L9" s="94"/>
      <c r="M9" s="90">
        <f>IFERROR(IF(K2+SUM(K9:L9)+SUM(K9:L9)="","",((K9-(F9*G9))-L9)),0)</f>
        <v>-14</v>
      </c>
      <c r="N9" s="194">
        <f t="shared" ref="N9:N15" si="0">IFERROR(IF((K9-450)/60&lt;0,0,K9-450)/60,0)</f>
        <v>0.66666666666666663</v>
      </c>
      <c r="O9" s="92"/>
      <c r="P9" s="5"/>
      <c r="Q9" s="5"/>
      <c r="R9" s="104">
        <f t="shared" ref="R9:R15" si="1">IFERROR(IF((F9/((K9-L9)/H9))&gt;1,1,F9/((K9-L9)/H9)),0)</f>
        <v>1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53" t="s">
        <v>120</v>
      </c>
      <c r="D10" s="354"/>
      <c r="E10" s="355"/>
      <c r="F10" s="83">
        <v>1.2</v>
      </c>
      <c r="G10" s="1">
        <v>408</v>
      </c>
      <c r="H10" s="1">
        <v>408</v>
      </c>
      <c r="I10" s="91">
        <v>0.27777777777777779</v>
      </c>
      <c r="J10" s="4">
        <v>0.625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435</v>
      </c>
      <c r="L10" s="94"/>
      <c r="M10" s="90">
        <f t="shared" ref="M10:M15" si="4">IFERROR(IF(K3+SUM(K10:L10)+SUM(K10:L10)="","",((K10-(F10*G10))-L10)),0)</f>
        <v>-54.599999999999966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53" t="s">
        <v>143</v>
      </c>
      <c r="D11" s="354"/>
      <c r="E11" s="355"/>
      <c r="F11" s="83">
        <v>1.2</v>
      </c>
      <c r="G11" s="1">
        <v>576</v>
      </c>
      <c r="H11" s="1">
        <v>576</v>
      </c>
      <c r="I11" s="91">
        <v>0.27777777777777779</v>
      </c>
      <c r="J11" s="4">
        <v>0.59375</v>
      </c>
      <c r="K11" s="99">
        <f t="shared" si="3"/>
        <v>390</v>
      </c>
      <c r="L11" s="94"/>
      <c r="M11" s="90">
        <f>IFERROR(IF(K4+SUM(K11:L11)+SUM(K11:L11)="","",((K11-(F11*G11))-L11)),0)</f>
        <v>-301.19999999999993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45" t="s">
        <v>219</v>
      </c>
      <c r="D12" s="346"/>
      <c r="E12" s="347"/>
      <c r="F12" s="83">
        <v>1.2</v>
      </c>
      <c r="G12" s="1">
        <v>420</v>
      </c>
      <c r="H12" s="1">
        <v>420</v>
      </c>
      <c r="I12" s="91">
        <v>0.27777777777777779</v>
      </c>
      <c r="J12" s="4">
        <v>0.69097222222222221</v>
      </c>
      <c r="K12" s="99">
        <f t="shared" si="3"/>
        <v>520</v>
      </c>
      <c r="L12" s="94"/>
      <c r="M12" s="90">
        <f t="shared" si="4"/>
        <v>16</v>
      </c>
      <c r="N12" s="194">
        <f t="shared" si="0"/>
        <v>1.1666666666666667</v>
      </c>
      <c r="O12" s="96"/>
      <c r="P12" s="97"/>
      <c r="Q12" s="97"/>
      <c r="R12" s="104">
        <f t="shared" si="1"/>
        <v>0.96923076923076912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45" t="s">
        <v>121</v>
      </c>
      <c r="D13" s="346"/>
      <c r="E13" s="347"/>
      <c r="F13" s="83">
        <v>1.25</v>
      </c>
      <c r="G13" s="1">
        <v>369</v>
      </c>
      <c r="H13" s="1">
        <v>387</v>
      </c>
      <c r="I13" s="91">
        <v>0.27777777777777779</v>
      </c>
      <c r="J13" s="4">
        <v>0.72916666666666663</v>
      </c>
      <c r="K13" s="99">
        <f t="shared" si="3"/>
        <v>575</v>
      </c>
      <c r="L13" s="94">
        <v>80</v>
      </c>
      <c r="M13" s="90">
        <f t="shared" si="4"/>
        <v>0</v>
      </c>
      <c r="N13" s="194">
        <f t="shared" si="0"/>
        <v>2.0833333333333335</v>
      </c>
      <c r="O13" s="96"/>
      <c r="P13" s="97"/>
      <c r="Q13" s="97"/>
      <c r="R13" s="104">
        <f t="shared" si="1"/>
        <v>0.97727272727272718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45" t="s">
        <v>122</v>
      </c>
      <c r="D14" s="346"/>
      <c r="E14" s="347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56" t="s">
        <v>69</v>
      </c>
      <c r="D15" s="357"/>
      <c r="E15" s="35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48" t="s">
        <v>93</v>
      </c>
      <c r="D16" s="349"/>
      <c r="E16" s="350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48" t="s">
        <v>96</v>
      </c>
      <c r="D17" s="349"/>
      <c r="E17" s="350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48" t="s">
        <v>70</v>
      </c>
      <c r="D18" s="349"/>
      <c r="E18" s="350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37" t="s">
        <v>94</v>
      </c>
      <c r="D20" s="338"/>
      <c r="E20" s="339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37" t="s">
        <v>123</v>
      </c>
      <c r="D21" s="338"/>
      <c r="E21" s="339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37" t="s">
        <v>124</v>
      </c>
      <c r="D22" s="338"/>
      <c r="E22" s="339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40"/>
      <c r="D23" s="341"/>
      <c r="E23" s="342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43" t="s">
        <v>42</v>
      </c>
      <c r="T26" s="343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44" t="s">
        <v>85</v>
      </c>
      <c r="M27" s="344"/>
      <c r="N27" s="344"/>
      <c r="O27" s="344"/>
      <c r="P27" s="344" t="s">
        <v>86</v>
      </c>
      <c r="Q27" s="309"/>
      <c r="R27" s="309"/>
      <c r="S27" s="85" t="s">
        <v>43</v>
      </c>
      <c r="T27" s="90" t="s">
        <v>44</v>
      </c>
      <c r="U27" s="333" t="s">
        <v>74</v>
      </c>
      <c r="V27" s="333"/>
      <c r="W27" s="85" t="s">
        <v>45</v>
      </c>
    </row>
    <row r="28" spans="2:33" ht="40.15" customHeight="1">
      <c r="B28" s="215" t="s">
        <v>215</v>
      </c>
      <c r="C28" s="298" t="s">
        <v>241</v>
      </c>
      <c r="D28" s="308"/>
      <c r="E28" s="308"/>
      <c r="F28" s="308"/>
      <c r="G28" s="308"/>
      <c r="H28" s="308"/>
      <c r="I28" s="199"/>
      <c r="J28" s="219">
        <v>80</v>
      </c>
      <c r="K28" s="11"/>
      <c r="L28" s="300" t="s">
        <v>250</v>
      </c>
      <c r="M28" s="301"/>
      <c r="N28" s="301"/>
      <c r="O28" s="302"/>
      <c r="P28" s="225" t="s">
        <v>251</v>
      </c>
      <c r="Q28" s="222"/>
      <c r="R28" s="223"/>
      <c r="S28" s="29"/>
      <c r="T28" s="29"/>
      <c r="U28" s="298"/>
      <c r="V28" s="299"/>
      <c r="W28" s="90"/>
    </row>
    <row r="29" spans="2:33" ht="40.15" customHeight="1">
      <c r="B29" s="215"/>
      <c r="C29" s="298"/>
      <c r="D29" s="308"/>
      <c r="E29" s="308"/>
      <c r="F29" s="308"/>
      <c r="G29" s="308"/>
      <c r="H29" s="308"/>
      <c r="I29" s="199"/>
      <c r="J29" s="152"/>
      <c r="K29" s="11"/>
      <c r="L29" s="300"/>
      <c r="M29" s="301"/>
      <c r="N29" s="301"/>
      <c r="O29" s="302"/>
      <c r="P29" s="225"/>
      <c r="Q29" s="222"/>
      <c r="R29" s="223"/>
      <c r="S29" s="29"/>
      <c r="T29" s="29"/>
      <c r="U29" s="298"/>
      <c r="V29" s="299"/>
      <c r="W29" s="90"/>
    </row>
    <row r="30" spans="2:33" ht="40.15" customHeight="1">
      <c r="B30" s="215"/>
      <c r="C30" s="298"/>
      <c r="D30" s="308"/>
      <c r="E30" s="308"/>
      <c r="F30" s="308"/>
      <c r="G30" s="308"/>
      <c r="H30" s="308"/>
      <c r="I30" s="199"/>
      <c r="J30" s="152"/>
      <c r="K30" s="11"/>
      <c r="L30" s="300"/>
      <c r="M30" s="301"/>
      <c r="N30" s="301"/>
      <c r="O30" s="302"/>
      <c r="P30" s="225"/>
      <c r="Q30" s="222"/>
      <c r="R30" s="223"/>
      <c r="S30" s="29"/>
      <c r="T30" s="29"/>
      <c r="U30" s="298"/>
      <c r="V30" s="299"/>
      <c r="W30" s="90"/>
    </row>
    <row r="31" spans="2:33" ht="40.15" customHeight="1">
      <c r="B31" s="215"/>
      <c r="C31" s="298"/>
      <c r="D31" s="308"/>
      <c r="E31" s="308"/>
      <c r="F31" s="308"/>
      <c r="G31" s="308"/>
      <c r="H31" s="308"/>
      <c r="I31" s="199"/>
      <c r="J31" s="152"/>
      <c r="K31" s="11"/>
      <c r="L31" s="300"/>
      <c r="M31" s="301"/>
      <c r="N31" s="301"/>
      <c r="O31" s="302"/>
      <c r="P31" s="225"/>
      <c r="Q31" s="222"/>
      <c r="R31" s="223"/>
      <c r="S31" s="29"/>
      <c r="T31" s="29"/>
      <c r="U31" s="298"/>
      <c r="V31" s="299"/>
      <c r="W31" s="90"/>
    </row>
    <row r="32" spans="2:33" ht="40.15" customHeight="1">
      <c r="B32" s="215"/>
      <c r="C32" s="298"/>
      <c r="D32" s="308"/>
      <c r="E32" s="308"/>
      <c r="F32" s="308"/>
      <c r="G32" s="308"/>
      <c r="H32" s="308"/>
      <c r="I32" s="199"/>
      <c r="J32" s="152"/>
      <c r="K32" s="11"/>
      <c r="L32" s="300"/>
      <c r="M32" s="301"/>
      <c r="N32" s="301"/>
      <c r="O32" s="302"/>
      <c r="P32" s="225"/>
      <c r="Q32" s="222"/>
      <c r="R32" s="223"/>
      <c r="S32" s="29"/>
      <c r="T32" s="29"/>
      <c r="U32" s="298"/>
      <c r="V32" s="299"/>
      <c r="W32" s="90"/>
    </row>
    <row r="33" spans="2:23" ht="40.15" customHeight="1">
      <c r="B33" s="215"/>
      <c r="C33" s="298"/>
      <c r="D33" s="308"/>
      <c r="E33" s="308"/>
      <c r="F33" s="308"/>
      <c r="G33" s="308"/>
      <c r="H33" s="308"/>
      <c r="I33" s="199"/>
      <c r="J33" s="89"/>
      <c r="K33" s="11"/>
      <c r="L33" s="300"/>
      <c r="M33" s="301"/>
      <c r="N33" s="301"/>
      <c r="O33" s="302"/>
      <c r="P33" s="225"/>
      <c r="Q33" s="222"/>
      <c r="R33" s="223"/>
      <c r="S33" s="10"/>
      <c r="T33" s="10"/>
      <c r="U33" s="303"/>
      <c r="V33" s="304"/>
      <c r="W33" s="90"/>
    </row>
    <row r="34" spans="2:23" ht="40.15" customHeight="1">
      <c r="B34" s="215"/>
      <c r="C34" s="298"/>
      <c r="D34" s="308"/>
      <c r="E34" s="308"/>
      <c r="F34" s="308"/>
      <c r="G34" s="308"/>
      <c r="H34" s="308"/>
      <c r="I34" s="199"/>
      <c r="J34" s="89"/>
      <c r="K34" s="11"/>
      <c r="L34" s="300"/>
      <c r="M34" s="301"/>
      <c r="N34" s="301"/>
      <c r="O34" s="302"/>
      <c r="P34" s="300"/>
      <c r="Q34" s="301"/>
      <c r="R34" s="302"/>
      <c r="S34" s="10"/>
      <c r="T34" s="10"/>
      <c r="U34" s="303"/>
      <c r="V34" s="304"/>
      <c r="W34" s="90"/>
    </row>
    <row r="35" spans="2:23" ht="40.15" customHeight="1">
      <c r="B35" s="215"/>
      <c r="C35" s="298"/>
      <c r="D35" s="308"/>
      <c r="E35" s="308"/>
      <c r="F35" s="308"/>
      <c r="G35" s="308"/>
      <c r="H35" s="308"/>
      <c r="I35" s="199"/>
      <c r="J35" s="89"/>
      <c r="K35" s="11"/>
      <c r="L35" s="300"/>
      <c r="M35" s="301"/>
      <c r="N35" s="301"/>
      <c r="O35" s="302"/>
      <c r="P35" s="300"/>
      <c r="Q35" s="301"/>
      <c r="R35" s="302"/>
      <c r="S35" s="10"/>
      <c r="T35" s="10"/>
      <c r="U35" s="303"/>
      <c r="V35" s="304"/>
      <c r="W35" s="90"/>
    </row>
    <row r="36" spans="2:23" ht="40.15" customHeight="1">
      <c r="B36" s="215"/>
      <c r="C36" s="298"/>
      <c r="D36" s="308"/>
      <c r="E36" s="308"/>
      <c r="F36" s="308"/>
      <c r="G36" s="308"/>
      <c r="H36" s="308"/>
      <c r="I36" s="199"/>
      <c r="J36" s="89"/>
      <c r="K36" s="11"/>
      <c r="L36" s="305"/>
      <c r="M36" s="306"/>
      <c r="N36" s="306"/>
      <c r="O36" s="273"/>
      <c r="P36" s="253"/>
      <c r="Q36" s="253"/>
      <c r="R36" s="253"/>
      <c r="S36" s="10"/>
      <c r="T36" s="10"/>
      <c r="U36" s="303"/>
      <c r="V36" s="304"/>
      <c r="W36" s="90"/>
    </row>
    <row r="37" spans="2:23" ht="40.15" customHeight="1">
      <c r="B37" s="215"/>
      <c r="C37" s="298"/>
      <c r="D37" s="308"/>
      <c r="E37" s="308"/>
      <c r="F37" s="308"/>
      <c r="G37" s="308"/>
      <c r="H37" s="308"/>
      <c r="I37" s="199"/>
      <c r="J37" s="152"/>
      <c r="K37" s="11"/>
      <c r="L37" s="300"/>
      <c r="M37" s="301"/>
      <c r="N37" s="301"/>
      <c r="O37" s="302"/>
      <c r="P37" s="225"/>
      <c r="Q37" s="222"/>
      <c r="R37" s="223"/>
      <c r="S37" s="29"/>
      <c r="T37" s="29"/>
      <c r="U37" s="298"/>
      <c r="V37" s="299"/>
      <c r="W37" s="90"/>
    </row>
    <row r="38" spans="2:23" ht="40.15" customHeight="1" outlineLevel="1">
      <c r="B38" s="192"/>
      <c r="C38" s="298"/>
      <c r="D38" s="308"/>
      <c r="E38" s="308"/>
      <c r="F38" s="308"/>
      <c r="G38" s="308"/>
      <c r="H38" s="308"/>
      <c r="I38" s="199"/>
      <c r="J38" s="152"/>
      <c r="K38" s="11"/>
      <c r="L38" s="300"/>
      <c r="M38" s="301"/>
      <c r="N38" s="301"/>
      <c r="O38" s="302"/>
      <c r="P38" s="300"/>
      <c r="Q38" s="301"/>
      <c r="R38" s="302"/>
      <c r="S38" s="29"/>
      <c r="T38" s="29"/>
      <c r="U38" s="298"/>
      <c r="V38" s="299"/>
      <c r="W38" s="90"/>
    </row>
    <row r="39" spans="2:23" ht="40.15" customHeight="1" outlineLevel="1">
      <c r="B39" s="192"/>
      <c r="C39" s="298"/>
      <c r="D39" s="308"/>
      <c r="E39" s="308"/>
      <c r="F39" s="308"/>
      <c r="G39" s="308"/>
      <c r="H39" s="308"/>
      <c r="I39" s="199"/>
      <c r="J39" s="89"/>
      <c r="K39" s="11"/>
      <c r="L39" s="256"/>
      <c r="M39" s="257"/>
      <c r="N39" s="257"/>
      <c r="O39" s="258"/>
      <c r="P39" s="256"/>
      <c r="Q39" s="257"/>
      <c r="R39" s="258"/>
      <c r="S39" s="10"/>
      <c r="T39" s="10"/>
      <c r="U39" s="303"/>
      <c r="V39" s="304"/>
      <c r="W39" s="90"/>
    </row>
    <row r="40" spans="2:23" ht="40.15" customHeight="1" outlineLevel="1">
      <c r="B40" s="192"/>
      <c r="C40" s="298"/>
      <c r="D40" s="308"/>
      <c r="E40" s="308"/>
      <c r="F40" s="308"/>
      <c r="G40" s="308"/>
      <c r="H40" s="308"/>
      <c r="I40" s="199"/>
      <c r="J40" s="89"/>
      <c r="K40" s="11"/>
      <c r="L40" s="256"/>
      <c r="M40" s="257"/>
      <c r="N40" s="257"/>
      <c r="O40" s="258"/>
      <c r="P40" s="256"/>
      <c r="Q40" s="257"/>
      <c r="R40" s="258"/>
      <c r="S40" s="10"/>
      <c r="T40" s="10"/>
      <c r="U40" s="303"/>
      <c r="V40" s="304"/>
      <c r="W40" s="90"/>
    </row>
    <row r="41" spans="2:23" ht="40.15" customHeight="1" outlineLevel="1">
      <c r="B41" s="192"/>
      <c r="C41" s="298"/>
      <c r="D41" s="308"/>
      <c r="E41" s="308"/>
      <c r="F41" s="308"/>
      <c r="G41" s="308"/>
      <c r="H41" s="308"/>
      <c r="I41" s="199"/>
      <c r="J41" s="89"/>
      <c r="K41" s="11"/>
      <c r="L41" s="256"/>
      <c r="M41" s="257"/>
      <c r="N41" s="257"/>
      <c r="O41" s="258"/>
      <c r="P41" s="256"/>
      <c r="Q41" s="257"/>
      <c r="R41" s="258"/>
      <c r="S41" s="10"/>
      <c r="T41" s="10"/>
      <c r="U41" s="303"/>
      <c r="V41" s="304"/>
      <c r="W41" s="90"/>
    </row>
    <row r="42" spans="2:23" ht="40.15" customHeight="1" outlineLevel="1">
      <c r="B42" s="192"/>
      <c r="C42" s="298"/>
      <c r="D42" s="308"/>
      <c r="E42" s="308"/>
      <c r="F42" s="308"/>
      <c r="G42" s="308"/>
      <c r="H42" s="308"/>
      <c r="I42" s="199"/>
      <c r="J42" s="89"/>
      <c r="K42" s="11"/>
      <c r="L42" s="305"/>
      <c r="M42" s="306"/>
      <c r="N42" s="306"/>
      <c r="O42" s="273"/>
      <c r="P42" s="253"/>
      <c r="Q42" s="253"/>
      <c r="R42" s="253"/>
      <c r="S42" s="10"/>
      <c r="T42" s="10"/>
      <c r="U42" s="303"/>
      <c r="V42" s="304"/>
      <c r="W42" s="90"/>
    </row>
    <row r="43" spans="2:23" ht="40.15" customHeight="1" outlineLevel="1">
      <c r="B43" s="192"/>
      <c r="C43" s="298"/>
      <c r="D43" s="308"/>
      <c r="E43" s="308"/>
      <c r="F43" s="308"/>
      <c r="G43" s="308"/>
      <c r="H43" s="308"/>
      <c r="I43" s="199"/>
      <c r="J43" s="152"/>
      <c r="K43" s="11"/>
      <c r="L43" s="300"/>
      <c r="M43" s="301"/>
      <c r="N43" s="301"/>
      <c r="O43" s="302"/>
      <c r="P43" s="300"/>
      <c r="Q43" s="301"/>
      <c r="R43" s="302"/>
      <c r="S43" s="29"/>
      <c r="T43" s="29"/>
      <c r="U43" s="298"/>
      <c r="V43" s="299"/>
      <c r="W43" s="90"/>
    </row>
    <row r="44" spans="2:23" ht="40.15" customHeight="1" outlineLevel="1">
      <c r="B44" s="192"/>
      <c r="C44" s="298"/>
      <c r="D44" s="308"/>
      <c r="E44" s="308"/>
      <c r="F44" s="308"/>
      <c r="G44" s="308"/>
      <c r="H44" s="308"/>
      <c r="I44" s="199"/>
      <c r="J44" s="89"/>
      <c r="K44" s="11"/>
      <c r="L44" s="256"/>
      <c r="M44" s="257"/>
      <c r="N44" s="257"/>
      <c r="O44" s="258"/>
      <c r="P44" s="256"/>
      <c r="Q44" s="257"/>
      <c r="R44" s="258"/>
      <c r="S44" s="10"/>
      <c r="T44" s="10"/>
      <c r="U44" s="303"/>
      <c r="V44" s="304"/>
      <c r="W44" s="90"/>
    </row>
    <row r="45" spans="2:23" ht="40.15" customHeight="1" outlineLevel="1">
      <c r="B45" s="192"/>
      <c r="C45" s="298"/>
      <c r="D45" s="308"/>
      <c r="E45" s="308"/>
      <c r="F45" s="308"/>
      <c r="G45" s="308"/>
      <c r="H45" s="308"/>
      <c r="I45" s="199"/>
      <c r="J45" s="89"/>
      <c r="K45" s="11"/>
      <c r="L45" s="256"/>
      <c r="M45" s="257"/>
      <c r="N45" s="257"/>
      <c r="O45" s="258"/>
      <c r="P45" s="256"/>
      <c r="Q45" s="257"/>
      <c r="R45" s="258"/>
      <c r="S45" s="10"/>
      <c r="T45" s="10"/>
      <c r="U45" s="303"/>
      <c r="V45" s="304"/>
      <c r="W45" s="90"/>
    </row>
    <row r="46" spans="2:23" ht="40.15" customHeight="1" outlineLevel="1">
      <c r="B46" s="192"/>
      <c r="C46" s="298"/>
      <c r="D46" s="308"/>
      <c r="E46" s="308"/>
      <c r="F46" s="308"/>
      <c r="G46" s="308"/>
      <c r="H46" s="308"/>
      <c r="I46" s="199"/>
      <c r="J46" s="89"/>
      <c r="K46" s="11"/>
      <c r="L46" s="256"/>
      <c r="M46" s="257"/>
      <c r="N46" s="257"/>
      <c r="O46" s="258"/>
      <c r="P46" s="256"/>
      <c r="Q46" s="257"/>
      <c r="R46" s="258"/>
      <c r="S46" s="10"/>
      <c r="T46" s="10"/>
      <c r="U46" s="303"/>
      <c r="V46" s="304"/>
      <c r="W46" s="90"/>
    </row>
    <row r="47" spans="2:23" ht="40.15" customHeight="1" outlineLevel="1">
      <c r="B47" s="192"/>
      <c r="C47" s="298"/>
      <c r="D47" s="308"/>
      <c r="E47" s="308"/>
      <c r="F47" s="308"/>
      <c r="G47" s="308"/>
      <c r="H47" s="308"/>
      <c r="I47" s="199"/>
      <c r="J47" s="89"/>
      <c r="K47" s="11"/>
      <c r="L47" s="305"/>
      <c r="M47" s="306"/>
      <c r="N47" s="306"/>
      <c r="O47" s="273"/>
      <c r="P47" s="253"/>
      <c r="Q47" s="253"/>
      <c r="R47" s="253"/>
      <c r="S47" s="10"/>
      <c r="T47" s="10"/>
      <c r="U47" s="303"/>
      <c r="V47" s="304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96" t="s">
        <v>47</v>
      </c>
      <c r="D50" s="297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91" t="s">
        <v>48</v>
      </c>
      <c r="D51" s="292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17" t="s">
        <v>76</v>
      </c>
      <c r="R51" s="318"/>
      <c r="S51" s="318"/>
      <c r="T51" s="318"/>
      <c r="U51" s="318"/>
      <c r="V51" s="318"/>
      <c r="W51" s="319"/>
    </row>
    <row r="52" spans="2:23" s="52" customFormat="1" ht="30" customHeight="1">
      <c r="B52" s="325" t="s">
        <v>81</v>
      </c>
      <c r="C52" s="328" t="str">
        <f>C8</f>
        <v>Rr Sus 51206</v>
      </c>
      <c r="D52" s="329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30"/>
      <c r="R52" s="331"/>
      <c r="S52" s="331"/>
      <c r="T52" s="331"/>
      <c r="U52" s="331"/>
      <c r="V52" s="331"/>
      <c r="W52" s="332"/>
    </row>
    <row r="53" spans="2:23" s="52" customFormat="1" ht="30" customHeight="1">
      <c r="B53" s="326"/>
      <c r="C53" s="310" t="str">
        <f t="shared" ref="C53:C58" si="8">C9</f>
        <v>Fr lwr arm 48068/9</v>
      </c>
      <c r="D53" s="311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15"/>
      <c r="R53" s="253"/>
      <c r="S53" s="253"/>
      <c r="T53" s="253"/>
      <c r="U53" s="253"/>
      <c r="V53" s="253"/>
      <c r="W53" s="316"/>
    </row>
    <row r="54" spans="2:23" s="52" customFormat="1" ht="30" customHeight="1">
      <c r="B54" s="326"/>
      <c r="C54" s="310" t="str">
        <f t="shared" si="8"/>
        <v>OA Cowl 55701</v>
      </c>
      <c r="D54" s="311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15"/>
      <c r="R54" s="253"/>
      <c r="S54" s="253"/>
      <c r="T54" s="253"/>
      <c r="U54" s="253"/>
      <c r="V54" s="253"/>
      <c r="W54" s="316"/>
    </row>
    <row r="55" spans="2:23" s="52" customFormat="1" ht="30" customHeight="1">
      <c r="B55" s="326"/>
      <c r="C55" s="310" t="str">
        <f t="shared" si="8"/>
        <v>Rear arm 48730</v>
      </c>
      <c r="D55" s="311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15"/>
      <c r="R55" s="253"/>
      <c r="S55" s="253"/>
      <c r="T55" s="253"/>
      <c r="U55" s="253"/>
      <c r="V55" s="253"/>
      <c r="W55" s="316"/>
    </row>
    <row r="56" spans="2:23" s="52" customFormat="1" ht="30" customHeight="1">
      <c r="B56" s="326"/>
      <c r="C56" s="310" t="str">
        <f t="shared" si="8"/>
        <v>Fr sus 51201</v>
      </c>
      <c r="D56" s="311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>
        <v>8</v>
      </c>
      <c r="P56" s="178">
        <f t="shared" si="7"/>
        <v>8</v>
      </c>
      <c r="Q56" s="315"/>
      <c r="R56" s="253"/>
      <c r="S56" s="253"/>
      <c r="T56" s="253"/>
      <c r="U56" s="253"/>
      <c r="V56" s="253"/>
      <c r="W56" s="316"/>
    </row>
    <row r="57" spans="2:23" s="52" customFormat="1" ht="30" customHeight="1">
      <c r="B57" s="326"/>
      <c r="C57" s="310" t="str">
        <f t="shared" si="8"/>
        <v>Rear Beam 42110 177D</v>
      </c>
      <c r="D57" s="311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15"/>
      <c r="R57" s="253"/>
      <c r="S57" s="253"/>
      <c r="T57" s="253"/>
      <c r="U57" s="253"/>
      <c r="V57" s="253"/>
      <c r="W57" s="316"/>
    </row>
    <row r="58" spans="2:23" s="52" customFormat="1" ht="30" customHeight="1" thickBot="1">
      <c r="B58" s="327"/>
      <c r="C58" s="323" t="str">
        <f t="shared" si="8"/>
        <v>Rear Beam 42110 890B</v>
      </c>
      <c r="D58" s="324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20"/>
      <c r="R58" s="321"/>
      <c r="S58" s="321"/>
      <c r="T58" s="321"/>
      <c r="U58" s="321"/>
      <c r="V58" s="321"/>
      <c r="W58" s="322"/>
    </row>
    <row r="60" spans="2:23" ht="21" customHeight="1">
      <c r="B60" s="44"/>
      <c r="C60" s="309" t="s">
        <v>29</v>
      </c>
      <c r="D60" s="309"/>
      <c r="E60" s="309"/>
      <c r="F60" s="309"/>
      <c r="G60" s="309" t="s">
        <v>30</v>
      </c>
      <c r="H60" s="309"/>
      <c r="I60" s="309"/>
      <c r="L60" s="312" t="s">
        <v>31</v>
      </c>
      <c r="M60" s="313"/>
      <c r="N60" s="313"/>
      <c r="O60" s="314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07"/>
      <c r="D61" s="307"/>
      <c r="E61" s="307"/>
      <c r="F61" s="307"/>
      <c r="G61" s="307"/>
      <c r="H61" s="307"/>
      <c r="I61" s="307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07"/>
      <c r="D62" s="307"/>
      <c r="E62" s="307"/>
      <c r="F62" s="307"/>
      <c r="G62" s="307"/>
      <c r="H62" s="307"/>
      <c r="I62" s="307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07"/>
      <c r="D65" s="307"/>
      <c r="E65" s="307"/>
      <c r="F65" s="307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07"/>
      <c r="D66" s="307"/>
      <c r="E66" s="307"/>
      <c r="F66" s="307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36</v>
      </c>
      <c r="F15" s="119">
        <f t="shared" ref="F15:F21" si="1">C15+E15</f>
        <v>36</v>
      </c>
      <c r="G15" s="129">
        <f t="shared" ref="G15:G21" si="2">F15-B15</f>
        <v>36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0</v>
      </c>
      <c r="F16" s="119">
        <f t="shared" si="1"/>
        <v>0</v>
      </c>
      <c r="G16" s="129">
        <f t="shared" si="2"/>
        <v>0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96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8.75">
      <c r="D34" s="126">
        <v>48730</v>
      </c>
      <c r="E34" s="125">
        <f>'UA(New)'!G12-'Estock Mgr'!D19</f>
        <v>420</v>
      </c>
    </row>
    <row r="35" spans="4:6" ht="18.75">
      <c r="D35" s="128" t="s">
        <v>126</v>
      </c>
      <c r="E35" s="125">
        <f>'UA(New)'!G14-'Estock Mgr'!D20</f>
        <v>99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1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45756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Rr_Beam_177D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Process down</v>
      </c>
      <c r="V3" s="196" t="str" cm="1">
        <f t="array" aca="1" ref="V3" ca="1">INDIRECT("'UA(New)'!L" &amp; V24)</f>
        <v xml:space="preserve">Waiting on e coated parts </v>
      </c>
      <c r="W3" s="196" cm="1">
        <f t="array" aca="1" ref="W3" ca="1">INDIRECT("'UA(New)'!J" &amp; W24)</f>
        <v>80</v>
      </c>
      <c r="X3" s="198">
        <f>'UW(New)'!$B$3</f>
        <v>45756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0.98630136986301375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45756</v>
      </c>
      <c r="P4" s="198" t="str">
        <f>'UW(New)'!$F$4</f>
        <v>1st</v>
      </c>
      <c r="R4" s="195" t="s">
        <v>153</v>
      </c>
      <c r="S4" s="195" cm="1">
        <f t="array" aca="1" ref="S4" ca="1">INDIRECT("'UA(New)'!B" &amp; S25)</f>
        <v>0</v>
      </c>
      <c r="T4" s="195" cm="1">
        <f t="array" aca="1" ref="T4" ca="1">INDIRECT("'UA(New)'!I" &amp; T25)</f>
        <v>0</v>
      </c>
      <c r="U4" s="195" cm="1">
        <f t="array" aca="1" ref="U4" ca="1">INDIRECT("'UA(New)'!C" &amp; U25)</f>
        <v>0</v>
      </c>
      <c r="V4" s="195" cm="1">
        <f t="array" aca="1" ref="V4" ca="1">INDIRECT("'UA(New)'!L" &amp; V25)</f>
        <v>0</v>
      </c>
      <c r="W4" s="195" cm="1">
        <f t="array" aca="1" ref="W4" ca="1">INDIRECT("'UA(New)'!J" &amp; W25)</f>
        <v>0</v>
      </c>
      <c r="X4" s="197">
        <f>'UW(New)'!$B$3</f>
        <v>45756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45756</v>
      </c>
      <c r="P5" s="198" t="str">
        <f>'UW(New)'!$F$4</f>
        <v>1st</v>
      </c>
      <c r="R5" s="195" t="s">
        <v>153</v>
      </c>
      <c r="S5" s="195" cm="1">
        <f t="array" aca="1" ref="S5" ca="1">INDIRECT("'UA(New)'!B" &amp; S26)</f>
        <v>0</v>
      </c>
      <c r="T5" s="195" cm="1">
        <f t="array" aca="1" ref="T5" ca="1">INDIRECT("'UA(New)'!I" &amp; T26)</f>
        <v>0</v>
      </c>
      <c r="U5" s="195" cm="1">
        <f t="array" aca="1" ref="U5" ca="1">INDIRECT("'UA(New)'!C" &amp; U26)</f>
        <v>0</v>
      </c>
      <c r="V5" s="195" cm="1">
        <f t="array" aca="1" ref="V5" ca="1">INDIRECT("'UA(New)'!L" &amp; V26)</f>
        <v>0</v>
      </c>
      <c r="W5" s="195" cm="1">
        <f t="array" aca="1" ref="W5" ca="1">INDIRECT("'UA(New)'!J" &amp; W26)</f>
        <v>0</v>
      </c>
      <c r="X5" s="197">
        <f>'UW(New)'!$B$3</f>
        <v>45756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1</v>
      </c>
      <c r="F6" s="195">
        <f>'UW(New)'!P47</f>
        <v>1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45756</v>
      </c>
      <c r="P6" s="198" t="str">
        <f>'UW(New)'!$F$4</f>
        <v>1st</v>
      </c>
      <c r="R6" s="195" t="s">
        <v>153</v>
      </c>
      <c r="S6" s="195" cm="1">
        <f t="array" aca="1" ref="S6" ca="1">INDIRECT("'UA(New)'!B" &amp; S27)</f>
        <v>0</v>
      </c>
      <c r="T6" s="195" cm="1">
        <f t="array" aca="1" ref="T6" ca="1">INDIRECT("'UA(New)'!I" &amp; T27)</f>
        <v>0</v>
      </c>
      <c r="U6" s="195" cm="1">
        <f t="array" aca="1" ref="U6" ca="1">INDIRECT("'UA(New)'!C" &amp; U27)</f>
        <v>0</v>
      </c>
      <c r="V6" s="195" cm="1">
        <f t="array" aca="1" ref="V6" ca="1">INDIRECT("'UA(New)'!L" &amp; V27)</f>
        <v>0</v>
      </c>
      <c r="W6" s="195" cm="1">
        <f t="array" aca="1" ref="W6" ca="1">INDIRECT("'UA(New)'!J" &amp; W27)</f>
        <v>0</v>
      </c>
      <c r="X6" s="197">
        <f>'UW(New)'!$B$3</f>
        <v>45756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0.96333333333333326</v>
      </c>
      <c r="F7" s="195">
        <f>'UW(New)'!P48</f>
        <v>2</v>
      </c>
      <c r="H7" s="195" t="s">
        <v>152</v>
      </c>
      <c r="I7" s="195" t="str" cm="1">
        <f t="array" aca="1" ref="I7" ca="1">INDIRECT("'UW(New)'!B" &amp; I28)</f>
        <v>Rr_Beam_177D</v>
      </c>
      <c r="J7" s="195" t="str" cm="1">
        <f t="array" aca="1" ref="J7" ca="1">INDIRECT("'UW(New)'!C" &amp; J28)</f>
        <v>10ST</v>
      </c>
      <c r="K7" s="195" t="str" cm="1">
        <f t="array" aca="1" ref="K7" ca="1">INDIRECT("'UW(New)'!D" &amp; K28)</f>
        <v>Equipment</v>
      </c>
      <c r="L7" s="195" t="str" cm="1">
        <f t="array" aca="1" ref="L7" ca="1">INDIRECT("'UW(New)'!E" &amp; L28)</f>
        <v>Transfer invasion fault x 25</v>
      </c>
      <c r="M7" s="195" t="str" cm="1">
        <f t="array" aca="1" ref="M7" ca="1">INDIRECT("'UW(New)'!L" &amp; M28)</f>
        <v>Unknown- MT currently investigating</v>
      </c>
      <c r="N7" s="195" cm="1">
        <f t="array" aca="1" ref="N7" ca="1">INDIRECT("'UW(New)'!J" &amp; N28)</f>
        <v>18</v>
      </c>
      <c r="O7" s="197">
        <f>'UW(New)'!$B$3</f>
        <v>45756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45756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0.91878402903811252</v>
      </c>
      <c r="F8" s="195">
        <f>SUM('UW(New)'!P49:P51)</f>
        <v>9</v>
      </c>
      <c r="H8" s="195" t="s">
        <v>152</v>
      </c>
      <c r="I8" s="195" t="str" cm="1">
        <f t="array" aca="1" ref="I8" ca="1">INDIRECT("'UW(New)'!B" &amp; I29)</f>
        <v>Rr_Beam_890B</v>
      </c>
      <c r="J8" s="195" t="str" cm="1">
        <f t="array" aca="1" ref="J8" ca="1">INDIRECT("'UW(New)'!C" &amp; J29)</f>
        <v>8ST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Robot 2 fault</v>
      </c>
      <c r="M8" s="195" t="str" cm="1">
        <f t="array" aca="1" ref="M8" ca="1">INDIRECT("'UW(New)'!L" &amp; M29)</f>
        <v>Burnt tip</v>
      </c>
      <c r="N8" s="195" cm="1">
        <f t="array" aca="1" ref="N8" ca="1">INDIRECT("'UW(New)'!J" &amp; N29)</f>
        <v>6</v>
      </c>
      <c r="O8" s="197">
        <f>'UW(New)'!$B$3</f>
        <v>45756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45756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1</v>
      </c>
      <c r="F9" s="195">
        <f>'UA(New)'!P52</f>
        <v>0</v>
      </c>
      <c r="H9" s="195" t="s">
        <v>152</v>
      </c>
      <c r="I9" s="195" cm="1">
        <f t="array" aca="1" ref="I9" ca="1">INDIRECT("'UW(New)'!B" &amp; I30)</f>
        <v>0</v>
      </c>
      <c r="J9" s="195" cm="1">
        <f t="array" aca="1" ref="J9" ca="1">INDIRECT("'UW(New)'!C" &amp; J30)</f>
        <v>0</v>
      </c>
      <c r="K9" s="195" cm="1">
        <f t="array" aca="1" ref="K9" ca="1">INDIRECT("'UW(New)'!D" &amp; K30)</f>
        <v>0</v>
      </c>
      <c r="L9" s="195" cm="1">
        <f t="array" aca="1" ref="L9" ca="1">INDIRECT("'UW(New)'!E" &amp; L30)</f>
        <v>0</v>
      </c>
      <c r="M9" s="195" cm="1">
        <f t="array" aca="1" ref="M9" ca="1">INDIRECT("'UW(New)'!L" &amp; M30)</f>
        <v>0</v>
      </c>
      <c r="N9" s="195" cm="1">
        <f t="array" aca="1" ref="N9" ca="1">INDIRECT("'UW(New)'!J" &amp; N30)</f>
        <v>0</v>
      </c>
      <c r="O9" s="197">
        <f>'UW(New)'!$B$3</f>
        <v>45756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45756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1</v>
      </c>
      <c r="F10" s="195">
        <f>'UA(New)'!P53</f>
        <v>0</v>
      </c>
      <c r="H10" s="195" t="s">
        <v>152</v>
      </c>
      <c r="I10" s="195" cm="1">
        <f t="array" aca="1" ref="I10" ca="1">INDIRECT("'UW(New)'!B" &amp; I31)</f>
        <v>0</v>
      </c>
      <c r="J10" s="195" cm="1">
        <f t="array" aca="1" ref="J10" ca="1">INDIRECT("'UW(New)'!C" &amp; J31)</f>
        <v>0</v>
      </c>
      <c r="K10" s="195" cm="1">
        <f t="array" aca="1" ref="K10" ca="1">INDIRECT("'UW(New)'!D" &amp; K31)</f>
        <v>0</v>
      </c>
      <c r="L10" s="195" cm="1">
        <f t="array" aca="1" ref="L10" ca="1">INDIRECT("'UW(New)'!E" &amp; L31)</f>
        <v>0</v>
      </c>
      <c r="M10" s="195" cm="1">
        <f t="array" aca="1" ref="M10" ca="1">INDIRECT("'UW(New)'!L" &amp; M31)</f>
        <v>0</v>
      </c>
      <c r="N10" s="195" cm="1">
        <f t="array" aca="1" ref="N10" ca="1">INDIRECT("'UW(New)'!J" &amp; N31)</f>
        <v>0</v>
      </c>
      <c r="O10" s="197">
        <f>'UW(New)'!$B$3</f>
        <v>45756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45756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45756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45756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45756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45756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0.96923076923076912</v>
      </c>
      <c r="F13" s="195">
        <f>'UA(New)'!P56</f>
        <v>8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45756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45756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0.97727272727272718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45756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45756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45756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45756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45756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45756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45756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45756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45756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45756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45756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45756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45756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45756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45756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45756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45756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45756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Randy Chambers</cp:lastModifiedBy>
  <cp:lastPrinted>2024-12-06T00:21:15Z</cp:lastPrinted>
  <dcterms:created xsi:type="dcterms:W3CDTF">2012-03-27T20:17:51Z</dcterms:created>
  <dcterms:modified xsi:type="dcterms:W3CDTF">2025-04-09T23:18:58Z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