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pmmtab.sharepoint.com/sites/unit/Shared Documents/"/>
    </mc:Choice>
  </mc:AlternateContent>
  <xr:revisionPtr revIDLastSave="57" documentId="8_{560872D7-FE7C-4C5E-8674-F6E251FD6D16}" xr6:coauthVersionLast="47" xr6:coauthVersionMax="47" xr10:uidLastSave="{9351A918-F733-4686-9BAC-705202909770}"/>
  <bookViews>
    <workbookView xWindow="-108" yWindow="-108" windowWidth="23256" windowHeight="13896" activeTab="2" xr2:uid="{05CD6F29-DEE0-4E16-BB88-A30AC2A18658}"/>
  </bookViews>
  <sheets>
    <sheet name="UW(New)" sheetId="1" r:id="rId1"/>
    <sheet name="UA(New)" sheetId="2" r:id="rId2"/>
    <sheet name="KPIPDLog" sheetId="3" r:id="rId3"/>
    <sheet name="Summary" sheetId="4" r:id="rId4"/>
    <sheet name="List" sheetId="5" r:id="rId5"/>
  </sheets>
  <externalReferences>
    <externalReference r:id="rId6"/>
  </externalReferences>
  <definedNames>
    <definedName name="Cowl_List">List!$K$3:$K$30</definedName>
    <definedName name="Faults">KPIPDLog!$A$20:$A$33</definedName>
    <definedName name="FLA_List">List!$L$3:$L$312</definedName>
    <definedName name="FS_List">List!$J$3:$J$32</definedName>
    <definedName name="Other_List">List!$Q$3:$Q$31</definedName>
    <definedName name="RLA_List">List!$M$3:$M$31</definedName>
    <definedName name="Rr_Beam_177D_List">List!$N$3:$N$31</definedName>
    <definedName name="Rr_Beam_890B_List">List!$O$2+List!$O$3:$O$31</definedName>
    <definedName name="Rr_Beam_ALL_List">List!$P$3:$P$31</definedName>
    <definedName name="RS_List">List!$I$3:$I$21</definedName>
    <definedName name="UA_List">List!$B$3:$B$31</definedName>
    <definedName name="UW_List">List!$A$3:$A$31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3" l="1" a="1"/>
  <c r="S4" i="3" s="1"/>
  <c r="S5" i="3" a="1"/>
  <c r="S5" i="3" s="1"/>
  <c r="S6" i="3" a="1"/>
  <c r="S6" i="3" s="1"/>
  <c r="S7" i="3" a="1"/>
  <c r="S7" i="3"/>
  <c r="S8" i="3" a="1"/>
  <c r="S8" i="3" s="1"/>
  <c r="S9" i="3" a="1"/>
  <c r="S9" i="3"/>
  <c r="S10" i="3" a="1"/>
  <c r="S10" i="3" s="1"/>
  <c r="S11" i="3" a="1"/>
  <c r="S11" i="3" s="1"/>
  <c r="S12" i="3" a="1"/>
  <c r="S12" i="3" s="1"/>
  <c r="S13" i="3" a="1"/>
  <c r="S13" i="3" s="1"/>
  <c r="S14" i="3" a="1"/>
  <c r="S14" i="3" s="1"/>
  <c r="S15" i="3" a="1"/>
  <c r="S15" i="3"/>
  <c r="S16" i="3" a="1"/>
  <c r="S16" i="3" s="1"/>
  <c r="S17" i="3" a="1"/>
  <c r="S17" i="3" s="1"/>
  <c r="S18" i="3" a="1"/>
  <c r="S18" i="3" s="1"/>
  <c r="S19" i="3" a="1"/>
  <c r="S19" i="3"/>
  <c r="S20" i="3" a="1"/>
  <c r="S20" i="3" s="1"/>
  <c r="S21" i="3" a="1"/>
  <c r="S21" i="3" s="1"/>
  <c r="S22" i="3" a="1"/>
  <c r="S22" i="3" s="1"/>
  <c r="S23" i="3" a="1"/>
  <c r="S23" i="3" s="1"/>
  <c r="S24" i="3" a="1"/>
  <c r="S24" i="3" s="1"/>
  <c r="S25" i="3" a="1"/>
  <c r="S25" i="3" s="1"/>
  <c r="S26" i="3" a="1"/>
  <c r="S26" i="3" s="1"/>
  <c r="S27" i="3" a="1"/>
  <c r="S27" i="3"/>
  <c r="S28" i="3" a="1"/>
  <c r="S28" i="3" s="1"/>
  <c r="S29" i="3" a="1"/>
  <c r="S29" i="3" s="1"/>
  <c r="S30" i="3" a="1"/>
  <c r="S30" i="3" s="1"/>
  <c r="S31" i="3" a="1"/>
  <c r="S31" i="3"/>
  <c r="S32" i="3" a="1"/>
  <c r="S32" i="3" s="1"/>
  <c r="S33" i="3" a="1"/>
  <c r="S33" i="3"/>
  <c r="S34" i="3" a="1"/>
  <c r="S34" i="3" s="1"/>
  <c r="S35" i="3" a="1"/>
  <c r="S35" i="3" s="1"/>
  <c r="S36" i="3" a="1"/>
  <c r="S36" i="3" s="1"/>
  <c r="S37" i="3" a="1"/>
  <c r="S37" i="3"/>
  <c r="S38" i="3" a="1"/>
  <c r="S38" i="3" s="1"/>
  <c r="S39" i="3" a="1"/>
  <c r="S39" i="3"/>
  <c r="S3" i="3" a="1"/>
  <c r="S3" i="3" s="1"/>
  <c r="U2" i="3" a="1"/>
  <c r="U2" i="3" s="1"/>
  <c r="H14" i="3"/>
  <c r="H13" i="3"/>
  <c r="H12" i="3"/>
  <c r="H11" i="3"/>
  <c r="H10" i="3"/>
  <c r="H9" i="3"/>
  <c r="H8" i="3"/>
  <c r="H7" i="3"/>
  <c r="H6" i="3"/>
  <c r="H5" i="3"/>
  <c r="H4" i="3"/>
  <c r="H3" i="3"/>
  <c r="H2" i="3"/>
  <c r="I14" i="3"/>
  <c r="G14" i="3"/>
  <c r="F14" i="3"/>
  <c r="E14" i="3"/>
  <c r="D14" i="3"/>
  <c r="C14" i="3"/>
  <c r="B14" i="3"/>
  <c r="I13" i="3"/>
  <c r="G13" i="3"/>
  <c r="F13" i="3"/>
  <c r="E13" i="3"/>
  <c r="D13" i="3"/>
  <c r="C13" i="3"/>
  <c r="B13" i="3"/>
  <c r="I12" i="3"/>
  <c r="G12" i="3"/>
  <c r="F12" i="3"/>
  <c r="E12" i="3"/>
  <c r="D12" i="3"/>
  <c r="C12" i="3"/>
  <c r="B12" i="3"/>
  <c r="I11" i="3"/>
  <c r="G11" i="3"/>
  <c r="F11" i="3"/>
  <c r="E11" i="3"/>
  <c r="D11" i="3"/>
  <c r="C11" i="3"/>
  <c r="B11" i="3"/>
  <c r="I10" i="3"/>
  <c r="G10" i="3"/>
  <c r="F10" i="3"/>
  <c r="E10" i="3"/>
  <c r="D10" i="3"/>
  <c r="C10" i="3"/>
  <c r="B10" i="3"/>
  <c r="I9" i="3"/>
  <c r="G9" i="3"/>
  <c r="F9" i="3"/>
  <c r="E9" i="3"/>
  <c r="D9" i="3"/>
  <c r="C9" i="3"/>
  <c r="B9" i="3"/>
  <c r="I8" i="3"/>
  <c r="G8" i="3"/>
  <c r="F8" i="3"/>
  <c r="E8" i="3"/>
  <c r="D8" i="3"/>
  <c r="C8" i="3"/>
  <c r="B8" i="3"/>
  <c r="I7" i="3"/>
  <c r="G7" i="3"/>
  <c r="F7" i="3"/>
  <c r="E7" i="3"/>
  <c r="D7" i="3"/>
  <c r="C7" i="3"/>
  <c r="B7" i="3"/>
  <c r="I6" i="3"/>
  <c r="G6" i="3"/>
  <c r="F6" i="3"/>
  <c r="E6" i="3"/>
  <c r="D6" i="3"/>
  <c r="C6" i="3"/>
  <c r="B6" i="3"/>
  <c r="I5" i="3"/>
  <c r="G5" i="3"/>
  <c r="F5" i="3"/>
  <c r="E5" i="3"/>
  <c r="D5" i="3"/>
  <c r="C5" i="3"/>
  <c r="B5" i="3"/>
  <c r="I4" i="3"/>
  <c r="G4" i="3"/>
  <c r="F4" i="3"/>
  <c r="E4" i="3"/>
  <c r="D4" i="3"/>
  <c r="C4" i="3"/>
  <c r="B4" i="3"/>
  <c r="I3" i="3"/>
  <c r="G3" i="3"/>
  <c r="F3" i="3"/>
  <c r="E3" i="3"/>
  <c r="D3" i="3"/>
  <c r="C3" i="3"/>
  <c r="B3" i="3"/>
  <c r="I2" i="3"/>
  <c r="G2" i="3"/>
  <c r="F2" i="3"/>
  <c r="E2" i="3"/>
  <c r="D2" i="3"/>
  <c r="C2" i="3"/>
  <c r="B2" i="3"/>
  <c r="L4" i="3" l="1" a="1"/>
  <c r="L4" i="3" s="1"/>
  <c r="B3" i="2"/>
  <c r="G15" i="2"/>
  <c r="H15" i="2"/>
  <c r="R27" i="3" l="1" a="1"/>
  <c r="R27" i="3" s="1"/>
  <c r="N19" i="3" a="1"/>
  <c r="N19" i="3" s="1"/>
  <c r="K25" i="3" a="1"/>
  <c r="K25" i="3" s="1"/>
  <c r="Q15" i="3" a="1"/>
  <c r="Q15" i="3" s="1"/>
  <c r="J25" i="3" a="1"/>
  <c r="J25" i="3" s="1"/>
  <c r="L7" i="3" a="1"/>
  <c r="L7" i="3" s="1"/>
  <c r="J33" i="3" a="1"/>
  <c r="J33" i="3" s="1"/>
  <c r="J24" i="3" a="1"/>
  <c r="J24" i="3" s="1"/>
  <c r="J14" i="3" a="1"/>
  <c r="J14" i="3" s="1"/>
  <c r="J7" i="3" a="1"/>
  <c r="J7" i="3" s="1"/>
  <c r="K23" i="3" a="1"/>
  <c r="K23" i="3" s="1"/>
  <c r="K13" i="3" a="1"/>
  <c r="K13" i="3" s="1"/>
  <c r="Q3" i="3" a="1"/>
  <c r="Q3" i="3" s="1"/>
  <c r="R35" i="3" a="1"/>
  <c r="R35" i="3" s="1"/>
  <c r="R25" i="3" a="1"/>
  <c r="R25" i="3" s="1"/>
  <c r="R7" i="3" a="1"/>
  <c r="R7" i="3" s="1"/>
  <c r="Q38" i="3" a="1"/>
  <c r="Q38" i="3" s="1"/>
  <c r="L37" i="3" a="1"/>
  <c r="L37" i="3" s="1"/>
  <c r="N35" i="3" a="1"/>
  <c r="N35" i="3" s="1"/>
  <c r="P33" i="3" a="1"/>
  <c r="P33" i="3" s="1"/>
  <c r="M30" i="3" a="1"/>
  <c r="M30" i="3" s="1"/>
  <c r="O28" i="3" a="1"/>
  <c r="O28" i="3" s="1"/>
  <c r="O26" i="3" a="1"/>
  <c r="O26" i="3" s="1"/>
  <c r="O24" i="3" a="1"/>
  <c r="O24" i="3" s="1"/>
  <c r="O22" i="3" a="1"/>
  <c r="O22" i="3" s="1"/>
  <c r="P20" i="3" a="1"/>
  <c r="P20" i="3" s="1"/>
  <c r="M17" i="3" a="1"/>
  <c r="M17" i="3" s="1"/>
  <c r="O15" i="3" a="1"/>
  <c r="O15" i="3" s="1"/>
  <c r="Q13" i="3" a="1"/>
  <c r="Q13" i="3" s="1"/>
  <c r="L12" i="3" a="1"/>
  <c r="L12" i="3" s="1"/>
  <c r="N10" i="3" a="1"/>
  <c r="N10" i="3" s="1"/>
  <c r="P8" i="3" a="1"/>
  <c r="P8" i="3" s="1"/>
  <c r="M5" i="3" a="1"/>
  <c r="M5" i="3" s="1"/>
  <c r="K5" i="3" a="1"/>
  <c r="K5" i="3" s="1"/>
  <c r="N32" i="3" a="1"/>
  <c r="N32" i="3" s="1"/>
  <c r="R37" i="3" a="1"/>
  <c r="R37" i="3" s="1"/>
  <c r="O17" i="3" a="1"/>
  <c r="O17" i="3" s="1"/>
  <c r="R3" i="3" a="1"/>
  <c r="R3" i="3" s="1"/>
  <c r="P22" i="3" a="1"/>
  <c r="P22" i="3" s="1"/>
  <c r="N5" i="3" a="1"/>
  <c r="N5" i="3" s="1"/>
  <c r="J32" i="3" a="1"/>
  <c r="J32" i="3" s="1"/>
  <c r="J23" i="3" a="1"/>
  <c r="J23" i="3" s="1"/>
  <c r="K33" i="3" a="1"/>
  <c r="K33" i="3" s="1"/>
  <c r="K22" i="3" a="1"/>
  <c r="K22" i="3" s="1"/>
  <c r="K12" i="3" a="1"/>
  <c r="K12" i="3" s="1"/>
  <c r="R34" i="3" a="1"/>
  <c r="R34" i="3" s="1"/>
  <c r="R24" i="3" a="1"/>
  <c r="R24" i="3" s="1"/>
  <c r="R15" i="3" a="1"/>
  <c r="R15" i="3" s="1"/>
  <c r="R6" i="3" a="1"/>
  <c r="R6" i="3" s="1"/>
  <c r="P38" i="3" a="1"/>
  <c r="P38" i="3" s="1"/>
  <c r="M35" i="3" a="1"/>
  <c r="M35" i="3" s="1"/>
  <c r="O33" i="3" a="1"/>
  <c r="O33" i="3" s="1"/>
  <c r="Q31" i="3" a="1"/>
  <c r="Q31" i="3" s="1"/>
  <c r="L30" i="3" a="1"/>
  <c r="L30" i="3" s="1"/>
  <c r="N28" i="3" a="1"/>
  <c r="N28" i="3" s="1"/>
  <c r="N26" i="3" a="1"/>
  <c r="N26" i="3" s="1"/>
  <c r="N24" i="3" a="1"/>
  <c r="N24" i="3" s="1"/>
  <c r="N22" i="3" a="1"/>
  <c r="N22" i="3" s="1"/>
  <c r="O20" i="3" a="1"/>
  <c r="O20" i="3" s="1"/>
  <c r="Q18" i="3" a="1"/>
  <c r="Q18" i="3" s="1"/>
  <c r="L17" i="3" a="1"/>
  <c r="L17" i="3" s="1"/>
  <c r="N15" i="3" a="1"/>
  <c r="N15" i="3" s="1"/>
  <c r="P13" i="3" a="1"/>
  <c r="P13" i="3" s="1"/>
  <c r="M10" i="3" a="1"/>
  <c r="M10" i="3" s="1"/>
  <c r="O8" i="3" a="1"/>
  <c r="O8" i="3" s="1"/>
  <c r="Q6" i="3" a="1"/>
  <c r="Q6" i="3" s="1"/>
  <c r="L5" i="3" a="1"/>
  <c r="L5" i="3" s="1"/>
  <c r="J22" i="3" a="1"/>
  <c r="J22" i="3" s="1"/>
  <c r="J13" i="3" a="1"/>
  <c r="J13" i="3" s="1"/>
  <c r="J6" i="3" a="1"/>
  <c r="J6" i="3" s="1"/>
  <c r="K32" i="3" a="1"/>
  <c r="K32" i="3" s="1"/>
  <c r="K11" i="3" a="1"/>
  <c r="K11" i="3" s="1"/>
  <c r="P3" i="3" a="1"/>
  <c r="P3" i="3" s="1"/>
  <c r="R33" i="3" a="1"/>
  <c r="R33" i="3" s="1"/>
  <c r="R23" i="3" a="1"/>
  <c r="R23" i="3" s="1"/>
  <c r="R5" i="3" a="1"/>
  <c r="R5" i="3" s="1"/>
  <c r="O38" i="3" a="1"/>
  <c r="O38" i="3" s="1"/>
  <c r="Q36" i="3" a="1"/>
  <c r="Q36" i="3" s="1"/>
  <c r="L35" i="3" a="1"/>
  <c r="L35" i="3" s="1"/>
  <c r="N33" i="3" a="1"/>
  <c r="N33" i="3" s="1"/>
  <c r="P31" i="3" a="1"/>
  <c r="P31" i="3" s="1"/>
  <c r="M28" i="3" a="1"/>
  <c r="M28" i="3" s="1"/>
  <c r="M26" i="3" a="1"/>
  <c r="M26" i="3" s="1"/>
  <c r="M24" i="3" a="1"/>
  <c r="M24" i="3" s="1"/>
  <c r="M22" i="3" a="1"/>
  <c r="M22" i="3" s="1"/>
  <c r="N20" i="3" a="1"/>
  <c r="N20" i="3" s="1"/>
  <c r="P18" i="3" a="1"/>
  <c r="P18" i="3" s="1"/>
  <c r="M15" i="3" a="1"/>
  <c r="M15" i="3" s="1"/>
  <c r="O13" i="3" a="1"/>
  <c r="O13" i="3" s="1"/>
  <c r="Q11" i="3" a="1"/>
  <c r="Q11" i="3" s="1"/>
  <c r="L10" i="3" a="1"/>
  <c r="L10" i="3" s="1"/>
  <c r="N8" i="3" a="1"/>
  <c r="N8" i="3" s="1"/>
  <c r="P6" i="3" a="1"/>
  <c r="P6" i="3" s="1"/>
  <c r="R38" i="3" a="1"/>
  <c r="R38" i="3" s="1"/>
  <c r="P30" i="3" a="1"/>
  <c r="P30" i="3" s="1"/>
  <c r="M14" i="3" a="1"/>
  <c r="M14" i="3" s="1"/>
  <c r="R17" i="3" a="1"/>
  <c r="R17" i="3" s="1"/>
  <c r="P10" i="3" a="1"/>
  <c r="P10" i="3" s="1"/>
  <c r="R36" i="3" a="1"/>
  <c r="R36" i="3" s="1"/>
  <c r="Q33" i="3" a="1"/>
  <c r="Q33" i="3" s="1"/>
  <c r="N17" i="3" a="1"/>
  <c r="N17" i="3" s="1"/>
  <c r="J3" i="3" a="1"/>
  <c r="J3" i="3" s="1"/>
  <c r="J31" i="3" a="1"/>
  <c r="J31" i="3" s="1"/>
  <c r="J5" i="3" a="1"/>
  <c r="J5" i="3" s="1"/>
  <c r="K31" i="3" a="1"/>
  <c r="K31" i="3" s="1"/>
  <c r="K21" i="3" a="1"/>
  <c r="K21" i="3" s="1"/>
  <c r="K10" i="3" a="1"/>
  <c r="K10" i="3" s="1"/>
  <c r="O3" i="3" a="1"/>
  <c r="O3" i="3" s="1"/>
  <c r="R32" i="3" a="1"/>
  <c r="R32" i="3" s="1"/>
  <c r="R22" i="3" a="1"/>
  <c r="R22" i="3" s="1"/>
  <c r="R14" i="3" a="1"/>
  <c r="R14" i="3" s="1"/>
  <c r="R4" i="3" a="1"/>
  <c r="R4" i="3" s="1"/>
  <c r="N38" i="3" a="1"/>
  <c r="N38" i="3" s="1"/>
  <c r="P36" i="3" a="1"/>
  <c r="P36" i="3" s="1"/>
  <c r="M33" i="3" a="1"/>
  <c r="M33" i="3" s="1"/>
  <c r="O31" i="3" a="1"/>
  <c r="O31" i="3" s="1"/>
  <c r="Q29" i="3" a="1"/>
  <c r="Q29" i="3" s="1"/>
  <c r="L28" i="3" a="1"/>
  <c r="L28" i="3" s="1"/>
  <c r="L26" i="3" a="1"/>
  <c r="L26" i="3" s="1"/>
  <c r="L24" i="3" a="1"/>
  <c r="L24" i="3" s="1"/>
  <c r="L22" i="3" a="1"/>
  <c r="L22" i="3" s="1"/>
  <c r="M20" i="3" a="1"/>
  <c r="M20" i="3" s="1"/>
  <c r="O18" i="3" a="1"/>
  <c r="O18" i="3" s="1"/>
  <c r="Q16" i="3" a="1"/>
  <c r="Q16" i="3" s="1"/>
  <c r="L15" i="3" a="1"/>
  <c r="L15" i="3" s="1"/>
  <c r="N13" i="3" a="1"/>
  <c r="N13" i="3" s="1"/>
  <c r="P11" i="3" a="1"/>
  <c r="P11" i="3" s="1"/>
  <c r="M8" i="3" a="1"/>
  <c r="M8" i="3" s="1"/>
  <c r="O6" i="3" a="1"/>
  <c r="O6" i="3" s="1"/>
  <c r="Q4" i="3" a="1"/>
  <c r="Q4" i="3" s="1"/>
  <c r="K36" i="3" a="1"/>
  <c r="K36" i="3" s="1"/>
  <c r="O37" i="3" a="1"/>
  <c r="O37" i="3" s="1"/>
  <c r="O12" i="3" a="1"/>
  <c r="O12" i="3" s="1"/>
  <c r="L39" i="3" a="1"/>
  <c r="L39" i="3" s="1"/>
  <c r="L14" i="3" a="1"/>
  <c r="L14" i="3" s="1"/>
  <c r="K24" i="3" a="1"/>
  <c r="K24" i="3" s="1"/>
  <c r="P28" i="3" a="1"/>
  <c r="P28" i="3" s="1"/>
  <c r="M12" i="3" a="1"/>
  <c r="M12" i="3" s="1"/>
  <c r="J30" i="3" a="1"/>
  <c r="J30" i="3" s="1"/>
  <c r="J21" i="3" a="1"/>
  <c r="J21" i="3" s="1"/>
  <c r="J12" i="3" a="1"/>
  <c r="J12" i="3" s="1"/>
  <c r="J4" i="3" a="1"/>
  <c r="J4" i="3" s="1"/>
  <c r="K30" i="3" a="1"/>
  <c r="K30" i="3" s="1"/>
  <c r="K9" i="3" a="1"/>
  <c r="K9" i="3" s="1"/>
  <c r="N3" i="3" a="1"/>
  <c r="N3" i="3" s="1"/>
  <c r="R31" i="3" a="1"/>
  <c r="R31" i="3" s="1"/>
  <c r="R21" i="3" a="1"/>
  <c r="R21" i="3" s="1"/>
  <c r="R13" i="3" a="1"/>
  <c r="R13" i="3" s="1"/>
  <c r="M38" i="3" a="1"/>
  <c r="M38" i="3" s="1"/>
  <c r="O36" i="3" a="1"/>
  <c r="O36" i="3" s="1"/>
  <c r="Q34" i="3" a="1"/>
  <c r="Q34" i="3" s="1"/>
  <c r="L33" i="3" a="1"/>
  <c r="L33" i="3" s="1"/>
  <c r="N31" i="3" a="1"/>
  <c r="N31" i="3" s="1"/>
  <c r="P29" i="3" a="1"/>
  <c r="P29" i="3" s="1"/>
  <c r="Q27" i="3" a="1"/>
  <c r="Q27" i="3" s="1"/>
  <c r="Q25" i="3" a="1"/>
  <c r="Q25" i="3" s="1"/>
  <c r="Q23" i="3" a="1"/>
  <c r="Q23" i="3" s="1"/>
  <c r="Q21" i="3" a="1"/>
  <c r="Q21" i="3" s="1"/>
  <c r="L20" i="3" a="1"/>
  <c r="L20" i="3" s="1"/>
  <c r="N18" i="3" a="1"/>
  <c r="N18" i="3" s="1"/>
  <c r="P16" i="3" a="1"/>
  <c r="P16" i="3" s="1"/>
  <c r="M13" i="3" a="1"/>
  <c r="M13" i="3" s="1"/>
  <c r="O11" i="3" a="1"/>
  <c r="O11" i="3" s="1"/>
  <c r="Q9" i="3" a="1"/>
  <c r="Q9" i="3" s="1"/>
  <c r="L8" i="3" a="1"/>
  <c r="L8" i="3" s="1"/>
  <c r="N6" i="3" a="1"/>
  <c r="N6" i="3" s="1"/>
  <c r="P4" i="3" a="1"/>
  <c r="P4" i="3" s="1"/>
  <c r="J16" i="3" a="1"/>
  <c r="J16" i="3" s="1"/>
  <c r="R18" i="3" a="1"/>
  <c r="R18" i="3" s="1"/>
  <c r="Q35" i="3" a="1"/>
  <c r="Q35" i="3" s="1"/>
  <c r="L23" i="3" a="1"/>
  <c r="L23" i="3" s="1"/>
  <c r="L9" i="3" a="1"/>
  <c r="L9" i="3" s="1"/>
  <c r="J34" i="3" a="1"/>
  <c r="J34" i="3" s="1"/>
  <c r="K15" i="3" a="1"/>
  <c r="K15" i="3" s="1"/>
  <c r="P35" i="3" a="1"/>
  <c r="P35" i="3" s="1"/>
  <c r="Q28" i="3" a="1"/>
  <c r="Q28" i="3" s="1"/>
  <c r="M19" i="3" a="1"/>
  <c r="M19" i="3" s="1"/>
  <c r="K14" i="3" a="1"/>
  <c r="K14" i="3" s="1"/>
  <c r="O35" i="3" a="1"/>
  <c r="O35" i="3" s="1"/>
  <c r="P26" i="3" a="1"/>
  <c r="P26" i="3" s="1"/>
  <c r="L19" i="3" a="1"/>
  <c r="L19" i="3" s="1"/>
  <c r="J39" i="3" a="1"/>
  <c r="J39" i="3" s="1"/>
  <c r="J29" i="3" a="1"/>
  <c r="J29" i="3" s="1"/>
  <c r="J20" i="3" a="1"/>
  <c r="J20" i="3" s="1"/>
  <c r="J11" i="3" a="1"/>
  <c r="J11" i="3" s="1"/>
  <c r="K3" i="3" a="1"/>
  <c r="K3" i="3" s="1"/>
  <c r="K29" i="3" a="1"/>
  <c r="K29" i="3" s="1"/>
  <c r="K20" i="3" a="1"/>
  <c r="K20" i="3" s="1"/>
  <c r="M3" i="3" a="1"/>
  <c r="M3" i="3" s="1"/>
  <c r="R30" i="3" a="1"/>
  <c r="R30" i="3" s="1"/>
  <c r="R12" i="3" a="1"/>
  <c r="R12" i="3" s="1"/>
  <c r="Q39" i="3" a="1"/>
  <c r="Q39" i="3" s="1"/>
  <c r="L38" i="3" a="1"/>
  <c r="L38" i="3" s="1"/>
  <c r="N36" i="3" a="1"/>
  <c r="N36" i="3" s="1"/>
  <c r="P34" i="3" a="1"/>
  <c r="P34" i="3" s="1"/>
  <c r="M31" i="3" a="1"/>
  <c r="M31" i="3" s="1"/>
  <c r="O29" i="3" a="1"/>
  <c r="O29" i="3" s="1"/>
  <c r="P27" i="3" a="1"/>
  <c r="P27" i="3" s="1"/>
  <c r="P25" i="3" a="1"/>
  <c r="P25" i="3" s="1"/>
  <c r="P23" i="3" a="1"/>
  <c r="P23" i="3" s="1"/>
  <c r="P21" i="3" a="1"/>
  <c r="P21" i="3" s="1"/>
  <c r="M18" i="3" a="1"/>
  <c r="M18" i="3" s="1"/>
  <c r="O16" i="3" a="1"/>
  <c r="O16" i="3" s="1"/>
  <c r="Q14" i="3" a="1"/>
  <c r="Q14" i="3" s="1"/>
  <c r="L13" i="3" a="1"/>
  <c r="L13" i="3" s="1"/>
  <c r="N11" i="3" a="1"/>
  <c r="N11" i="3" s="1"/>
  <c r="P9" i="3" a="1"/>
  <c r="P9" i="3" s="1"/>
  <c r="M6" i="3" a="1"/>
  <c r="M6" i="3" s="1"/>
  <c r="O4" i="3" a="1"/>
  <c r="O4" i="3" s="1"/>
  <c r="J35" i="3" a="1"/>
  <c r="J35" i="3" s="1"/>
  <c r="K26" i="3" a="1"/>
  <c r="K26" i="3" s="1"/>
  <c r="R9" i="3" a="1"/>
  <c r="R9" i="3" s="1"/>
  <c r="L21" i="3" a="1"/>
  <c r="L21" i="3" s="1"/>
  <c r="P5" i="3" a="1"/>
  <c r="P5" i="3" s="1"/>
  <c r="J26" i="3" a="1"/>
  <c r="J26" i="3" s="1"/>
  <c r="K4" i="3" a="1"/>
  <c r="K4" i="3" s="1"/>
  <c r="N37" i="3" a="1"/>
  <c r="N37" i="3" s="1"/>
  <c r="M32" i="3" a="1"/>
  <c r="M32" i="3" s="1"/>
  <c r="Q26" i="3" a="1"/>
  <c r="Q26" i="3" s="1"/>
  <c r="Q22" i="3" a="1"/>
  <c r="Q22" i="3" s="1"/>
  <c r="O5" i="3" a="1"/>
  <c r="O5" i="3" s="1"/>
  <c r="K34" i="3" a="1"/>
  <c r="K34" i="3" s="1"/>
  <c r="M37" i="3" a="1"/>
  <c r="M37" i="3" s="1"/>
  <c r="P24" i="3" a="1"/>
  <c r="P24" i="3" s="1"/>
  <c r="Q8" i="3" a="1"/>
  <c r="Q8" i="3" s="1"/>
  <c r="J38" i="3" a="1"/>
  <c r="J38" i="3" s="1"/>
  <c r="J28" i="3" a="1"/>
  <c r="J28" i="3" s="1"/>
  <c r="J19" i="3" a="1"/>
  <c r="J19" i="3" s="1"/>
  <c r="J10" i="3" a="1"/>
  <c r="J10" i="3" s="1"/>
  <c r="K39" i="3" a="1"/>
  <c r="K39" i="3" s="1"/>
  <c r="K28" i="3" a="1"/>
  <c r="K28" i="3" s="1"/>
  <c r="K19" i="3" a="1"/>
  <c r="K19" i="3" s="1"/>
  <c r="K8" i="3" a="1"/>
  <c r="K8" i="3" s="1"/>
  <c r="L3" i="3" a="1"/>
  <c r="L3" i="3" s="1"/>
  <c r="R29" i="3" a="1"/>
  <c r="R29" i="3" s="1"/>
  <c r="R20" i="3" a="1"/>
  <c r="R20" i="3" s="1"/>
  <c r="R11" i="3" a="1"/>
  <c r="R11" i="3" s="1"/>
  <c r="P39" i="3" a="1"/>
  <c r="P39" i="3" s="1"/>
  <c r="M36" i="3" a="1"/>
  <c r="M36" i="3" s="1"/>
  <c r="O34" i="3" a="1"/>
  <c r="O34" i="3" s="1"/>
  <c r="Q32" i="3" a="1"/>
  <c r="Q32" i="3" s="1"/>
  <c r="L31" i="3" a="1"/>
  <c r="L31" i="3" s="1"/>
  <c r="N29" i="3" a="1"/>
  <c r="N29" i="3" s="1"/>
  <c r="O27" i="3" a="1"/>
  <c r="O27" i="3" s="1"/>
  <c r="O25" i="3" a="1"/>
  <c r="O25" i="3" s="1"/>
  <c r="O23" i="3" a="1"/>
  <c r="O23" i="3" s="1"/>
  <c r="O21" i="3" a="1"/>
  <c r="O21" i="3" s="1"/>
  <c r="Q19" i="3" a="1"/>
  <c r="Q19" i="3" s="1"/>
  <c r="L18" i="3" a="1"/>
  <c r="L18" i="3" s="1"/>
  <c r="N16" i="3" a="1"/>
  <c r="N16" i="3" s="1"/>
  <c r="P14" i="3" a="1"/>
  <c r="P14" i="3" s="1"/>
  <c r="M11" i="3" a="1"/>
  <c r="M11" i="3" s="1"/>
  <c r="O9" i="3" a="1"/>
  <c r="O9" i="3" s="1"/>
  <c r="Q7" i="3" a="1"/>
  <c r="Q7" i="3" s="1"/>
  <c r="L6" i="3" a="1"/>
  <c r="L6" i="3" s="1"/>
  <c r="N4" i="3" a="1"/>
  <c r="N4" i="3" s="1"/>
  <c r="L34" i="3" a="1"/>
  <c r="L34" i="3" s="1"/>
  <c r="Q10" i="3" a="1"/>
  <c r="Q10" i="3" s="1"/>
  <c r="J8" i="3" a="1"/>
  <c r="J8" i="3" s="1"/>
  <c r="O30" i="3" a="1"/>
  <c r="O30" i="3" s="1"/>
  <c r="N12" i="3" a="1"/>
  <c r="N12" i="3" s="1"/>
  <c r="R26" i="3" a="1"/>
  <c r="R26" i="3" s="1"/>
  <c r="L32" i="3" a="1"/>
  <c r="L32" i="3" s="1"/>
  <c r="O10" i="3" a="1"/>
  <c r="O10" i="3" s="1"/>
  <c r="J37" i="3" a="1"/>
  <c r="J37" i="3" s="1"/>
  <c r="J18" i="3" a="1"/>
  <c r="J18" i="3" s="1"/>
  <c r="K38" i="3" a="1"/>
  <c r="K38" i="3" s="1"/>
  <c r="K27" i="3" a="1"/>
  <c r="K27" i="3" s="1"/>
  <c r="K18" i="3" a="1"/>
  <c r="K18" i="3" s="1"/>
  <c r="K7" i="3" a="1"/>
  <c r="K7" i="3" s="1"/>
  <c r="R28" i="3" a="1"/>
  <c r="R28" i="3" s="1"/>
  <c r="R10" i="3" a="1"/>
  <c r="R10" i="3" s="1"/>
  <c r="O39" i="3" a="1"/>
  <c r="O39" i="3" s="1"/>
  <c r="Q37" i="3" a="1"/>
  <c r="Q37" i="3" s="1"/>
  <c r="L36" i="3" a="1"/>
  <c r="L36" i="3" s="1"/>
  <c r="N34" i="3" a="1"/>
  <c r="N34" i="3" s="1"/>
  <c r="P32" i="3" a="1"/>
  <c r="P32" i="3" s="1"/>
  <c r="M29" i="3" a="1"/>
  <c r="M29" i="3" s="1"/>
  <c r="N27" i="3" a="1"/>
  <c r="N27" i="3" s="1"/>
  <c r="N25" i="3" a="1"/>
  <c r="N25" i="3" s="1"/>
  <c r="N23" i="3" a="1"/>
  <c r="N23" i="3" s="1"/>
  <c r="N21" i="3" a="1"/>
  <c r="N21" i="3" s="1"/>
  <c r="P19" i="3" a="1"/>
  <c r="P19" i="3" s="1"/>
  <c r="M16" i="3" a="1"/>
  <c r="M16" i="3" s="1"/>
  <c r="O14" i="3" a="1"/>
  <c r="O14" i="3" s="1"/>
  <c r="Q12" i="3" a="1"/>
  <c r="Q12" i="3" s="1"/>
  <c r="L11" i="3" a="1"/>
  <c r="L11" i="3" s="1"/>
  <c r="N9" i="3" a="1"/>
  <c r="N9" i="3" s="1"/>
  <c r="P7" i="3" a="1"/>
  <c r="P7" i="3" s="1"/>
  <c r="M4" i="3" a="1"/>
  <c r="M4" i="3" s="1"/>
  <c r="K16" i="3" a="1"/>
  <c r="K16" i="3" s="1"/>
  <c r="M39" i="3" a="1"/>
  <c r="M39" i="3" s="1"/>
  <c r="L27" i="3" a="1"/>
  <c r="L27" i="3" s="1"/>
  <c r="L25" i="3" a="1"/>
  <c r="L25" i="3" s="1"/>
  <c r="P17" i="3" a="1"/>
  <c r="P17" i="3" s="1"/>
  <c r="N7" i="3" a="1"/>
  <c r="N7" i="3" s="1"/>
  <c r="K35" i="3" a="1"/>
  <c r="K35" i="3" s="1"/>
  <c r="R8" i="3" a="1"/>
  <c r="R8" i="3" s="1"/>
  <c r="Q24" i="3" a="1"/>
  <c r="Q24" i="3" s="1"/>
  <c r="M7" i="3" a="1"/>
  <c r="M7" i="3" s="1"/>
  <c r="J15" i="3" a="1"/>
  <c r="J15" i="3" s="1"/>
  <c r="R16" i="3" a="1"/>
  <c r="R16" i="3" s="1"/>
  <c r="N30" i="3" a="1"/>
  <c r="N30" i="3" s="1"/>
  <c r="Q20" i="3" a="1"/>
  <c r="Q20" i="3" s="1"/>
  <c r="P15" i="3" a="1"/>
  <c r="P15" i="3" s="1"/>
  <c r="J36" i="3" a="1"/>
  <c r="J36" i="3" s="1"/>
  <c r="J27" i="3" a="1"/>
  <c r="J27" i="3" s="1"/>
  <c r="J17" i="3" a="1"/>
  <c r="J17" i="3" s="1"/>
  <c r="J9" i="3" a="1"/>
  <c r="J9" i="3" s="1"/>
  <c r="K37" i="3" a="1"/>
  <c r="K37" i="3" s="1"/>
  <c r="K17" i="3" a="1"/>
  <c r="K17" i="3" s="1"/>
  <c r="K6" i="3" a="1"/>
  <c r="K6" i="3" s="1"/>
  <c r="R39" i="3" a="1"/>
  <c r="R39" i="3" s="1"/>
  <c r="R19" i="3" a="1"/>
  <c r="R19" i="3" s="1"/>
  <c r="N39" i="3" a="1"/>
  <c r="N39" i="3" s="1"/>
  <c r="P37" i="3" a="1"/>
  <c r="P37" i="3" s="1"/>
  <c r="M34" i="3" a="1"/>
  <c r="M34" i="3" s="1"/>
  <c r="O32" i="3" a="1"/>
  <c r="O32" i="3" s="1"/>
  <c r="Q30" i="3" a="1"/>
  <c r="Q30" i="3" s="1"/>
  <c r="L29" i="3" a="1"/>
  <c r="L29" i="3" s="1"/>
  <c r="M27" i="3" a="1"/>
  <c r="M27" i="3" s="1"/>
  <c r="M25" i="3" a="1"/>
  <c r="M25" i="3" s="1"/>
  <c r="M23" i="3" a="1"/>
  <c r="M23" i="3" s="1"/>
  <c r="M21" i="3" a="1"/>
  <c r="M21" i="3" s="1"/>
  <c r="O19" i="3" a="1"/>
  <c r="O19" i="3" s="1"/>
  <c r="Q17" i="3" a="1"/>
  <c r="Q17" i="3" s="1"/>
  <c r="L16" i="3" a="1"/>
  <c r="L16" i="3" s="1"/>
  <c r="N14" i="3" a="1"/>
  <c r="N14" i="3" s="1"/>
  <c r="P12" i="3" a="1"/>
  <c r="P12" i="3" s="1"/>
  <c r="M9" i="3" a="1"/>
  <c r="M9" i="3" s="1"/>
  <c r="O7" i="3" a="1"/>
  <c r="O7" i="3" s="1"/>
  <c r="Q5" i="3" a="1"/>
  <c r="Q5" i="3" s="1"/>
  <c r="L21" i="1" l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Y22" i="4"/>
  <c r="X22" i="4"/>
  <c r="P22" i="4"/>
  <c r="O22" i="4"/>
  <c r="Y21" i="4"/>
  <c r="X21" i="4"/>
  <c r="P21" i="4"/>
  <c r="O21" i="4"/>
  <c r="Y20" i="4"/>
  <c r="X20" i="4"/>
  <c r="P20" i="4"/>
  <c r="O20" i="4"/>
  <c r="Y19" i="4"/>
  <c r="X19" i="4"/>
  <c r="P19" i="4"/>
  <c r="O19" i="4"/>
  <c r="Y18" i="4"/>
  <c r="X18" i="4"/>
  <c r="P18" i="4"/>
  <c r="O18" i="4"/>
  <c r="Y17" i="4"/>
  <c r="X17" i="4"/>
  <c r="P17" i="4"/>
  <c r="O17" i="4"/>
  <c r="Y16" i="4"/>
  <c r="X16" i="4"/>
  <c r="P16" i="4"/>
  <c r="O16" i="4"/>
  <c r="Y15" i="4"/>
  <c r="X15" i="4"/>
  <c r="P15" i="4"/>
  <c r="O15" i="4"/>
  <c r="D15" i="4"/>
  <c r="C15" i="4"/>
  <c r="B15" i="4"/>
  <c r="Y14" i="4"/>
  <c r="X14" i="4"/>
  <c r="P14" i="4"/>
  <c r="O14" i="4"/>
  <c r="D14" i="4"/>
  <c r="C14" i="4"/>
  <c r="B14" i="4"/>
  <c r="Y13" i="4"/>
  <c r="X13" i="4"/>
  <c r="P13" i="4"/>
  <c r="O13" i="4"/>
  <c r="D13" i="4"/>
  <c r="C13" i="4"/>
  <c r="B13" i="4"/>
  <c r="Y12" i="4"/>
  <c r="X12" i="4"/>
  <c r="P12" i="4"/>
  <c r="O12" i="4"/>
  <c r="D12" i="4"/>
  <c r="C12" i="4"/>
  <c r="B12" i="4"/>
  <c r="Y11" i="4"/>
  <c r="X11" i="4"/>
  <c r="P11" i="4"/>
  <c r="O11" i="4"/>
  <c r="D11" i="4"/>
  <c r="C11" i="4"/>
  <c r="B11" i="4"/>
  <c r="Y10" i="4"/>
  <c r="X10" i="4"/>
  <c r="P10" i="4"/>
  <c r="O10" i="4"/>
  <c r="D10" i="4"/>
  <c r="C10" i="4"/>
  <c r="B10" i="4"/>
  <c r="Y9" i="4"/>
  <c r="X9" i="4"/>
  <c r="P9" i="4"/>
  <c r="O9" i="4"/>
  <c r="D9" i="4"/>
  <c r="C9" i="4"/>
  <c r="B9" i="4"/>
  <c r="Y8" i="4"/>
  <c r="X8" i="4"/>
  <c r="P8" i="4"/>
  <c r="O8" i="4"/>
  <c r="D8" i="4"/>
  <c r="C8" i="4"/>
  <c r="B8" i="4"/>
  <c r="Y7" i="4"/>
  <c r="X7" i="4"/>
  <c r="P7" i="4"/>
  <c r="O7" i="4"/>
  <c r="D7" i="4"/>
  <c r="C7" i="4"/>
  <c r="B7" i="4"/>
  <c r="Y6" i="4"/>
  <c r="X6" i="4"/>
  <c r="P6" i="4"/>
  <c r="O6" i="4"/>
  <c r="D6" i="4"/>
  <c r="C6" i="4"/>
  <c r="B6" i="4"/>
  <c r="Y5" i="4"/>
  <c r="X5" i="4"/>
  <c r="P5" i="4"/>
  <c r="O5" i="4"/>
  <c r="D5" i="4"/>
  <c r="C5" i="4"/>
  <c r="B5" i="4"/>
  <c r="Y4" i="4"/>
  <c r="X4" i="4"/>
  <c r="P4" i="4"/>
  <c r="O4" i="4"/>
  <c r="D4" i="4"/>
  <c r="C4" i="4"/>
  <c r="B4" i="4"/>
  <c r="Y3" i="4"/>
  <c r="X3" i="4"/>
  <c r="P3" i="4"/>
  <c r="O3" i="4"/>
  <c r="D3" i="4"/>
  <c r="C3" i="4"/>
  <c r="B3" i="4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P4" i="5"/>
  <c r="O4" i="5"/>
  <c r="P58" i="2"/>
  <c r="P14" i="2" s="1"/>
  <c r="C58" i="2"/>
  <c r="P57" i="2"/>
  <c r="C57" i="2"/>
  <c r="P56" i="2"/>
  <c r="F13" i="4" s="1"/>
  <c r="C56" i="2"/>
  <c r="P55" i="2"/>
  <c r="P11" i="2" s="1"/>
  <c r="C55" i="2"/>
  <c r="P54" i="2"/>
  <c r="P10" i="2" s="1"/>
  <c r="C54" i="2"/>
  <c r="P53" i="2"/>
  <c r="C53" i="2"/>
  <c r="P52" i="2"/>
  <c r="P8" i="2" s="1"/>
  <c r="C52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M23" i="2"/>
  <c r="S22" i="2"/>
  <c r="M22" i="2"/>
  <c r="K22" i="2"/>
  <c r="S21" i="2"/>
  <c r="K21" i="2"/>
  <c r="S20" i="2"/>
  <c r="K20" i="2"/>
  <c r="S19" i="2"/>
  <c r="K19" i="2"/>
  <c r="S18" i="2"/>
  <c r="K18" i="2"/>
  <c r="S17" i="2"/>
  <c r="K17" i="2"/>
  <c r="S16" i="2"/>
  <c r="K16" i="2"/>
  <c r="K15" i="2"/>
  <c r="R15" i="2" s="1"/>
  <c r="S15" i="2"/>
  <c r="K14" i="2"/>
  <c r="M14" i="2" s="1"/>
  <c r="K13" i="2"/>
  <c r="M13" i="2" s="1"/>
  <c r="K12" i="2"/>
  <c r="R12" i="2" s="1"/>
  <c r="K11" i="2"/>
  <c r="M11" i="2" s="1"/>
  <c r="K10" i="2"/>
  <c r="M10" i="2" s="1"/>
  <c r="K9" i="2"/>
  <c r="M9" i="2" s="1"/>
  <c r="S8" i="2"/>
  <c r="K8" i="2"/>
  <c r="P54" i="1"/>
  <c r="C54" i="1"/>
  <c r="P53" i="1"/>
  <c r="C53" i="1"/>
  <c r="P52" i="1"/>
  <c r="F8" i="4" s="1"/>
  <c r="C52" i="1"/>
  <c r="P51" i="1"/>
  <c r="C51" i="1"/>
  <c r="P50" i="1"/>
  <c r="F6" i="4" s="1"/>
  <c r="C50" i="1"/>
  <c r="P49" i="1"/>
  <c r="C49" i="1"/>
  <c r="P48" i="1"/>
  <c r="C48" i="1"/>
  <c r="P47" i="1"/>
  <c r="C47" i="1"/>
  <c r="AA17" i="1"/>
  <c r="AD16" i="1"/>
  <c r="AC16" i="1"/>
  <c r="AC17" i="1" s="1"/>
  <c r="AB16" i="1"/>
  <c r="AA16" i="1"/>
  <c r="Z15" i="1"/>
  <c r="T15" i="1"/>
  <c r="Z14" i="1"/>
  <c r="T14" i="1"/>
  <c r="Z13" i="1"/>
  <c r="T13" i="1"/>
  <c r="S13" i="1"/>
  <c r="K13" i="1"/>
  <c r="Y13" i="1" s="1"/>
  <c r="Z12" i="1"/>
  <c r="T12" i="1"/>
  <c r="S12" i="1"/>
  <c r="K12" i="1"/>
  <c r="U12" i="1" s="1"/>
  <c r="Z11" i="1"/>
  <c r="T11" i="1"/>
  <c r="S11" i="1"/>
  <c r="K11" i="1"/>
  <c r="Y11" i="1" s="1"/>
  <c r="Z10" i="1"/>
  <c r="T10" i="1"/>
  <c r="S10" i="1"/>
  <c r="K10" i="1"/>
  <c r="Y10" i="1" s="1"/>
  <c r="Z9" i="1"/>
  <c r="T9" i="1"/>
  <c r="S9" i="1"/>
  <c r="K9" i="1"/>
  <c r="Y9" i="1" s="1"/>
  <c r="Z8" i="1"/>
  <c r="T8" i="1"/>
  <c r="S8" i="1"/>
  <c r="K8" i="1"/>
  <c r="U8" i="1" s="1"/>
  <c r="Y3" i="1"/>
  <c r="I12" i="4" a="1"/>
  <c r="T20" i="4" a="1"/>
  <c r="J12" i="4" a="1"/>
  <c r="T5" i="4" a="1"/>
  <c r="M4" i="4" a="1"/>
  <c r="L7" i="4" a="1"/>
  <c r="L15" i="4" a="1"/>
  <c r="V13" i="4" a="1"/>
  <c r="S7" i="4" a="1"/>
  <c r="I5" i="4" a="1"/>
  <c r="T21" i="4" a="1"/>
  <c r="V8" i="4" a="1"/>
  <c r="K9" i="4" a="1"/>
  <c r="K16" i="4" a="1"/>
  <c r="W21" i="4" a="1"/>
  <c r="U22" i="4" a="1"/>
  <c r="N17" i="4" a="1"/>
  <c r="J18" i="4" a="1"/>
  <c r="L11" i="4" a="1"/>
  <c r="N20" i="4" a="1"/>
  <c r="J4" i="4" a="1"/>
  <c r="L6" i="4" a="1"/>
  <c r="K5" i="4" a="1"/>
  <c r="I16" i="4" a="1"/>
  <c r="T7" i="4" a="1"/>
  <c r="L20" i="4" a="1"/>
  <c r="I13" i="4" a="1"/>
  <c r="J13" i="4" a="1"/>
  <c r="J16" i="4" a="1"/>
  <c r="L22" i="4" a="1"/>
  <c r="W19" i="4" a="1"/>
  <c r="J19" i="4" a="1"/>
  <c r="V3" i="4" a="1"/>
  <c r="J5" i="4" a="1"/>
  <c r="W10" i="4" a="1"/>
  <c r="U7" i="4" a="1"/>
  <c r="W14" i="4" a="1"/>
  <c r="M3" i="4" a="1"/>
  <c r="T13" i="4" a="1"/>
  <c r="U12" i="4" a="1"/>
  <c r="I17" i="4" a="1"/>
  <c r="S20" i="4" a="1"/>
  <c r="M17" i="4" a="1"/>
  <c r="V10" i="4" a="1"/>
  <c r="M20" i="4" a="1"/>
  <c r="J3" i="4" a="1"/>
  <c r="N19" i="4" a="1"/>
  <c r="N21" i="4" a="1"/>
  <c r="W4" i="4" a="1"/>
  <c r="T19" i="4" a="1"/>
  <c r="W15" i="4" a="1"/>
  <c r="N7" i="4" a="1"/>
  <c r="I6" i="4" a="1"/>
  <c r="K3" i="4" a="1"/>
  <c r="W18" i="4" a="1"/>
  <c r="N5" i="4" a="1"/>
  <c r="M13" i="4" a="1"/>
  <c r="U8" i="4" a="1"/>
  <c r="I19" i="4" a="1"/>
  <c r="M10" i="4" a="1"/>
  <c r="I3" i="4" a="1"/>
  <c r="L14" i="4" a="1"/>
  <c r="M6" i="4" a="1"/>
  <c r="V19" i="4" a="1"/>
  <c r="V6" i="4" a="1"/>
  <c r="S10" i="4" a="1"/>
  <c r="I21" i="4" a="1"/>
  <c r="J20" i="4" a="1"/>
  <c r="V21" i="4" a="1"/>
  <c r="S3" i="4" a="1"/>
  <c r="L21" i="4" a="1"/>
  <c r="S22" i="4" a="1"/>
  <c r="V22" i="4" a="1"/>
  <c r="S14" i="4" a="1"/>
  <c r="J7" i="4" a="1"/>
  <c r="W16" i="4" a="1"/>
  <c r="W12" i="4" a="1"/>
  <c r="W9" i="4" a="1"/>
  <c r="W17" i="4" a="1"/>
  <c r="W5" i="4" a="1"/>
  <c r="K7" i="4" a="1"/>
  <c r="K20" i="4" a="1"/>
  <c r="M7" i="4" a="1"/>
  <c r="K15" i="4" a="1"/>
  <c r="U14" i="4" a="1"/>
  <c r="S17" i="4" a="1"/>
  <c r="V12" i="4" a="1"/>
  <c r="T11" i="4" a="1"/>
  <c r="V11" i="4" a="1"/>
  <c r="L4" i="4" a="1"/>
  <c r="S13" i="4" a="1"/>
  <c r="T17" i="4" a="1"/>
  <c r="K6" i="4" a="1"/>
  <c r="J17" i="4" a="1"/>
  <c r="I7" i="4" a="1"/>
  <c r="J6" i="4" a="1"/>
  <c r="V4" i="4" a="1"/>
  <c r="J8" i="4" a="1"/>
  <c r="V7" i="4" a="1"/>
  <c r="M9" i="4" a="1"/>
  <c r="J22" i="4" a="1"/>
  <c r="K21" i="4" a="1"/>
  <c r="N10" i="4" a="1"/>
  <c r="W11" i="4" a="1"/>
  <c r="N9" i="4" a="1"/>
  <c r="K17" i="4" a="1"/>
  <c r="M12" i="4" a="1"/>
  <c r="T8" i="4" a="1"/>
  <c r="N16" i="4" a="1"/>
  <c r="U17" i="4" a="1"/>
  <c r="K8" i="4" a="1"/>
  <c r="K14" i="4" a="1"/>
  <c r="L5" i="4" a="1"/>
  <c r="T4" i="4" a="1"/>
  <c r="T14" i="4" a="1"/>
  <c r="J9" i="4" a="1"/>
  <c r="S16" i="4" a="1"/>
  <c r="J15" i="4" a="1"/>
  <c r="M19" i="4" a="1"/>
  <c r="W22" i="4" a="1"/>
  <c r="U18" i="4" a="1"/>
  <c r="U16" i="4" a="1"/>
  <c r="W6" i="4" a="1"/>
  <c r="T10" i="4" a="1"/>
  <c r="J11" i="4" a="1"/>
  <c r="N22" i="4" a="1"/>
  <c r="U21" i="4" a="1"/>
  <c r="V14" i="4" a="1"/>
  <c r="W13" i="4" a="1"/>
  <c r="M14" i="4" a="1"/>
  <c r="I4" i="4" a="1"/>
  <c r="N11" i="4" a="1"/>
  <c r="S18" i="4" a="1"/>
  <c r="S11" i="4" a="1"/>
  <c r="I15" i="4" a="1"/>
  <c r="W20" i="4" a="1"/>
  <c r="L9" i="4" a="1"/>
  <c r="I22" i="4" a="1"/>
  <c r="I8" i="4" a="1"/>
  <c r="N6" i="4" a="1"/>
  <c r="U9" i="4" a="1"/>
  <c r="U20" i="4" a="1"/>
  <c r="T12" i="4" a="1"/>
  <c r="L13" i="4" a="1"/>
  <c r="W8" i="4" a="1"/>
  <c r="N18" i="4" a="1"/>
  <c r="M11" i="4" a="1"/>
  <c r="M15" i="4" a="1"/>
  <c r="U15" i="4" a="1"/>
  <c r="I14" i="4" a="1"/>
  <c r="L17" i="4" a="1"/>
  <c r="J14" i="4" a="1"/>
  <c r="S6" i="4" a="1"/>
  <c r="S5" i="4" a="1"/>
  <c r="L12" i="4" a="1"/>
  <c r="U3" i="4" a="1"/>
  <c r="K18" i="4" a="1"/>
  <c r="W7" i="4" a="1"/>
  <c r="S21" i="4" a="1"/>
  <c r="L16" i="4" a="1"/>
  <c r="I9" i="4" a="1"/>
  <c r="K10" i="4" a="1"/>
  <c r="T3" i="4" a="1"/>
  <c r="W3" i="4" a="1"/>
  <c r="I10" i="4" a="1"/>
  <c r="T9" i="4" a="1"/>
  <c r="V20" i="4" a="1"/>
  <c r="M5" i="4" a="1"/>
  <c r="U19" i="4" a="1"/>
  <c r="V18" i="4" a="1"/>
  <c r="T16" i="4" a="1"/>
  <c r="I18" i="4" a="1"/>
  <c r="U6" i="4" a="1"/>
  <c r="N8" i="4" a="1"/>
  <c r="T18" i="4" a="1"/>
  <c r="N15" i="4" a="1"/>
  <c r="N14" i="4" a="1"/>
  <c r="I11" i="4" a="1"/>
  <c r="V17" i="4" a="1"/>
  <c r="V5" i="4" a="1"/>
  <c r="V15" i="4" a="1"/>
  <c r="K4" i="4" a="1"/>
  <c r="N13" i="4" a="1"/>
  <c r="K12" i="4" a="1"/>
  <c r="S12" i="4" a="1"/>
  <c r="U13" i="4" a="1"/>
  <c r="K22" i="4" a="1"/>
  <c r="S19" i="4" a="1"/>
  <c r="K13" i="4" a="1"/>
  <c r="U11" i="4" a="1"/>
  <c r="K19" i="4" a="1"/>
  <c r="K11" i="4" a="1"/>
  <c r="V9" i="4" a="1"/>
  <c r="L8" i="4" a="1"/>
  <c r="L3" i="4" a="1"/>
  <c r="J10" i="4" a="1"/>
  <c r="S4" i="4" a="1"/>
  <c r="S15" i="4" a="1"/>
  <c r="L10" i="4" a="1"/>
  <c r="L18" i="4" a="1"/>
  <c r="U10" i="4" a="1"/>
  <c r="U4" i="4" a="1"/>
  <c r="L19" i="4" a="1"/>
  <c r="M21" i="4" a="1"/>
  <c r="U5" i="4" a="1"/>
  <c r="T15" i="4" a="1"/>
  <c r="N12" i="4" a="1"/>
  <c r="M22" i="4" a="1"/>
  <c r="N4" i="4" a="1"/>
  <c r="I20" i="4" a="1"/>
  <c r="M8" i="4" a="1"/>
  <c r="T22" i="4" a="1"/>
  <c r="N3" i="4" a="1"/>
  <c r="T6" i="4" a="1"/>
  <c r="M16" i="4" a="1"/>
  <c r="V16" i="4" a="1"/>
  <c r="M18" i="4" a="1"/>
  <c r="J21" i="4" a="1"/>
  <c r="S9" i="4" a="1"/>
  <c r="S8" i="4" a="1"/>
  <c r="S10" i="2" l="1"/>
  <c r="F11" i="4"/>
  <c r="P12" i="2"/>
  <c r="N10" i="2"/>
  <c r="N14" i="2"/>
  <c r="M21" i="2"/>
  <c r="N11" i="2"/>
  <c r="R11" i="2"/>
  <c r="E12" i="4" s="1"/>
  <c r="R14" i="2"/>
  <c r="M18" i="2"/>
  <c r="U9" i="1"/>
  <c r="U13" i="1"/>
  <c r="U11" i="1"/>
  <c r="N7" i="4"/>
  <c r="N15" i="4"/>
  <c r="N20" i="4"/>
  <c r="N18" i="4"/>
  <c r="N12" i="4"/>
  <c r="N6" i="4"/>
  <c r="N9" i="4"/>
  <c r="N14" i="4"/>
  <c r="N19" i="4"/>
  <c r="N21" i="4"/>
  <c r="N8" i="4"/>
  <c r="N13" i="4"/>
  <c r="N17" i="4"/>
  <c r="N11" i="4"/>
  <c r="N5" i="4"/>
  <c r="N22" i="4"/>
  <c r="N16" i="4"/>
  <c r="N10" i="4"/>
  <c r="N4" i="4"/>
  <c r="N3" i="4"/>
  <c r="M21" i="4"/>
  <c r="M7" i="4"/>
  <c r="M15" i="4"/>
  <c r="M14" i="4"/>
  <c r="M6" i="4"/>
  <c r="M20" i="4"/>
  <c r="M12" i="4"/>
  <c r="M18" i="4"/>
  <c r="M17" i="4"/>
  <c r="M11" i="4"/>
  <c r="M5" i="4"/>
  <c r="M9" i="4"/>
  <c r="M8" i="4"/>
  <c r="M13" i="4"/>
  <c r="M19" i="4"/>
  <c r="M22" i="4"/>
  <c r="M16" i="4"/>
  <c r="M10" i="4"/>
  <c r="M4" i="4"/>
  <c r="M3" i="4"/>
  <c r="L21" i="4"/>
  <c r="L15" i="4"/>
  <c r="L9" i="4"/>
  <c r="L8" i="4"/>
  <c r="L7" i="4"/>
  <c r="L19" i="4"/>
  <c r="L12" i="4"/>
  <c r="L14" i="4"/>
  <c r="L13" i="4"/>
  <c r="L18" i="4"/>
  <c r="L6" i="4"/>
  <c r="L17" i="4"/>
  <c r="L11" i="4"/>
  <c r="L5" i="4"/>
  <c r="L20" i="4"/>
  <c r="L22" i="4"/>
  <c r="L16" i="4"/>
  <c r="L10" i="4"/>
  <c r="L4" i="4"/>
  <c r="L3" i="4"/>
  <c r="W3" i="4"/>
  <c r="S5" i="4"/>
  <c r="K7" i="4"/>
  <c r="V8" i="4"/>
  <c r="J12" i="4"/>
  <c r="U13" i="4"/>
  <c r="I17" i="4"/>
  <c r="T18" i="4"/>
  <c r="W21" i="4"/>
  <c r="U3" i="4"/>
  <c r="K15" i="4"/>
  <c r="U21" i="4"/>
  <c r="K4" i="4"/>
  <c r="V5" i="4"/>
  <c r="J9" i="4"/>
  <c r="U10" i="4"/>
  <c r="I14" i="4"/>
  <c r="T15" i="4"/>
  <c r="W18" i="4"/>
  <c r="S20" i="4"/>
  <c r="K22" i="4"/>
  <c r="J6" i="4"/>
  <c r="U7" i="4"/>
  <c r="I11" i="4"/>
  <c r="T12" i="4"/>
  <c r="W15" i="4"/>
  <c r="S17" i="4"/>
  <c r="K19" i="4"/>
  <c r="V20" i="4"/>
  <c r="S13" i="4"/>
  <c r="V16" i="4"/>
  <c r="K9" i="4"/>
  <c r="T20" i="4"/>
  <c r="I7" i="4"/>
  <c r="J20" i="4"/>
  <c r="J3" i="4"/>
  <c r="U4" i="4"/>
  <c r="I8" i="4"/>
  <c r="T9" i="4"/>
  <c r="W12" i="4"/>
  <c r="S14" i="4"/>
  <c r="K16" i="4"/>
  <c r="V17" i="4"/>
  <c r="J21" i="4"/>
  <c r="U22" i="4"/>
  <c r="W11" i="4"/>
  <c r="W5" i="4"/>
  <c r="K3" i="4"/>
  <c r="V4" i="4"/>
  <c r="J8" i="4"/>
  <c r="U9" i="4"/>
  <c r="I13" i="4"/>
  <c r="T14" i="4"/>
  <c r="W17" i="4"/>
  <c r="S19" i="4"/>
  <c r="K21" i="4"/>
  <c r="V22" i="4"/>
  <c r="T8" i="4"/>
  <c r="S7" i="4"/>
  <c r="J14" i="4"/>
  <c r="I19" i="4"/>
  <c r="I5" i="4"/>
  <c r="T6" i="4"/>
  <c r="W9" i="4"/>
  <c r="S11" i="4"/>
  <c r="K13" i="4"/>
  <c r="V14" i="4"/>
  <c r="J18" i="4"/>
  <c r="U19" i="4"/>
  <c r="V10" i="4"/>
  <c r="U15" i="4"/>
  <c r="T3" i="4"/>
  <c r="W6" i="4"/>
  <c r="S8" i="4"/>
  <c r="K10" i="4"/>
  <c r="V11" i="4"/>
  <c r="J15" i="4"/>
  <c r="U16" i="4"/>
  <c r="I20" i="4"/>
  <c r="T21" i="4"/>
  <c r="I3" i="4"/>
  <c r="S3" i="4"/>
  <c r="J4" i="4"/>
  <c r="T4" i="4"/>
  <c r="K5" i="4"/>
  <c r="U5" i="4"/>
  <c r="V6" i="4"/>
  <c r="W7" i="4"/>
  <c r="I9" i="4"/>
  <c r="S9" i="4"/>
  <c r="J10" i="4"/>
  <c r="T10" i="4"/>
  <c r="K11" i="4"/>
  <c r="U11" i="4"/>
  <c r="V12" i="4"/>
  <c r="W13" i="4"/>
  <c r="I15" i="4"/>
  <c r="S15" i="4"/>
  <c r="J16" i="4"/>
  <c r="T16" i="4"/>
  <c r="K17" i="4"/>
  <c r="U17" i="4"/>
  <c r="V18" i="4"/>
  <c r="W19" i="4"/>
  <c r="I21" i="4"/>
  <c r="S21" i="4"/>
  <c r="J22" i="4"/>
  <c r="T22" i="4"/>
  <c r="V3" i="4"/>
  <c r="W4" i="4"/>
  <c r="I6" i="4"/>
  <c r="S6" i="4"/>
  <c r="J7" i="4"/>
  <c r="T7" i="4"/>
  <c r="K8" i="4"/>
  <c r="U8" i="4"/>
  <c r="V9" i="4"/>
  <c r="W10" i="4"/>
  <c r="I12" i="4"/>
  <c r="S12" i="4"/>
  <c r="J13" i="4"/>
  <c r="T13" i="4"/>
  <c r="K14" i="4"/>
  <c r="U14" i="4"/>
  <c r="V15" i="4"/>
  <c r="W16" i="4"/>
  <c r="I18" i="4"/>
  <c r="S18" i="4"/>
  <c r="J19" i="4"/>
  <c r="T19" i="4"/>
  <c r="K20" i="4"/>
  <c r="U20" i="4"/>
  <c r="V21" i="4"/>
  <c r="W22" i="4"/>
  <c r="I4" i="4"/>
  <c r="S4" i="4"/>
  <c r="J5" i="4"/>
  <c r="T5" i="4"/>
  <c r="K6" i="4"/>
  <c r="U6" i="4"/>
  <c r="V7" i="4"/>
  <c r="W8" i="4"/>
  <c r="I10" i="4"/>
  <c r="S10" i="4"/>
  <c r="J11" i="4"/>
  <c r="T11" i="4"/>
  <c r="K12" i="4"/>
  <c r="U12" i="4"/>
  <c r="V13" i="4"/>
  <c r="W14" i="4"/>
  <c r="I16" i="4"/>
  <c r="S16" i="4"/>
  <c r="J17" i="4"/>
  <c r="T17" i="4"/>
  <c r="K18" i="4"/>
  <c r="U18" i="4"/>
  <c r="V19" i="4"/>
  <c r="W20" i="4"/>
  <c r="I22" i="4"/>
  <c r="S22" i="4"/>
  <c r="E13" i="4"/>
  <c r="E4" i="4"/>
  <c r="E5" i="4"/>
  <c r="E8" i="4"/>
  <c r="E6" i="4"/>
  <c r="S14" i="2"/>
  <c r="F10" i="4"/>
  <c r="P9" i="2"/>
  <c r="F7" i="4"/>
  <c r="N9" i="2"/>
  <c r="N12" i="2"/>
  <c r="F4" i="4"/>
  <c r="F15" i="4"/>
  <c r="N15" i="2"/>
  <c r="F12" i="4"/>
  <c r="M12" i="2"/>
  <c r="M19" i="2"/>
  <c r="M20" i="2"/>
  <c r="S11" i="2"/>
  <c r="F9" i="4"/>
  <c r="M16" i="2"/>
  <c r="F3" i="4"/>
  <c r="R9" i="2"/>
  <c r="M15" i="2"/>
  <c r="N13" i="2"/>
  <c r="U10" i="1"/>
  <c r="Y8" i="1"/>
  <c r="Y12" i="1"/>
  <c r="M8" i="2"/>
  <c r="R10" i="2"/>
  <c r="R13" i="2"/>
  <c r="N8" i="2"/>
  <c r="M17" i="2"/>
  <c r="F14" i="4"/>
  <c r="P13" i="2"/>
  <c r="R8" i="2"/>
  <c r="F5" i="4"/>
  <c r="S12" i="2" l="1"/>
  <c r="E15" i="4"/>
  <c r="E3" i="4"/>
  <c r="Y16" i="1"/>
  <c r="E9" i="4"/>
  <c r="S13" i="2"/>
  <c r="E10" i="4"/>
  <c r="E14" i="4"/>
  <c r="E11" i="4"/>
  <c r="S9" i="2"/>
  <c r="E7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<sst xmlns="http://schemas.openxmlformats.org/spreadsheetml/2006/main" count="533" uniqueCount="236">
  <si>
    <t>Production Report</t>
  </si>
  <si>
    <t>&lt;-Input Date here (ONLY)</t>
  </si>
  <si>
    <t>.</t>
  </si>
  <si>
    <t>Unit Weld</t>
  </si>
  <si>
    <t>Shift:</t>
  </si>
  <si>
    <t>2nd</t>
  </si>
  <si>
    <t xml:space="preserve"> </t>
  </si>
  <si>
    <t>No</t>
  </si>
  <si>
    <t>Part No</t>
  </si>
  <si>
    <t>Target Cycle Time</t>
  </si>
  <si>
    <t>Production</t>
  </si>
  <si>
    <t>Start    Time</t>
  </si>
  <si>
    <t>End Time</t>
  </si>
  <si>
    <t>Actual     Time</t>
  </si>
  <si>
    <t>Planned
Stop Time</t>
  </si>
  <si>
    <t>TOTAL Down Time</t>
  </si>
  <si>
    <t>Down Time (Minutes)</t>
  </si>
  <si>
    <t>Over Time Pran</t>
  </si>
  <si>
    <t>Over Time Actual</t>
  </si>
  <si>
    <t>Defects</t>
  </si>
  <si>
    <t>OPR</t>
  </si>
  <si>
    <t>Defect Ratio</t>
  </si>
  <si>
    <t>Assigned TM</t>
  </si>
  <si>
    <t>Absent</t>
  </si>
  <si>
    <t>Plan</t>
  </si>
  <si>
    <r>
      <t>Actual</t>
    </r>
    <r>
      <rPr>
        <sz val="6"/>
        <color rgb="FF000000"/>
        <rFont val="Arial"/>
        <family val="2"/>
      </rPr>
      <t xml:space="preserve">    </t>
    </r>
    <r>
      <rPr>
        <sz val="8"/>
        <color rgb="FF000000"/>
        <rFont val="Arial"/>
        <family val="2"/>
      </rPr>
      <t xml:space="preserve">   (Good Parts</t>
    </r>
    <r>
      <rPr>
        <sz val="6"/>
        <color rgb="FF000000"/>
        <rFont val="Arial"/>
        <family val="2"/>
      </rPr>
      <t>)</t>
    </r>
  </si>
  <si>
    <t>Machine</t>
  </si>
  <si>
    <t>Man</t>
  </si>
  <si>
    <t>Quality</t>
  </si>
  <si>
    <t>Logistics</t>
  </si>
  <si>
    <t>Other</t>
  </si>
  <si>
    <t>TOTAL</t>
  </si>
  <si>
    <t>DPV</t>
  </si>
  <si>
    <t>Rework</t>
  </si>
  <si>
    <t>APMM Employee</t>
  </si>
  <si>
    <t>Temp Staff</t>
  </si>
  <si>
    <t>Rr Sus 51206</t>
  </si>
  <si>
    <t>Fr sus 51201</t>
  </si>
  <si>
    <t>OA Cowl 55701</t>
  </si>
  <si>
    <t>Fr lwr arm 48068/9</t>
  </si>
  <si>
    <t>Rear arm 48730</t>
  </si>
  <si>
    <t>Rear Beam 42110</t>
  </si>
  <si>
    <t>Rear Beam 42110 177D</t>
  </si>
  <si>
    <t>Rear Beam 42110 890B</t>
  </si>
  <si>
    <t>A1</t>
  </si>
  <si>
    <t>A2</t>
  </si>
  <si>
    <t>B2</t>
  </si>
  <si>
    <t>C=B1-B2</t>
  </si>
  <si>
    <t>D</t>
  </si>
  <si>
    <t>C-(A1*A2)</t>
  </si>
  <si>
    <t>E</t>
  </si>
  <si>
    <t>H</t>
  </si>
  <si>
    <t>((G+H)*1000000)/B</t>
  </si>
  <si>
    <t>Total</t>
  </si>
  <si>
    <t>Down Time Detail</t>
  </si>
  <si>
    <t>Production Reported</t>
  </si>
  <si>
    <t>Line</t>
  </si>
  <si>
    <t>Station</t>
  </si>
  <si>
    <t>Sorting</t>
  </si>
  <si>
    <t>Type</t>
  </si>
  <si>
    <t>Issue</t>
  </si>
  <si>
    <t>Time</t>
  </si>
  <si>
    <t>Time(%)</t>
  </si>
  <si>
    <t>Root Cause</t>
  </si>
  <si>
    <t>Countermeasure</t>
  </si>
  <si>
    <t>Prod.</t>
  </si>
  <si>
    <t>Maint.</t>
  </si>
  <si>
    <t>QC</t>
  </si>
  <si>
    <t>status</t>
  </si>
  <si>
    <t>Quality Defects</t>
  </si>
  <si>
    <t>Reason Code</t>
  </si>
  <si>
    <t>PART #</t>
  </si>
  <si>
    <t>Mispress
bushings</t>
  </si>
  <si>
    <t>Rust</t>
  </si>
  <si>
    <t>Bent Part</t>
  </si>
  <si>
    <t>Bad Stamped Part</t>
  </si>
  <si>
    <t>Missing Welds</t>
  </si>
  <si>
    <t>Bad Spot Weld</t>
  </si>
  <si>
    <t>Bad Arc Weld</t>
  </si>
  <si>
    <t>BAD
VENDOR
PART</t>
  </si>
  <si>
    <t>Brkt
Wrong
Position</t>
  </si>
  <si>
    <t>Mis-algined
Nut</t>
  </si>
  <si>
    <t>Paint defect</t>
  </si>
  <si>
    <t>Comments</t>
  </si>
  <si>
    <t>unit weld</t>
  </si>
  <si>
    <t>TL</t>
  </si>
  <si>
    <t xml:space="preserve">Off line TL </t>
  </si>
  <si>
    <t>Today's Focus</t>
  </si>
  <si>
    <t>Over Time</t>
  </si>
  <si>
    <t>Unit Assembly</t>
  </si>
  <si>
    <t xml:space="preserve"> Shift:</t>
  </si>
  <si>
    <t>End      Time</t>
  </si>
  <si>
    <t xml:space="preserve">Planned     Stop Time </t>
  </si>
  <si>
    <t>Down Time Gap</t>
  </si>
  <si>
    <t>Number of Change Overs</t>
  </si>
  <si>
    <r>
      <t>Actual</t>
    </r>
    <r>
      <rPr>
        <sz val="6"/>
        <color rgb="FF000000"/>
        <rFont val="Arial"/>
        <family val="2"/>
      </rPr>
      <t xml:space="preserve">     </t>
    </r>
    <r>
      <rPr>
        <sz val="8"/>
        <color rgb="FF000000"/>
        <rFont val="Arial"/>
        <family val="2"/>
      </rPr>
      <t xml:space="preserve">  (Good Parts)</t>
    </r>
  </si>
  <si>
    <t>Scrapped Parts</t>
  </si>
  <si>
    <t>ED COAT ( No. of racks)</t>
  </si>
  <si>
    <t>Rr BEAM  (12 PER RACK)</t>
  </si>
  <si>
    <t>Front Lower Arm   (50 PER RACK)</t>
  </si>
  <si>
    <t>OA COWL (30 PER RACK)</t>
  </si>
  <si>
    <t>Rear Lower Arm (50 PER RACK)</t>
  </si>
  <si>
    <t>Fr Sus  (8 PER RACK)</t>
  </si>
  <si>
    <t>Rear Beam 890B(8 PER RACK)</t>
  </si>
  <si>
    <t>Rear Beam 177D(8 PER RACK)</t>
  </si>
  <si>
    <t>B</t>
  </si>
  <si>
    <t>B1</t>
  </si>
  <si>
    <t>x</t>
  </si>
  <si>
    <t>F</t>
  </si>
  <si>
    <t>G</t>
  </si>
  <si>
    <t>A1/((C-D)/B)</t>
  </si>
  <si>
    <t>TMMS</t>
  </si>
  <si>
    <t>Mispress bushings</t>
  </si>
  <si>
    <t>BAD VENDOR PART</t>
  </si>
  <si>
    <t>Brkt Wrong Position</t>
  </si>
  <si>
    <t>Mis-algined Nut</t>
  </si>
  <si>
    <t>unit assy</t>
  </si>
  <si>
    <t>1st</t>
  </si>
  <si>
    <t>Area</t>
  </si>
  <si>
    <t>Part</t>
  </si>
  <si>
    <t>OA</t>
  </si>
  <si>
    <t>Build</t>
  </si>
  <si>
    <t>Finish</t>
  </si>
  <si>
    <t>Scrap</t>
  </si>
  <si>
    <t>Shift</t>
  </si>
  <si>
    <t>Date</t>
  </si>
  <si>
    <t xml:space="preserve"> WELD DT Log</t>
  </si>
  <si>
    <t>Process</t>
  </si>
  <si>
    <t>Stop</t>
  </si>
  <si>
    <t>Reason</t>
  </si>
  <si>
    <t>Minutes</t>
  </si>
  <si>
    <t>4M</t>
  </si>
  <si>
    <t>UW</t>
  </si>
  <si>
    <t>UA</t>
  </si>
  <si>
    <t>Please do not edit anything on this page. If you need to change something like the type of faults available, let Kenan or Rita know so we can make adjustments</t>
  </si>
  <si>
    <t>Racks</t>
  </si>
  <si>
    <t>NoParts</t>
  </si>
  <si>
    <t>Clamp</t>
  </si>
  <si>
    <t>BurntTip</t>
  </si>
  <si>
    <t>Ejector</t>
  </si>
  <si>
    <t>WireTangle</t>
  </si>
  <si>
    <t>RBFault</t>
  </si>
  <si>
    <t>TransferFault</t>
  </si>
  <si>
    <t>MatahanFault</t>
  </si>
  <si>
    <t>StudGun</t>
  </si>
  <si>
    <t>Alignment</t>
  </si>
  <si>
    <t>L/C</t>
  </si>
  <si>
    <t>OPR, Defect Data</t>
  </si>
  <si>
    <t>Issue Data</t>
  </si>
  <si>
    <t>BL</t>
  </si>
  <si>
    <t>No.</t>
  </si>
  <si>
    <t>Part No.</t>
  </si>
  <si>
    <t>Part #</t>
  </si>
  <si>
    <t>ST</t>
  </si>
  <si>
    <t>Cause</t>
  </si>
  <si>
    <t>time</t>
  </si>
  <si>
    <t>date</t>
  </si>
  <si>
    <t>partNo</t>
  </si>
  <si>
    <t>Robot</t>
  </si>
  <si>
    <t>st</t>
  </si>
  <si>
    <t>KWKR</t>
  </si>
  <si>
    <t>KWHB</t>
  </si>
  <si>
    <t>RS</t>
  </si>
  <si>
    <t>FS</t>
  </si>
  <si>
    <t>Cowl</t>
  </si>
  <si>
    <t>FLA</t>
  </si>
  <si>
    <t>RLA</t>
  </si>
  <si>
    <t>Rr_Beam_177D</t>
  </si>
  <si>
    <t>Rr_Beam_890B</t>
  </si>
  <si>
    <t>Rr_Beam_ALL</t>
  </si>
  <si>
    <t>1st R</t>
  </si>
  <si>
    <t>ALL</t>
  </si>
  <si>
    <t>2st R</t>
  </si>
  <si>
    <t>1ST</t>
  </si>
  <si>
    <t>2ST</t>
  </si>
  <si>
    <t>-</t>
  </si>
  <si>
    <t>LH 1ST</t>
  </si>
  <si>
    <t>1ST RH</t>
  </si>
  <si>
    <t>3st R</t>
  </si>
  <si>
    <t>3ST</t>
  </si>
  <si>
    <t>LH 2ST</t>
  </si>
  <si>
    <t>1ST LH</t>
  </si>
  <si>
    <t>1st L</t>
  </si>
  <si>
    <t>4ST</t>
  </si>
  <si>
    <t>5ST</t>
  </si>
  <si>
    <t>LH 3ST</t>
  </si>
  <si>
    <t>RA</t>
  </si>
  <si>
    <t>2st L</t>
  </si>
  <si>
    <t>6ST</t>
  </si>
  <si>
    <t>RH 1ST</t>
  </si>
  <si>
    <t>3st L</t>
  </si>
  <si>
    <t>7ST</t>
  </si>
  <si>
    <t>RH 2ST</t>
  </si>
  <si>
    <t>8ST</t>
  </si>
  <si>
    <t>RH 3ST</t>
  </si>
  <si>
    <t>3st</t>
  </si>
  <si>
    <t>9ST</t>
  </si>
  <si>
    <t>7st</t>
  </si>
  <si>
    <t>10ST</t>
  </si>
  <si>
    <t>RH Engraver</t>
  </si>
  <si>
    <t>8st</t>
  </si>
  <si>
    <t>11ST</t>
  </si>
  <si>
    <t>LH Engraver</t>
  </si>
  <si>
    <t>9st</t>
  </si>
  <si>
    <t>12ST</t>
  </si>
  <si>
    <t>10st</t>
  </si>
  <si>
    <t>13ST</t>
  </si>
  <si>
    <t>2st</t>
  </si>
  <si>
    <t>14ST</t>
  </si>
  <si>
    <t>4st</t>
  </si>
  <si>
    <t>5st</t>
  </si>
  <si>
    <t>15ST</t>
  </si>
  <si>
    <t>MT#1</t>
  </si>
  <si>
    <t>6-1st</t>
  </si>
  <si>
    <t>16ST</t>
  </si>
  <si>
    <t>MT#2</t>
  </si>
  <si>
    <t>6-2st</t>
  </si>
  <si>
    <t>17ST</t>
  </si>
  <si>
    <t>MT#3</t>
  </si>
  <si>
    <t>18ST</t>
  </si>
  <si>
    <t>19ST</t>
  </si>
  <si>
    <t>20ST</t>
  </si>
  <si>
    <t>10-1st</t>
  </si>
  <si>
    <t>10-2st</t>
  </si>
  <si>
    <t>RrBeam</t>
  </si>
  <si>
    <t>MT#4</t>
  </si>
  <si>
    <t>MT#5</t>
  </si>
  <si>
    <t>MT#6</t>
  </si>
  <si>
    <t>MT#7</t>
  </si>
  <si>
    <t>6st</t>
  </si>
  <si>
    <t>MT#8</t>
  </si>
  <si>
    <t>11st</t>
  </si>
  <si>
    <t>12st</t>
  </si>
  <si>
    <t>13st</t>
  </si>
  <si>
    <t>14st</t>
  </si>
  <si>
    <t>15st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</si>
</sst>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&quot;:&quot;mm"/>
    <numFmt numFmtId="165" formatCode="0.0%"/>
    <numFmt numFmtId="166" formatCode="0.00&quot; &quot;"/>
    <numFmt numFmtId="167" formatCode="h&quot;:&quot;mm;@"/>
    <numFmt numFmtId="168" formatCode="0.0"/>
  </numFmts>
  <fonts count="29">
    <font>
      <sz val="11"/>
      <color rgb="FF000000"/>
      <name val="ＭＳ Ｐゴシック"/>
    </font>
    <font>
      <sz val="11"/>
      <color rgb="FF000000"/>
      <name val="ＭＳ Ｐゴシック"/>
    </font>
    <font>
      <u/>
      <sz val="11"/>
      <color rgb="FF467886"/>
      <name val="ＭＳ Ｐゴシック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20"/>
      <color rgb="FF000000"/>
      <name val="Arial"/>
      <family val="2"/>
    </font>
    <font>
      <b/>
      <sz val="18"/>
      <color rgb="FF000000"/>
      <name val="Arial"/>
      <family val="2"/>
    </font>
    <font>
      <b/>
      <sz val="26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20"/>
      <color rgb="FF000000"/>
      <name val="Arial"/>
      <family val="2"/>
    </font>
    <font>
      <sz val="22"/>
      <color rgb="FF000000"/>
      <name val="Arial"/>
      <family val="2"/>
    </font>
    <font>
      <sz val="18"/>
      <color rgb="FF000000"/>
      <name val="ＭＳ Ｐゴシック"/>
    </font>
    <font>
      <b/>
      <sz val="24"/>
      <color rgb="FF000000"/>
      <name val="Arial"/>
      <family val="2"/>
    </font>
    <font>
      <b/>
      <sz val="12"/>
      <color rgb="FF000000"/>
      <name val="ＭＳ Ｐゴシック"/>
    </font>
    <font>
      <b/>
      <sz val="11"/>
      <color rgb="FF000000"/>
      <name val="ＭＳ Ｐゴシック"/>
    </font>
    <font>
      <sz val="9"/>
      <color rgb="FF000000"/>
      <name val="ＭＳ Ｐゴシック"/>
    </font>
    <font>
      <sz val="11"/>
      <color rgb="FFFF0000"/>
      <name val="ＭＳ Ｐゴシック"/>
    </font>
    <font>
      <sz val="8"/>
      <name val="ＭＳ Ｐゴシック"/>
    </font>
    <font>
      <b/>
      <sz val="14"/>
      <color rgb="FFFF0000"/>
      <name val="ＭＳ Ｐゴシック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C00000"/>
        <bgColor rgb="FFC00000"/>
      </patternFill>
    </fill>
    <fill>
      <patternFill patternType="solid">
        <fgColor rgb="FF000000"/>
        <bgColor rgb="FF000000"/>
      </patternFill>
    </fill>
    <fill>
      <patternFill patternType="solid">
        <fgColor rgb="FFC4D79B"/>
        <bgColor rgb="FFC4D79B"/>
      </patternFill>
    </fill>
    <fill>
      <patternFill patternType="solid">
        <fgColor rgb="FFB7DEE8"/>
        <bgColor rgb="FFB7DEE8"/>
      </patternFill>
    </fill>
    <fill>
      <patternFill patternType="solid">
        <fgColor rgb="FFFFCC99"/>
        <bgColor rgb="FFFFCC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A6A6A6"/>
        <bgColor rgb="FFA6A6A6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49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62">
    <xf numFmtId="0" fontId="0" fillId="0" borderId="0" xfId="0">
      <alignment vertical="center"/>
    </xf>
    <xf numFmtId="0" fontId="3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1" fontId="3" fillId="0" borderId="0" xfId="0" applyNumberFormat="1" applyFont="1" applyProtection="1">
      <alignment vertical="center"/>
      <protection locked="0"/>
    </xf>
    <xf numFmtId="2" fontId="3" fillId="0" borderId="0" xfId="0" applyNumberFormat="1" applyFont="1" applyProtection="1">
      <alignment vertical="center"/>
      <protection locked="0"/>
    </xf>
    <xf numFmtId="0" fontId="7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166" fontId="14" fillId="0" borderId="3" xfId="0" applyNumberFormat="1" applyFont="1" applyBorder="1">
      <alignment vertical="center"/>
    </xf>
    <xf numFmtId="0" fontId="13" fillId="5" borderId="4" xfId="0" applyFont="1" applyFill="1" applyBorder="1" applyAlignment="1" applyProtection="1">
      <alignment horizontal="center" vertical="center"/>
      <protection locked="0"/>
    </xf>
    <xf numFmtId="167" fontId="14" fillId="0" borderId="3" xfId="0" applyNumberFormat="1" applyFont="1" applyBorder="1" applyProtection="1">
      <alignment vertical="center"/>
      <protection locked="0"/>
    </xf>
    <xf numFmtId="167" fontId="14" fillId="5" borderId="3" xfId="0" applyNumberFormat="1" applyFont="1" applyFill="1" applyBorder="1" applyProtection="1">
      <alignment vertical="center"/>
      <protection locked="0"/>
    </xf>
    <xf numFmtId="0" fontId="14" fillId="0" borderId="3" xfId="0" applyFont="1" applyBorder="1">
      <alignment vertical="center"/>
    </xf>
    <xf numFmtId="12" fontId="14" fillId="5" borderId="3" xfId="0" applyNumberFormat="1" applyFont="1" applyFill="1" applyBorder="1" applyAlignment="1" applyProtection="1">
      <alignment vertical="center" wrapText="1"/>
      <protection locked="0"/>
    </xf>
    <xf numFmtId="1" fontId="14" fillId="5" borderId="3" xfId="0" applyNumberFormat="1" applyFont="1" applyFill="1" applyBorder="1" applyProtection="1">
      <alignment vertical="center"/>
      <protection locked="0"/>
    </xf>
    <xf numFmtId="2" fontId="14" fillId="6" borderId="3" xfId="0" applyNumberFormat="1" applyFont="1" applyFill="1" applyBorder="1">
      <alignment vertical="center"/>
    </xf>
    <xf numFmtId="0" fontId="14" fillId="0" borderId="3" xfId="0" applyFont="1" applyBorder="1" applyProtection="1">
      <alignment vertical="center"/>
      <protection locked="0"/>
    </xf>
    <xf numFmtId="0" fontId="14" fillId="7" borderId="3" xfId="0" applyFont="1" applyFill="1" applyBorder="1">
      <alignment vertical="center"/>
    </xf>
    <xf numFmtId="0" fontId="14" fillId="5" borderId="3" xfId="0" applyFont="1" applyFill="1" applyBorder="1" applyProtection="1">
      <alignment vertical="center"/>
      <protection locked="0"/>
    </xf>
    <xf numFmtId="165" fontId="14" fillId="0" borderId="3" xfId="1" applyNumberFormat="1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164" fontId="14" fillId="8" borderId="3" xfId="0" applyNumberFormat="1" applyFont="1" applyFill="1" applyBorder="1" applyProtection="1">
      <alignment vertical="center"/>
      <protection locked="0"/>
    </xf>
    <xf numFmtId="0" fontId="14" fillId="8" borderId="3" xfId="0" applyFont="1" applyFill="1" applyBorder="1">
      <alignment vertical="center"/>
    </xf>
    <xf numFmtId="12" fontId="14" fillId="8" borderId="3" xfId="0" applyNumberFormat="1" applyFont="1" applyFill="1" applyBorder="1" applyAlignment="1" applyProtection="1">
      <alignment vertical="center" wrapText="1"/>
      <protection locked="0"/>
    </xf>
    <xf numFmtId="1" fontId="14" fillId="8" borderId="3" xfId="0" applyNumberFormat="1" applyFont="1" applyFill="1" applyBorder="1">
      <alignment vertical="center"/>
    </xf>
    <xf numFmtId="1" fontId="14" fillId="8" borderId="3" xfId="0" applyNumberFormat="1" applyFont="1" applyFill="1" applyBorder="1" applyProtection="1">
      <alignment vertical="center"/>
      <protection locked="0"/>
    </xf>
    <xf numFmtId="2" fontId="14" fillId="8" borderId="3" xfId="0" applyNumberFormat="1" applyFont="1" applyFill="1" applyBorder="1">
      <alignment vertical="center"/>
    </xf>
    <xf numFmtId="0" fontId="14" fillId="8" borderId="0" xfId="0" applyFont="1" applyFill="1">
      <alignment vertical="center"/>
    </xf>
    <xf numFmtId="0" fontId="14" fillId="8" borderId="3" xfId="0" applyFont="1" applyFill="1" applyBorder="1" applyProtection="1">
      <alignment vertical="center"/>
      <protection locked="0"/>
    </xf>
    <xf numFmtId="165" fontId="14" fillId="8" borderId="6" xfId="1" applyNumberFormat="1" applyFont="1" applyFill="1" applyBorder="1" applyAlignment="1">
      <alignment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3" xfId="0" applyFont="1" applyFill="1" applyBorder="1" applyProtection="1">
      <alignment vertical="center"/>
      <protection locked="0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shrinkToFit="1"/>
    </xf>
    <xf numFmtId="10" fontId="10" fillId="0" borderId="3" xfId="0" applyNumberFormat="1" applyFont="1" applyBorder="1" applyAlignment="1">
      <alignment horizontal="center" vertical="center" shrinkToFit="1"/>
    </xf>
    <xf numFmtId="0" fontId="3" fillId="0" borderId="3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shrinkToFit="1"/>
    </xf>
    <xf numFmtId="0" fontId="14" fillId="0" borderId="0" xfId="0" applyFont="1">
      <alignment vertical="center"/>
    </xf>
    <xf numFmtId="10" fontId="10" fillId="0" borderId="0" xfId="0" applyNumberFormat="1" applyFont="1" applyAlignment="1">
      <alignment horizontal="center" vertical="center" shrinkToFit="1"/>
    </xf>
    <xf numFmtId="0" fontId="3" fillId="9" borderId="0" xfId="0" applyFont="1" applyFill="1">
      <alignment vertical="center"/>
    </xf>
    <xf numFmtId="0" fontId="10" fillId="0" borderId="0" xfId="0" applyFont="1">
      <alignment vertical="center"/>
    </xf>
    <xf numFmtId="0" fontId="3" fillId="10" borderId="0" xfId="0" applyFont="1" applyFill="1">
      <alignment vertical="center"/>
    </xf>
    <xf numFmtId="164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7" fillId="0" borderId="0" xfId="0" applyFont="1" applyAlignment="1">
      <alignment horizontal="left" vertical="center"/>
    </xf>
    <xf numFmtId="0" fontId="9" fillId="11" borderId="9" xfId="0" applyFont="1" applyFill="1" applyBorder="1" applyAlignment="1">
      <alignment horizontal="center" vertical="center"/>
    </xf>
    <xf numFmtId="0" fontId="9" fillId="11" borderId="10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/>
    </xf>
    <xf numFmtId="0" fontId="3" fillId="5" borderId="14" xfId="0" applyFont="1" applyFill="1" applyBorder="1" applyAlignment="1" applyProtection="1">
      <alignment wrapText="1"/>
      <protection locked="0"/>
    </xf>
    <xf numFmtId="0" fontId="3" fillId="5" borderId="15" xfId="0" applyFont="1" applyFill="1" applyBorder="1" applyAlignment="1" applyProtection="1">
      <alignment wrapText="1"/>
      <protection locked="0"/>
    </xf>
    <xf numFmtId="0" fontId="3" fillId="5" borderId="16" xfId="0" applyFont="1" applyFill="1" applyBorder="1" applyAlignment="1" applyProtection="1">
      <alignment wrapText="1"/>
      <protection locked="0"/>
    </xf>
    <xf numFmtId="0" fontId="3" fillId="4" borderId="17" xfId="0" applyFont="1" applyFill="1" applyBorder="1">
      <alignment vertical="center"/>
    </xf>
    <xf numFmtId="0" fontId="3" fillId="5" borderId="3" xfId="0" applyFont="1" applyFill="1" applyBorder="1" applyAlignment="1" applyProtection="1">
      <alignment wrapText="1"/>
      <protection locked="0"/>
    </xf>
    <xf numFmtId="0" fontId="3" fillId="5" borderId="4" xfId="0" applyFont="1" applyFill="1" applyBorder="1" applyAlignment="1" applyProtection="1">
      <alignment wrapText="1"/>
      <protection locked="0"/>
    </xf>
    <xf numFmtId="0" fontId="3" fillId="4" borderId="20" xfId="0" applyFont="1" applyFill="1" applyBorder="1">
      <alignment vertical="center"/>
    </xf>
    <xf numFmtId="0" fontId="3" fillId="5" borderId="21" xfId="0" applyFont="1" applyFill="1" applyBorder="1" applyAlignment="1" applyProtection="1">
      <alignment wrapText="1"/>
      <protection locked="0"/>
    </xf>
    <xf numFmtId="0" fontId="3" fillId="5" borderId="23" xfId="0" applyFont="1" applyFill="1" applyBorder="1" applyAlignment="1" applyProtection="1">
      <alignment wrapText="1"/>
      <protection locked="0"/>
    </xf>
    <xf numFmtId="0" fontId="3" fillId="5" borderId="24" xfId="0" applyFont="1" applyFill="1" applyBorder="1" applyAlignment="1" applyProtection="1">
      <alignment wrapText="1"/>
      <protection locked="0"/>
    </xf>
    <xf numFmtId="0" fontId="14" fillId="5" borderId="24" xfId="0" applyFont="1" applyFill="1" applyBorder="1" applyAlignment="1" applyProtection="1">
      <alignment wrapText="1"/>
      <protection locked="0"/>
    </xf>
    <xf numFmtId="0" fontId="3" fillId="5" borderId="25" xfId="0" applyFont="1" applyFill="1" applyBorder="1" applyAlignment="1" applyProtection="1">
      <alignment wrapText="1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27" xfId="0" applyFont="1" applyBorder="1" applyProtection="1">
      <alignment vertical="center"/>
      <protection locked="0"/>
    </xf>
    <xf numFmtId="0" fontId="3" fillId="0" borderId="28" xfId="0" applyFont="1" applyBorder="1" applyProtection="1">
      <alignment vertical="center"/>
      <protection locked="0"/>
    </xf>
    <xf numFmtId="0" fontId="3" fillId="0" borderId="29" xfId="0" applyFont="1" applyBorder="1" applyProtection="1">
      <alignment vertical="center"/>
      <protection locked="0"/>
    </xf>
    <xf numFmtId="0" fontId="3" fillId="0" borderId="30" xfId="0" applyFont="1" applyBorder="1" applyProtection="1">
      <alignment vertical="center"/>
      <protection locked="0"/>
    </xf>
    <xf numFmtId="0" fontId="3" fillId="0" borderId="3" xfId="0" applyFont="1" applyBorder="1" applyAlignment="1" applyProtection="1">
      <alignment horizontal="left" vertical="center"/>
      <protection locked="0"/>
    </xf>
    <xf numFmtId="0" fontId="3" fillId="0" borderId="4" xfId="0" applyFont="1" applyBorder="1" applyProtection="1">
      <alignment vertical="center"/>
      <protection locked="0"/>
    </xf>
    <xf numFmtId="0" fontId="3" fillId="0" borderId="31" xfId="0" applyFont="1" applyBorder="1" applyProtection="1">
      <alignment vertical="center"/>
      <protection locked="0"/>
    </xf>
    <xf numFmtId="0" fontId="3" fillId="0" borderId="5" xfId="0" applyFont="1" applyBorder="1" applyProtection="1">
      <alignment vertical="center"/>
      <protection locked="0"/>
    </xf>
    <xf numFmtId="0" fontId="3" fillId="0" borderId="32" xfId="0" applyFont="1" applyBorder="1" applyProtection="1">
      <alignment vertical="center"/>
      <protection locked="0"/>
    </xf>
    <xf numFmtId="0" fontId="3" fillId="0" borderId="7" xfId="0" applyFont="1" applyBorder="1" applyProtection="1">
      <alignment vertical="center"/>
      <protection locked="0"/>
    </xf>
    <xf numFmtId="0" fontId="3" fillId="0" borderId="21" xfId="0" applyFont="1" applyBorder="1" applyProtection="1">
      <alignment vertical="center"/>
      <protection locked="0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locked="0"/>
    </xf>
    <xf numFmtId="0" fontId="21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164" fontId="14" fillId="0" borderId="3" xfId="0" applyNumberFormat="1" applyFont="1" applyBorder="1" applyProtection="1">
      <alignment vertical="center"/>
      <protection locked="0"/>
    </xf>
    <xf numFmtId="164" fontId="14" fillId="5" borderId="3" xfId="0" applyNumberFormat="1" applyFont="1" applyFill="1" applyBorder="1" applyProtection="1">
      <alignment vertical="center"/>
      <protection locked="0"/>
    </xf>
    <xf numFmtId="2" fontId="3" fillId="6" borderId="3" xfId="0" applyNumberFormat="1" applyFont="1" applyFill="1" applyBorder="1">
      <alignment vertical="center"/>
    </xf>
    <xf numFmtId="0" fontId="14" fillId="0" borderId="33" xfId="0" applyFont="1" applyBorder="1">
      <alignment vertical="center"/>
    </xf>
    <xf numFmtId="0" fontId="14" fillId="13" borderId="3" xfId="0" applyFont="1" applyFill="1" applyBorder="1">
      <alignment vertical="center"/>
    </xf>
    <xf numFmtId="165" fontId="3" fillId="0" borderId="3" xfId="0" applyNumberFormat="1" applyFont="1" applyBorder="1">
      <alignment vertical="center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166" fontId="14" fillId="0" borderId="5" xfId="0" applyNumberFormat="1" applyFont="1" applyBorder="1">
      <alignment vertical="center"/>
    </xf>
    <xf numFmtId="1" fontId="13" fillId="13" borderId="4" xfId="0" applyNumberFormat="1" applyFont="1" applyFill="1" applyBorder="1" applyAlignment="1">
      <alignment horizontal="center" vertical="center"/>
    </xf>
    <xf numFmtId="164" fontId="14" fillId="0" borderId="3" xfId="0" applyNumberFormat="1" applyFont="1" applyBorder="1" applyAlignment="1" applyProtection="1">
      <alignment vertical="center" wrapText="1"/>
      <protection locked="0"/>
    </xf>
    <xf numFmtId="0" fontId="14" fillId="5" borderId="3" xfId="0" applyFont="1" applyFill="1" applyBorder="1">
      <alignment vertical="center"/>
    </xf>
    <xf numFmtId="1" fontId="13" fillId="5" borderId="4" xfId="0" applyNumberFormat="1" applyFont="1" applyFill="1" applyBorder="1" applyAlignment="1" applyProtection="1">
      <alignment horizontal="center" vertical="center"/>
      <protection locked="0"/>
    </xf>
    <xf numFmtId="0" fontId="15" fillId="4" borderId="35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5" fillId="4" borderId="36" xfId="0" applyFont="1" applyFill="1" applyBorder="1" applyAlignment="1">
      <alignment horizontal="center" vertical="center"/>
    </xf>
    <xf numFmtId="164" fontId="13" fillId="5" borderId="4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>
      <alignment vertical="center"/>
    </xf>
    <xf numFmtId="0" fontId="15" fillId="4" borderId="3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5" borderId="5" xfId="0" applyFont="1" applyFill="1" applyBorder="1" applyAlignment="1" applyProtection="1">
      <alignment wrapText="1"/>
      <protection locked="0"/>
    </xf>
    <xf numFmtId="0" fontId="3" fillId="4" borderId="20" xfId="0" applyFont="1" applyFill="1" applyBorder="1" applyAlignment="1">
      <alignment horizontal="center" vertical="center"/>
    </xf>
    <xf numFmtId="0" fontId="3" fillId="5" borderId="28" xfId="0" applyFont="1" applyFill="1" applyBorder="1" applyAlignment="1" applyProtection="1">
      <alignment wrapText="1"/>
      <protection locked="0"/>
    </xf>
    <xf numFmtId="0" fontId="3" fillId="5" borderId="6" xfId="0" applyFont="1" applyFill="1" applyBorder="1" applyAlignment="1" applyProtection="1">
      <alignment wrapText="1"/>
      <protection locked="0"/>
    </xf>
    <xf numFmtId="0" fontId="3" fillId="5" borderId="38" xfId="0" applyFont="1" applyFill="1" applyBorder="1" applyAlignment="1" applyProtection="1">
      <alignment wrapText="1"/>
      <protection locked="0"/>
    </xf>
    <xf numFmtId="0" fontId="3" fillId="4" borderId="26" xfId="0" applyFont="1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30" xfId="0" applyBorder="1" applyProtection="1">
      <alignment vertical="center"/>
      <protection locked="0"/>
    </xf>
    <xf numFmtId="0" fontId="0" fillId="0" borderId="3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1" xfId="0" applyBorder="1">
      <alignment vertical="center"/>
    </xf>
    <xf numFmtId="0" fontId="0" fillId="0" borderId="5" xfId="0" applyBorder="1">
      <alignment vertical="center"/>
    </xf>
    <xf numFmtId="0" fontId="0" fillId="0" borderId="32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21" xfId="0" applyBorder="1" applyProtection="1">
      <alignment vertical="center"/>
      <protection locked="0"/>
    </xf>
    <xf numFmtId="0" fontId="23" fillId="3" borderId="21" xfId="0" applyFont="1" applyFill="1" applyBorder="1" applyAlignment="1">
      <alignment horizontal="center" vertical="center"/>
    </xf>
    <xf numFmtId="0" fontId="23" fillId="3" borderId="34" xfId="0" applyFont="1" applyFill="1" applyBorder="1" applyAlignment="1">
      <alignment horizontal="center" vertical="center"/>
    </xf>
    <xf numFmtId="0" fontId="23" fillId="3" borderId="3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0" fillId="0" borderId="3" xfId="0" applyNumberFormat="1" applyBorder="1">
      <alignment vertical="center"/>
    </xf>
    <xf numFmtId="167" fontId="0" fillId="0" borderId="3" xfId="0" applyNumberFormat="1" applyBorder="1">
      <alignment vertical="center"/>
    </xf>
    <xf numFmtId="2" fontId="0" fillId="0" borderId="3" xfId="0" applyNumberFormat="1" applyBorder="1">
      <alignment vertical="center"/>
    </xf>
    <xf numFmtId="1" fontId="0" fillId="0" borderId="4" xfId="0" applyNumberFormat="1" applyBorder="1">
      <alignment vertical="center"/>
    </xf>
    <xf numFmtId="0" fontId="0" fillId="0" borderId="28" xfId="0" applyBorder="1" applyAlignment="1">
      <alignment horizontal="center" vertical="center"/>
    </xf>
    <xf numFmtId="1" fontId="0" fillId="0" borderId="6" xfId="0" applyNumberFormat="1" applyBorder="1">
      <alignment vertical="center"/>
    </xf>
    <xf numFmtId="0" fontId="24" fillId="14" borderId="42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left" vertical="center"/>
    </xf>
    <xf numFmtId="0" fontId="24" fillId="3" borderId="6" xfId="0" applyFont="1" applyFill="1" applyBorder="1" applyAlignment="1">
      <alignment horizontal="center" vertical="center"/>
    </xf>
    <xf numFmtId="0" fontId="24" fillId="3" borderId="6" xfId="0" applyFont="1" applyFill="1" applyBorder="1">
      <alignment vertical="center"/>
    </xf>
    <xf numFmtId="0" fontId="24" fillId="3" borderId="43" xfId="0" applyFont="1" applyFill="1" applyBorder="1">
      <alignment vertical="center"/>
    </xf>
    <xf numFmtId="0" fontId="24" fillId="3" borderId="39" xfId="0" applyFont="1" applyFill="1" applyBorder="1">
      <alignment vertical="center"/>
    </xf>
    <xf numFmtId="0" fontId="24" fillId="3" borderId="40" xfId="0" applyFont="1" applyFill="1" applyBorder="1" applyAlignment="1" applyProtection="1">
      <alignment horizontal="center" vertical="center"/>
      <protection locked="0"/>
    </xf>
    <xf numFmtId="0" fontId="24" fillId="3" borderId="40" xfId="0" applyFont="1" applyFill="1" applyBorder="1" applyAlignment="1">
      <alignment horizontal="center" vertical="center"/>
    </xf>
    <xf numFmtId="0" fontId="24" fillId="3" borderId="41" xfId="0" applyFont="1" applyFill="1" applyBorder="1" applyAlignment="1">
      <alignment horizontal="center" vertical="center"/>
    </xf>
    <xf numFmtId="9" fontId="1" fillId="0" borderId="3" xfId="1" applyBorder="1">
      <alignment vertical="center"/>
    </xf>
    <xf numFmtId="0" fontId="0" fillId="0" borderId="34" xfId="0" applyBorder="1">
      <alignment vertical="center"/>
    </xf>
    <xf numFmtId="14" fontId="0" fillId="0" borderId="34" xfId="0" applyNumberFormat="1" applyBorder="1">
      <alignment vertical="center"/>
    </xf>
    <xf numFmtId="14" fontId="0" fillId="0" borderId="3" xfId="0" applyNumberFormat="1" applyBorder="1">
      <alignment vertical="center"/>
    </xf>
    <xf numFmtId="0" fontId="0" fillId="3" borderId="0" xfId="0" applyFill="1">
      <alignment vertical="center"/>
    </xf>
    <xf numFmtId="0" fontId="26" fillId="3" borderId="0" xfId="0" applyFont="1" applyFill="1">
      <alignment vertical="center"/>
    </xf>
    <xf numFmtId="164" fontId="0" fillId="0" borderId="0" xfId="0" applyNumberFormat="1">
      <alignment vertical="center"/>
    </xf>
    <xf numFmtId="0" fontId="24" fillId="3" borderId="44" xfId="0" applyFont="1" applyFill="1" applyBorder="1">
      <alignment vertical="center"/>
    </xf>
    <xf numFmtId="0" fontId="24" fillId="3" borderId="45" xfId="0" applyFont="1" applyFill="1" applyBorder="1" applyAlignment="1" applyProtection="1">
      <alignment horizontal="center" vertical="center"/>
      <protection locked="0"/>
    </xf>
    <xf numFmtId="0" fontId="24" fillId="3" borderId="29" xfId="0" applyFont="1" applyFill="1" applyBorder="1">
      <alignment vertical="center"/>
    </xf>
    <xf numFmtId="0" fontId="24" fillId="3" borderId="45" xfId="0" applyFont="1" applyFill="1" applyBorder="1" applyAlignment="1">
      <alignment horizontal="center" vertical="center"/>
    </xf>
    <xf numFmtId="0" fontId="24" fillId="3" borderId="46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15" fillId="0" borderId="3" xfId="0" applyFont="1" applyBorder="1" applyAlignment="1">
      <alignment vertical="center" wrapText="1"/>
    </xf>
    <xf numFmtId="1" fontId="14" fillId="0" borderId="3" xfId="0" applyNumberFormat="1" applyFont="1" applyBorder="1" applyProtection="1">
      <alignment vertical="center"/>
      <protection locked="0"/>
    </xf>
    <xf numFmtId="0" fontId="24" fillId="3" borderId="29" xfId="0" applyFont="1" applyFill="1" applyBorder="1" applyAlignment="1" applyProtection="1">
      <alignment horizontal="center" vertical="center"/>
      <protection locked="0"/>
    </xf>
    <xf numFmtId="0" fontId="17" fillId="0" borderId="3" xfId="0" applyFont="1" applyBorder="1" applyAlignment="1">
      <alignment vertical="center" wrapText="1"/>
    </xf>
    <xf numFmtId="168" fontId="16" fillId="0" borderId="3" xfId="0" applyNumberFormat="1" applyFont="1" applyBorder="1">
      <alignment vertical="center"/>
    </xf>
    <xf numFmtId="0" fontId="16" fillId="16" borderId="3" xfId="0" applyFont="1" applyFill="1" applyBorder="1" applyAlignment="1" applyProtection="1">
      <alignment horizontal="center" vertical="center" wrapText="1"/>
      <protection locked="0"/>
    </xf>
    <xf numFmtId="0" fontId="16" fillId="16" borderId="3" xfId="0" applyFont="1" applyFill="1" applyBorder="1" applyAlignment="1" applyProtection="1">
      <alignment horizontal="center" vertical="center"/>
      <protection locked="0"/>
    </xf>
    <xf numFmtId="0" fontId="3" fillId="16" borderId="3" xfId="0" applyFont="1" applyFill="1" applyBorder="1" applyAlignment="1" applyProtection="1">
      <alignment vertical="center" wrapText="1"/>
      <protection locked="0"/>
    </xf>
    <xf numFmtId="0" fontId="0" fillId="16" borderId="3" xfId="0" applyFill="1" applyBorder="1" applyProtection="1">
      <alignment vertical="center"/>
      <protection locked="0"/>
    </xf>
    <xf numFmtId="0" fontId="0" fillId="16" borderId="3" xfId="0" applyFill="1" applyBorder="1" applyAlignment="1" applyProtection="1">
      <alignment vertical="center" wrapText="1"/>
      <protection locked="0"/>
    </xf>
    <xf numFmtId="0" fontId="2" fillId="16" borderId="3" xfId="3" applyFill="1" applyBorder="1" applyAlignment="1" applyProtection="1">
      <alignment horizontal="center" vertical="center" wrapText="1"/>
      <protection locked="0"/>
    </xf>
    <xf numFmtId="0" fontId="10" fillId="16" borderId="3" xfId="0" applyFont="1" applyFill="1" applyBorder="1" applyAlignment="1" applyProtection="1">
      <alignment horizontal="center" vertical="center"/>
      <protection locked="0"/>
    </xf>
    <xf numFmtId="0" fontId="3" fillId="16" borderId="3" xfId="0" applyFont="1" applyFill="1" applyBorder="1" applyAlignment="1" applyProtection="1">
      <alignment horizontal="center" vertical="center"/>
      <protection locked="0"/>
    </xf>
    <xf numFmtId="0" fontId="3" fillId="16" borderId="3" xfId="0" applyFont="1" applyFill="1" applyBorder="1" applyProtection="1">
      <alignment vertical="center"/>
      <protection locked="0"/>
    </xf>
    <xf numFmtId="0" fontId="14" fillId="16" borderId="3" xfId="0" applyFont="1" applyFill="1" applyBorder="1" applyProtection="1">
      <alignment vertical="center"/>
      <protection locked="0"/>
    </xf>
    <xf numFmtId="0" fontId="8" fillId="16" borderId="3" xfId="0" applyFont="1" applyFill="1" applyBorder="1" applyProtection="1">
      <alignment vertical="center"/>
      <protection locked="0"/>
    </xf>
    <xf numFmtId="0" fontId="14" fillId="16" borderId="5" xfId="0" applyFont="1" applyFill="1" applyBorder="1" applyProtection="1">
      <alignment vertical="center"/>
      <protection locked="0"/>
    </xf>
    <xf numFmtId="0" fontId="14" fillId="16" borderId="3" xfId="0" applyFont="1" applyFill="1" applyBorder="1">
      <alignment vertical="center"/>
    </xf>
    <xf numFmtId="0" fontId="3" fillId="16" borderId="3" xfId="0" applyFont="1" applyFill="1" applyBorder="1">
      <alignment vertical="center"/>
    </xf>
    <xf numFmtId="0" fontId="14" fillId="16" borderId="34" xfId="0" applyFont="1" applyFill="1" applyBorder="1" applyAlignment="1" applyProtection="1">
      <alignment horizontal="right" vertical="center"/>
      <protection locked="0"/>
    </xf>
    <xf numFmtId="0" fontId="14" fillId="16" borderId="34" xfId="0" applyFont="1" applyFill="1" applyBorder="1" applyAlignment="1" applyProtection="1">
      <alignment horizontal="center" vertical="center"/>
      <protection locked="0"/>
    </xf>
    <xf numFmtId="0" fontId="16" fillId="16" borderId="3" xfId="0" applyFont="1" applyFill="1" applyBorder="1" applyAlignment="1" applyProtection="1">
      <alignment horizontal="center" vertical="center" wrapText="1" shrinkToFit="1"/>
      <protection locked="0"/>
    </xf>
    <xf numFmtId="1" fontId="10" fillId="16" borderId="4" xfId="0" applyNumberFormat="1" applyFont="1" applyFill="1" applyBorder="1" applyAlignment="1" applyProtection="1">
      <alignment horizontal="center" vertical="center" wrapText="1"/>
      <protection locked="0"/>
    </xf>
    <xf numFmtId="1" fontId="3" fillId="16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16" borderId="4" xfId="0" applyFill="1" applyBorder="1" applyAlignment="1" applyProtection="1">
      <alignment horizontal="center" vertical="center"/>
      <protection locked="0"/>
    </xf>
    <xf numFmtId="0" fontId="0" fillId="16" borderId="31" xfId="0" applyFill="1" applyBorder="1" applyAlignment="1" applyProtection="1">
      <alignment horizontal="center" vertical="center"/>
      <protection locked="0"/>
    </xf>
    <xf numFmtId="0" fontId="0" fillId="16" borderId="5" xfId="0" applyFill="1" applyBorder="1" applyAlignment="1" applyProtection="1">
      <alignment horizontal="center" vertical="center"/>
      <protection locked="0"/>
    </xf>
    <xf numFmtId="0" fontId="0" fillId="0" borderId="3" xfId="0" applyBorder="1">
      <alignment vertical="center"/>
    </xf>
    <xf numFmtId="0" fontId="9" fillId="0" borderId="19" xfId="0" applyFont="1" applyBorder="1" applyAlignment="1">
      <alignment horizontal="center"/>
    </xf>
    <xf numFmtId="0" fontId="0" fillId="16" borderId="20" xfId="0" applyFill="1" applyBorder="1" applyProtection="1">
      <alignment vertical="center"/>
      <protection locked="0"/>
    </xf>
    <xf numFmtId="0" fontId="9" fillId="0" borderId="22" xfId="0" applyFont="1" applyBorder="1" applyAlignment="1">
      <alignment horizontal="center"/>
    </xf>
    <xf numFmtId="0" fontId="0" fillId="16" borderId="26" xfId="0" applyFill="1" applyBorder="1" applyProtection="1">
      <alignment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9" fillId="11" borderId="8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textRotation="90"/>
    </xf>
    <xf numFmtId="0" fontId="9" fillId="0" borderId="13" xfId="0" applyFont="1" applyBorder="1" applyAlignment="1">
      <alignment horizontal="center"/>
    </xf>
    <xf numFmtId="0" fontId="0" fillId="16" borderId="18" xfId="0" applyFill="1" applyBorder="1" applyProtection="1">
      <alignment vertical="center"/>
      <protection locked="0"/>
    </xf>
    <xf numFmtId="0" fontId="0" fillId="16" borderId="3" xfId="0" applyFill="1" applyBorder="1" applyProtection="1">
      <alignment vertical="center"/>
      <protection locked="0"/>
    </xf>
    <xf numFmtId="0" fontId="0" fillId="16" borderId="3" xfId="0" applyFill="1" applyBorder="1" applyAlignment="1" applyProtection="1">
      <alignment horizontal="center" vertical="center" wrapText="1"/>
      <protection locked="0"/>
    </xf>
    <xf numFmtId="0" fontId="0" fillId="16" borderId="4" xfId="0" applyFill="1" applyBorder="1" applyAlignment="1" applyProtection="1">
      <alignment horizontal="center" vertical="center" wrapText="1"/>
      <protection locked="0"/>
    </xf>
    <xf numFmtId="0" fontId="0" fillId="16" borderId="31" xfId="0" applyFill="1" applyBorder="1" applyAlignment="1" applyProtection="1">
      <alignment horizontal="center" vertical="center" wrapText="1"/>
      <protection locked="0"/>
    </xf>
    <xf numFmtId="0" fontId="0" fillId="16" borderId="5" xfId="0" applyFill="1" applyBorder="1" applyAlignment="1" applyProtection="1">
      <alignment horizontal="center" vertical="center" wrapText="1"/>
      <protection locked="0"/>
    </xf>
    <xf numFmtId="0" fontId="0" fillId="16" borderId="3" xfId="0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4" fontId="5" fillId="3" borderId="2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15" fillId="0" borderId="4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16" borderId="26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textRotation="90"/>
    </xf>
    <xf numFmtId="0" fontId="0" fillId="16" borderId="18" xfId="0" applyFill="1" applyBorder="1">
      <alignment vertical="center"/>
    </xf>
    <xf numFmtId="0" fontId="0" fillId="16" borderId="20" xfId="0" applyFill="1" applyBorder="1">
      <alignment vertical="center"/>
    </xf>
    <xf numFmtId="0" fontId="0" fillId="16" borderId="3" xfId="0" applyFill="1" applyBorder="1">
      <alignment vertical="center"/>
    </xf>
    <xf numFmtId="0" fontId="0" fillId="16" borderId="4" xfId="0" applyFill="1" applyBorder="1" applyAlignment="1">
      <alignment horizontal="center" vertical="center"/>
    </xf>
    <xf numFmtId="0" fontId="0" fillId="16" borderId="31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15" fillId="4" borderId="20" xfId="0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4" fontId="19" fillId="3" borderId="2" xfId="0" applyNumberFormat="1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24" fillId="14" borderId="47" xfId="0" applyFont="1" applyFill="1" applyBorder="1" applyAlignment="1">
      <alignment horizontal="center" vertical="center"/>
    </xf>
    <xf numFmtId="0" fontId="28" fillId="15" borderId="0" xfId="0" applyFont="1" applyFill="1" applyAlignment="1">
      <alignment horizontal="center" vertical="center" wrapText="1"/>
    </xf>
    <xf numFmtId="0" fontId="24" fillId="14" borderId="2" xfId="0" applyFont="1" applyFill="1" applyBorder="1" applyAlignment="1">
      <alignment horizontal="center" vertical="center"/>
    </xf>
    <xf numFmtId="0" fontId="24" fillId="14" borderId="0" xfId="0" applyFont="1" applyFill="1" applyBorder="1" applyAlignment="1">
      <alignment horizontal="center" vertical="center"/>
    </xf>
    <xf numFmtId="0" fontId="0" fillId="15" borderId="48" xfId="0" applyFill="1" applyBorder="1">
      <alignment vertical="center"/>
    </xf>
  </cellXfs>
  <cellStyles count="6">
    <cellStyle name="Hyperlink" xfId="3" xr:uid="{C9480000-3609-4C97-8DAD-EFFD2F671F4D}"/>
    <cellStyle name="Normal" xfId="0" builtinId="0" customBuiltin="1"/>
    <cellStyle name="Note 2" xfId="4" xr:uid="{A259EEF5-F5C1-4C06-8108-7A90FDCEC9B0}"/>
    <cellStyle name="Percent" xfId="1" builtinId="5" customBuiltin="1"/>
    <cellStyle name="Percent 2" xfId="5" xr:uid="{F0666D46-A6E5-4636-8554-C0948320C742}"/>
    <cellStyle name="パーセント 2" xfId="2" xr:uid="{83C4F856-EF32-416B-B861-002A40C00560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Ｐゴシック"/>
        <scheme val="none"/>
      </font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numFmt numFmtId="1" formatCode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2" formatCode="0.00"/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551355</xdr:colOff>
      <xdr:row>2</xdr:row>
      <xdr:rowOff>304796</xdr:rowOff>
    </xdr:from>
    <xdr:ext cx="8528681" cy="530653"/>
    <xdr:sp macro="" textlink="">
      <xdr:nvSpPr>
        <xdr:cNvPr id="2" name="テキスト ボックス 3">
          <a:extLst>
            <a:ext uri="{FF2B5EF4-FFF2-40B4-BE49-F238E27FC236}">
              <a16:creationId xmlns:a16="http://schemas.microsoft.com/office/drawing/2014/main" id="{927E61EB-6CE0-43F6-CF8B-1C15A2BA82C6}"/>
            </a:ext>
          </a:extLst>
        </xdr:cNvPr>
        <xdr:cNvSpPr txBox="1"/>
      </xdr:nvSpPr>
      <xdr:spPr>
        <a:xfrm>
          <a:off x="7247430" y="838196"/>
          <a:ext cx="8528681" cy="530653"/>
        </a:xfrm>
        <a:prstGeom prst="rect">
          <a:avLst/>
        </a:prstGeom>
        <a:solidFill>
          <a:srgbClr val="FFFF00"/>
        </a:solidFill>
        <a:ln cap="flat">
          <a:noFill/>
        </a:ln>
      </xdr:spPr>
      <xdr:txBody>
        <a:bodyPr vert="horz" wrap="none" lIns="91440" tIns="45720" rIns="91440" bIns="45720" anchor="t" anchorCtr="0" compatLnSpc="0">
          <a:sp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Actual time... This calculation </a:t>
          </a:r>
          <a:r>
            <a:rPr lang="en-US" sz="1400" b="1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includes scheduled breaktime</a:t>
          </a: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. (pm8:30-40, pm10:30-11:15, am1:15-25, </a:t>
          </a:r>
          <a:r>
            <a:rPr lang="en-US" sz="1400" b="1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am3:15-25</a:t>
          </a: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)</a:t>
          </a:r>
        </a:p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Total Down time... Do not include scheduled breaktime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142774</xdr:colOff>
      <xdr:row>2</xdr:row>
      <xdr:rowOff>206243</xdr:rowOff>
    </xdr:from>
    <xdr:ext cx="51060" cy="248076"/>
    <xdr:sp macro="" textlink="">
      <xdr:nvSpPr>
        <xdr:cNvPr id="2" name="TextBox 8">
          <a:extLst>
            <a:ext uri="{FF2B5EF4-FFF2-40B4-BE49-F238E27FC236}">
              <a16:creationId xmlns:a16="http://schemas.microsoft.com/office/drawing/2014/main" id="{ECF19821-CDD0-1615-54AE-F500913B100F}"/>
            </a:ext>
          </a:extLst>
        </xdr:cNvPr>
        <xdr:cNvSpPr txBox="1"/>
      </xdr:nvSpPr>
      <xdr:spPr>
        <a:xfrm rot="10799991">
          <a:off x="31013299" y="739643"/>
          <a:ext cx="51060" cy="248076"/>
        </a:xfrm>
        <a:prstGeom prst="rect">
          <a:avLst/>
        </a:prstGeom>
        <a:solidFill>
          <a:srgbClr val="FFFFFF"/>
        </a:solidFill>
        <a:ln w="9528" cap="flat">
          <a:solidFill>
            <a:srgbClr val="BCBCBC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pmmtab.sharepoint.com/sites/unit/Shared%20Documents/UnitPDReport1st.xlsx" TargetMode="External"/><Relationship Id="rId1" Type="http://schemas.openxmlformats.org/officeDocument/2006/relationships/externalLinkPath" Target="UnitPDReport1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W(New)"/>
      <sheetName val="UA(New)"/>
      <sheetName val="KPIPDLog"/>
      <sheetName val="Summary"/>
      <sheetName val="List"/>
    </sheetNames>
    <sheetDataSet>
      <sheetData sheetId="0"/>
      <sheetData sheetId="1" refreshError="1"/>
      <sheetData sheetId="2"/>
      <sheetData sheetId="3" refreshError="1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4E9FF-415D-463C-9EB6-B9E82DE5B18B}" name="UOA" displayName="UOA" ref="A1:I14" totalsRowShown="0">
  <autoFilter ref="A1:I14" xr:uid="{978C2088-236F-4CC4-913F-00B36085116C}"/>
  <tableColumns count="9">
    <tableColumn id="1" xr3:uid="{8234555C-E035-4315-8B0D-08C9C549DF59}" name="Area"/>
    <tableColumn id="2" xr3:uid="{DAD0BFF7-582A-497A-B2D5-BF3E5256CCEA}" name="Part"/>
    <tableColumn id="3" xr3:uid="{0040AD88-D49E-4850-8125-6E36339703A2}" name="OA" dataDxfId="5"/>
    <tableColumn id="4" xr3:uid="{ED42CA96-2419-4931-8D70-43F8906B7D6E}" name="Build"/>
    <tableColumn id="5" xr3:uid="{953C829C-CCA3-43EB-817D-E6EB461178AD}" name="Finish"/>
    <tableColumn id="6" xr3:uid="{88A32AFE-8BCC-4B3B-8679-CE7E3174C2F8}" name="DPV"/>
    <tableColumn id="7" xr3:uid="{719F55F3-B351-4ED3-816A-A650C676DDB2}" name="Scrap"/>
    <tableColumn id="8" xr3:uid="{EC80D87C-6997-4FEC-8FD3-9B54B8E01883}" name="Shift" dataDxfId="4">
      <calculatedColumnFormula>IF([1]!UOA[[#This Row],[Area]]="","","B")</calculatedColumnFormula>
    </tableColumn>
    <tableColumn id="9" xr3:uid="{5D18250C-6CF4-4FCD-AC08-AB9062E888DB}" name="Date" dataDxfId="3">
      <calculatedColumnFormula>'[1]UW(New)'!$B$3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2EDFE3-8B0A-4219-A4C6-4C22FC2F4D7B}" name="UWDT" displayName="UWDT" ref="J2:S39" totalsRowShown="0" headerRowBorderDxfId="2" tableBorderDxfId="1">
  <autoFilter ref="J2:S39" xr:uid="{432EDFE3-8B0A-4219-A4C6-4C22FC2F4D7B}"/>
  <tableColumns count="10">
    <tableColumn id="1" xr3:uid="{DE5A2942-7F04-45AB-94EE-CA682F48C687}" name="Process">
      <calculatedColumnFormula array="1">IFERROR(INDEX(_xlfn.ANCHORARRAY(U$2), ROW(A1), COLUMN(A1)), "")</calculatedColumnFormula>
    </tableColumn>
    <tableColumn id="2" xr3:uid="{76DB2D0E-B679-4D64-A686-88D72D5F0F10}" name="Station">
      <calculatedColumnFormula array="1">IFERROR(INDEX(_xlfn.ANCHORARRAY($U$2), ROW(A1), COLUMN(B1)), "")</calculatedColumnFormula>
    </tableColumn>
    <tableColumn id="9" xr3:uid="{09877B10-5F2B-46A7-B364-C450C4130BBD}" name="Type" dataDxfId="0">
      <calculatedColumnFormula array="1">IFERROR(INDEX(_xlfn.ANCHORARRAY($U$2), ROW(B1), COLUMN(C1)), "")</calculatedColumnFormula>
    </tableColumn>
    <tableColumn id="3" xr3:uid="{2BFCBEFF-61A8-4B1D-BA7A-558E02ABCAD3}" name="Stop">
      <calculatedColumnFormula array="1">IFERROR(INDEX(_xlfn.ANCHORARRAY($U$2), ROW(C1), COLUMN(D1)), "")</calculatedColumnFormula>
    </tableColumn>
    <tableColumn id="4" xr3:uid="{F30890E3-D370-42D7-857F-576F39848A85}" name="Reason">
      <calculatedColumnFormula array="1">IFERROR(INDEX(_xlfn.ANCHORARRAY($U$2), ROW(D1), COLUMN(E1)), "")</calculatedColumnFormula>
    </tableColumn>
    <tableColumn id="5" xr3:uid="{0CCA1EDC-5D28-493D-B9CB-E56491B4B62A}" name="Minutes">
      <calculatedColumnFormula array="1">IFERROR(INDEX(_xlfn.ANCHORARRAY($U$2), ROW(E1), COLUMN(F1)), "")</calculatedColumnFormula>
    </tableColumn>
    <tableColumn id="6" xr3:uid="{61610D39-FA7B-4D76-9F1F-426B3037B1CE}" name="4M">
      <calculatedColumnFormula array="1">IFERROR(INDEX(_xlfn.ANCHORARRAY($U$2), ROW(F1), COLUMN(G1)), "")</calculatedColumnFormula>
    </tableColumn>
    <tableColumn id="7" xr3:uid="{03747098-99F3-4277-AD38-6FE3D5B9F56B}" name="Shift">
      <calculatedColumnFormula array="1">IFERROR(INDEX(_xlfn.ANCHORARRAY($U$2), ROW(G1), COLUMN(H1)), "")</calculatedColumnFormula>
    </tableColumn>
    <tableColumn id="8" xr3:uid="{BFA301A7-B256-43D6-B5C1-863171BA9B74}" name="Date">
      <calculatedColumnFormula array="1">IFERROR(INDEX(_xlfn.ANCHORARRAY($U$2), ROW(H1), COLUMN(I1)), "")</calculatedColumnFormula>
    </tableColumn>
    <tableColumn id="10" xr3:uid="{CB9CA15C-A95F-46C2-8004-B9987AEB3750}" name="Area">
      <calculatedColumnFormula array="1">IFERROR(INDEX(_xlfn.ANCHORARRAY($U$2), ROW(I1), COLUMN(J1)), "")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9936-9A02-4CF3-92CF-4F3C186D7592}">
  <sheetPr codeName="Sheet1">
    <pageSetUpPr fitToPage="1"/>
  </sheetPr>
  <dimension ref="B2:AD62"/>
  <sheetViews>
    <sheetView zoomScale="70" zoomScaleNormal="70" workbookViewId="0">
      <selection activeCell="W21" sqref="W21:Y21"/>
    </sheetView>
  </sheetViews>
  <sheetFormatPr defaultColWidth="10" defaultRowHeight="13.8" outlineLevelRow="1"/>
  <cols>
    <col min="1" max="1" width="6.33203125" style="1" customWidth="1"/>
    <col min="2" max="2" width="11.88671875" style="2" customWidth="1"/>
    <col min="3" max="4" width="11.88671875" style="1" customWidth="1"/>
    <col min="5" max="10" width="11.109375" style="1" customWidth="1"/>
    <col min="11" max="11" width="17.44140625" style="1" bestFit="1" customWidth="1"/>
    <col min="12" max="30" width="11.109375" style="1" customWidth="1"/>
    <col min="31" max="31" width="10" style="1" customWidth="1"/>
    <col min="32" max="16384" width="10" style="1"/>
  </cols>
  <sheetData>
    <row r="2" spans="2:30" ht="29.25" customHeight="1" thickBot="1">
      <c r="B2" s="3" t="s">
        <v>0</v>
      </c>
      <c r="N2" s="4"/>
    </row>
    <row r="3" spans="2:30" ht="29.25" customHeight="1" thickBot="1">
      <c r="B3" s="228"/>
      <c r="C3" s="228"/>
      <c r="E3" s="229" t="s">
        <v>1</v>
      </c>
      <c r="F3" s="229"/>
      <c r="G3" s="229"/>
      <c r="H3" s="229"/>
      <c r="M3" s="1" t="s">
        <v>2</v>
      </c>
      <c r="Y3" s="1">
        <f>IF(J8 &gt; 0.361111, 10, 0)</f>
        <v>0</v>
      </c>
      <c r="Z3" s="5"/>
    </row>
    <row r="4" spans="2:30" ht="29.25" customHeight="1">
      <c r="B4" s="6" t="s">
        <v>3</v>
      </c>
      <c r="C4" s="7"/>
      <c r="D4" s="7"/>
      <c r="E4" s="8" t="s">
        <v>4</v>
      </c>
      <c r="F4" s="9" t="s">
        <v>5</v>
      </c>
      <c r="H4" s="1" t="s">
        <v>6</v>
      </c>
    </row>
    <row r="5" spans="2:30" ht="15" customHeight="1">
      <c r="B5" s="10"/>
      <c r="C5" s="7"/>
      <c r="D5" s="7"/>
      <c r="E5" s="7"/>
      <c r="F5" s="7"/>
    </row>
    <row r="6" spans="2:30" ht="21" customHeight="1">
      <c r="B6" s="225" t="s">
        <v>7</v>
      </c>
      <c r="C6" s="225" t="s">
        <v>8</v>
      </c>
      <c r="D6" s="225"/>
      <c r="E6" s="225"/>
      <c r="F6" s="227" t="s">
        <v>9</v>
      </c>
      <c r="G6" s="225" t="s">
        <v>10</v>
      </c>
      <c r="H6" s="225"/>
      <c r="I6" s="227" t="s">
        <v>11</v>
      </c>
      <c r="J6" s="227" t="s">
        <v>12</v>
      </c>
      <c r="K6" s="227" t="s">
        <v>13</v>
      </c>
      <c r="L6" s="227" t="s">
        <v>14</v>
      </c>
      <c r="M6" s="227" t="s">
        <v>15</v>
      </c>
      <c r="N6" s="227" t="s">
        <v>16</v>
      </c>
      <c r="O6" s="227"/>
      <c r="P6" s="227"/>
      <c r="Q6" s="227"/>
      <c r="R6" s="227"/>
      <c r="S6" s="227"/>
      <c r="T6" s="224" t="s">
        <v>17</v>
      </c>
      <c r="U6" s="224" t="s">
        <v>18</v>
      </c>
      <c r="V6" s="216" t="s">
        <v>19</v>
      </c>
      <c r="W6" s="216"/>
      <c r="X6" s="216"/>
      <c r="Y6" s="225" t="s">
        <v>20</v>
      </c>
      <c r="Z6" s="216" t="s">
        <v>21</v>
      </c>
      <c r="AA6" s="226" t="s">
        <v>22</v>
      </c>
      <c r="AB6" s="226"/>
      <c r="AC6" s="222" t="s">
        <v>23</v>
      </c>
      <c r="AD6" s="222"/>
    </row>
    <row r="7" spans="2:30" ht="27.6">
      <c r="B7" s="225"/>
      <c r="C7" s="225"/>
      <c r="D7" s="225"/>
      <c r="E7" s="225"/>
      <c r="F7" s="227"/>
      <c r="G7" s="11" t="s">
        <v>24</v>
      </c>
      <c r="H7" s="12" t="s">
        <v>25</v>
      </c>
      <c r="I7" s="227"/>
      <c r="J7" s="227"/>
      <c r="K7" s="227"/>
      <c r="L7" s="227"/>
      <c r="M7" s="227"/>
      <c r="N7" s="13" t="s">
        <v>26</v>
      </c>
      <c r="O7" s="14" t="s">
        <v>27</v>
      </c>
      <c r="P7" s="14" t="s">
        <v>28</v>
      </c>
      <c r="Q7" s="14" t="s">
        <v>29</v>
      </c>
      <c r="R7" s="14" t="s">
        <v>30</v>
      </c>
      <c r="S7" s="14" t="s">
        <v>31</v>
      </c>
      <c r="T7" s="224"/>
      <c r="U7" s="224"/>
      <c r="V7" s="14" t="s">
        <v>32</v>
      </c>
      <c r="W7" s="12" t="s">
        <v>6</v>
      </c>
      <c r="X7" s="12" t="s">
        <v>33</v>
      </c>
      <c r="Y7" s="225"/>
      <c r="Z7" s="216"/>
      <c r="AA7" s="12" t="s">
        <v>34</v>
      </c>
      <c r="AB7" s="12" t="s">
        <v>35</v>
      </c>
      <c r="AC7" s="12" t="s">
        <v>34</v>
      </c>
      <c r="AD7" s="12" t="s">
        <v>35</v>
      </c>
    </row>
    <row r="8" spans="2:30" ht="33" customHeight="1">
      <c r="B8" s="11">
        <v>1</v>
      </c>
      <c r="C8" s="223" t="s">
        <v>36</v>
      </c>
      <c r="D8" s="223"/>
      <c r="E8" s="223"/>
      <c r="F8" s="15">
        <v>3.48</v>
      </c>
      <c r="G8" s="16"/>
      <c r="H8" s="16"/>
      <c r="I8" s="17">
        <v>0.77777777777777779</v>
      </c>
      <c r="J8" s="18"/>
      <c r="K8" s="19" t="str">
        <f t="shared" ref="K8:K13" si="0">IF(J8="","",IF((HOUR((J8+24)-I8)*60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/>
      </c>
      <c r="L8" s="20"/>
      <c r="M8" s="172"/>
      <c r="N8" s="21"/>
      <c r="O8" s="21"/>
      <c r="P8" s="21"/>
      <c r="Q8" s="21"/>
      <c r="R8" s="21"/>
      <c r="S8" s="172">
        <f t="shared" ref="S8:S13" si="1">SUM(N8:R8)</f>
        <v>0</v>
      </c>
      <c r="T8" s="22">
        <f t="shared" ref="T8:T15" si="2">IF(((H8*F8/0.95-445)&lt;0),0,H8*F8/0.95-445)/60</f>
        <v>0</v>
      </c>
      <c r="U8" s="22">
        <f t="shared" ref="U8:U13" si="3">IFERROR(IF((K8-445)/60&lt;0,0,(K8-445)/60),0)</f>
        <v>0</v>
      </c>
      <c r="V8" s="185"/>
      <c r="W8" s="24"/>
      <c r="X8" s="25"/>
      <c r="Y8" s="26">
        <f t="shared" ref="Y8:Y13" si="4">IFERROR(IF((F8/((K8-L8)/H8))&gt;1,1,F8/((K8-L8)/H8)),0)</f>
        <v>0</v>
      </c>
      <c r="Z8" s="11">
        <f t="shared" ref="Z8:Z13" si="5">IFERROR(((W8+X8)*1000000)/H8,0)</f>
        <v>0</v>
      </c>
      <c r="AA8" s="185">
        <v>3</v>
      </c>
      <c r="AB8" s="185"/>
      <c r="AC8" s="185"/>
      <c r="AD8" s="186"/>
    </row>
    <row r="9" spans="2:30" ht="33" customHeight="1">
      <c r="B9" s="11">
        <v>2</v>
      </c>
      <c r="C9" s="223" t="s">
        <v>37</v>
      </c>
      <c r="D9" s="223"/>
      <c r="E9" s="223"/>
      <c r="F9" s="15">
        <v>1.2</v>
      </c>
      <c r="G9" s="16"/>
      <c r="H9" s="16"/>
      <c r="I9" s="17">
        <v>0.77777777777777779</v>
      </c>
      <c r="J9" s="18"/>
      <c r="K9" s="19" t="str">
        <f t="shared" si="0"/>
        <v/>
      </c>
      <c r="L9" s="20"/>
      <c r="M9" s="172"/>
      <c r="N9" s="21"/>
      <c r="O9" s="21"/>
      <c r="P9" s="21"/>
      <c r="Q9" s="21"/>
      <c r="R9" s="21"/>
      <c r="S9" s="172">
        <f t="shared" si="1"/>
        <v>0</v>
      </c>
      <c r="T9" s="22">
        <f t="shared" si="2"/>
        <v>0</v>
      </c>
      <c r="U9" s="22">
        <f t="shared" si="3"/>
        <v>0</v>
      </c>
      <c r="V9" s="185"/>
      <c r="W9" s="24"/>
      <c r="X9" s="25"/>
      <c r="Y9" s="26">
        <f t="shared" si="4"/>
        <v>0</v>
      </c>
      <c r="Z9" s="11">
        <f t="shared" si="5"/>
        <v>0</v>
      </c>
      <c r="AA9" s="185">
        <v>4</v>
      </c>
      <c r="AB9" s="185"/>
      <c r="AC9" s="185"/>
      <c r="AD9" s="186"/>
    </row>
    <row r="10" spans="2:30" ht="33" customHeight="1">
      <c r="B10" s="11">
        <v>3</v>
      </c>
      <c r="C10" s="223" t="s">
        <v>38</v>
      </c>
      <c r="D10" s="223"/>
      <c r="E10" s="223"/>
      <c r="F10" s="15">
        <v>1.2</v>
      </c>
      <c r="G10" s="16"/>
      <c r="H10" s="16"/>
      <c r="I10" s="17">
        <v>0.77777777777777779</v>
      </c>
      <c r="J10" s="18"/>
      <c r="K10" s="19" t="str">
        <f t="shared" si="0"/>
        <v/>
      </c>
      <c r="L10" s="20"/>
      <c r="M10" s="172"/>
      <c r="N10" s="21"/>
      <c r="O10" s="21"/>
      <c r="P10" s="21"/>
      <c r="Q10" s="21"/>
      <c r="R10" s="21"/>
      <c r="S10" s="172">
        <f t="shared" si="1"/>
        <v>0</v>
      </c>
      <c r="T10" s="22">
        <f t="shared" si="2"/>
        <v>0</v>
      </c>
      <c r="U10" s="22">
        <f t="shared" si="3"/>
        <v>0</v>
      </c>
      <c r="V10" s="185"/>
      <c r="W10" s="24"/>
      <c r="X10" s="25"/>
      <c r="Y10" s="26">
        <f t="shared" si="4"/>
        <v>0</v>
      </c>
      <c r="Z10" s="11">
        <f t="shared" si="5"/>
        <v>0</v>
      </c>
      <c r="AA10" s="187">
        <v>1</v>
      </c>
      <c r="AB10" s="185"/>
      <c r="AC10" s="185"/>
      <c r="AD10" s="186"/>
    </row>
    <row r="11" spans="2:30" ht="33" customHeight="1">
      <c r="B11" s="11">
        <v>4</v>
      </c>
      <c r="C11" s="223" t="s">
        <v>39</v>
      </c>
      <c r="D11" s="223"/>
      <c r="E11" s="223"/>
      <c r="F11" s="15">
        <v>1.2</v>
      </c>
      <c r="G11" s="16"/>
      <c r="H11" s="16"/>
      <c r="I11" s="17">
        <v>0.77777777777777779</v>
      </c>
      <c r="J11" s="18"/>
      <c r="K11" s="19" t="str">
        <f t="shared" si="0"/>
        <v/>
      </c>
      <c r="L11" s="20"/>
      <c r="M11" s="172"/>
      <c r="N11" s="21"/>
      <c r="O11" s="21"/>
      <c r="P11" s="21"/>
      <c r="Q11" s="21"/>
      <c r="R11" s="21"/>
      <c r="S11" s="172">
        <f t="shared" si="1"/>
        <v>0</v>
      </c>
      <c r="T11" s="22">
        <f t="shared" si="2"/>
        <v>0</v>
      </c>
      <c r="U11" s="22">
        <f t="shared" si="3"/>
        <v>0</v>
      </c>
      <c r="V11" s="185"/>
      <c r="W11" s="24"/>
      <c r="X11" s="25"/>
      <c r="Y11" s="26">
        <f t="shared" si="4"/>
        <v>0</v>
      </c>
      <c r="Z11" s="11">
        <f t="shared" si="5"/>
        <v>0</v>
      </c>
      <c r="AA11" s="187">
        <v>2</v>
      </c>
      <c r="AB11" s="185"/>
      <c r="AC11" s="185"/>
      <c r="AD11" s="186"/>
    </row>
    <row r="12" spans="2:30" ht="33" customHeight="1">
      <c r="B12" s="11">
        <v>5</v>
      </c>
      <c r="C12" s="223" t="s">
        <v>40</v>
      </c>
      <c r="D12" s="223"/>
      <c r="E12" s="223"/>
      <c r="F12" s="15">
        <v>1.2</v>
      </c>
      <c r="G12" s="16"/>
      <c r="H12" s="16"/>
      <c r="I12" s="17">
        <v>0.77777777777777779</v>
      </c>
      <c r="J12" s="18"/>
      <c r="K12" s="19" t="str">
        <f t="shared" si="0"/>
        <v/>
      </c>
      <c r="L12" s="20"/>
      <c r="M12" s="172"/>
      <c r="N12" s="21"/>
      <c r="O12" s="21"/>
      <c r="P12" s="21"/>
      <c r="Q12" s="21"/>
      <c r="R12" s="21"/>
      <c r="S12" s="172">
        <f t="shared" si="1"/>
        <v>0</v>
      </c>
      <c r="T12" s="22">
        <f t="shared" si="2"/>
        <v>0</v>
      </c>
      <c r="U12" s="22">
        <f t="shared" si="3"/>
        <v>0</v>
      </c>
      <c r="V12" s="185"/>
      <c r="W12" s="24"/>
      <c r="X12" s="25"/>
      <c r="Y12" s="26">
        <f t="shared" si="4"/>
        <v>0</v>
      </c>
      <c r="Z12" s="11">
        <f t="shared" si="5"/>
        <v>0</v>
      </c>
      <c r="AA12" s="185">
        <v>1</v>
      </c>
      <c r="AB12" s="185"/>
      <c r="AC12" s="185"/>
      <c r="AD12" s="184"/>
    </row>
    <row r="13" spans="2:30" ht="33" customHeight="1">
      <c r="B13" s="27">
        <v>6</v>
      </c>
      <c r="C13" s="223" t="s">
        <v>41</v>
      </c>
      <c r="D13" s="223"/>
      <c r="E13" s="223"/>
      <c r="F13" s="15">
        <v>1.25</v>
      </c>
      <c r="G13" s="16"/>
      <c r="H13" s="16"/>
      <c r="I13" s="17">
        <v>0.77777777777777779</v>
      </c>
      <c r="J13" s="18"/>
      <c r="K13" s="19" t="str">
        <f t="shared" si="0"/>
        <v/>
      </c>
      <c r="L13" s="20"/>
      <c r="M13" s="172"/>
      <c r="N13" s="21"/>
      <c r="O13" s="21"/>
      <c r="P13" s="21"/>
      <c r="Q13" s="21"/>
      <c r="R13" s="21"/>
      <c r="S13" s="172">
        <f t="shared" si="1"/>
        <v>0</v>
      </c>
      <c r="T13" s="22">
        <f t="shared" si="2"/>
        <v>0</v>
      </c>
      <c r="U13" s="22">
        <f t="shared" si="3"/>
        <v>0</v>
      </c>
      <c r="V13" s="185"/>
      <c r="W13" s="24"/>
      <c r="X13" s="25"/>
      <c r="Y13" s="26">
        <f t="shared" si="4"/>
        <v>0</v>
      </c>
      <c r="Z13" s="11">
        <f t="shared" si="5"/>
        <v>0</v>
      </c>
      <c r="AA13" s="185">
        <v>6</v>
      </c>
      <c r="AB13" s="185"/>
      <c r="AC13" s="185">
        <v>1</v>
      </c>
      <c r="AD13" s="184"/>
    </row>
    <row r="14" spans="2:30" ht="33" customHeight="1">
      <c r="B14" s="198"/>
      <c r="C14" s="223" t="s">
        <v>42</v>
      </c>
      <c r="D14" s="223"/>
      <c r="E14" s="223"/>
      <c r="F14" s="15">
        <v>1.25</v>
      </c>
      <c r="G14" s="16"/>
      <c r="H14" s="16"/>
      <c r="I14" s="28"/>
      <c r="J14" s="28"/>
      <c r="K14" s="29"/>
      <c r="L14" s="30" t="s">
        <v>6</v>
      </c>
      <c r="M14" s="31"/>
      <c r="N14" s="32"/>
      <c r="O14" s="32"/>
      <c r="P14" s="32"/>
      <c r="Q14" s="32"/>
      <c r="R14" s="32"/>
      <c r="S14" s="32"/>
      <c r="T14" s="33">
        <f t="shared" si="2"/>
        <v>0</v>
      </c>
      <c r="U14" s="33"/>
      <c r="V14" s="34"/>
      <c r="W14" s="35"/>
      <c r="X14" s="35"/>
      <c r="Y14" s="36"/>
      <c r="Z14" s="37" t="e">
        <f>((W14+X14)*1000000)/H14</f>
        <v>#DIV/0!</v>
      </c>
      <c r="AA14" s="35"/>
      <c r="AB14" s="35"/>
      <c r="AC14" s="38"/>
      <c r="AD14" s="38"/>
    </row>
    <row r="15" spans="2:30" ht="33" customHeight="1">
      <c r="B15" s="198"/>
      <c r="C15" s="223" t="s">
        <v>43</v>
      </c>
      <c r="D15" s="223"/>
      <c r="E15" s="223"/>
      <c r="F15" s="15">
        <v>1.25</v>
      </c>
      <c r="G15" s="16"/>
      <c r="H15" s="16"/>
      <c r="I15" s="28"/>
      <c r="J15" s="28"/>
      <c r="K15" s="29"/>
      <c r="L15" s="30"/>
      <c r="M15" s="31"/>
      <c r="N15" s="32"/>
      <c r="O15" s="32"/>
      <c r="P15" s="32"/>
      <c r="Q15" s="32"/>
      <c r="R15" s="32"/>
      <c r="S15" s="32"/>
      <c r="T15" s="33">
        <f t="shared" si="2"/>
        <v>0</v>
      </c>
      <c r="U15" s="33"/>
      <c r="V15" s="34"/>
      <c r="W15" s="35"/>
      <c r="X15" s="35"/>
      <c r="Y15" s="36"/>
      <c r="Z15" s="37" t="e">
        <f>((W15+X15)*1000000)/H15</f>
        <v>#DIV/0!</v>
      </c>
      <c r="AA15" s="35"/>
      <c r="AB15" s="35"/>
      <c r="AC15" s="38"/>
      <c r="AD15" s="38"/>
    </row>
    <row r="16" spans="2:30" ht="28.5" customHeight="1">
      <c r="B16" s="10"/>
      <c r="C16" s="7"/>
      <c r="D16" s="7"/>
      <c r="E16" s="7"/>
      <c r="F16" s="39" t="s">
        <v>44</v>
      </c>
      <c r="G16" s="39" t="s">
        <v>45</v>
      </c>
      <c r="H16" s="39"/>
      <c r="I16" s="39" t="s">
        <v>46</v>
      </c>
      <c r="J16" s="39"/>
      <c r="K16" s="40" t="s">
        <v>47</v>
      </c>
      <c r="L16" s="40" t="s">
        <v>48</v>
      </c>
      <c r="M16" s="40" t="s">
        <v>49</v>
      </c>
      <c r="N16" s="40"/>
      <c r="O16" s="40"/>
      <c r="P16" s="40"/>
      <c r="Q16" s="40"/>
      <c r="R16" s="40"/>
      <c r="S16" s="40"/>
      <c r="T16" s="40"/>
      <c r="U16" s="40" t="s">
        <v>50</v>
      </c>
      <c r="V16" s="19"/>
      <c r="W16" s="40"/>
      <c r="X16" s="40" t="s">
        <v>51</v>
      </c>
      <c r="Y16" s="41">
        <f>SUM(Y8:Y13)/COUNT(Y8:Y13)</f>
        <v>0</v>
      </c>
      <c r="Z16" s="40" t="s">
        <v>52</v>
      </c>
      <c r="AA16" s="42">
        <f>SUM(AA8:AA15)</f>
        <v>17</v>
      </c>
      <c r="AB16" s="42">
        <f>SUM(AB8:AB15)</f>
        <v>0</v>
      </c>
      <c r="AC16" s="42">
        <f>SUM(AC8:AC15)</f>
        <v>1</v>
      </c>
      <c r="AD16" s="42">
        <f>SUM(AD8:AD15)</f>
        <v>0</v>
      </c>
    </row>
    <row r="17" spans="2:30" ht="28.5" customHeight="1">
      <c r="B17" s="10"/>
      <c r="C17" s="7"/>
      <c r="D17" s="7"/>
      <c r="E17" s="7"/>
      <c r="F17" s="43"/>
      <c r="G17" s="43"/>
      <c r="H17" s="43"/>
      <c r="I17" s="43"/>
      <c r="J17" s="43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5"/>
      <c r="W17" s="44"/>
      <c r="X17" s="44"/>
      <c r="Y17" s="46"/>
      <c r="Z17" s="44" t="s">
        <v>53</v>
      </c>
      <c r="AA17" s="47">
        <f>SUM(AA16,AB16)</f>
        <v>17</v>
      </c>
      <c r="AB17" s="48" t="s">
        <v>53</v>
      </c>
      <c r="AC17" s="49">
        <f>SUM(AC16,AD16)</f>
        <v>1</v>
      </c>
      <c r="AD17" s="7"/>
    </row>
    <row r="18" spans="2:30">
      <c r="B18" s="10"/>
      <c r="C18" s="7"/>
      <c r="D18" s="50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2:30" ht="29.25" customHeight="1">
      <c r="B19" s="51" t="s">
        <v>54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217" t="s">
        <v>55</v>
      </c>
      <c r="AA19" s="217"/>
      <c r="AB19" s="7"/>
      <c r="AC19" s="7"/>
      <c r="AD19" s="7"/>
    </row>
    <row r="20" spans="2:30" customFormat="1" ht="25.5" customHeight="1">
      <c r="B20" s="52" t="s">
        <v>56</v>
      </c>
      <c r="C20" s="52" t="s">
        <v>57</v>
      </c>
      <c r="D20" s="53" t="s">
        <v>58</v>
      </c>
      <c r="E20" s="171" t="s">
        <v>59</v>
      </c>
      <c r="F20" s="230" t="s">
        <v>60</v>
      </c>
      <c r="G20" s="231"/>
      <c r="H20" s="231"/>
      <c r="I20" s="231"/>
      <c r="J20" s="232"/>
      <c r="K20" s="52" t="s">
        <v>61</v>
      </c>
      <c r="L20" s="52" t="s">
        <v>62</v>
      </c>
      <c r="M20" s="219" t="s">
        <v>63</v>
      </c>
      <c r="N20" s="220"/>
      <c r="O20" s="220"/>
      <c r="P20" s="220"/>
      <c r="Q20" s="220"/>
      <c r="R20" s="220"/>
      <c r="S20" s="220"/>
      <c r="T20" s="220"/>
      <c r="U20" s="220"/>
      <c r="V20" s="221"/>
      <c r="W20" s="218" t="s">
        <v>64</v>
      </c>
      <c r="X20" s="218"/>
      <c r="Y20" s="218"/>
      <c r="Z20" s="11" t="s">
        <v>65</v>
      </c>
      <c r="AA20" s="11" t="s">
        <v>66</v>
      </c>
      <c r="AB20" s="216" t="s">
        <v>67</v>
      </c>
      <c r="AC20" s="216"/>
      <c r="AD20" s="11" t="s">
        <v>68</v>
      </c>
    </row>
    <row r="21" spans="2:30" customFormat="1" ht="25.5" customHeight="1">
      <c r="B21" s="176"/>
      <c r="C21" s="177"/>
      <c r="D21" s="178"/>
      <c r="E21" s="179"/>
      <c r="F21" s="195"/>
      <c r="G21" s="196"/>
      <c r="H21" s="196"/>
      <c r="I21" s="196"/>
      <c r="J21" s="197"/>
      <c r="K21" s="176"/>
      <c r="L21" s="175">
        <f>K21/4.3</f>
        <v>0</v>
      </c>
      <c r="M21" s="195"/>
      <c r="N21" s="196"/>
      <c r="O21" s="196"/>
      <c r="P21" s="196"/>
      <c r="Q21" s="196"/>
      <c r="R21" s="196"/>
      <c r="S21" s="196"/>
      <c r="T21" s="196"/>
      <c r="U21" s="196"/>
      <c r="V21" s="197"/>
      <c r="W21" s="211"/>
      <c r="X21" s="211"/>
      <c r="Y21" s="211"/>
      <c r="Z21" s="182"/>
      <c r="AA21" s="182"/>
      <c r="AB21" s="210"/>
      <c r="AC21" s="210"/>
      <c r="AD21" s="183"/>
    </row>
    <row r="22" spans="2:30" customFormat="1" ht="25.5" customHeight="1">
      <c r="B22" s="176"/>
      <c r="C22" s="177"/>
      <c r="D22" s="178"/>
      <c r="E22" s="179"/>
      <c r="F22" s="195"/>
      <c r="G22" s="196"/>
      <c r="H22" s="196"/>
      <c r="I22" s="196"/>
      <c r="J22" s="197"/>
      <c r="K22" s="176"/>
      <c r="L22" s="175">
        <f t="shared" ref="L22:L42" si="6">K22/4.3</f>
        <v>0</v>
      </c>
      <c r="M22" s="195"/>
      <c r="N22" s="196"/>
      <c r="O22" s="196"/>
      <c r="P22" s="196"/>
      <c r="Q22" s="196"/>
      <c r="R22" s="196"/>
      <c r="S22" s="196"/>
      <c r="T22" s="196"/>
      <c r="U22" s="196"/>
      <c r="V22" s="197"/>
      <c r="W22" s="211"/>
      <c r="X22" s="211"/>
      <c r="Y22" s="211"/>
      <c r="Z22" s="182"/>
      <c r="AA22" s="182"/>
      <c r="AB22" s="210"/>
      <c r="AC22" s="210"/>
      <c r="AD22" s="183"/>
    </row>
    <row r="23" spans="2:30" customFormat="1" ht="25.5" customHeight="1">
      <c r="B23" s="176"/>
      <c r="C23" s="177"/>
      <c r="D23" s="178"/>
      <c r="E23" s="179"/>
      <c r="F23" s="195"/>
      <c r="G23" s="196"/>
      <c r="H23" s="196"/>
      <c r="I23" s="196"/>
      <c r="J23" s="197"/>
      <c r="K23" s="176"/>
      <c r="L23" s="175">
        <f t="shared" si="6"/>
        <v>0</v>
      </c>
      <c r="M23" s="195"/>
      <c r="N23" s="196"/>
      <c r="O23" s="196"/>
      <c r="P23" s="196"/>
      <c r="Q23" s="196"/>
      <c r="R23" s="196"/>
      <c r="S23" s="196"/>
      <c r="T23" s="196"/>
      <c r="U23" s="196"/>
      <c r="V23" s="197"/>
      <c r="W23" s="211"/>
      <c r="X23" s="211"/>
      <c r="Y23" s="211"/>
      <c r="Z23" s="182"/>
      <c r="AA23" s="182"/>
      <c r="AB23" s="210"/>
      <c r="AC23" s="210"/>
      <c r="AD23" s="183"/>
    </row>
    <row r="24" spans="2:30" customFormat="1" ht="47.25" customHeight="1">
      <c r="B24" s="176"/>
      <c r="C24" s="177"/>
      <c r="D24" s="178"/>
      <c r="E24" s="179"/>
      <c r="F24" s="195"/>
      <c r="G24" s="196"/>
      <c r="H24" s="196"/>
      <c r="I24" s="196"/>
      <c r="J24" s="197"/>
      <c r="K24" s="176"/>
      <c r="L24" s="175">
        <f t="shared" si="6"/>
        <v>0</v>
      </c>
      <c r="M24" s="195"/>
      <c r="N24" s="196"/>
      <c r="O24" s="196"/>
      <c r="P24" s="196"/>
      <c r="Q24" s="196"/>
      <c r="R24" s="196"/>
      <c r="S24" s="196"/>
      <c r="T24" s="196"/>
      <c r="U24" s="196"/>
      <c r="V24" s="197"/>
      <c r="W24" s="211"/>
      <c r="X24" s="211"/>
      <c r="Y24" s="211"/>
      <c r="Z24" s="182"/>
      <c r="AA24" s="182"/>
      <c r="AB24" s="210"/>
      <c r="AC24" s="210"/>
      <c r="AD24" s="184"/>
    </row>
    <row r="25" spans="2:30" customFormat="1" ht="47.25" customHeight="1">
      <c r="B25" s="176"/>
      <c r="C25" s="177"/>
      <c r="D25" s="178"/>
      <c r="E25" s="179"/>
      <c r="F25" s="195"/>
      <c r="G25" s="196"/>
      <c r="H25" s="196"/>
      <c r="I25" s="196"/>
      <c r="J25" s="197"/>
      <c r="K25" s="176"/>
      <c r="L25" s="175">
        <f t="shared" si="6"/>
        <v>0</v>
      </c>
      <c r="M25" s="195"/>
      <c r="N25" s="196"/>
      <c r="O25" s="196"/>
      <c r="P25" s="196"/>
      <c r="Q25" s="196"/>
      <c r="R25" s="196"/>
      <c r="S25" s="196"/>
      <c r="T25" s="196"/>
      <c r="U25" s="196"/>
      <c r="V25" s="197"/>
      <c r="W25" s="215"/>
      <c r="X25" s="215"/>
      <c r="Y25" s="215"/>
      <c r="Z25" s="182"/>
      <c r="AA25" s="182"/>
      <c r="AB25" s="210"/>
      <c r="AC25" s="210"/>
      <c r="AD25" s="184"/>
    </row>
    <row r="26" spans="2:30" customFormat="1" ht="47.25" customHeight="1">
      <c r="B26" s="176"/>
      <c r="C26" s="177"/>
      <c r="D26" s="178"/>
      <c r="E26" s="179"/>
      <c r="F26" s="195"/>
      <c r="G26" s="196"/>
      <c r="H26" s="196"/>
      <c r="I26" s="196"/>
      <c r="J26" s="197"/>
      <c r="K26" s="176"/>
      <c r="L26" s="175">
        <f t="shared" si="6"/>
        <v>0</v>
      </c>
      <c r="M26" s="195"/>
      <c r="N26" s="196"/>
      <c r="O26" s="196"/>
      <c r="P26" s="196"/>
      <c r="Q26" s="196"/>
      <c r="R26" s="196"/>
      <c r="S26" s="196"/>
      <c r="T26" s="196"/>
      <c r="U26" s="196"/>
      <c r="V26" s="197"/>
      <c r="W26" s="211"/>
      <c r="X26" s="211"/>
      <c r="Y26" s="211"/>
      <c r="Z26" s="182"/>
      <c r="AA26" s="182"/>
      <c r="AB26" s="210"/>
      <c r="AC26" s="210"/>
      <c r="AD26" s="184"/>
    </row>
    <row r="27" spans="2:30" customFormat="1" ht="40.200000000000003" customHeight="1">
      <c r="B27" s="176"/>
      <c r="C27" s="177"/>
      <c r="D27" s="178"/>
      <c r="E27" s="179"/>
      <c r="F27" s="195"/>
      <c r="G27" s="196"/>
      <c r="H27" s="196"/>
      <c r="I27" s="196"/>
      <c r="J27" s="197"/>
      <c r="K27" s="176"/>
      <c r="L27" s="175">
        <f t="shared" si="6"/>
        <v>0</v>
      </c>
      <c r="M27" s="195"/>
      <c r="N27" s="196"/>
      <c r="O27" s="196"/>
      <c r="P27" s="196"/>
      <c r="Q27" s="196"/>
      <c r="R27" s="196"/>
      <c r="S27" s="196"/>
      <c r="T27" s="196"/>
      <c r="U27" s="196"/>
      <c r="V27" s="197"/>
      <c r="W27" s="211"/>
      <c r="X27" s="211"/>
      <c r="Y27" s="211"/>
      <c r="Z27" s="182"/>
      <c r="AA27" s="182"/>
      <c r="AB27" s="210"/>
      <c r="AC27" s="210"/>
      <c r="AD27" s="184"/>
    </row>
    <row r="28" spans="2:30" customFormat="1" ht="40.200000000000003" customHeight="1">
      <c r="B28" s="176"/>
      <c r="C28" s="177"/>
      <c r="D28" s="178"/>
      <c r="E28" s="180"/>
      <c r="F28" s="212"/>
      <c r="G28" s="213"/>
      <c r="H28" s="213"/>
      <c r="I28" s="213"/>
      <c r="J28" s="214"/>
      <c r="K28" s="176"/>
      <c r="L28" s="175">
        <f t="shared" si="6"/>
        <v>0</v>
      </c>
      <c r="M28" s="195"/>
      <c r="N28" s="196"/>
      <c r="O28" s="196"/>
      <c r="P28" s="196"/>
      <c r="Q28" s="196"/>
      <c r="R28" s="196"/>
      <c r="S28" s="196"/>
      <c r="T28" s="196"/>
      <c r="U28" s="196"/>
      <c r="V28" s="197"/>
      <c r="W28" s="211"/>
      <c r="X28" s="211"/>
      <c r="Y28" s="211"/>
      <c r="Z28" s="182"/>
      <c r="AA28" s="182"/>
      <c r="AB28" s="210"/>
      <c r="AC28" s="210"/>
      <c r="AD28" s="184"/>
    </row>
    <row r="29" spans="2:30" customFormat="1" ht="40.200000000000003" customHeight="1">
      <c r="B29" s="176"/>
      <c r="C29" s="177"/>
      <c r="D29" s="178"/>
      <c r="E29" s="179"/>
      <c r="F29" s="195"/>
      <c r="G29" s="196"/>
      <c r="H29" s="196"/>
      <c r="I29" s="196"/>
      <c r="J29" s="197"/>
      <c r="K29" s="176"/>
      <c r="L29" s="175">
        <f t="shared" si="6"/>
        <v>0</v>
      </c>
      <c r="M29" s="195"/>
      <c r="N29" s="196"/>
      <c r="O29" s="196"/>
      <c r="P29" s="196"/>
      <c r="Q29" s="196"/>
      <c r="R29" s="196"/>
      <c r="S29" s="196"/>
      <c r="T29" s="196"/>
      <c r="U29" s="196"/>
      <c r="V29" s="197"/>
      <c r="W29" s="211"/>
      <c r="X29" s="211"/>
      <c r="Y29" s="211"/>
      <c r="Z29" s="182"/>
      <c r="AA29" s="182"/>
      <c r="AB29" s="210"/>
      <c r="AC29" s="210"/>
      <c r="AD29" s="184"/>
    </row>
    <row r="30" spans="2:30" customFormat="1" ht="40.200000000000003" customHeight="1">
      <c r="B30" s="176"/>
      <c r="C30" s="177"/>
      <c r="D30" s="178"/>
      <c r="E30" s="180"/>
      <c r="F30" s="212"/>
      <c r="G30" s="213"/>
      <c r="H30" s="213"/>
      <c r="I30" s="213"/>
      <c r="J30" s="214"/>
      <c r="K30" s="176"/>
      <c r="L30" s="175">
        <f t="shared" si="6"/>
        <v>0</v>
      </c>
      <c r="M30" s="195"/>
      <c r="N30" s="196"/>
      <c r="O30" s="196"/>
      <c r="P30" s="196"/>
      <c r="Q30" s="196"/>
      <c r="R30" s="196"/>
      <c r="S30" s="196"/>
      <c r="T30" s="196"/>
      <c r="U30" s="196"/>
      <c r="V30" s="197"/>
      <c r="W30" s="210"/>
      <c r="X30" s="210"/>
      <c r="Y30" s="210"/>
      <c r="Z30" s="182"/>
      <c r="AA30" s="182"/>
      <c r="AB30" s="210"/>
      <c r="AC30" s="210"/>
      <c r="AD30" s="184"/>
    </row>
    <row r="31" spans="2:30" customFormat="1" ht="40.200000000000003" customHeight="1">
      <c r="B31" s="176"/>
      <c r="C31" s="177"/>
      <c r="D31" s="178"/>
      <c r="E31" s="179"/>
      <c r="F31" s="195"/>
      <c r="G31" s="196"/>
      <c r="H31" s="196"/>
      <c r="I31" s="196"/>
      <c r="J31" s="197"/>
      <c r="K31" s="176"/>
      <c r="L31" s="175">
        <f t="shared" si="6"/>
        <v>0</v>
      </c>
      <c r="M31" s="195"/>
      <c r="N31" s="196"/>
      <c r="O31" s="196"/>
      <c r="P31" s="196"/>
      <c r="Q31" s="196"/>
      <c r="R31" s="196"/>
      <c r="S31" s="196"/>
      <c r="T31" s="196"/>
      <c r="U31" s="196"/>
      <c r="V31" s="197"/>
      <c r="W31" s="211"/>
      <c r="X31" s="211"/>
      <c r="Y31" s="211"/>
      <c r="Z31" s="182"/>
      <c r="AA31" s="182"/>
      <c r="AB31" s="210"/>
      <c r="AC31" s="210"/>
      <c r="AD31" s="184"/>
    </row>
    <row r="32" spans="2:30" customFormat="1" ht="40.200000000000003" customHeight="1">
      <c r="B32" s="176"/>
      <c r="C32" s="177"/>
      <c r="D32" s="178"/>
      <c r="E32" s="179"/>
      <c r="F32" s="195"/>
      <c r="G32" s="196"/>
      <c r="H32" s="196"/>
      <c r="I32" s="196"/>
      <c r="J32" s="197"/>
      <c r="K32" s="176"/>
      <c r="L32" s="175">
        <f t="shared" si="6"/>
        <v>0</v>
      </c>
      <c r="M32" s="195"/>
      <c r="N32" s="196"/>
      <c r="O32" s="196"/>
      <c r="P32" s="196"/>
      <c r="Q32" s="196"/>
      <c r="R32" s="196"/>
      <c r="S32" s="196"/>
      <c r="T32" s="196"/>
      <c r="U32" s="196"/>
      <c r="V32" s="197"/>
      <c r="W32" s="211"/>
      <c r="X32" s="211"/>
      <c r="Y32" s="211"/>
      <c r="Z32" s="182"/>
      <c r="AA32" s="182"/>
      <c r="AB32" s="210"/>
      <c r="AC32" s="210"/>
      <c r="AD32" s="184"/>
    </row>
    <row r="33" spans="2:30" customFormat="1" ht="40.200000000000003" customHeight="1">
      <c r="B33" s="176"/>
      <c r="C33" s="177"/>
      <c r="D33" s="178"/>
      <c r="E33" s="179"/>
      <c r="F33" s="195"/>
      <c r="G33" s="196"/>
      <c r="H33" s="196"/>
      <c r="I33" s="196"/>
      <c r="J33" s="197"/>
      <c r="K33" s="176"/>
      <c r="L33" s="175">
        <f t="shared" si="6"/>
        <v>0</v>
      </c>
      <c r="M33" s="195"/>
      <c r="N33" s="196"/>
      <c r="O33" s="196"/>
      <c r="P33" s="196"/>
      <c r="Q33" s="196"/>
      <c r="R33" s="196"/>
      <c r="S33" s="196"/>
      <c r="T33" s="196"/>
      <c r="U33" s="196"/>
      <c r="V33" s="197"/>
      <c r="W33" s="211"/>
      <c r="X33" s="211"/>
      <c r="Y33" s="211"/>
      <c r="Z33" s="182"/>
      <c r="AA33" s="182"/>
      <c r="AB33" s="210"/>
      <c r="AC33" s="210"/>
      <c r="AD33" s="184"/>
    </row>
    <row r="34" spans="2:30" customFormat="1" ht="40.200000000000003" customHeight="1">
      <c r="B34" s="176"/>
      <c r="C34" s="177"/>
      <c r="D34" s="178"/>
      <c r="E34" s="179"/>
      <c r="F34" s="195"/>
      <c r="G34" s="196"/>
      <c r="H34" s="196"/>
      <c r="I34" s="196"/>
      <c r="J34" s="197"/>
      <c r="K34" s="176"/>
      <c r="L34" s="175">
        <f t="shared" si="6"/>
        <v>0</v>
      </c>
      <c r="M34" s="195"/>
      <c r="N34" s="196"/>
      <c r="O34" s="196"/>
      <c r="P34" s="196"/>
      <c r="Q34" s="196"/>
      <c r="R34" s="196"/>
      <c r="S34" s="196"/>
      <c r="T34" s="196"/>
      <c r="U34" s="196"/>
      <c r="V34" s="197"/>
      <c r="W34" s="211"/>
      <c r="X34" s="211"/>
      <c r="Y34" s="211"/>
      <c r="Z34" s="182"/>
      <c r="AA34" s="182"/>
      <c r="AB34" s="210"/>
      <c r="AC34" s="210"/>
      <c r="AD34" s="184"/>
    </row>
    <row r="35" spans="2:30" customFormat="1" ht="40.200000000000003" customHeight="1">
      <c r="B35" s="176"/>
      <c r="C35" s="177"/>
      <c r="D35" s="178"/>
      <c r="E35" s="179"/>
      <c r="F35" s="195"/>
      <c r="G35" s="196"/>
      <c r="H35" s="196"/>
      <c r="I35" s="196"/>
      <c r="J35" s="197"/>
      <c r="K35" s="176"/>
      <c r="L35" s="175">
        <f t="shared" si="6"/>
        <v>0</v>
      </c>
      <c r="M35" s="195"/>
      <c r="N35" s="196"/>
      <c r="O35" s="196"/>
      <c r="P35" s="196"/>
      <c r="Q35" s="196"/>
      <c r="R35" s="196"/>
      <c r="S35" s="196"/>
      <c r="T35" s="196"/>
      <c r="U35" s="196"/>
      <c r="V35" s="197"/>
      <c r="W35" s="211"/>
      <c r="X35" s="211"/>
      <c r="Y35" s="211"/>
      <c r="Z35" s="182"/>
      <c r="AA35" s="182"/>
      <c r="AB35" s="210"/>
      <c r="AC35" s="210"/>
      <c r="AD35" s="184"/>
    </row>
    <row r="36" spans="2:30" customFormat="1" ht="40.200000000000003" customHeight="1" outlineLevel="1">
      <c r="B36" s="176"/>
      <c r="C36" s="177"/>
      <c r="D36" s="178"/>
      <c r="E36" s="179"/>
      <c r="F36" s="195"/>
      <c r="G36" s="196"/>
      <c r="H36" s="196"/>
      <c r="I36" s="196"/>
      <c r="J36" s="197"/>
      <c r="K36" s="176"/>
      <c r="L36" s="175">
        <f t="shared" si="6"/>
        <v>0</v>
      </c>
      <c r="M36" s="195"/>
      <c r="N36" s="196"/>
      <c r="O36" s="196"/>
      <c r="P36" s="196"/>
      <c r="Q36" s="196"/>
      <c r="R36" s="196"/>
      <c r="S36" s="196"/>
      <c r="T36" s="196"/>
      <c r="U36" s="196"/>
      <c r="V36" s="197"/>
      <c r="W36" s="210"/>
      <c r="X36" s="210"/>
      <c r="Y36" s="210"/>
      <c r="Z36" s="182"/>
      <c r="AA36" s="182"/>
      <c r="AB36" s="210"/>
      <c r="AC36" s="210"/>
      <c r="AD36" s="184"/>
    </row>
    <row r="37" spans="2:30" customFormat="1" ht="40.200000000000003" customHeight="1" outlineLevel="1">
      <c r="B37" s="181"/>
      <c r="C37" s="177"/>
      <c r="D37" s="178"/>
      <c r="E37" s="179"/>
      <c r="F37" s="195"/>
      <c r="G37" s="196"/>
      <c r="H37" s="196"/>
      <c r="I37" s="196"/>
      <c r="J37" s="197"/>
      <c r="K37" s="176"/>
      <c r="L37" s="175">
        <f t="shared" si="6"/>
        <v>0</v>
      </c>
      <c r="M37" s="195"/>
      <c r="N37" s="196"/>
      <c r="O37" s="196"/>
      <c r="P37" s="196"/>
      <c r="Q37" s="196"/>
      <c r="R37" s="196"/>
      <c r="S37" s="196"/>
      <c r="T37" s="196"/>
      <c r="U37" s="196"/>
      <c r="V37" s="197"/>
      <c r="W37" s="210"/>
      <c r="X37" s="210"/>
      <c r="Y37" s="210"/>
      <c r="Z37" s="182"/>
      <c r="AA37" s="182"/>
      <c r="AB37" s="210"/>
      <c r="AC37" s="210"/>
      <c r="AD37" s="184"/>
    </row>
    <row r="38" spans="2:30" customFormat="1" ht="44.25" customHeight="1" outlineLevel="1">
      <c r="B38" s="176"/>
      <c r="C38" s="177"/>
      <c r="D38" s="178"/>
      <c r="E38" s="179"/>
      <c r="F38" s="195"/>
      <c r="G38" s="196"/>
      <c r="H38" s="196"/>
      <c r="I38" s="196"/>
      <c r="J38" s="197"/>
      <c r="K38" s="176"/>
      <c r="L38" s="175">
        <f t="shared" si="6"/>
        <v>0</v>
      </c>
      <c r="M38" s="195"/>
      <c r="N38" s="196"/>
      <c r="O38" s="196"/>
      <c r="P38" s="196"/>
      <c r="Q38" s="196"/>
      <c r="R38" s="196"/>
      <c r="S38" s="196"/>
      <c r="T38" s="196"/>
      <c r="U38" s="196"/>
      <c r="V38" s="197"/>
      <c r="W38" s="210"/>
      <c r="X38" s="210"/>
      <c r="Y38" s="210"/>
      <c r="Z38" s="182"/>
      <c r="AA38" s="182"/>
      <c r="AB38" s="210"/>
      <c r="AC38" s="210"/>
      <c r="AD38" s="184"/>
    </row>
    <row r="39" spans="2:30" customFormat="1" ht="40.200000000000003" customHeight="1" outlineLevel="1">
      <c r="B39" s="176"/>
      <c r="C39" s="177"/>
      <c r="D39" s="178"/>
      <c r="E39" s="179"/>
      <c r="F39" s="195"/>
      <c r="G39" s="196"/>
      <c r="H39" s="196"/>
      <c r="I39" s="196"/>
      <c r="J39" s="197"/>
      <c r="K39" s="176"/>
      <c r="L39" s="175">
        <f t="shared" si="6"/>
        <v>0</v>
      </c>
      <c r="M39" s="195"/>
      <c r="N39" s="196"/>
      <c r="O39" s="196"/>
      <c r="P39" s="196"/>
      <c r="Q39" s="196"/>
      <c r="R39" s="196"/>
      <c r="S39" s="196"/>
      <c r="T39" s="196"/>
      <c r="U39" s="196"/>
      <c r="V39" s="197"/>
      <c r="W39" s="210"/>
      <c r="X39" s="210"/>
      <c r="Y39" s="210"/>
      <c r="Z39" s="182"/>
      <c r="AA39" s="182"/>
      <c r="AB39" s="210"/>
      <c r="AC39" s="210"/>
      <c r="AD39" s="184"/>
    </row>
    <row r="40" spans="2:30" customFormat="1" ht="40.200000000000003" customHeight="1" outlineLevel="1">
      <c r="B40" s="176"/>
      <c r="C40" s="177"/>
      <c r="D40" s="178"/>
      <c r="E40" s="179"/>
      <c r="F40" s="195"/>
      <c r="G40" s="196"/>
      <c r="H40" s="196"/>
      <c r="I40" s="196"/>
      <c r="J40" s="197"/>
      <c r="K40" s="176"/>
      <c r="L40" s="175">
        <f t="shared" si="6"/>
        <v>0</v>
      </c>
      <c r="M40" s="195"/>
      <c r="N40" s="196"/>
      <c r="O40" s="196"/>
      <c r="P40" s="196"/>
      <c r="Q40" s="196"/>
      <c r="R40" s="196"/>
      <c r="S40" s="196"/>
      <c r="T40" s="196"/>
      <c r="U40" s="196"/>
      <c r="V40" s="197"/>
      <c r="W40" s="210"/>
      <c r="X40" s="210"/>
      <c r="Y40" s="210"/>
      <c r="Z40" s="182"/>
      <c r="AA40" s="182"/>
      <c r="AB40" s="210"/>
      <c r="AC40" s="210"/>
      <c r="AD40" s="184"/>
    </row>
    <row r="41" spans="2:30" customFormat="1" ht="40.200000000000003" customHeight="1" outlineLevel="1">
      <c r="B41" s="176"/>
      <c r="C41" s="177"/>
      <c r="D41" s="178"/>
      <c r="E41" s="179"/>
      <c r="F41" s="195"/>
      <c r="G41" s="196"/>
      <c r="H41" s="196"/>
      <c r="I41" s="196"/>
      <c r="J41" s="197"/>
      <c r="K41" s="176"/>
      <c r="L41" s="175">
        <f t="shared" si="6"/>
        <v>0</v>
      </c>
      <c r="M41" s="195"/>
      <c r="N41" s="196"/>
      <c r="O41" s="196"/>
      <c r="P41" s="196"/>
      <c r="Q41" s="196"/>
      <c r="R41" s="196"/>
      <c r="S41" s="196"/>
      <c r="T41" s="196"/>
      <c r="U41" s="196"/>
      <c r="V41" s="197"/>
      <c r="W41" s="210"/>
      <c r="X41" s="210"/>
      <c r="Y41" s="210"/>
      <c r="Z41" s="182"/>
      <c r="AA41" s="182"/>
      <c r="AB41" s="210"/>
      <c r="AC41" s="210"/>
      <c r="AD41" s="184"/>
    </row>
    <row r="42" spans="2:30" customFormat="1" ht="40.200000000000003" customHeight="1" outlineLevel="1">
      <c r="B42" s="176"/>
      <c r="C42" s="177"/>
      <c r="D42" s="178"/>
      <c r="E42" s="179"/>
      <c r="F42" s="195"/>
      <c r="G42" s="196"/>
      <c r="H42" s="196"/>
      <c r="I42" s="196"/>
      <c r="J42" s="197"/>
      <c r="K42" s="176"/>
      <c r="L42" s="175">
        <f t="shared" si="6"/>
        <v>0</v>
      </c>
      <c r="M42" s="195"/>
      <c r="N42" s="196"/>
      <c r="O42" s="196"/>
      <c r="P42" s="196"/>
      <c r="Q42" s="196"/>
      <c r="R42" s="196"/>
      <c r="S42" s="196"/>
      <c r="T42" s="196"/>
      <c r="U42" s="196"/>
      <c r="V42" s="197"/>
      <c r="W42" s="210"/>
      <c r="X42" s="210"/>
      <c r="Y42" s="210"/>
      <c r="Z42" s="182"/>
      <c r="AA42" s="182"/>
      <c r="AB42" s="210"/>
      <c r="AC42" s="210"/>
      <c r="AD42" s="184"/>
    </row>
    <row r="43" spans="2:30" customFormat="1" ht="30.75" customHeight="1">
      <c r="B43" s="54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6"/>
      <c r="Q43" s="56"/>
      <c r="R43" s="56"/>
      <c r="S43" s="56"/>
      <c r="T43" s="56"/>
      <c r="U43" s="56"/>
      <c r="V43" s="56"/>
      <c r="W43" s="57"/>
      <c r="X43" s="57"/>
      <c r="Y43" s="57"/>
      <c r="Z43" s="58"/>
      <c r="AA43" s="58"/>
      <c r="AB43" s="58"/>
      <c r="AC43" s="58"/>
      <c r="AD43" s="1"/>
    </row>
    <row r="44" spans="2:30" customFormat="1" ht="16.2" thickBot="1">
      <c r="B44" s="54"/>
      <c r="C44" s="59" t="s">
        <v>69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2:30" customFormat="1" ht="30.75" customHeight="1" thickBot="1">
      <c r="B45" s="54"/>
      <c r="C45" s="204" t="s">
        <v>70</v>
      </c>
      <c r="D45" s="204"/>
      <c r="E45" s="60">
        <v>1</v>
      </c>
      <c r="F45" s="60">
        <v>2</v>
      </c>
      <c r="G45" s="60">
        <v>3</v>
      </c>
      <c r="H45" s="60">
        <v>4</v>
      </c>
      <c r="I45" s="60">
        <v>5</v>
      </c>
      <c r="J45" s="60">
        <v>6</v>
      </c>
      <c r="K45" s="60">
        <v>7</v>
      </c>
      <c r="L45" s="60">
        <v>8</v>
      </c>
      <c r="M45" s="60">
        <v>9</v>
      </c>
      <c r="N45" s="60">
        <v>10</v>
      </c>
      <c r="O45" s="61">
        <v>11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2:30" customFormat="1" ht="40.200000000000003" thickBot="1">
      <c r="B46" s="54"/>
      <c r="C46" s="205" t="s">
        <v>71</v>
      </c>
      <c r="D46" s="205"/>
      <c r="E46" s="62" t="s">
        <v>72</v>
      </c>
      <c r="F46" s="63" t="s">
        <v>73</v>
      </c>
      <c r="G46" s="63" t="s">
        <v>74</v>
      </c>
      <c r="H46" s="64" t="s">
        <v>75</v>
      </c>
      <c r="I46" s="63" t="s">
        <v>76</v>
      </c>
      <c r="J46" s="63" t="s">
        <v>77</v>
      </c>
      <c r="K46" s="63" t="s">
        <v>78</v>
      </c>
      <c r="L46" s="64" t="s">
        <v>79</v>
      </c>
      <c r="M46" s="63" t="s">
        <v>80</v>
      </c>
      <c r="N46" s="63" t="s">
        <v>81</v>
      </c>
      <c r="O46" s="65" t="s">
        <v>82</v>
      </c>
      <c r="P46" s="66" t="s">
        <v>31</v>
      </c>
      <c r="Q46" s="206" t="s">
        <v>83</v>
      </c>
      <c r="R46" s="206"/>
      <c r="S46" s="206"/>
      <c r="T46" s="206"/>
      <c r="U46" s="206"/>
      <c r="V46" s="206"/>
      <c r="W46" s="206"/>
      <c r="X46" s="206"/>
      <c r="Y46" s="206"/>
      <c r="Z46" s="206"/>
      <c r="AA46" s="206"/>
      <c r="AB46" s="206"/>
      <c r="AC46" s="206"/>
      <c r="AD46" s="206"/>
    </row>
    <row r="47" spans="2:30" customFormat="1" ht="32.25" customHeight="1" thickBot="1">
      <c r="B47" s="207" t="s">
        <v>84</v>
      </c>
      <c r="C47" s="208" t="str">
        <f t="shared" ref="C47:C54" si="7">C8</f>
        <v>Rr Sus 51206</v>
      </c>
      <c r="D47" s="208"/>
      <c r="E47" s="67"/>
      <c r="F47" s="68"/>
      <c r="G47" s="68"/>
      <c r="H47" s="68"/>
      <c r="I47" s="68"/>
      <c r="J47" s="68"/>
      <c r="K47" s="68"/>
      <c r="L47" s="68"/>
      <c r="M47" s="68"/>
      <c r="N47" s="68"/>
      <c r="O47" s="69"/>
      <c r="P47" s="70">
        <f t="shared" ref="P47:P54" si="8">SUM(E47:O47)</f>
        <v>0</v>
      </c>
      <c r="Q47" s="209"/>
      <c r="R47" s="209"/>
      <c r="S47" s="209"/>
      <c r="T47" s="209"/>
      <c r="U47" s="209"/>
      <c r="V47" s="209"/>
      <c r="W47" s="209"/>
      <c r="X47" s="209"/>
      <c r="Y47" s="209"/>
      <c r="Z47" s="209"/>
      <c r="AA47" s="209"/>
      <c r="AB47" s="209"/>
      <c r="AC47" s="209"/>
      <c r="AD47" s="209"/>
    </row>
    <row r="48" spans="2:30" customFormat="1" ht="32.25" customHeight="1" thickBot="1">
      <c r="B48" s="207"/>
      <c r="C48" s="199" t="str">
        <f t="shared" si="7"/>
        <v>Fr sus 51201</v>
      </c>
      <c r="D48" s="199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2"/>
      <c r="P48" s="73">
        <f t="shared" si="8"/>
        <v>0</v>
      </c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200"/>
      <c r="AB48" s="200"/>
      <c r="AC48" s="200"/>
      <c r="AD48" s="200"/>
    </row>
    <row r="49" spans="2:30" customFormat="1" ht="31.5" customHeight="1" thickBot="1">
      <c r="B49" s="207"/>
      <c r="C49" s="199" t="str">
        <f t="shared" si="7"/>
        <v>OA Cowl 55701</v>
      </c>
      <c r="D49" s="199"/>
      <c r="E49" s="74"/>
      <c r="F49" s="71"/>
      <c r="G49" s="71"/>
      <c r="H49" s="71"/>
      <c r="I49" s="71"/>
      <c r="J49" s="71"/>
      <c r="K49" s="71"/>
      <c r="L49" s="71"/>
      <c r="M49" s="71"/>
      <c r="N49" s="71"/>
      <c r="O49" s="72"/>
      <c r="P49" s="73">
        <f t="shared" si="8"/>
        <v>0</v>
      </c>
      <c r="Q49" s="200"/>
      <c r="R49" s="200"/>
      <c r="S49" s="200"/>
      <c r="T49" s="200"/>
      <c r="U49" s="200"/>
      <c r="V49" s="200"/>
      <c r="W49" s="200"/>
      <c r="X49" s="200"/>
      <c r="Y49" s="200"/>
      <c r="Z49" s="200"/>
      <c r="AA49" s="200"/>
      <c r="AB49" s="200"/>
      <c r="AC49" s="200"/>
      <c r="AD49" s="200"/>
    </row>
    <row r="50" spans="2:30" customFormat="1" ht="31.5" customHeight="1" thickBot="1">
      <c r="B50" s="207"/>
      <c r="C50" s="199" t="str">
        <f t="shared" si="7"/>
        <v>Fr lwr arm 48068/9</v>
      </c>
      <c r="D50" s="199"/>
      <c r="E50" s="74"/>
      <c r="F50" s="71"/>
      <c r="G50" s="71"/>
      <c r="H50" s="71"/>
      <c r="I50" s="71"/>
      <c r="J50" s="71"/>
      <c r="K50" s="71"/>
      <c r="L50" s="71"/>
      <c r="M50" s="71"/>
      <c r="N50" s="71"/>
      <c r="O50" s="72"/>
      <c r="P50" s="73">
        <f t="shared" si="8"/>
        <v>0</v>
      </c>
      <c r="Q50" s="200"/>
      <c r="R50" s="200"/>
      <c r="S50" s="200"/>
      <c r="T50" s="200"/>
      <c r="U50" s="200"/>
      <c r="V50" s="200"/>
      <c r="W50" s="200"/>
      <c r="X50" s="200"/>
      <c r="Y50" s="200"/>
      <c r="Z50" s="200"/>
      <c r="AA50" s="200"/>
      <c r="AB50" s="200"/>
      <c r="AC50" s="200"/>
      <c r="AD50" s="200"/>
    </row>
    <row r="51" spans="2:30" customFormat="1" ht="31.5" customHeight="1" thickBot="1">
      <c r="B51" s="207"/>
      <c r="C51" s="199" t="str">
        <f t="shared" si="7"/>
        <v>Rear arm 48730</v>
      </c>
      <c r="D51" s="199"/>
      <c r="E51" s="74"/>
      <c r="F51" s="71"/>
      <c r="G51" s="71"/>
      <c r="H51" s="71"/>
      <c r="I51" s="71"/>
      <c r="J51" s="71"/>
      <c r="K51" s="71"/>
      <c r="L51" s="71"/>
      <c r="M51" s="71"/>
      <c r="N51" s="71"/>
      <c r="O51" s="72"/>
      <c r="P51" s="73">
        <f t="shared" si="8"/>
        <v>0</v>
      </c>
      <c r="Q51" s="200"/>
      <c r="R51" s="200"/>
      <c r="S51" s="200"/>
      <c r="T51" s="200"/>
      <c r="U51" s="200"/>
      <c r="V51" s="200"/>
      <c r="W51" s="200"/>
      <c r="X51" s="200"/>
      <c r="Y51" s="200"/>
      <c r="Z51" s="200"/>
      <c r="AA51" s="200"/>
      <c r="AB51" s="200"/>
      <c r="AC51" s="200"/>
      <c r="AD51" s="200"/>
    </row>
    <row r="52" spans="2:30" customFormat="1" ht="31.5" customHeight="1" thickBot="1">
      <c r="B52" s="207"/>
      <c r="C52" s="199" t="str">
        <f t="shared" si="7"/>
        <v>Rear Beam 42110</v>
      </c>
      <c r="D52" s="199"/>
      <c r="E52" s="74"/>
      <c r="F52" s="71"/>
      <c r="G52" s="71"/>
      <c r="H52" s="71"/>
      <c r="I52" s="71"/>
      <c r="J52" s="71"/>
      <c r="K52" s="71"/>
      <c r="L52" s="71"/>
      <c r="M52" s="71"/>
      <c r="N52" s="71"/>
      <c r="O52" s="72"/>
      <c r="P52" s="73">
        <f t="shared" si="8"/>
        <v>0</v>
      </c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</row>
    <row r="53" spans="2:30" customFormat="1" ht="31.5" customHeight="1" thickBot="1">
      <c r="B53" s="207"/>
      <c r="C53" s="199" t="str">
        <f t="shared" si="7"/>
        <v>Rear Beam 42110 177D</v>
      </c>
      <c r="D53" s="199"/>
      <c r="E53" s="74"/>
      <c r="F53" s="71"/>
      <c r="G53" s="71"/>
      <c r="H53" s="71"/>
      <c r="I53" s="71"/>
      <c r="J53" s="71"/>
      <c r="K53" s="71"/>
      <c r="L53" s="71"/>
      <c r="M53" s="71"/>
      <c r="N53" s="71"/>
      <c r="O53" s="72"/>
      <c r="P53" s="73">
        <f t="shared" si="8"/>
        <v>0</v>
      </c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</row>
    <row r="54" spans="2:30" customFormat="1" ht="31.5" customHeight="1" thickBot="1">
      <c r="B54" s="207"/>
      <c r="C54" s="201" t="str">
        <f t="shared" si="7"/>
        <v>Rear Beam 42110 890B</v>
      </c>
      <c r="D54" s="201"/>
      <c r="E54" s="75"/>
      <c r="F54" s="76"/>
      <c r="G54" s="76"/>
      <c r="H54" s="76"/>
      <c r="I54" s="77"/>
      <c r="J54" s="76"/>
      <c r="K54" s="77"/>
      <c r="L54" s="76"/>
      <c r="M54" s="76"/>
      <c r="N54" s="76"/>
      <c r="O54" s="78"/>
      <c r="P54" s="73">
        <f t="shared" si="8"/>
        <v>0</v>
      </c>
      <c r="Q54" s="202"/>
      <c r="R54" s="202"/>
      <c r="S54" s="202"/>
      <c r="T54" s="202"/>
      <c r="U54" s="202"/>
      <c r="V54" s="202"/>
      <c r="W54" s="202"/>
      <c r="X54" s="202"/>
      <c r="Y54" s="202"/>
      <c r="Z54" s="202"/>
      <c r="AA54" s="202"/>
      <c r="AB54" s="202"/>
      <c r="AC54" s="202"/>
      <c r="AD54" s="202"/>
    </row>
    <row r="56" spans="2:30" customFormat="1" ht="21" customHeight="1">
      <c r="B56" s="79"/>
      <c r="C56" s="203" t="s">
        <v>85</v>
      </c>
      <c r="D56" s="203"/>
      <c r="E56" s="203"/>
      <c r="F56" s="203"/>
      <c r="G56" s="203" t="s">
        <v>86</v>
      </c>
      <c r="H56" s="203"/>
      <c r="I56" s="203"/>
      <c r="J56" s="1"/>
      <c r="K56" s="1"/>
      <c r="L56" s="203" t="s">
        <v>87</v>
      </c>
      <c r="M56" s="203"/>
      <c r="N56" s="203"/>
      <c r="O56" s="203"/>
      <c r="P56" s="203"/>
      <c r="Q56" s="203"/>
      <c r="R56" s="203"/>
      <c r="S56" s="203"/>
      <c r="T56" s="203"/>
      <c r="U56" s="203"/>
      <c r="V56" s="203"/>
      <c r="W56" s="80"/>
      <c r="X56" s="80"/>
      <c r="Y56" s="80"/>
      <c r="Z56" s="80"/>
      <c r="AA56" s="81"/>
      <c r="AB56" s="1"/>
      <c r="AC56" s="1"/>
      <c r="AD56" s="1"/>
    </row>
    <row r="57" spans="2:30" customFormat="1" ht="21" customHeight="1">
      <c r="B57" s="79"/>
      <c r="C57" s="198"/>
      <c r="D57" s="198"/>
      <c r="E57" s="198"/>
      <c r="F57" s="198"/>
      <c r="G57" s="198"/>
      <c r="H57" s="198"/>
      <c r="I57" s="198"/>
      <c r="J57" s="1"/>
      <c r="K57" s="1"/>
      <c r="L57" s="8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83"/>
      <c r="AB57" s="1"/>
      <c r="AC57" s="1"/>
      <c r="AD57" s="1"/>
    </row>
    <row r="58" spans="2:30" customFormat="1" ht="21" customHeight="1">
      <c r="B58" s="79"/>
      <c r="C58" s="198"/>
      <c r="D58" s="198"/>
      <c r="E58" s="198"/>
      <c r="F58" s="198"/>
      <c r="G58" s="198"/>
      <c r="H58" s="198"/>
      <c r="I58" s="198"/>
      <c r="J58" s="1"/>
      <c r="K58" s="1"/>
      <c r="L58" s="8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83"/>
      <c r="AB58" s="1"/>
      <c r="AC58" s="1"/>
      <c r="AD58" s="1"/>
    </row>
    <row r="59" spans="2:30" customFormat="1" ht="9" customHeight="1">
      <c r="B59" s="2"/>
      <c r="C59" s="1"/>
      <c r="D59" s="1"/>
      <c r="E59" s="1"/>
      <c r="F59" s="1"/>
      <c r="G59" s="1"/>
      <c r="H59" s="1"/>
      <c r="I59" s="1"/>
      <c r="J59" s="1"/>
      <c r="K59" s="1"/>
      <c r="L59" s="8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83"/>
      <c r="AB59" s="1"/>
      <c r="AC59" s="1"/>
      <c r="AD59" s="1"/>
    </row>
    <row r="60" spans="2:30" customFormat="1" ht="21" customHeight="1">
      <c r="B60" s="84" t="s">
        <v>88</v>
      </c>
      <c r="C60" s="85"/>
      <c r="D60" s="86"/>
      <c r="E60" s="86"/>
      <c r="F60" s="87"/>
      <c r="G60" s="1"/>
      <c r="H60" s="1"/>
      <c r="I60" s="1"/>
      <c r="J60" s="1"/>
      <c r="K60" s="1"/>
      <c r="L60" s="8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83"/>
      <c r="AB60" s="1"/>
      <c r="AC60" s="1"/>
      <c r="AD60" s="1"/>
    </row>
    <row r="61" spans="2:30" customFormat="1" ht="21" customHeight="1">
      <c r="B61" s="79"/>
      <c r="C61" s="198"/>
      <c r="D61" s="198"/>
      <c r="E61" s="198"/>
      <c r="F61" s="198"/>
      <c r="G61" s="1"/>
      <c r="H61" s="1"/>
      <c r="I61" s="1"/>
      <c r="J61" s="1"/>
      <c r="K61" s="1"/>
      <c r="L61" s="8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83"/>
      <c r="AB61" s="1"/>
      <c r="AC61" s="1"/>
      <c r="AD61" s="1"/>
    </row>
    <row r="62" spans="2:30" customFormat="1" ht="21" customHeight="1">
      <c r="B62" s="79"/>
      <c r="C62" s="198"/>
      <c r="D62" s="198"/>
      <c r="E62" s="198"/>
      <c r="F62" s="198"/>
      <c r="G62" s="1"/>
      <c r="H62" s="1"/>
      <c r="I62" s="1"/>
      <c r="J62" s="1"/>
      <c r="K62" s="1"/>
      <c r="L62" s="88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90"/>
      <c r="AB62" s="1"/>
      <c r="AC62" s="1"/>
      <c r="AD62" s="1"/>
    </row>
  </sheetData>
  <mergeCells count="150">
    <mergeCell ref="B3:C3"/>
    <mergeCell ref="E3:H3"/>
    <mergeCell ref="B6:B7"/>
    <mergeCell ref="C6:E7"/>
    <mergeCell ref="F6:F7"/>
    <mergeCell ref="G6:H6"/>
    <mergeCell ref="F20:J20"/>
    <mergeCell ref="C13:E13"/>
    <mergeCell ref="B14:B15"/>
    <mergeCell ref="C14:E14"/>
    <mergeCell ref="C15:E15"/>
    <mergeCell ref="Z19:AA19"/>
    <mergeCell ref="W20:Y20"/>
    <mergeCell ref="M20:V20"/>
    <mergeCell ref="AC6:AD6"/>
    <mergeCell ref="C8:E8"/>
    <mergeCell ref="C9:E9"/>
    <mergeCell ref="C10:E10"/>
    <mergeCell ref="C11:E11"/>
    <mergeCell ref="C12:E12"/>
    <mergeCell ref="T6:T7"/>
    <mergeCell ref="U6:U7"/>
    <mergeCell ref="V6:X6"/>
    <mergeCell ref="Y6:Y7"/>
    <mergeCell ref="Z6:Z7"/>
    <mergeCell ref="AA6:AB6"/>
    <mergeCell ref="I6:I7"/>
    <mergeCell ref="J6:J7"/>
    <mergeCell ref="K6:K7"/>
    <mergeCell ref="L6:L7"/>
    <mergeCell ref="M6:M7"/>
    <mergeCell ref="N6:S6"/>
    <mergeCell ref="W25:Y25"/>
    <mergeCell ref="AB25:AC25"/>
    <mergeCell ref="W26:Y26"/>
    <mergeCell ref="AB26:AC26"/>
    <mergeCell ref="W23:Y23"/>
    <mergeCell ref="AB23:AC23"/>
    <mergeCell ref="W24:Y24"/>
    <mergeCell ref="AB24:AC24"/>
    <mergeCell ref="AB20:AC20"/>
    <mergeCell ref="W21:Y21"/>
    <mergeCell ref="AB21:AC21"/>
    <mergeCell ref="W22:Y22"/>
    <mergeCell ref="AB22:AC22"/>
    <mergeCell ref="W29:Y29"/>
    <mergeCell ref="AB29:AC29"/>
    <mergeCell ref="W30:Y30"/>
    <mergeCell ref="AB30:AC30"/>
    <mergeCell ref="F29:J29"/>
    <mergeCell ref="F30:J30"/>
    <mergeCell ref="W27:Y27"/>
    <mergeCell ref="AB27:AC27"/>
    <mergeCell ref="W28:Y28"/>
    <mergeCell ref="AB28:AC28"/>
    <mergeCell ref="F27:J27"/>
    <mergeCell ref="F28:J28"/>
    <mergeCell ref="M27:V27"/>
    <mergeCell ref="M28:V28"/>
    <mergeCell ref="M29:V29"/>
    <mergeCell ref="M30:V30"/>
    <mergeCell ref="W33:Y33"/>
    <mergeCell ref="AB33:AC33"/>
    <mergeCell ref="W34:Y34"/>
    <mergeCell ref="AB34:AC34"/>
    <mergeCell ref="F33:J33"/>
    <mergeCell ref="F34:J34"/>
    <mergeCell ref="W31:Y31"/>
    <mergeCell ref="AB31:AC31"/>
    <mergeCell ref="W32:Y32"/>
    <mergeCell ref="AB32:AC32"/>
    <mergeCell ref="F31:J31"/>
    <mergeCell ref="F32:J32"/>
    <mergeCell ref="M31:V31"/>
    <mergeCell ref="M32:V32"/>
    <mergeCell ref="W37:Y37"/>
    <mergeCell ref="AB37:AC37"/>
    <mergeCell ref="W38:Y38"/>
    <mergeCell ref="AB38:AC38"/>
    <mergeCell ref="F37:J37"/>
    <mergeCell ref="F38:J38"/>
    <mergeCell ref="W35:Y35"/>
    <mergeCell ref="AB35:AC35"/>
    <mergeCell ref="W36:Y36"/>
    <mergeCell ref="AB36:AC36"/>
    <mergeCell ref="F35:J35"/>
    <mergeCell ref="F36:J36"/>
    <mergeCell ref="W41:Y41"/>
    <mergeCell ref="AB41:AC41"/>
    <mergeCell ref="W42:Y42"/>
    <mergeCell ref="AB42:AC42"/>
    <mergeCell ref="F41:J41"/>
    <mergeCell ref="F42:J42"/>
    <mergeCell ref="W39:Y39"/>
    <mergeCell ref="AB39:AC39"/>
    <mergeCell ref="W40:Y40"/>
    <mergeCell ref="AB40:AC40"/>
    <mergeCell ref="F39:J39"/>
    <mergeCell ref="F40:J40"/>
    <mergeCell ref="M41:V41"/>
    <mergeCell ref="M42:V42"/>
    <mergeCell ref="Q50:AD50"/>
    <mergeCell ref="C51:D51"/>
    <mergeCell ref="Q51:AD51"/>
    <mergeCell ref="C52:D52"/>
    <mergeCell ref="Q52:AD52"/>
    <mergeCell ref="C45:D45"/>
    <mergeCell ref="C46:D46"/>
    <mergeCell ref="Q46:AD46"/>
    <mergeCell ref="B47:B54"/>
    <mergeCell ref="C47:D47"/>
    <mergeCell ref="Q47:AD47"/>
    <mergeCell ref="C48:D48"/>
    <mergeCell ref="Q48:AD48"/>
    <mergeCell ref="C49:D49"/>
    <mergeCell ref="Q49:AD49"/>
    <mergeCell ref="C61:F61"/>
    <mergeCell ref="C62:F62"/>
    <mergeCell ref="C53:D53"/>
    <mergeCell ref="Q53:AD53"/>
    <mergeCell ref="C54:D54"/>
    <mergeCell ref="Q54:AD54"/>
    <mergeCell ref="C56:F56"/>
    <mergeCell ref="G56:I56"/>
    <mergeCell ref="L56:V56"/>
    <mergeCell ref="F21:J21"/>
    <mergeCell ref="F22:J22"/>
    <mergeCell ref="F23:J23"/>
    <mergeCell ref="F24:J24"/>
    <mergeCell ref="F25:J25"/>
    <mergeCell ref="F26:J26"/>
    <mergeCell ref="C57:F57"/>
    <mergeCell ref="G57:I57"/>
    <mergeCell ref="C58:F58"/>
    <mergeCell ref="G58:I58"/>
    <mergeCell ref="C50:D50"/>
    <mergeCell ref="M21:V21"/>
    <mergeCell ref="M22:V22"/>
    <mergeCell ref="M23:V23"/>
    <mergeCell ref="M24:V24"/>
    <mergeCell ref="M25:V25"/>
    <mergeCell ref="M26:V26"/>
    <mergeCell ref="M38:V38"/>
    <mergeCell ref="M39:V39"/>
    <mergeCell ref="M40:V40"/>
    <mergeCell ref="M33:V33"/>
    <mergeCell ref="M34:V34"/>
    <mergeCell ref="M35:V35"/>
    <mergeCell ref="M36:V36"/>
    <mergeCell ref="M37:V37"/>
  </mergeCells>
  <dataValidations count="4">
    <dataValidation type="list" allowBlank="1" showInputMessage="1" showErrorMessage="1" sqref="D21:D42" xr:uid="{E1B1F124-F0D2-40B4-89E9-F19417FD906F}">
      <formula1>"Equipment,Quality,Man,Other,Planned stop,ED issue"</formula1>
    </dataValidation>
    <dataValidation type="list" allowBlank="1" showInputMessage="1" showErrorMessage="1" sqref="B21:B42" xr:uid="{1E747065-D47F-4F96-B858-9ECCC9CA4AE8}">
      <formula1>UW_List</formula1>
    </dataValidation>
    <dataValidation type="list" allowBlank="1" showInputMessage="1" showErrorMessage="1" sqref="C21:C42" xr:uid="{3CE048F2-21DA-44D1-B454-652B250223D4}">
      <formula1>INDIRECT(B21&amp;"_List")</formula1>
    </dataValidation>
    <dataValidation type="list" allowBlank="1" showErrorMessage="1" errorTitle="Select from dropdown" error="Select from Dropdown" sqref="E21:E42" xr:uid="{A708C9CD-1AF6-4E62-BEBB-B731AE84A19D}">
      <formula1>Faults</formula1>
    </dataValidation>
  </dataValidations>
  <pageMargins left="0.19685039370078702" right="0.19685039370078702" top="0.19685039370078702" bottom="0.19685039370078702" header="0.19685039370078702" footer="0.19685039370078702"/>
  <pageSetup paperSize="0" orientation="landscape" horizontalDpi="0" verticalDpi="0" copies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DA96-C742-4994-960A-DC712EEFDDE6}">
  <sheetPr codeName="Sheet2">
    <pageSetUpPr fitToPage="1"/>
  </sheetPr>
  <dimension ref="B1:X66"/>
  <sheetViews>
    <sheetView zoomScale="55" zoomScaleNormal="55" workbookViewId="0">
      <selection activeCell="C14" sqref="C14:E14"/>
    </sheetView>
  </sheetViews>
  <sheetFormatPr defaultColWidth="10" defaultRowHeight="13.2" outlineLevelRow="1"/>
  <cols>
    <col min="1" max="1" width="6.33203125" customWidth="1"/>
    <col min="2" max="2" width="11.109375" style="93" customWidth="1"/>
    <col min="3" max="4" width="20.33203125" customWidth="1"/>
    <col min="5" max="24" width="11.109375" customWidth="1"/>
    <col min="25" max="25" width="10" customWidth="1"/>
  </cols>
  <sheetData>
    <row r="1" spans="2:24" ht="13.8" thickBot="1"/>
    <row r="2" spans="2:24" ht="29.25" customHeight="1" thickBot="1">
      <c r="B2" s="250" t="s">
        <v>0</v>
      </c>
      <c r="C2" s="250"/>
      <c r="D2" s="7"/>
      <c r="E2" s="7"/>
    </row>
    <row r="3" spans="2:24" ht="29.25" customHeight="1" thickBot="1">
      <c r="B3" s="251" t="str">
        <f>IF('UW(New)'!B3 ="","",'UW(New)'!B3)</f>
        <v/>
      </c>
      <c r="C3" s="251"/>
      <c r="E3" s="94"/>
      <c r="F3" s="95"/>
    </row>
    <row r="4" spans="2:24" ht="29.25" customHeight="1">
      <c r="B4" s="6" t="s">
        <v>89</v>
      </c>
      <c r="C4" s="96"/>
      <c r="D4" s="7"/>
      <c r="E4" s="8" t="s">
        <v>90</v>
      </c>
      <c r="F4" s="6" t="s">
        <v>5</v>
      </c>
    </row>
    <row r="5" spans="2:24" ht="15" customHeight="1"/>
    <row r="6" spans="2:24" ht="21" customHeight="1">
      <c r="B6" s="225" t="s">
        <v>7</v>
      </c>
      <c r="C6" s="225" t="s">
        <v>8</v>
      </c>
      <c r="D6" s="225"/>
      <c r="E6" s="225"/>
      <c r="F6" s="227" t="s">
        <v>9</v>
      </c>
      <c r="G6" s="225" t="s">
        <v>10</v>
      </c>
      <c r="H6" s="225"/>
      <c r="I6" s="227" t="s">
        <v>11</v>
      </c>
      <c r="J6" s="227" t="s">
        <v>91</v>
      </c>
      <c r="K6" s="227" t="s">
        <v>13</v>
      </c>
      <c r="L6" s="227" t="s">
        <v>92</v>
      </c>
      <c r="M6" s="227" t="s">
        <v>93</v>
      </c>
      <c r="N6" s="249" t="s">
        <v>88</v>
      </c>
      <c r="O6" s="227" t="s">
        <v>94</v>
      </c>
      <c r="P6" s="225" t="s">
        <v>19</v>
      </c>
      <c r="Q6" s="225"/>
      <c r="R6" s="225" t="s">
        <v>20</v>
      </c>
      <c r="S6" s="216" t="s">
        <v>21</v>
      </c>
      <c r="T6" s="226" t="s">
        <v>22</v>
      </c>
      <c r="U6" s="226"/>
      <c r="V6" s="222" t="s">
        <v>23</v>
      </c>
      <c r="W6" s="222"/>
      <c r="X6" s="97"/>
    </row>
    <row r="7" spans="2:24" ht="27.6">
      <c r="B7" s="225"/>
      <c r="C7" s="225"/>
      <c r="D7" s="225"/>
      <c r="E7" s="225"/>
      <c r="F7" s="227"/>
      <c r="G7" s="11" t="s">
        <v>24</v>
      </c>
      <c r="H7" s="12" t="s">
        <v>95</v>
      </c>
      <c r="I7" s="227"/>
      <c r="J7" s="227"/>
      <c r="K7" s="227"/>
      <c r="L7" s="227"/>
      <c r="M7" s="227"/>
      <c r="N7" s="249"/>
      <c r="O7" s="227"/>
      <c r="P7" s="12" t="s">
        <v>96</v>
      </c>
      <c r="Q7" s="12" t="s">
        <v>33</v>
      </c>
      <c r="R7" s="225"/>
      <c r="S7" s="216"/>
      <c r="T7" s="12" t="s">
        <v>34</v>
      </c>
      <c r="U7" s="12" t="s">
        <v>35</v>
      </c>
      <c r="V7" s="12" t="s">
        <v>34</v>
      </c>
      <c r="W7" s="12" t="s">
        <v>35</v>
      </c>
      <c r="X7" s="97"/>
    </row>
    <row r="8" spans="2:24" ht="25.5" customHeight="1">
      <c r="B8" s="11">
        <v>1</v>
      </c>
      <c r="C8" s="223" t="s">
        <v>36</v>
      </c>
      <c r="D8" s="223"/>
      <c r="E8" s="223"/>
      <c r="F8" s="15">
        <v>3.48</v>
      </c>
      <c r="G8" s="16"/>
      <c r="H8" s="16"/>
      <c r="I8" s="98">
        <v>0.77777777777777779</v>
      </c>
      <c r="J8" s="99"/>
      <c r="K8" s="19">
        <f t="shared" ref="K8:K22" si="0">IF(J8="",0,IF((HOUR((J8+24)-I8)*60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>0</v>
      </c>
      <c r="L8" s="25"/>
      <c r="M8" s="42">
        <f t="shared" ref="M8:M22" si="1">IFERROR(IF(K1+SUM(K8:L8)+SUM(K8:L8)="","",((K8-(F8*G8))-L8)),0)</f>
        <v>0</v>
      </c>
      <c r="N8" s="100">
        <f t="shared" ref="N8:N15" si="2">IFERROR(IF((K8-450)/60&lt;0,0,K8-450)/60,0)</f>
        <v>0</v>
      </c>
      <c r="O8" s="101"/>
      <c r="P8" s="102">
        <f t="shared" ref="P8:P14" si="3">P52</f>
        <v>0</v>
      </c>
      <c r="Q8" s="25"/>
      <c r="R8" s="103">
        <f t="shared" ref="R8:R15" si="4">IFERROR(IF((F8/((K8-L8)/H8))&gt;1,1,F8/((K8-L8)/H8)),0)</f>
        <v>0</v>
      </c>
      <c r="S8" s="42">
        <f t="shared" ref="S8:S22" si="5">IFERROR(((P8+Q8)*1000000)/H8,0)</f>
        <v>0</v>
      </c>
      <c r="T8" s="185">
        <v>1</v>
      </c>
      <c r="U8" s="185"/>
      <c r="V8" s="186"/>
      <c r="W8" s="186"/>
      <c r="X8" s="104"/>
    </row>
    <row r="9" spans="2:24" ht="25.5" customHeight="1">
      <c r="B9" s="11">
        <v>2</v>
      </c>
      <c r="C9" s="223" t="s">
        <v>39</v>
      </c>
      <c r="D9" s="223"/>
      <c r="E9" s="223"/>
      <c r="F9" s="15">
        <v>1.2</v>
      </c>
      <c r="G9" s="16"/>
      <c r="H9" s="16"/>
      <c r="I9" s="98">
        <v>0.77777777777777779</v>
      </c>
      <c r="J9" s="99"/>
      <c r="K9" s="19">
        <f t="shared" si="0"/>
        <v>0</v>
      </c>
      <c r="L9" s="25"/>
      <c r="M9" s="42">
        <f t="shared" si="1"/>
        <v>0</v>
      </c>
      <c r="N9" s="100">
        <f t="shared" si="2"/>
        <v>0</v>
      </c>
      <c r="O9" s="101"/>
      <c r="P9" s="102">
        <f t="shared" si="3"/>
        <v>0</v>
      </c>
      <c r="Q9" s="25"/>
      <c r="R9" s="103">
        <f t="shared" si="4"/>
        <v>0</v>
      </c>
      <c r="S9" s="42">
        <f t="shared" si="5"/>
        <v>0</v>
      </c>
      <c r="T9" s="185">
        <v>2</v>
      </c>
      <c r="U9" s="185"/>
      <c r="V9" s="185"/>
      <c r="W9" s="186"/>
      <c r="X9" s="104"/>
    </row>
    <row r="10" spans="2:24" ht="25.5" customHeight="1">
      <c r="B10" s="11">
        <v>3</v>
      </c>
      <c r="C10" s="223" t="s">
        <v>38</v>
      </c>
      <c r="D10" s="223"/>
      <c r="E10" s="223"/>
      <c r="F10" s="15">
        <v>1.2</v>
      </c>
      <c r="G10" s="16"/>
      <c r="H10" s="16"/>
      <c r="I10" s="98">
        <v>0.77777777777777779</v>
      </c>
      <c r="J10" s="99"/>
      <c r="K10" s="19">
        <f t="shared" si="0"/>
        <v>0</v>
      </c>
      <c r="L10" s="25"/>
      <c r="M10" s="42">
        <f t="shared" si="1"/>
        <v>0</v>
      </c>
      <c r="N10" s="100">
        <f t="shared" si="2"/>
        <v>0</v>
      </c>
      <c r="O10" s="101"/>
      <c r="P10" s="102">
        <f t="shared" si="3"/>
        <v>0</v>
      </c>
      <c r="Q10" s="25"/>
      <c r="R10" s="103">
        <f t="shared" si="4"/>
        <v>0</v>
      </c>
      <c r="S10" s="42">
        <f t="shared" si="5"/>
        <v>0</v>
      </c>
      <c r="T10" s="185">
        <v>2</v>
      </c>
      <c r="U10" s="185"/>
      <c r="V10" s="188"/>
      <c r="W10" s="189"/>
      <c r="X10" s="7"/>
    </row>
    <row r="11" spans="2:24" ht="25.5" customHeight="1">
      <c r="B11" s="11">
        <v>4</v>
      </c>
      <c r="C11" s="223" t="s">
        <v>40</v>
      </c>
      <c r="D11" s="223"/>
      <c r="E11" s="223"/>
      <c r="F11" s="15">
        <v>1.2</v>
      </c>
      <c r="G11" s="16"/>
      <c r="H11" s="16"/>
      <c r="I11" s="98">
        <v>0.77777777777777779</v>
      </c>
      <c r="J11" s="99"/>
      <c r="K11" s="19">
        <f t="shared" si="0"/>
        <v>0</v>
      </c>
      <c r="L11" s="25"/>
      <c r="M11" s="42">
        <f t="shared" si="1"/>
        <v>0</v>
      </c>
      <c r="N11" s="100">
        <f t="shared" si="2"/>
        <v>0</v>
      </c>
      <c r="O11" s="101"/>
      <c r="P11" s="102">
        <f t="shared" si="3"/>
        <v>0</v>
      </c>
      <c r="Q11" s="25"/>
      <c r="R11" s="103">
        <f t="shared" si="4"/>
        <v>0</v>
      </c>
      <c r="S11" s="42">
        <f t="shared" si="5"/>
        <v>0</v>
      </c>
      <c r="T11" s="190"/>
      <c r="U11" s="191"/>
      <c r="V11" s="189"/>
      <c r="W11" s="189"/>
      <c r="X11" s="45"/>
    </row>
    <row r="12" spans="2:24" ht="25.5" customHeight="1">
      <c r="B12" s="11">
        <v>5</v>
      </c>
      <c r="C12" s="223" t="s">
        <v>37</v>
      </c>
      <c r="D12" s="223"/>
      <c r="E12" s="223"/>
      <c r="F12" s="15">
        <v>1.2</v>
      </c>
      <c r="G12" s="16"/>
      <c r="H12" s="16"/>
      <c r="I12" s="98">
        <v>0.77777777777777779</v>
      </c>
      <c r="J12" s="99"/>
      <c r="K12" s="19">
        <f t="shared" si="0"/>
        <v>0</v>
      </c>
      <c r="L12" s="25"/>
      <c r="M12" s="42">
        <f t="shared" si="1"/>
        <v>0</v>
      </c>
      <c r="N12" s="100">
        <f t="shared" si="2"/>
        <v>0</v>
      </c>
      <c r="O12" s="101"/>
      <c r="P12" s="102">
        <f t="shared" si="3"/>
        <v>0</v>
      </c>
      <c r="Q12" s="25"/>
      <c r="R12" s="103">
        <f t="shared" si="4"/>
        <v>0</v>
      </c>
      <c r="S12" s="42">
        <f t="shared" si="5"/>
        <v>0</v>
      </c>
      <c r="T12" s="188">
        <v>1</v>
      </c>
      <c r="U12" s="188"/>
      <c r="V12" s="189"/>
      <c r="W12" s="189"/>
      <c r="X12" s="7"/>
    </row>
    <row r="13" spans="2:24" ht="25.2" customHeight="1">
      <c r="B13" s="11">
        <v>6</v>
      </c>
      <c r="C13" s="223" t="s">
        <v>42</v>
      </c>
      <c r="D13" s="223"/>
      <c r="E13" s="223"/>
      <c r="F13" s="15">
        <v>1.25</v>
      </c>
      <c r="G13" s="16"/>
      <c r="H13" s="16"/>
      <c r="I13" s="98">
        <v>0.77777777777777779</v>
      </c>
      <c r="J13" s="99"/>
      <c r="K13" s="19">
        <f t="shared" si="0"/>
        <v>0</v>
      </c>
      <c r="L13" s="25"/>
      <c r="M13" s="42">
        <f t="shared" si="1"/>
        <v>0</v>
      </c>
      <c r="N13" s="100">
        <f t="shared" si="2"/>
        <v>0</v>
      </c>
      <c r="O13" s="101"/>
      <c r="P13" s="102">
        <f t="shared" si="3"/>
        <v>0</v>
      </c>
      <c r="Q13" s="25"/>
      <c r="R13" s="103">
        <f t="shared" si="4"/>
        <v>0</v>
      </c>
      <c r="S13" s="42">
        <f t="shared" si="5"/>
        <v>0</v>
      </c>
      <c r="T13" s="188">
        <v>1</v>
      </c>
      <c r="U13" s="188"/>
      <c r="V13" s="188"/>
      <c r="W13" s="189"/>
      <c r="X13" s="7"/>
    </row>
    <row r="14" spans="2:24" ht="25.5" customHeight="1" thickBot="1">
      <c r="B14" s="11">
        <v>7</v>
      </c>
      <c r="C14" s="245" t="s">
        <v>43</v>
      </c>
      <c r="D14" s="245"/>
      <c r="E14" s="245"/>
      <c r="F14" s="15">
        <v>1.25</v>
      </c>
      <c r="G14" s="16"/>
      <c r="H14" s="16"/>
      <c r="I14" s="98">
        <v>0.77777777777777779</v>
      </c>
      <c r="J14" s="99"/>
      <c r="K14" s="19">
        <f t="shared" si="0"/>
        <v>0</v>
      </c>
      <c r="L14" s="25"/>
      <c r="M14" s="42">
        <f t="shared" si="1"/>
        <v>0</v>
      </c>
      <c r="N14" s="100">
        <f t="shared" si="2"/>
        <v>0</v>
      </c>
      <c r="O14" s="101"/>
      <c r="P14" s="102">
        <f t="shared" si="3"/>
        <v>0</v>
      </c>
      <c r="Q14" s="25"/>
      <c r="R14" s="103">
        <f t="shared" si="4"/>
        <v>0</v>
      </c>
      <c r="S14" s="42">
        <f t="shared" si="5"/>
        <v>0</v>
      </c>
      <c r="T14" s="188"/>
      <c r="U14" s="188"/>
      <c r="V14" s="189"/>
      <c r="W14" s="189"/>
      <c r="X14" s="7"/>
    </row>
    <row r="15" spans="2:24" ht="25.5" customHeight="1">
      <c r="B15" s="105">
        <v>9</v>
      </c>
      <c r="C15" s="246" t="s">
        <v>97</v>
      </c>
      <c r="D15" s="246"/>
      <c r="E15" s="246"/>
      <c r="F15" s="106">
        <v>4.7</v>
      </c>
      <c r="G15" s="107">
        <f>SUM(G16:G22)</f>
        <v>0</v>
      </c>
      <c r="H15" s="107">
        <f>SUM(H16:H22)</f>
        <v>0</v>
      </c>
      <c r="I15" s="108"/>
      <c r="J15" s="99"/>
      <c r="K15" s="19">
        <f t="shared" si="0"/>
        <v>0</v>
      </c>
      <c r="L15" s="25"/>
      <c r="M15" s="42">
        <f t="shared" si="1"/>
        <v>0</v>
      </c>
      <c r="N15" s="100">
        <f t="shared" si="2"/>
        <v>0</v>
      </c>
      <c r="O15" s="101"/>
      <c r="P15" s="25"/>
      <c r="Q15" s="25"/>
      <c r="R15" s="103">
        <f t="shared" si="4"/>
        <v>0</v>
      </c>
      <c r="S15" s="42">
        <f t="shared" si="5"/>
        <v>0</v>
      </c>
      <c r="T15" s="188"/>
      <c r="U15" s="188"/>
      <c r="V15" s="189"/>
      <c r="W15" s="189"/>
      <c r="X15" s="7"/>
    </row>
    <row r="16" spans="2:24" ht="25.5" customHeight="1">
      <c r="B16" s="105"/>
      <c r="C16" s="247" t="s">
        <v>98</v>
      </c>
      <c r="D16" s="247"/>
      <c r="E16" s="247"/>
      <c r="F16" s="106"/>
      <c r="G16" s="16"/>
      <c r="H16" s="16"/>
      <c r="I16" s="98"/>
      <c r="J16" s="99"/>
      <c r="K16" s="19">
        <f t="shared" si="0"/>
        <v>0</v>
      </c>
      <c r="L16" s="109"/>
      <c r="M16" s="42">
        <f t="shared" si="1"/>
        <v>0</v>
      </c>
      <c r="N16" s="100"/>
      <c r="O16" s="19"/>
      <c r="P16" s="25"/>
      <c r="Q16" s="25"/>
      <c r="R16" s="103"/>
      <c r="S16" s="42">
        <f t="shared" si="5"/>
        <v>0</v>
      </c>
      <c r="T16" s="188"/>
      <c r="U16" s="188"/>
      <c r="V16" s="189"/>
      <c r="W16" s="189"/>
      <c r="X16" s="7"/>
    </row>
    <row r="17" spans="2:24" ht="25.5" customHeight="1">
      <c r="B17" s="105"/>
      <c r="C17" s="247" t="s">
        <v>99</v>
      </c>
      <c r="D17" s="247"/>
      <c r="E17" s="247"/>
      <c r="F17" s="106"/>
      <c r="G17" s="110"/>
      <c r="H17" s="110"/>
      <c r="I17" s="98"/>
      <c r="J17" s="99"/>
      <c r="K17" s="19">
        <f t="shared" si="0"/>
        <v>0</v>
      </c>
      <c r="L17" s="109"/>
      <c r="M17" s="42">
        <f t="shared" si="1"/>
        <v>0</v>
      </c>
      <c r="N17" s="100"/>
      <c r="O17" s="19"/>
      <c r="P17" s="25"/>
      <c r="Q17" s="25"/>
      <c r="R17" s="103"/>
      <c r="S17" s="42">
        <f t="shared" si="5"/>
        <v>0</v>
      </c>
      <c r="T17" s="188"/>
      <c r="U17" s="188"/>
      <c r="V17" s="189"/>
      <c r="W17" s="189"/>
      <c r="X17" s="7"/>
    </row>
    <row r="18" spans="2:24" ht="25.5" customHeight="1">
      <c r="B18" s="105"/>
      <c r="C18" s="247" t="s">
        <v>100</v>
      </c>
      <c r="D18" s="247"/>
      <c r="E18" s="247"/>
      <c r="F18" s="106"/>
      <c r="G18" s="110"/>
      <c r="H18" s="110"/>
      <c r="I18" s="98"/>
      <c r="J18" s="99"/>
      <c r="K18" s="19">
        <f t="shared" si="0"/>
        <v>0</v>
      </c>
      <c r="L18" s="109"/>
      <c r="M18" s="42">
        <f t="shared" si="1"/>
        <v>0</v>
      </c>
      <c r="N18" s="100"/>
      <c r="O18" s="19"/>
      <c r="P18" s="25"/>
      <c r="Q18" s="25"/>
      <c r="R18" s="103"/>
      <c r="S18" s="42">
        <f t="shared" si="5"/>
        <v>0</v>
      </c>
      <c r="T18" s="188"/>
      <c r="U18" s="188"/>
      <c r="V18" s="189"/>
      <c r="W18" s="189"/>
      <c r="X18" s="7"/>
    </row>
    <row r="19" spans="2:24" ht="25.5" customHeight="1">
      <c r="B19" s="105"/>
      <c r="C19" s="111"/>
      <c r="D19" s="112" t="s">
        <v>101</v>
      </c>
      <c r="E19" s="113"/>
      <c r="F19" s="106"/>
      <c r="G19" s="110"/>
      <c r="H19" s="110"/>
      <c r="I19" s="98"/>
      <c r="J19" s="99"/>
      <c r="K19" s="19">
        <f t="shared" si="0"/>
        <v>0</v>
      </c>
      <c r="L19" s="109"/>
      <c r="M19" s="42">
        <f t="shared" si="1"/>
        <v>0</v>
      </c>
      <c r="N19" s="100"/>
      <c r="O19" s="19"/>
      <c r="P19" s="25"/>
      <c r="Q19" s="25"/>
      <c r="R19" s="103"/>
      <c r="S19" s="42">
        <f t="shared" si="5"/>
        <v>0</v>
      </c>
      <c r="T19" s="188"/>
      <c r="U19" s="188"/>
      <c r="V19" s="189"/>
      <c r="W19" s="189"/>
      <c r="X19" s="7"/>
    </row>
    <row r="20" spans="2:24" ht="25.5" customHeight="1" thickBot="1">
      <c r="B20" s="105"/>
      <c r="C20" s="248" t="s">
        <v>102</v>
      </c>
      <c r="D20" s="248"/>
      <c r="E20" s="248"/>
      <c r="F20" s="106"/>
      <c r="G20" s="110"/>
      <c r="H20" s="110"/>
      <c r="I20" s="98"/>
      <c r="J20" s="99"/>
      <c r="K20" s="19">
        <f t="shared" si="0"/>
        <v>0</v>
      </c>
      <c r="L20" s="109"/>
      <c r="M20" s="42">
        <f t="shared" si="1"/>
        <v>0</v>
      </c>
      <c r="N20" s="100"/>
      <c r="O20" s="19"/>
      <c r="P20" s="25"/>
      <c r="Q20" s="25"/>
      <c r="R20" s="103"/>
      <c r="S20" s="42">
        <f t="shared" si="5"/>
        <v>0</v>
      </c>
      <c r="T20" s="188"/>
      <c r="U20" s="188"/>
      <c r="V20" s="189"/>
      <c r="W20" s="189"/>
      <c r="X20" s="7"/>
    </row>
    <row r="21" spans="2:24" ht="25.5" customHeight="1" thickBot="1">
      <c r="B21" s="11">
        <v>8</v>
      </c>
      <c r="C21" s="255" t="s">
        <v>103</v>
      </c>
      <c r="D21" s="255"/>
      <c r="E21" s="255"/>
      <c r="F21" s="15"/>
      <c r="G21" s="16"/>
      <c r="H21" s="16"/>
      <c r="I21" s="98"/>
      <c r="J21" s="99"/>
      <c r="K21" s="19">
        <f t="shared" si="0"/>
        <v>0</v>
      </c>
      <c r="L21" s="109"/>
      <c r="M21" s="42">
        <f t="shared" si="1"/>
        <v>0</v>
      </c>
      <c r="N21" s="100"/>
      <c r="O21" s="19"/>
      <c r="P21" s="25"/>
      <c r="Q21" s="25"/>
      <c r="R21" s="103"/>
      <c r="S21" s="42">
        <f t="shared" si="5"/>
        <v>0</v>
      </c>
      <c r="T21" s="188"/>
      <c r="U21" s="188"/>
      <c r="V21" s="189"/>
      <c r="W21" s="189"/>
      <c r="X21" s="7"/>
    </row>
    <row r="22" spans="2:24" ht="25.5" customHeight="1" thickBot="1">
      <c r="B22" s="11">
        <v>9</v>
      </c>
      <c r="C22" s="255" t="s">
        <v>104</v>
      </c>
      <c r="D22" s="255"/>
      <c r="E22" s="255"/>
      <c r="F22" s="15"/>
      <c r="G22" s="16"/>
      <c r="H22" s="16"/>
      <c r="I22" s="98"/>
      <c r="J22" s="99"/>
      <c r="K22" s="19">
        <f t="shared" si="0"/>
        <v>0</v>
      </c>
      <c r="L22" s="109"/>
      <c r="M22" s="42">
        <f t="shared" si="1"/>
        <v>0</v>
      </c>
      <c r="N22" s="100"/>
      <c r="O22" s="19"/>
      <c r="P22" s="25"/>
      <c r="Q22" s="25"/>
      <c r="R22" s="103"/>
      <c r="S22" s="42">
        <f t="shared" si="5"/>
        <v>0</v>
      </c>
      <c r="T22" s="188"/>
      <c r="U22" s="188"/>
      <c r="V22" s="189"/>
      <c r="W22" s="189"/>
      <c r="X22" s="7"/>
    </row>
    <row r="23" spans="2:24" ht="25.5" customHeight="1">
      <c r="B23" s="11">
        <v>10</v>
      </c>
      <c r="C23" s="256"/>
      <c r="D23" s="256"/>
      <c r="E23" s="256"/>
      <c r="F23" s="42"/>
      <c r="G23" s="114"/>
      <c r="H23" s="25"/>
      <c r="I23" s="23"/>
      <c r="J23" s="109"/>
      <c r="K23" s="19"/>
      <c r="L23" s="109"/>
      <c r="M23" s="19" t="str">
        <f>IF(K23="","",((K23-(F23*G23))-L23))</f>
        <v/>
      </c>
      <c r="N23" s="100"/>
      <c r="O23" s="19"/>
      <c r="P23" s="25"/>
      <c r="Q23" s="25"/>
      <c r="R23" s="103"/>
      <c r="S23" s="42"/>
      <c r="T23" s="188"/>
      <c r="U23" s="188"/>
      <c r="V23" s="189"/>
      <c r="W23" s="189"/>
      <c r="X23" s="7"/>
    </row>
    <row r="24" spans="2:24" ht="28.5" customHeight="1">
      <c r="B24" s="10"/>
      <c r="C24" s="7"/>
      <c r="D24" s="7"/>
      <c r="E24" s="7"/>
      <c r="F24" s="39" t="s">
        <v>44</v>
      </c>
      <c r="G24" s="39" t="s">
        <v>45</v>
      </c>
      <c r="H24" s="39" t="s">
        <v>105</v>
      </c>
      <c r="I24" s="39" t="s">
        <v>46</v>
      </c>
      <c r="J24" s="39" t="s">
        <v>106</v>
      </c>
      <c r="K24" s="40" t="s">
        <v>47</v>
      </c>
      <c r="L24" s="40" t="s">
        <v>107</v>
      </c>
      <c r="M24" s="40" t="s">
        <v>49</v>
      </c>
      <c r="N24" s="40" t="s">
        <v>50</v>
      </c>
      <c r="O24" s="40" t="s">
        <v>108</v>
      </c>
      <c r="P24" s="40" t="s">
        <v>109</v>
      </c>
      <c r="Q24" s="40" t="s">
        <v>51</v>
      </c>
      <c r="R24" s="40" t="s">
        <v>110</v>
      </c>
      <c r="S24" s="40" t="s">
        <v>52</v>
      </c>
      <c r="T24" s="42"/>
      <c r="U24" s="7"/>
      <c r="V24" s="7"/>
      <c r="W24" s="7"/>
      <c r="X24" s="7"/>
    </row>
    <row r="25" spans="2:24" ht="13.8">
      <c r="B25" s="10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2:24" ht="29.25" customHeight="1">
      <c r="B26" s="10"/>
      <c r="C26" s="115" t="s">
        <v>54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217" t="s">
        <v>55</v>
      </c>
      <c r="T26" s="217"/>
      <c r="U26" s="7"/>
      <c r="V26" s="7"/>
      <c r="W26" s="7"/>
      <c r="X26" s="7"/>
    </row>
    <row r="27" spans="2:24" ht="25.5" customHeight="1">
      <c r="B27" s="116" t="s">
        <v>56</v>
      </c>
      <c r="C27" s="252" t="s">
        <v>60</v>
      </c>
      <c r="D27" s="253"/>
      <c r="E27" s="253"/>
      <c r="F27" s="253"/>
      <c r="G27" s="254"/>
      <c r="H27" s="174" t="s">
        <v>59</v>
      </c>
      <c r="I27" s="53" t="s">
        <v>58</v>
      </c>
      <c r="J27" s="116" t="s">
        <v>61</v>
      </c>
      <c r="K27" s="117" t="s">
        <v>62</v>
      </c>
      <c r="L27" s="244" t="s">
        <v>63</v>
      </c>
      <c r="M27" s="244"/>
      <c r="N27" s="244"/>
      <c r="O27" s="244"/>
      <c r="P27" s="244" t="s">
        <v>64</v>
      </c>
      <c r="Q27" s="244"/>
      <c r="R27" s="244"/>
      <c r="S27" s="11" t="s">
        <v>65</v>
      </c>
      <c r="T27" s="42" t="s">
        <v>66</v>
      </c>
      <c r="U27" s="216" t="s">
        <v>111</v>
      </c>
      <c r="V27" s="216"/>
      <c r="W27" s="11" t="s">
        <v>68</v>
      </c>
    </row>
    <row r="28" spans="2:24" ht="40.200000000000003" customHeight="1">
      <c r="B28" s="192"/>
      <c r="C28" s="239"/>
      <c r="D28" s="240"/>
      <c r="E28" s="240"/>
      <c r="F28" s="240"/>
      <c r="G28" s="241"/>
      <c r="H28" s="179"/>
      <c r="I28" s="178"/>
      <c r="J28" s="193"/>
      <c r="K28" s="11">
        <f t="shared" ref="K28:K47" si="6">J28/4.3</f>
        <v>0</v>
      </c>
      <c r="L28" s="242"/>
      <c r="M28" s="242"/>
      <c r="N28" s="242"/>
      <c r="O28" s="242"/>
      <c r="P28" s="243"/>
      <c r="Q28" s="243"/>
      <c r="R28" s="243"/>
      <c r="S28" s="182"/>
      <c r="T28" s="182"/>
      <c r="U28" s="238"/>
      <c r="V28" s="238"/>
      <c r="W28" s="184"/>
    </row>
    <row r="29" spans="2:24" ht="40.200000000000003" customHeight="1">
      <c r="B29" s="192"/>
      <c r="C29" s="239"/>
      <c r="D29" s="240"/>
      <c r="E29" s="240"/>
      <c r="F29" s="240"/>
      <c r="G29" s="241"/>
      <c r="H29" s="179"/>
      <c r="I29" s="178"/>
      <c r="J29" s="193"/>
      <c r="K29" s="11">
        <f t="shared" si="6"/>
        <v>0</v>
      </c>
      <c r="L29" s="238"/>
      <c r="M29" s="238"/>
      <c r="N29" s="238"/>
      <c r="O29" s="238"/>
      <c r="P29" s="238"/>
      <c r="Q29" s="238"/>
      <c r="R29" s="238"/>
      <c r="S29" s="182"/>
      <c r="T29" s="182"/>
      <c r="U29" s="238"/>
      <c r="V29" s="238"/>
      <c r="W29" s="184"/>
    </row>
    <row r="30" spans="2:24" ht="40.200000000000003" customHeight="1">
      <c r="B30" s="192"/>
      <c r="C30" s="239"/>
      <c r="D30" s="240"/>
      <c r="E30" s="240"/>
      <c r="F30" s="240"/>
      <c r="G30" s="241"/>
      <c r="H30" s="179"/>
      <c r="I30" s="178"/>
      <c r="J30" s="193"/>
      <c r="K30" s="11">
        <f t="shared" si="6"/>
        <v>0</v>
      </c>
      <c r="L30" s="238"/>
      <c r="M30" s="238"/>
      <c r="N30" s="238"/>
      <c r="O30" s="238"/>
      <c r="P30" s="238"/>
      <c r="Q30" s="238"/>
      <c r="R30" s="238"/>
      <c r="S30" s="182"/>
      <c r="T30" s="182"/>
      <c r="U30" s="238"/>
      <c r="V30" s="238"/>
      <c r="W30" s="184"/>
    </row>
    <row r="31" spans="2:24" ht="40.200000000000003" customHeight="1">
      <c r="B31" s="192"/>
      <c r="C31" s="239"/>
      <c r="D31" s="240"/>
      <c r="E31" s="240"/>
      <c r="F31" s="240"/>
      <c r="G31" s="241"/>
      <c r="H31" s="179"/>
      <c r="I31" s="178"/>
      <c r="J31" s="193"/>
      <c r="K31" s="11">
        <f t="shared" si="6"/>
        <v>0</v>
      </c>
      <c r="L31" s="238"/>
      <c r="M31" s="238"/>
      <c r="N31" s="238"/>
      <c r="O31" s="238"/>
      <c r="P31" s="238"/>
      <c r="Q31" s="238"/>
      <c r="R31" s="238"/>
      <c r="S31" s="182"/>
      <c r="T31" s="182"/>
      <c r="U31" s="238"/>
      <c r="V31" s="238"/>
      <c r="W31" s="184"/>
    </row>
    <row r="32" spans="2:24" ht="40.200000000000003" customHeight="1">
      <c r="B32" s="192"/>
      <c r="C32" s="239"/>
      <c r="D32" s="240"/>
      <c r="E32" s="240"/>
      <c r="F32" s="240"/>
      <c r="G32" s="241"/>
      <c r="H32" s="179"/>
      <c r="I32" s="178"/>
      <c r="J32" s="193"/>
      <c r="K32" s="11">
        <f t="shared" si="6"/>
        <v>0</v>
      </c>
      <c r="L32" s="238"/>
      <c r="M32" s="238"/>
      <c r="N32" s="238"/>
      <c r="O32" s="238"/>
      <c r="P32" s="238"/>
      <c r="Q32" s="238"/>
      <c r="R32" s="238"/>
      <c r="S32" s="182"/>
      <c r="T32" s="182"/>
      <c r="U32" s="238"/>
      <c r="V32" s="238"/>
      <c r="W32" s="184"/>
    </row>
    <row r="33" spans="2:23" ht="40.200000000000003" customHeight="1">
      <c r="B33" s="192"/>
      <c r="C33" s="239"/>
      <c r="D33" s="240"/>
      <c r="E33" s="240"/>
      <c r="F33" s="240"/>
      <c r="G33" s="241"/>
      <c r="H33" s="179"/>
      <c r="I33" s="178"/>
      <c r="J33" s="194"/>
      <c r="K33" s="11">
        <f t="shared" si="6"/>
        <v>0</v>
      </c>
      <c r="L33" s="238"/>
      <c r="M33" s="238"/>
      <c r="N33" s="238"/>
      <c r="O33" s="238"/>
      <c r="P33" s="238"/>
      <c r="Q33" s="238"/>
      <c r="R33" s="238"/>
      <c r="S33" s="183"/>
      <c r="T33" s="183"/>
      <c r="U33" s="238"/>
      <c r="V33" s="238"/>
      <c r="W33" s="184"/>
    </row>
    <row r="34" spans="2:23" ht="40.200000000000003" customHeight="1">
      <c r="B34" s="192"/>
      <c r="C34" s="239"/>
      <c r="D34" s="240"/>
      <c r="E34" s="240"/>
      <c r="F34" s="240"/>
      <c r="G34" s="241"/>
      <c r="H34" s="179"/>
      <c r="I34" s="178"/>
      <c r="J34" s="194"/>
      <c r="K34" s="11">
        <f t="shared" si="6"/>
        <v>0</v>
      </c>
      <c r="L34" s="238"/>
      <c r="M34" s="238"/>
      <c r="N34" s="238"/>
      <c r="O34" s="238"/>
      <c r="P34" s="238"/>
      <c r="Q34" s="238"/>
      <c r="R34" s="238"/>
      <c r="S34" s="183"/>
      <c r="T34" s="183"/>
      <c r="U34" s="238"/>
      <c r="V34" s="238"/>
      <c r="W34" s="184"/>
    </row>
    <row r="35" spans="2:23" ht="40.200000000000003" customHeight="1">
      <c r="B35" s="192"/>
      <c r="C35" s="239"/>
      <c r="D35" s="240"/>
      <c r="E35" s="240"/>
      <c r="F35" s="240"/>
      <c r="G35" s="241"/>
      <c r="H35" s="180"/>
      <c r="I35" s="178"/>
      <c r="J35" s="194"/>
      <c r="K35" s="11">
        <f t="shared" si="6"/>
        <v>0</v>
      </c>
      <c r="L35" s="238"/>
      <c r="M35" s="238"/>
      <c r="N35" s="238"/>
      <c r="O35" s="238"/>
      <c r="P35" s="238"/>
      <c r="Q35" s="238"/>
      <c r="R35" s="238"/>
      <c r="S35" s="183"/>
      <c r="T35" s="183"/>
      <c r="U35" s="238"/>
      <c r="V35" s="238"/>
      <c r="W35" s="184"/>
    </row>
    <row r="36" spans="2:23" ht="40.200000000000003" customHeight="1">
      <c r="B36" s="192"/>
      <c r="C36" s="239"/>
      <c r="D36" s="240"/>
      <c r="E36" s="240"/>
      <c r="F36" s="240"/>
      <c r="G36" s="241"/>
      <c r="H36" s="179"/>
      <c r="I36" s="178"/>
      <c r="J36" s="194"/>
      <c r="K36" s="11">
        <f t="shared" si="6"/>
        <v>0</v>
      </c>
      <c r="L36" s="238"/>
      <c r="M36" s="238"/>
      <c r="N36" s="238"/>
      <c r="O36" s="238"/>
      <c r="P36" s="238"/>
      <c r="Q36" s="238"/>
      <c r="R36" s="238"/>
      <c r="S36" s="183"/>
      <c r="T36" s="183"/>
      <c r="U36" s="238"/>
      <c r="V36" s="238"/>
      <c r="W36" s="184"/>
    </row>
    <row r="37" spans="2:23" ht="40.200000000000003" customHeight="1">
      <c r="B37" s="192"/>
      <c r="C37" s="239"/>
      <c r="D37" s="240"/>
      <c r="E37" s="240"/>
      <c r="F37" s="240"/>
      <c r="G37" s="241"/>
      <c r="H37" s="180"/>
      <c r="I37" s="178"/>
      <c r="J37" s="193"/>
      <c r="K37" s="11">
        <f t="shared" si="6"/>
        <v>0</v>
      </c>
      <c r="L37" s="238"/>
      <c r="M37" s="238"/>
      <c r="N37" s="238"/>
      <c r="O37" s="238"/>
      <c r="P37" s="238"/>
      <c r="Q37" s="238"/>
      <c r="R37" s="238"/>
      <c r="S37" s="182"/>
      <c r="T37" s="182"/>
      <c r="U37" s="238"/>
      <c r="V37" s="238"/>
      <c r="W37" s="184"/>
    </row>
    <row r="38" spans="2:23" ht="40.200000000000003" customHeight="1" outlineLevel="1">
      <c r="B38" s="176"/>
      <c r="C38" s="239"/>
      <c r="D38" s="240"/>
      <c r="E38" s="240"/>
      <c r="F38" s="240"/>
      <c r="G38" s="241"/>
      <c r="H38" s="179"/>
      <c r="I38" s="178"/>
      <c r="J38" s="193"/>
      <c r="K38" s="11">
        <f t="shared" si="6"/>
        <v>0</v>
      </c>
      <c r="L38" s="238"/>
      <c r="M38" s="238"/>
      <c r="N38" s="238"/>
      <c r="O38" s="238"/>
      <c r="P38" s="238"/>
      <c r="Q38" s="238"/>
      <c r="R38" s="238"/>
      <c r="S38" s="182"/>
      <c r="T38" s="182"/>
      <c r="U38" s="238"/>
      <c r="V38" s="238"/>
      <c r="W38" s="184"/>
    </row>
    <row r="39" spans="2:23" ht="40.200000000000003" customHeight="1" outlineLevel="1">
      <c r="B39" s="176"/>
      <c r="C39" s="239"/>
      <c r="D39" s="240"/>
      <c r="E39" s="240"/>
      <c r="F39" s="240"/>
      <c r="G39" s="241"/>
      <c r="H39" s="179"/>
      <c r="I39" s="178"/>
      <c r="J39" s="194"/>
      <c r="K39" s="11">
        <f t="shared" si="6"/>
        <v>0</v>
      </c>
      <c r="L39" s="238"/>
      <c r="M39" s="238"/>
      <c r="N39" s="238"/>
      <c r="O39" s="238"/>
      <c r="P39" s="238"/>
      <c r="Q39" s="238"/>
      <c r="R39" s="238"/>
      <c r="S39" s="183"/>
      <c r="T39" s="183"/>
      <c r="U39" s="238"/>
      <c r="V39" s="238"/>
      <c r="W39" s="184"/>
    </row>
    <row r="40" spans="2:23" ht="40.200000000000003" customHeight="1" outlineLevel="1">
      <c r="B40" s="176"/>
      <c r="C40" s="239"/>
      <c r="D40" s="240"/>
      <c r="E40" s="240"/>
      <c r="F40" s="240"/>
      <c r="G40" s="241"/>
      <c r="H40" s="179"/>
      <c r="I40" s="178"/>
      <c r="J40" s="194"/>
      <c r="K40" s="11">
        <f t="shared" si="6"/>
        <v>0</v>
      </c>
      <c r="L40" s="238"/>
      <c r="M40" s="238"/>
      <c r="N40" s="238"/>
      <c r="O40" s="238"/>
      <c r="P40" s="238"/>
      <c r="Q40" s="238"/>
      <c r="R40" s="238"/>
      <c r="S40" s="183"/>
      <c r="T40" s="183"/>
      <c r="U40" s="238"/>
      <c r="V40" s="238"/>
      <c r="W40" s="184"/>
    </row>
    <row r="41" spans="2:23" ht="40.200000000000003" customHeight="1" outlineLevel="1">
      <c r="B41" s="176"/>
      <c r="C41" s="239"/>
      <c r="D41" s="240"/>
      <c r="E41" s="240"/>
      <c r="F41" s="240"/>
      <c r="G41" s="241"/>
      <c r="H41" s="179"/>
      <c r="I41" s="178"/>
      <c r="J41" s="194"/>
      <c r="K41" s="11">
        <f t="shared" si="6"/>
        <v>0</v>
      </c>
      <c r="L41" s="238"/>
      <c r="M41" s="238"/>
      <c r="N41" s="238"/>
      <c r="O41" s="238"/>
      <c r="P41" s="238"/>
      <c r="Q41" s="238"/>
      <c r="R41" s="238"/>
      <c r="S41" s="183"/>
      <c r="T41" s="183"/>
      <c r="U41" s="238"/>
      <c r="V41" s="238"/>
      <c r="W41" s="184"/>
    </row>
    <row r="42" spans="2:23" ht="40.200000000000003" customHeight="1" outlineLevel="1">
      <c r="B42" s="176"/>
      <c r="C42" s="239"/>
      <c r="D42" s="240"/>
      <c r="E42" s="240"/>
      <c r="F42" s="240"/>
      <c r="G42" s="241"/>
      <c r="H42" s="179"/>
      <c r="I42" s="178"/>
      <c r="J42" s="194"/>
      <c r="K42" s="11">
        <f t="shared" si="6"/>
        <v>0</v>
      </c>
      <c r="L42" s="238"/>
      <c r="M42" s="238"/>
      <c r="N42" s="238"/>
      <c r="O42" s="238"/>
      <c r="P42" s="238"/>
      <c r="Q42" s="238"/>
      <c r="R42" s="238"/>
      <c r="S42" s="183"/>
      <c r="T42" s="183"/>
      <c r="U42" s="238"/>
      <c r="V42" s="238"/>
      <c r="W42" s="184"/>
    </row>
    <row r="43" spans="2:23" ht="40.200000000000003" customHeight="1" outlineLevel="1">
      <c r="B43" s="176"/>
      <c r="C43" s="239"/>
      <c r="D43" s="240"/>
      <c r="E43" s="240"/>
      <c r="F43" s="240"/>
      <c r="G43" s="241"/>
      <c r="H43" s="179"/>
      <c r="I43" s="178"/>
      <c r="J43" s="193"/>
      <c r="K43" s="11">
        <f t="shared" si="6"/>
        <v>0</v>
      </c>
      <c r="L43" s="238"/>
      <c r="M43" s="238"/>
      <c r="N43" s="238"/>
      <c r="O43" s="238"/>
      <c r="P43" s="238"/>
      <c r="Q43" s="238"/>
      <c r="R43" s="238"/>
      <c r="S43" s="182"/>
      <c r="T43" s="182"/>
      <c r="U43" s="238"/>
      <c r="V43" s="238"/>
      <c r="W43" s="184"/>
    </row>
    <row r="44" spans="2:23" ht="40.200000000000003" customHeight="1" outlineLevel="1">
      <c r="B44" s="176"/>
      <c r="C44" s="239"/>
      <c r="D44" s="240"/>
      <c r="E44" s="240"/>
      <c r="F44" s="240"/>
      <c r="G44" s="241"/>
      <c r="H44" s="179"/>
      <c r="I44" s="178"/>
      <c r="J44" s="194"/>
      <c r="K44" s="11">
        <f t="shared" si="6"/>
        <v>0</v>
      </c>
      <c r="L44" s="238"/>
      <c r="M44" s="238"/>
      <c r="N44" s="238"/>
      <c r="O44" s="238"/>
      <c r="P44" s="238"/>
      <c r="Q44" s="238"/>
      <c r="R44" s="238"/>
      <c r="S44" s="183"/>
      <c r="T44" s="183"/>
      <c r="U44" s="238"/>
      <c r="V44" s="238"/>
      <c r="W44" s="184"/>
    </row>
    <row r="45" spans="2:23" ht="40.200000000000003" customHeight="1" outlineLevel="1">
      <c r="B45" s="176"/>
      <c r="C45" s="239"/>
      <c r="D45" s="240"/>
      <c r="E45" s="240"/>
      <c r="F45" s="240"/>
      <c r="G45" s="241"/>
      <c r="H45" s="179"/>
      <c r="I45" s="178"/>
      <c r="J45" s="194"/>
      <c r="K45" s="11">
        <f t="shared" si="6"/>
        <v>0</v>
      </c>
      <c r="L45" s="238"/>
      <c r="M45" s="238"/>
      <c r="N45" s="238"/>
      <c r="O45" s="238"/>
      <c r="P45" s="238"/>
      <c r="Q45" s="238"/>
      <c r="R45" s="238"/>
      <c r="S45" s="183"/>
      <c r="T45" s="183"/>
      <c r="U45" s="238"/>
      <c r="V45" s="238"/>
      <c r="W45" s="184"/>
    </row>
    <row r="46" spans="2:23" ht="40.200000000000003" customHeight="1" outlineLevel="1">
      <c r="B46" s="176"/>
      <c r="C46" s="239"/>
      <c r="D46" s="240"/>
      <c r="E46" s="240"/>
      <c r="F46" s="240"/>
      <c r="G46" s="241"/>
      <c r="H46" s="179"/>
      <c r="I46" s="178"/>
      <c r="J46" s="194"/>
      <c r="K46" s="11">
        <f t="shared" si="6"/>
        <v>0</v>
      </c>
      <c r="L46" s="238"/>
      <c r="M46" s="238"/>
      <c r="N46" s="238"/>
      <c r="O46" s="238"/>
      <c r="P46" s="238"/>
      <c r="Q46" s="238"/>
      <c r="R46" s="238"/>
      <c r="S46" s="183"/>
      <c r="T46" s="183"/>
      <c r="U46" s="238"/>
      <c r="V46" s="238"/>
      <c r="W46" s="184"/>
    </row>
    <row r="47" spans="2:23" ht="40.200000000000003" customHeight="1" outlineLevel="1">
      <c r="B47" s="176"/>
      <c r="C47" s="239"/>
      <c r="D47" s="240"/>
      <c r="E47" s="240"/>
      <c r="F47" s="240"/>
      <c r="G47" s="241"/>
      <c r="H47" s="179"/>
      <c r="I47" s="178"/>
      <c r="J47" s="194"/>
      <c r="K47" s="11">
        <f t="shared" si="6"/>
        <v>0</v>
      </c>
      <c r="L47" s="238"/>
      <c r="M47" s="238"/>
      <c r="N47" s="238"/>
      <c r="O47" s="238"/>
      <c r="P47" s="238"/>
      <c r="Q47" s="238"/>
      <c r="R47" s="238"/>
      <c r="S47" s="183"/>
      <c r="T47" s="183"/>
      <c r="U47" s="238"/>
      <c r="V47" s="238"/>
      <c r="W47" s="184"/>
    </row>
    <row r="48" spans="2:23" ht="29.25" customHeight="1"/>
    <row r="49" spans="2:23" ht="16.2" thickBot="1">
      <c r="C49" s="59" t="s">
        <v>69</v>
      </c>
    </row>
    <row r="50" spans="2:23" s="7" customFormat="1" ht="25.5" customHeight="1" thickBot="1">
      <c r="C50" s="204" t="s">
        <v>70</v>
      </c>
      <c r="D50" s="204"/>
      <c r="E50" s="60">
        <v>1</v>
      </c>
      <c r="F50" s="60">
        <v>2</v>
      </c>
      <c r="G50" s="60">
        <v>3</v>
      </c>
      <c r="H50" s="60">
        <v>4</v>
      </c>
      <c r="I50" s="60">
        <v>5</v>
      </c>
      <c r="J50" s="60">
        <v>6</v>
      </c>
      <c r="K50" s="60">
        <v>7</v>
      </c>
      <c r="L50" s="60">
        <v>8</v>
      </c>
      <c r="M50" s="60">
        <v>9</v>
      </c>
      <c r="N50" s="60">
        <v>10</v>
      </c>
      <c r="O50" s="61">
        <v>11</v>
      </c>
      <c r="P50"/>
      <c r="Q50"/>
      <c r="R50"/>
      <c r="S50"/>
      <c r="T50"/>
      <c r="U50"/>
      <c r="V50"/>
    </row>
    <row r="51" spans="2:23" s="7" customFormat="1" ht="40.5" customHeight="1" thickBot="1">
      <c r="C51" s="205" t="s">
        <v>71</v>
      </c>
      <c r="D51" s="205"/>
      <c r="E51" s="62" t="s">
        <v>112</v>
      </c>
      <c r="F51" s="63" t="s">
        <v>73</v>
      </c>
      <c r="G51" s="63" t="s">
        <v>74</v>
      </c>
      <c r="H51" s="64" t="s">
        <v>75</v>
      </c>
      <c r="I51" s="63" t="s">
        <v>76</v>
      </c>
      <c r="J51" s="63" t="s">
        <v>77</v>
      </c>
      <c r="K51" s="63" t="s">
        <v>78</v>
      </c>
      <c r="L51" s="64" t="s">
        <v>113</v>
      </c>
      <c r="M51" s="63" t="s">
        <v>114</v>
      </c>
      <c r="N51" s="63" t="s">
        <v>115</v>
      </c>
      <c r="O51" s="65" t="s">
        <v>82</v>
      </c>
      <c r="P51" s="118" t="s">
        <v>31</v>
      </c>
      <c r="Q51" s="206" t="s">
        <v>83</v>
      </c>
      <c r="R51" s="206"/>
      <c r="S51" s="206"/>
      <c r="T51" s="206"/>
      <c r="U51" s="206"/>
      <c r="V51" s="206"/>
      <c r="W51" s="206"/>
    </row>
    <row r="52" spans="2:23" s="7" customFormat="1" ht="30" customHeight="1" thickBot="1">
      <c r="B52" s="235" t="s">
        <v>116</v>
      </c>
      <c r="C52" s="208" t="str">
        <f t="shared" ref="C52:C58" si="7">C8</f>
        <v>Rr Sus 51206</v>
      </c>
      <c r="D52" s="208"/>
      <c r="E52" s="67"/>
      <c r="F52" s="68"/>
      <c r="G52" s="68"/>
      <c r="H52" s="68"/>
      <c r="I52" s="68"/>
      <c r="J52" s="68"/>
      <c r="K52" s="68"/>
      <c r="L52" s="68"/>
      <c r="M52" s="68"/>
      <c r="N52" s="68"/>
      <c r="O52" s="69"/>
      <c r="P52" s="119">
        <f t="shared" ref="P52:P58" si="8">SUM(E52:O52)</f>
        <v>0</v>
      </c>
      <c r="Q52" s="236"/>
      <c r="R52" s="236"/>
      <c r="S52" s="236"/>
      <c r="T52" s="236"/>
      <c r="U52" s="236"/>
      <c r="V52" s="236"/>
      <c r="W52" s="236"/>
    </row>
    <row r="53" spans="2:23" s="7" customFormat="1" ht="30" customHeight="1" thickBot="1">
      <c r="B53" s="235"/>
      <c r="C53" s="199" t="str">
        <f t="shared" si="7"/>
        <v>Fr lwr arm 48068/9</v>
      </c>
      <c r="D53" s="199"/>
      <c r="E53" s="120"/>
      <c r="F53" s="71"/>
      <c r="G53" s="71"/>
      <c r="H53" s="71"/>
      <c r="I53" s="71"/>
      <c r="J53" s="71"/>
      <c r="K53" s="71"/>
      <c r="L53" s="71"/>
      <c r="M53" s="71"/>
      <c r="N53" s="71"/>
      <c r="O53" s="72"/>
      <c r="P53" s="121">
        <f t="shared" si="8"/>
        <v>0</v>
      </c>
      <c r="Q53" s="237"/>
      <c r="R53" s="237"/>
      <c r="S53" s="237"/>
      <c r="T53" s="237"/>
      <c r="U53" s="237"/>
      <c r="V53" s="237"/>
      <c r="W53" s="237"/>
    </row>
    <row r="54" spans="2:23" s="7" customFormat="1" ht="30" customHeight="1" thickBot="1">
      <c r="B54" s="235"/>
      <c r="C54" s="199" t="str">
        <f t="shared" si="7"/>
        <v>OA Cowl 55701</v>
      </c>
      <c r="D54" s="199"/>
      <c r="E54" s="120"/>
      <c r="F54" s="71"/>
      <c r="G54" s="71"/>
      <c r="H54" s="71"/>
      <c r="I54" s="71"/>
      <c r="J54" s="71"/>
      <c r="K54" s="71"/>
      <c r="L54" s="71"/>
      <c r="M54" s="71"/>
      <c r="N54" s="71"/>
      <c r="O54" s="72"/>
      <c r="P54" s="121">
        <f t="shared" si="8"/>
        <v>0</v>
      </c>
      <c r="Q54" s="237"/>
      <c r="R54" s="237"/>
      <c r="S54" s="237"/>
      <c r="T54" s="237"/>
      <c r="U54" s="237"/>
      <c r="V54" s="237"/>
      <c r="W54" s="237"/>
    </row>
    <row r="55" spans="2:23" s="7" customFormat="1" ht="30" customHeight="1" thickBot="1">
      <c r="B55" s="235"/>
      <c r="C55" s="199" t="str">
        <f t="shared" si="7"/>
        <v>Rear arm 48730</v>
      </c>
      <c r="D55" s="199"/>
      <c r="E55" s="122"/>
      <c r="F55" s="123"/>
      <c r="G55" s="123"/>
      <c r="H55" s="123"/>
      <c r="I55" s="123"/>
      <c r="J55" s="123"/>
      <c r="K55" s="123"/>
      <c r="L55" s="123"/>
      <c r="M55" s="123"/>
      <c r="N55" s="123"/>
      <c r="O55" s="124"/>
      <c r="P55" s="121">
        <f t="shared" si="8"/>
        <v>0</v>
      </c>
      <c r="Q55" s="237"/>
      <c r="R55" s="237"/>
      <c r="S55" s="237"/>
      <c r="T55" s="237"/>
      <c r="U55" s="237"/>
      <c r="V55" s="237"/>
      <c r="W55" s="237"/>
    </row>
    <row r="56" spans="2:23" s="7" customFormat="1" ht="30" customHeight="1" thickBot="1">
      <c r="B56" s="235"/>
      <c r="C56" s="199" t="str">
        <f t="shared" si="7"/>
        <v>Fr sus 51201</v>
      </c>
      <c r="D56" s="199"/>
      <c r="E56" s="122"/>
      <c r="F56" s="123"/>
      <c r="G56" s="123"/>
      <c r="H56" s="123"/>
      <c r="I56" s="123"/>
      <c r="J56" s="123"/>
      <c r="K56" s="123"/>
      <c r="L56" s="123"/>
      <c r="M56" s="123"/>
      <c r="N56" s="123"/>
      <c r="O56" s="124"/>
      <c r="P56" s="121">
        <f t="shared" si="8"/>
        <v>0</v>
      </c>
      <c r="Q56" s="237"/>
      <c r="R56" s="237"/>
      <c r="S56" s="237"/>
      <c r="T56" s="237"/>
      <c r="U56" s="237"/>
      <c r="V56" s="237"/>
      <c r="W56" s="237"/>
    </row>
    <row r="57" spans="2:23" s="7" customFormat="1" ht="30" customHeight="1" thickBot="1">
      <c r="B57" s="235"/>
      <c r="C57" s="199" t="str">
        <f t="shared" si="7"/>
        <v>Rear Beam 42110 177D</v>
      </c>
      <c r="D57" s="199"/>
      <c r="E57" s="122"/>
      <c r="F57" s="123"/>
      <c r="G57" s="123"/>
      <c r="H57" s="123"/>
      <c r="I57" s="123"/>
      <c r="J57" s="123"/>
      <c r="K57" s="123"/>
      <c r="L57" s="123"/>
      <c r="M57" s="123"/>
      <c r="N57" s="123"/>
      <c r="O57" s="124"/>
      <c r="P57" s="121">
        <f t="shared" si="8"/>
        <v>0</v>
      </c>
      <c r="Q57" s="237"/>
      <c r="R57" s="237"/>
      <c r="S57" s="237"/>
      <c r="T57" s="237"/>
      <c r="U57" s="237"/>
      <c r="V57" s="237"/>
      <c r="W57" s="237"/>
    </row>
    <row r="58" spans="2:23" s="7" customFormat="1" ht="30" customHeight="1" thickBot="1">
      <c r="B58" s="235"/>
      <c r="C58" s="201" t="str">
        <f t="shared" si="7"/>
        <v>Rear Beam 42110 890B</v>
      </c>
      <c r="D58" s="201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8"/>
      <c r="P58" s="125">
        <f t="shared" si="8"/>
        <v>0</v>
      </c>
      <c r="Q58" s="233"/>
      <c r="R58" s="233"/>
      <c r="S58" s="233"/>
      <c r="T58" s="233"/>
      <c r="U58" s="233"/>
      <c r="V58" s="233"/>
      <c r="W58" s="233"/>
    </row>
    <row r="60" spans="2:23" ht="21" customHeight="1">
      <c r="B60" s="92"/>
      <c r="C60" s="234" t="s">
        <v>85</v>
      </c>
      <c r="D60" s="234"/>
      <c r="E60" s="234"/>
      <c r="F60" s="234"/>
      <c r="G60" s="234" t="s">
        <v>86</v>
      </c>
      <c r="H60" s="234"/>
      <c r="I60" s="234"/>
      <c r="L60" s="234" t="s">
        <v>87</v>
      </c>
      <c r="M60" s="234"/>
      <c r="N60" s="234"/>
      <c r="O60" s="234"/>
      <c r="P60" s="126"/>
      <c r="Q60" s="126"/>
      <c r="R60" s="126"/>
      <c r="S60" s="126"/>
      <c r="T60" s="127"/>
    </row>
    <row r="61" spans="2:23" ht="21" customHeight="1">
      <c r="B61" s="92" t="s">
        <v>117</v>
      </c>
      <c r="C61" s="198"/>
      <c r="D61" s="198"/>
      <c r="E61" s="198"/>
      <c r="F61" s="198"/>
      <c r="G61" s="198"/>
      <c r="H61" s="198"/>
      <c r="I61" s="198"/>
      <c r="L61" s="128"/>
      <c r="M61" s="129"/>
      <c r="N61" s="129"/>
      <c r="P61" s="129"/>
      <c r="Q61" s="129"/>
      <c r="R61" s="129"/>
      <c r="S61" s="129"/>
      <c r="T61" s="130"/>
    </row>
    <row r="62" spans="2:23" ht="21" customHeight="1">
      <c r="B62" s="92"/>
      <c r="C62" s="198"/>
      <c r="D62" s="198"/>
      <c r="E62" s="198"/>
      <c r="F62" s="198"/>
      <c r="G62" s="198"/>
      <c r="H62" s="198"/>
      <c r="I62" s="198"/>
      <c r="L62" s="128"/>
      <c r="M62" s="129"/>
      <c r="N62" s="129"/>
      <c r="O62" s="129"/>
      <c r="P62" s="129"/>
      <c r="Q62" s="129"/>
      <c r="R62" s="129"/>
      <c r="S62" s="129"/>
      <c r="T62" s="130"/>
    </row>
    <row r="63" spans="2:23" ht="9" customHeight="1">
      <c r="L63" s="128"/>
      <c r="M63" s="129"/>
      <c r="N63" s="129"/>
      <c r="O63" s="129"/>
      <c r="P63" s="129"/>
      <c r="Q63" s="129"/>
      <c r="R63" s="129"/>
      <c r="S63" s="129"/>
      <c r="T63" s="130"/>
    </row>
    <row r="64" spans="2:23" ht="21" customHeight="1">
      <c r="B64" s="131" t="s">
        <v>88</v>
      </c>
      <c r="C64" s="132"/>
      <c r="D64" s="133"/>
      <c r="E64" s="133"/>
      <c r="F64" s="134"/>
      <c r="L64" s="128"/>
      <c r="M64" s="129"/>
      <c r="N64" s="129"/>
      <c r="O64" s="129"/>
      <c r="P64" s="129"/>
      <c r="Q64" s="129"/>
      <c r="R64" s="129"/>
      <c r="S64" s="129"/>
      <c r="T64" s="130"/>
    </row>
    <row r="65" spans="2:20" ht="21" customHeight="1">
      <c r="B65" s="92" t="s">
        <v>117</v>
      </c>
      <c r="C65" s="198"/>
      <c r="D65" s="198"/>
      <c r="E65" s="198"/>
      <c r="F65" s="198"/>
      <c r="L65" s="128"/>
      <c r="M65" s="129"/>
      <c r="N65" s="129"/>
      <c r="O65" s="129"/>
      <c r="P65" s="129"/>
      <c r="Q65" s="129"/>
      <c r="R65" s="129"/>
      <c r="S65" s="129"/>
      <c r="T65" s="130"/>
    </row>
    <row r="66" spans="2:20" ht="21" customHeight="1">
      <c r="B66" s="92"/>
      <c r="C66" s="198"/>
      <c r="D66" s="198"/>
      <c r="E66" s="198"/>
      <c r="F66" s="198"/>
      <c r="L66" s="135"/>
      <c r="M66" s="136"/>
      <c r="N66" s="136"/>
      <c r="O66" s="136"/>
      <c r="P66" s="136"/>
      <c r="Q66" s="136"/>
      <c r="R66" s="136"/>
      <c r="S66" s="136"/>
      <c r="T66" s="137"/>
    </row>
  </sheetData>
  <mergeCells count="145">
    <mergeCell ref="B2:C2"/>
    <mergeCell ref="B3:C3"/>
    <mergeCell ref="B6:B7"/>
    <mergeCell ref="C6:E7"/>
    <mergeCell ref="F6:F7"/>
    <mergeCell ref="G6:H6"/>
    <mergeCell ref="C27:G27"/>
    <mergeCell ref="C28:G28"/>
    <mergeCell ref="C29:G29"/>
    <mergeCell ref="C8:E8"/>
    <mergeCell ref="C9:E9"/>
    <mergeCell ref="C10:E10"/>
    <mergeCell ref="C11:E11"/>
    <mergeCell ref="C12:E12"/>
    <mergeCell ref="C13:E13"/>
    <mergeCell ref="C21:E21"/>
    <mergeCell ref="C22:E22"/>
    <mergeCell ref="C23:E23"/>
    <mergeCell ref="S6:S7"/>
    <mergeCell ref="T6:U6"/>
    <mergeCell ref="V6:W6"/>
    <mergeCell ref="I6:I7"/>
    <mergeCell ref="J6:J7"/>
    <mergeCell ref="K6:K7"/>
    <mergeCell ref="L6:L7"/>
    <mergeCell ref="M6:M7"/>
    <mergeCell ref="N6:N7"/>
    <mergeCell ref="O6:O7"/>
    <mergeCell ref="P6:Q6"/>
    <mergeCell ref="R6:R7"/>
    <mergeCell ref="S26:T26"/>
    <mergeCell ref="L27:O27"/>
    <mergeCell ref="P27:R27"/>
    <mergeCell ref="C14:E14"/>
    <mergeCell ref="C15:E15"/>
    <mergeCell ref="C16:E16"/>
    <mergeCell ref="C17:E17"/>
    <mergeCell ref="C18:E18"/>
    <mergeCell ref="C20:E20"/>
    <mergeCell ref="U27:V27"/>
    <mergeCell ref="L28:O28"/>
    <mergeCell ref="P28:R28"/>
    <mergeCell ref="U28:V28"/>
    <mergeCell ref="L29:O29"/>
    <mergeCell ref="P29:R29"/>
    <mergeCell ref="U29:V29"/>
    <mergeCell ref="L32:O32"/>
    <mergeCell ref="P32:R32"/>
    <mergeCell ref="U32:V32"/>
    <mergeCell ref="C34:G34"/>
    <mergeCell ref="C35:G35"/>
    <mergeCell ref="C36:G36"/>
    <mergeCell ref="C37:G37"/>
    <mergeCell ref="L33:O33"/>
    <mergeCell ref="P33:R33"/>
    <mergeCell ref="U33:V33"/>
    <mergeCell ref="L30:O30"/>
    <mergeCell ref="P30:R30"/>
    <mergeCell ref="U30:V30"/>
    <mergeCell ref="L31:O31"/>
    <mergeCell ref="P31:R31"/>
    <mergeCell ref="U31:V31"/>
    <mergeCell ref="P41:R41"/>
    <mergeCell ref="U41:V41"/>
    <mergeCell ref="L38:O38"/>
    <mergeCell ref="P38:R38"/>
    <mergeCell ref="U38:V38"/>
    <mergeCell ref="L39:O39"/>
    <mergeCell ref="P39:R39"/>
    <mergeCell ref="U39:V39"/>
    <mergeCell ref="C30:G30"/>
    <mergeCell ref="C31:G31"/>
    <mergeCell ref="C32:G32"/>
    <mergeCell ref="C33:G33"/>
    <mergeCell ref="L36:O36"/>
    <mergeCell ref="P36:R36"/>
    <mergeCell ref="U36:V36"/>
    <mergeCell ref="L37:O37"/>
    <mergeCell ref="P37:R37"/>
    <mergeCell ref="U37:V37"/>
    <mergeCell ref="L34:O34"/>
    <mergeCell ref="P34:R34"/>
    <mergeCell ref="U34:V34"/>
    <mergeCell ref="L35:O35"/>
    <mergeCell ref="P35:R35"/>
    <mergeCell ref="U35:V35"/>
    <mergeCell ref="C38:G38"/>
    <mergeCell ref="C39:G39"/>
    <mergeCell ref="C40:G40"/>
    <mergeCell ref="C41:G41"/>
    <mergeCell ref="L44:O44"/>
    <mergeCell ref="P44:R44"/>
    <mergeCell ref="U44:V44"/>
    <mergeCell ref="L45:O45"/>
    <mergeCell ref="P45:R45"/>
    <mergeCell ref="U45:V45"/>
    <mergeCell ref="L42:O42"/>
    <mergeCell ref="P42:R42"/>
    <mergeCell ref="U42:V42"/>
    <mergeCell ref="L43:O43"/>
    <mergeCell ref="P43:R43"/>
    <mergeCell ref="U43:V43"/>
    <mergeCell ref="C42:G42"/>
    <mergeCell ref="C43:G43"/>
    <mergeCell ref="C44:G44"/>
    <mergeCell ref="C45:G45"/>
    <mergeCell ref="L40:O40"/>
    <mergeCell ref="P40:R40"/>
    <mergeCell ref="U40:V40"/>
    <mergeCell ref="L41:O41"/>
    <mergeCell ref="B52:B58"/>
    <mergeCell ref="C52:D52"/>
    <mergeCell ref="Q52:W52"/>
    <mergeCell ref="C53:D53"/>
    <mergeCell ref="Q53:W53"/>
    <mergeCell ref="C54:D54"/>
    <mergeCell ref="Q54:W54"/>
    <mergeCell ref="L46:O46"/>
    <mergeCell ref="P46:R46"/>
    <mergeCell ref="U46:V46"/>
    <mergeCell ref="L47:O47"/>
    <mergeCell ref="P47:R47"/>
    <mergeCell ref="U47:V47"/>
    <mergeCell ref="C46:G46"/>
    <mergeCell ref="C47:G47"/>
    <mergeCell ref="C55:D55"/>
    <mergeCell ref="Q55:W55"/>
    <mergeCell ref="C56:D56"/>
    <mergeCell ref="Q56:W56"/>
    <mergeCell ref="C57:D57"/>
    <mergeCell ref="Q57:W57"/>
    <mergeCell ref="C50:D50"/>
    <mergeCell ref="C51:D51"/>
    <mergeCell ref="Q51:W51"/>
    <mergeCell ref="C62:F62"/>
    <mergeCell ref="G62:I62"/>
    <mergeCell ref="C65:F65"/>
    <mergeCell ref="C66:F66"/>
    <mergeCell ref="C58:D58"/>
    <mergeCell ref="Q58:W58"/>
    <mergeCell ref="C60:F60"/>
    <mergeCell ref="G60:I60"/>
    <mergeCell ref="L60:O60"/>
    <mergeCell ref="C61:F61"/>
    <mergeCell ref="G61:I61"/>
  </mergeCells>
  <dataValidations count="3">
    <dataValidation type="list" allowBlank="1" showInputMessage="1" showErrorMessage="1" sqref="B28:B47" xr:uid="{3CEB83EA-BDC4-4D5F-A188-7CA8AA423A5A}">
      <formula1>UA_List</formula1>
    </dataValidation>
    <dataValidation type="list" allowBlank="1" showInputMessage="1" showErrorMessage="1" sqref="I28:I47" xr:uid="{C0C42D69-EF32-4A02-A7C8-FAB384BC96EB}">
      <formula1>"Equipment,Quality,Man,Other"</formula1>
    </dataValidation>
    <dataValidation type="list" allowBlank="1" showErrorMessage="1" errorTitle="Select from dropdown" error="Select from Dropdown" sqref="H28:H47" xr:uid="{6C51C23E-62A3-4611-AAF1-56E59B4FAE9C}">
      <formula1>Faults</formula1>
    </dataValidation>
  </dataValidations>
  <pageMargins left="0.70000000000000007" right="0.70000000000000007" top="0.75" bottom="0.75" header="0.30000000000000004" footer="0.30000000000000004"/>
  <pageSetup paperSize="0" fitToWidth="0" orientation="landscape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611D-5DE4-4EC7-90F1-FFD20E5807DE}">
  <sheetPr codeName="Sheet3"/>
  <dimension ref="A1:AD64"/>
  <sheetViews>
    <sheetView tabSelected="1" topLeftCell="I1" zoomScale="70" zoomScaleNormal="70" workbookViewId="0">
      <selection activeCell="Y19" sqref="Y19"/>
    </sheetView>
  </sheetViews>
  <sheetFormatPr defaultColWidth="10" defaultRowHeight="13.2"/>
  <cols>
    <col min="1" max="1" width="11.5546875" bestFit="1" customWidth="1"/>
    <col min="2" max="2" width="16.6640625" bestFit="1" customWidth="1"/>
    <col min="3" max="3" width="13.33203125" bestFit="1" customWidth="1"/>
    <col min="4" max="4" width="11.6640625" bestFit="1" customWidth="1"/>
    <col min="5" max="5" width="13" bestFit="1" customWidth="1"/>
    <col min="6" max="6" width="11.109375" bestFit="1" customWidth="1"/>
    <col min="7" max="7" width="13.33203125" customWidth="1"/>
    <col min="8" max="8" width="12.33203125" bestFit="1" customWidth="1"/>
    <col min="9" max="9" width="12.33203125" customWidth="1"/>
    <col min="10" max="10" width="11.33203125" bestFit="1" customWidth="1"/>
    <col min="11" max="11" width="12.33203125" bestFit="1" customWidth="1"/>
    <col min="12" max="12" width="12.33203125" customWidth="1"/>
    <col min="13" max="13" width="34.109375" bestFit="1" customWidth="1"/>
    <col min="14" max="14" width="32.109375" bestFit="1" customWidth="1"/>
    <col min="15" max="15" width="12.6640625" bestFit="1" customWidth="1"/>
    <col min="16" max="16" width="8.109375" bestFit="1" customWidth="1"/>
    <col min="17" max="18" width="9.88671875" bestFit="1" customWidth="1"/>
  </cols>
  <sheetData>
    <row r="1" spans="1:30" ht="14.4">
      <c r="A1" s="138" t="s">
        <v>118</v>
      </c>
      <c r="B1" s="139" t="s">
        <v>119</v>
      </c>
      <c r="C1" s="139" t="s">
        <v>120</v>
      </c>
      <c r="D1" s="139" t="s">
        <v>121</v>
      </c>
      <c r="E1" s="139" t="s">
        <v>122</v>
      </c>
      <c r="F1" s="139" t="s">
        <v>32</v>
      </c>
      <c r="G1" s="140" t="s">
        <v>123</v>
      </c>
      <c r="H1" s="140" t="s">
        <v>124</v>
      </c>
      <c r="I1" s="140" t="s">
        <v>125</v>
      </c>
      <c r="J1" s="257" t="s">
        <v>126</v>
      </c>
      <c r="K1" s="260"/>
      <c r="L1" s="260"/>
      <c r="M1" s="260"/>
      <c r="N1" s="260"/>
      <c r="O1" s="260"/>
      <c r="P1" s="260"/>
      <c r="Q1" s="260"/>
      <c r="R1" s="260"/>
      <c r="S1" s="260"/>
      <c r="U1" t="s">
        <v>127</v>
      </c>
      <c r="V1" t="s">
        <v>57</v>
      </c>
      <c r="W1" t="s">
        <v>59</v>
      </c>
      <c r="X1" t="s">
        <v>128</v>
      </c>
      <c r="Y1" t="s">
        <v>129</v>
      </c>
      <c r="Z1" t="s">
        <v>130</v>
      </c>
      <c r="AA1" t="s">
        <v>131</v>
      </c>
      <c r="AB1" t="s">
        <v>124</v>
      </c>
      <c r="AC1" t="s">
        <v>125</v>
      </c>
      <c r="AD1" t="s">
        <v>118</v>
      </c>
    </row>
    <row r="2" spans="1:30" ht="13.8" thickBot="1">
      <c r="A2" s="141" t="s">
        <v>132</v>
      </c>
      <c r="B2" s="91" t="str">
        <f>TRIM(LEFT('UW(New)'!C8,LEN('UW(New)'!C8)-6))</f>
        <v>Rr Sus</v>
      </c>
      <c r="C2" s="144">
        <f>'UW(New)'!Y8</f>
        <v>0</v>
      </c>
      <c r="D2" s="142">
        <f>'UW(New)'!H8</f>
        <v>0</v>
      </c>
      <c r="E2" s="143">
        <f>'UW(New)'!J8</f>
        <v>0</v>
      </c>
      <c r="F2" s="144">
        <f>'UW(New)'!V8</f>
        <v>0</v>
      </c>
      <c r="G2" s="145">
        <f>'UW(New)'!P47</f>
        <v>0</v>
      </c>
      <c r="H2" s="145" t="str">
        <f>IF(UOA[[#This Row],[Area]]="","","B")</f>
        <v>B</v>
      </c>
      <c r="I2" s="145">
        <f>'UW(New)'!$B$3</f>
        <v>0</v>
      </c>
      <c r="J2" s="165" t="s">
        <v>127</v>
      </c>
      <c r="K2" s="166" t="s">
        <v>57</v>
      </c>
      <c r="L2" s="173" t="s">
        <v>59</v>
      </c>
      <c r="M2" s="167" t="s">
        <v>128</v>
      </c>
      <c r="N2" s="167" t="s">
        <v>129</v>
      </c>
      <c r="O2" s="168" t="s">
        <v>130</v>
      </c>
      <c r="P2" s="169" t="s">
        <v>131</v>
      </c>
      <c r="Q2" s="169" t="s">
        <v>124</v>
      </c>
      <c r="R2" s="169" t="s">
        <v>125</v>
      </c>
      <c r="S2" s="261" t="s">
        <v>118</v>
      </c>
      <c r="U2" t="str" cm="1">
        <f t="array" ref="U2:AD2">IFERROR(_xlfn.LET(_xlpm.date_val,'UW(New)'!$B$3,_xlpm.static_B,"B",_xlpm.blank_10_cols,{"","","","","","","","","",""},_xlpm.static_uw_text,"UW",_xlpm.static_ua_text,"UA",_xlpm.uw_range,'UW(New)'!B21:M42,_xlpm.uw_filtered_raw,_xlfn._xlws.FILTER(_xlpm.uw_range,INDEX(_xlpm.uw_range,0,1)&lt;&gt;"",NA()),_xlpm.uw_processed,IF(ISNA(_xlpm.uw_filtered_raw),_xlpm.blank_10_cols,_xlfn.LET(_xlpm.uw_cleaned,IFERROR(_xlpm.uw_filtered_raw,""),_xlpm.num_rows_uw,ROWS(_xlpm.uw_cleaned),_xlpm.uw_col_indices,{1,2,3,5,12,10,3},_xlpm.selected_uw_data,_xlfn.CHOOSECOLS(_xlpm.uw_cleaned,_xlpm.uw_col_indices),_xlpm.static_B_col_uw,IF(_xlfn.SEQUENCE(_xlpm.num_rows_uw),_xlpm.static_B,""),_xlpm.date_col_uw,IF(_xlfn.SEQUENCE(_xlpm.num_rows_uw),_xlpm.date_val,""),_xlpm.static_uw_col,IF(_xlfn.SEQUENCE(_xlpm.num_rows_uw),_xlpm.static_uw_text,""),_xlfn.HSTACK(_xlpm.selected_uw_data,_xlpm.static_B_col_uw,_xlpm.date_col_uw,_xlpm.static_uw_col))),_xlpm.ua_range,'UA(New)'!B28:L47,_xlpm.ua_filtered_raw,_xlfn._xlws.FILTER(_xlpm.ua_range,INDEX(_xlpm.ua_range,0,1)&lt;&gt;"",NA()),_xlpm.ua_processed,IF(ISNA(_xlpm.ua_filtered_raw),_xlpm.blank_10_cols,_xlfn.LET(_xlpm.ua_cleaned,IFERROR(_xlpm.ua_filtered_raw,""),_xlpm.num_rows_ua,ROWS(_xlpm.ua_cleaned),_xlpm.ua_col_indices,{1,1,7,2,11,9,8},_xlpm.selected_ua_data,_xlfn.CHOOSECOLS(_xlpm.ua_cleaned,_xlpm.ua_col_indices),_xlpm.static_B_col_ua,IF(_xlfn.SEQUENCE(_xlpm.num_rows_ua),_xlpm.static_B,""),_xlpm.date_col_ua,IF(_xlfn.SEQUENCE(_xlpm.num_rows_ua),_xlpm.date_val,""),_xlpm.static_ua_col,IF(_xlfn.SEQUENCE(_xlpm.num_rows_ua),_xlpm.static_ua_text,""),_xlfn.HSTACK(_xlpm.selected_ua_data,_xlpm.static_B_col_ua,_xlpm.date_col_ua,_xlpm.static_ua_col))),_xlpm.combined_data,_xlfn.VSTACK(_xlpm.uw_processed,_xlpm.ua_processed),_xlpm.filtered_combined,_xlfn._xlws.FILTER(_xlpm.combined_data,INDEX(_xlpm.combined_data,0,1)&lt;&gt;"",_xlpm.blank_10_cols),_xlfn.CHOOSECOLS(_xlpm.filtered_combined,_xlfn.SEQUENCE(1,10))),"Error - Combined Processing")</f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 spans="1:30">
      <c r="A3" s="141" t="s">
        <v>132</v>
      </c>
      <c r="B3" s="91" t="str">
        <f>TRIM(LEFT('UW(New)'!C9,LEN('UW(New)'!C9)-6))</f>
        <v>Fr sus</v>
      </c>
      <c r="C3" s="144">
        <f>'UW(New)'!Y9</f>
        <v>0</v>
      </c>
      <c r="D3" s="142">
        <f>'UW(New)'!H9</f>
        <v>0</v>
      </c>
      <c r="E3" s="143">
        <f>'UW(New)'!J9</f>
        <v>0</v>
      </c>
      <c r="F3" s="144">
        <f>'UW(New)'!V9</f>
        <v>0</v>
      </c>
      <c r="G3" s="145">
        <f>'UW(New)'!P48</f>
        <v>0</v>
      </c>
      <c r="H3" s="145" t="str">
        <f>IF(UOA[[#This Row],[Area]]="","","B")</f>
        <v>B</v>
      </c>
      <c r="I3" s="145">
        <f>'UW(New)'!$B$3</f>
        <v>0</v>
      </c>
      <c r="J3" s="170" t="str" cm="1">
        <f t="array" ref="J3">IFERROR(INDEX(_xlfn.ANCHORARRAY(U$2), ROW(A1), COLUMN(A1)), "")</f>
        <v/>
      </c>
      <c r="K3" s="170" t="str" cm="1">
        <f t="array" ref="K3">IFERROR(INDEX(_xlfn.ANCHORARRAY($U$2), ROW(A1), COLUMN(B1)), "")</f>
        <v/>
      </c>
      <c r="L3" s="170" t="str" cm="1">
        <f t="array" ref="L3">IFERROR(INDEX(_xlfn.ANCHORARRAY($U$2), ROW(B1), COLUMN(C1)), "")</f>
        <v/>
      </c>
      <c r="M3" s="170" t="str" cm="1">
        <f t="array" ref="M3">IFERROR(INDEX(_xlfn.ANCHORARRAY($U$2), ROW(C1), COLUMN(D1)), "")</f>
        <v/>
      </c>
      <c r="N3" s="170" t="str" cm="1">
        <f t="array" ref="N3">IFERROR(INDEX(_xlfn.ANCHORARRAY($U$2), ROW(D1), COLUMN(E1)), "")</f>
        <v/>
      </c>
      <c r="O3" s="170" t="str" cm="1">
        <f t="array" ref="O3">IFERROR(INDEX(_xlfn.ANCHORARRAY($U$2), ROW(E1), COLUMN(F1)), "")</f>
        <v/>
      </c>
      <c r="P3" s="170" t="str" cm="1">
        <f t="array" ref="P3">IFERROR(INDEX(_xlfn.ANCHORARRAY($U$2), ROW(F1), COLUMN(G1)), "")</f>
        <v/>
      </c>
      <c r="Q3" s="170" t="str" cm="1">
        <f t="array" ref="Q3">IFERROR(INDEX(_xlfn.ANCHORARRAY($U$2), ROW(G1), COLUMN(H1)), "")</f>
        <v/>
      </c>
      <c r="R3" s="170" t="str" cm="1">
        <f t="array" ref="R3">IFERROR(INDEX(_xlfn.ANCHORARRAY($U$2), ROW(H1), COLUMN(I1)), "")</f>
        <v/>
      </c>
      <c r="S3" s="170" t="str" cm="1">
        <f t="array" ref="S3">IFERROR(INDEX(_xlfn.ANCHORARRAY($U$2), ROW(I1), COLUMN(J1)), "")</f>
        <v/>
      </c>
    </row>
    <row r="4" spans="1:30">
      <c r="A4" s="141" t="s">
        <v>132</v>
      </c>
      <c r="B4" s="91" t="str">
        <f>TRIM(LEFT('UW(New)'!C10,LEN('UW(New)'!C10)-6))</f>
        <v>OA Cowl</v>
      </c>
      <c r="C4" s="144">
        <f>'UW(New)'!Y10</f>
        <v>0</v>
      </c>
      <c r="D4" s="142">
        <f>'UW(New)'!H10</f>
        <v>0</v>
      </c>
      <c r="E4" s="143">
        <f>'UW(New)'!J10</f>
        <v>0</v>
      </c>
      <c r="F4" s="144">
        <f>'UW(New)'!V10</f>
        <v>0</v>
      </c>
      <c r="G4" s="145">
        <f>'UW(New)'!P49</f>
        <v>0</v>
      </c>
      <c r="H4" s="145" t="str">
        <f>IF(UOA[[#This Row],[Area]]="","","B")</f>
        <v>B</v>
      </c>
      <c r="I4" s="145">
        <f>'UW(New)'!$B$3</f>
        <v>0</v>
      </c>
      <c r="J4" s="170" t="str" cm="1">
        <f t="array" ref="J4">IFERROR(INDEX(_xlfn.ANCHORARRAY(U$2), ROW(A2), COLUMN(A2)), "")</f>
        <v/>
      </c>
      <c r="K4" s="170" t="str" cm="1">
        <f t="array" ref="K4">IFERROR(INDEX(_xlfn.ANCHORARRAY($U$2), ROW(A2), COLUMN(B2)), "")</f>
        <v/>
      </c>
      <c r="L4" s="170" t="str" cm="1">
        <f t="array" ref="L4">IFERROR(INDEX(_xlfn.ANCHORARRAY($U$2), ROW(B2), COLUMN(C2)), "")</f>
        <v/>
      </c>
      <c r="M4" s="170" t="str" cm="1">
        <f t="array" ref="M4">IFERROR(INDEX(_xlfn.ANCHORARRAY($U$2), ROW(C2), COLUMN(D2)), "")</f>
        <v/>
      </c>
      <c r="N4" s="170" t="str" cm="1">
        <f t="array" ref="N4">IFERROR(INDEX(_xlfn.ANCHORARRAY($U$2), ROW(D2), COLUMN(E2)), "")</f>
        <v/>
      </c>
      <c r="O4" s="170" t="str" cm="1">
        <f t="array" ref="O4">IFERROR(INDEX(_xlfn.ANCHORARRAY($U$2), ROW(E2), COLUMN(F2)), "")</f>
        <v/>
      </c>
      <c r="P4" s="170" t="str" cm="1">
        <f t="array" ref="P4">IFERROR(INDEX(_xlfn.ANCHORARRAY($U$2), ROW(F2), COLUMN(G2)), "")</f>
        <v/>
      </c>
      <c r="Q4" s="170" t="str" cm="1">
        <f t="array" ref="Q4">IFERROR(INDEX(_xlfn.ANCHORARRAY($U$2), ROW(G2), COLUMN(H2)), "")</f>
        <v/>
      </c>
      <c r="R4" s="170" t="str" cm="1">
        <f t="array" ref="R4">IFERROR(INDEX(_xlfn.ANCHORARRAY($U$2), ROW(H2), COLUMN(I2)), "")</f>
        <v/>
      </c>
      <c r="S4" s="170" t="str" cm="1">
        <f t="array" ref="S4">IFERROR(INDEX(_xlfn.ANCHORARRAY($U$2), ROW(I2), COLUMN(J2)), "")</f>
        <v/>
      </c>
    </row>
    <row r="5" spans="1:30">
      <c r="A5" s="141" t="s">
        <v>132</v>
      </c>
      <c r="B5" s="91" t="str">
        <f>TRIM(LEFT('UW(New)'!C11,LEN('UW(New)'!C11)-8))</f>
        <v>Fr lwr arm</v>
      </c>
      <c r="C5" s="144">
        <f>'UW(New)'!Y11</f>
        <v>0</v>
      </c>
      <c r="D5" s="142">
        <f>'UW(New)'!H11</f>
        <v>0</v>
      </c>
      <c r="E5" s="143">
        <f>'UW(New)'!J11</f>
        <v>0</v>
      </c>
      <c r="F5" s="144">
        <f>'UW(New)'!V11</f>
        <v>0</v>
      </c>
      <c r="G5" s="145">
        <f>'UW(New)'!P50</f>
        <v>0</v>
      </c>
      <c r="H5" s="145" t="str">
        <f>IF(UOA[[#This Row],[Area]]="","","B")</f>
        <v>B</v>
      </c>
      <c r="I5" s="145">
        <f>'UW(New)'!$B$3</f>
        <v>0</v>
      </c>
      <c r="J5" s="170" t="str" cm="1">
        <f t="array" ref="J5">IFERROR(INDEX(_xlfn.ANCHORARRAY(U$2), ROW(A3), COLUMN(A3)), "")</f>
        <v/>
      </c>
      <c r="K5" s="170" t="str" cm="1">
        <f t="array" ref="K5">IFERROR(INDEX(_xlfn.ANCHORARRAY($U$2), ROW(A3), COLUMN(B3)), "")</f>
        <v/>
      </c>
      <c r="L5" s="170" t="str" cm="1">
        <f t="array" ref="L5">IFERROR(INDEX(_xlfn.ANCHORARRAY($U$2), ROW(B3), COLUMN(C3)), "")</f>
        <v/>
      </c>
      <c r="M5" s="170" t="str" cm="1">
        <f t="array" ref="M5">IFERROR(INDEX(_xlfn.ANCHORARRAY($U$2), ROW(C3), COLUMN(D3)), "")</f>
        <v/>
      </c>
      <c r="N5" s="170" t="str" cm="1">
        <f t="array" ref="N5">IFERROR(INDEX(_xlfn.ANCHORARRAY($U$2), ROW(D3), COLUMN(E3)), "")</f>
        <v/>
      </c>
      <c r="O5" s="170" t="str" cm="1">
        <f t="array" ref="O5">IFERROR(INDEX(_xlfn.ANCHORARRAY($U$2), ROW(E3), COLUMN(F3)), "")</f>
        <v/>
      </c>
      <c r="P5" s="170" t="str" cm="1">
        <f t="array" ref="P5">IFERROR(INDEX(_xlfn.ANCHORARRAY($U$2), ROW(F3), COLUMN(G3)), "")</f>
        <v/>
      </c>
      <c r="Q5" s="170" t="str" cm="1">
        <f t="array" ref="Q5">IFERROR(INDEX(_xlfn.ANCHORARRAY($U$2), ROW(G3), COLUMN(H3)), "")</f>
        <v/>
      </c>
      <c r="R5" s="170" t="str" cm="1">
        <f t="array" ref="R5">IFERROR(INDEX(_xlfn.ANCHORARRAY($U$2), ROW(H3), COLUMN(I3)), "")</f>
        <v/>
      </c>
      <c r="S5" s="170" t="str" cm="1">
        <f t="array" ref="S5">IFERROR(INDEX(_xlfn.ANCHORARRAY($U$2), ROW(I3), COLUMN(J3)), "")</f>
        <v/>
      </c>
    </row>
    <row r="6" spans="1:30">
      <c r="A6" s="141" t="s">
        <v>132</v>
      </c>
      <c r="B6" s="91" t="str">
        <f>TRIM(LEFT('UW(New)'!C12,LEN('UW(New)'!C12)-6))</f>
        <v>Rear arm</v>
      </c>
      <c r="C6" s="144">
        <f>'UW(New)'!Y12</f>
        <v>0</v>
      </c>
      <c r="D6" s="142">
        <f>'UW(New)'!H12</f>
        <v>0</v>
      </c>
      <c r="E6" s="143">
        <f>'UW(New)'!J12</f>
        <v>0</v>
      </c>
      <c r="F6" s="144">
        <f>'UW(New)'!V12</f>
        <v>0</v>
      </c>
      <c r="G6" s="145">
        <f>'UW(New)'!P51</f>
        <v>0</v>
      </c>
      <c r="H6" s="145" t="str">
        <f>IF(UOA[[#This Row],[Area]]="","","B")</f>
        <v>B</v>
      </c>
      <c r="I6" s="145">
        <f>'UW(New)'!$B$3</f>
        <v>0</v>
      </c>
      <c r="J6" s="170" t="str" cm="1">
        <f t="array" ref="J6">IFERROR(INDEX(_xlfn.ANCHORARRAY(U$2), ROW(A4), COLUMN(A4)), "")</f>
        <v/>
      </c>
      <c r="K6" s="170" t="str" cm="1">
        <f t="array" ref="K6">IFERROR(INDEX(_xlfn.ANCHORARRAY($U$2), ROW(A4), COLUMN(B4)), "")</f>
        <v/>
      </c>
      <c r="L6" s="170" t="str" cm="1">
        <f t="array" ref="L6">IFERROR(INDEX(_xlfn.ANCHORARRAY($U$2), ROW(B4), COLUMN(C4)), "")</f>
        <v/>
      </c>
      <c r="M6" s="170" t="str" cm="1">
        <f t="array" ref="M6">IFERROR(INDEX(_xlfn.ANCHORARRAY($U$2), ROW(C4), COLUMN(D4)), "")</f>
        <v/>
      </c>
      <c r="N6" s="170" t="str" cm="1">
        <f t="array" ref="N6">IFERROR(INDEX(_xlfn.ANCHORARRAY($U$2), ROW(D4), COLUMN(E4)), "")</f>
        <v/>
      </c>
      <c r="O6" s="170" t="str" cm="1">
        <f t="array" ref="O6">IFERROR(INDEX(_xlfn.ANCHORARRAY($U$2), ROW(E4), COLUMN(F4)), "")</f>
        <v/>
      </c>
      <c r="P6" s="170" t="str" cm="1">
        <f t="array" ref="P6">IFERROR(INDEX(_xlfn.ANCHORARRAY($U$2), ROW(F4), COLUMN(G4)), "")</f>
        <v/>
      </c>
      <c r="Q6" s="170" t="str" cm="1">
        <f t="array" ref="Q6">IFERROR(INDEX(_xlfn.ANCHORARRAY($U$2), ROW(G4), COLUMN(H4)), "")</f>
        <v/>
      </c>
      <c r="R6" s="170" t="str" cm="1">
        <f t="array" ref="R6">IFERROR(INDEX(_xlfn.ANCHORARRAY($U$2), ROW(H4), COLUMN(I4)), "")</f>
        <v/>
      </c>
      <c r="S6" s="170" t="str" cm="1">
        <f t="array" ref="S6">IFERROR(INDEX(_xlfn.ANCHORARRAY($U$2), ROW(I4), COLUMN(J4)), "")</f>
        <v/>
      </c>
    </row>
    <row r="7" spans="1:30">
      <c r="A7" s="141" t="s">
        <v>132</v>
      </c>
      <c r="B7" s="91" t="str">
        <f>TRIM(LEFT('UW(New)'!C13,LEN('UW(New)'!C13)-6))</f>
        <v>Rear Beam</v>
      </c>
      <c r="C7" s="144">
        <f>'UW(New)'!Y13</f>
        <v>0</v>
      </c>
      <c r="D7" s="142">
        <f>'UW(New)'!H13</f>
        <v>0</v>
      </c>
      <c r="E7" s="143">
        <f>'UW(New)'!J13</f>
        <v>0</v>
      </c>
      <c r="F7" s="144">
        <f>'UW(New)'!V13</f>
        <v>0</v>
      </c>
      <c r="G7" s="145">
        <f>SUM('UW(New)'!P53,'UW(New)'!P54)</f>
        <v>0</v>
      </c>
      <c r="H7" s="145" t="str">
        <f>IF(UOA[[#This Row],[Area]]="","","B")</f>
        <v>B</v>
      </c>
      <c r="I7" s="145">
        <f>'UW(New)'!$B$3</f>
        <v>0</v>
      </c>
      <c r="J7" s="170" t="str" cm="1">
        <f t="array" ref="J7">IFERROR(INDEX(_xlfn.ANCHORARRAY(U$2), ROW(A5), COLUMN(A5)), "")</f>
        <v/>
      </c>
      <c r="K7" s="170" t="str" cm="1">
        <f t="array" ref="K7">IFERROR(INDEX(_xlfn.ANCHORARRAY($U$2), ROW(A5), COLUMN(B5)), "")</f>
        <v/>
      </c>
      <c r="L7" s="170" t="str" cm="1">
        <f t="array" ref="L7">IFERROR(INDEX(_xlfn.ANCHORARRAY($U$2), ROW(B5), COLUMN(C5)), "")</f>
        <v/>
      </c>
      <c r="M7" s="170" t="str" cm="1">
        <f t="array" ref="M7">IFERROR(INDEX(_xlfn.ANCHORARRAY($U$2), ROW(C5), COLUMN(D5)), "")</f>
        <v/>
      </c>
      <c r="N7" s="170" t="str" cm="1">
        <f t="array" ref="N7">IFERROR(INDEX(_xlfn.ANCHORARRAY($U$2), ROW(D5), COLUMN(E5)), "")</f>
        <v/>
      </c>
      <c r="O7" s="170" t="str" cm="1">
        <f t="array" ref="O7">IFERROR(INDEX(_xlfn.ANCHORARRAY($U$2), ROW(E5), COLUMN(F5)), "")</f>
        <v/>
      </c>
      <c r="P7" s="170" t="str" cm="1">
        <f t="array" ref="P7">IFERROR(INDEX(_xlfn.ANCHORARRAY($U$2), ROW(F5), COLUMN(G5)), "")</f>
        <v/>
      </c>
      <c r="Q7" s="170" t="str" cm="1">
        <f t="array" ref="Q7">IFERROR(INDEX(_xlfn.ANCHORARRAY($U$2), ROW(G5), COLUMN(H5)), "")</f>
        <v/>
      </c>
      <c r="R7" s="170" t="str" cm="1">
        <f t="array" ref="R7">IFERROR(INDEX(_xlfn.ANCHORARRAY($U$2), ROW(H5), COLUMN(I5)), "")</f>
        <v/>
      </c>
      <c r="S7" s="170" t="str" cm="1">
        <f t="array" ref="S7">IFERROR(INDEX(_xlfn.ANCHORARRAY($U$2), ROW(I5), COLUMN(J5)), "")</f>
        <v/>
      </c>
    </row>
    <row r="8" spans="1:30">
      <c r="A8" s="141" t="s">
        <v>133</v>
      </c>
      <c r="B8" s="91" t="str">
        <f>TRIM(LEFT('UA(New)'!C8,LEN('UA(New)'!C8)-6))</f>
        <v>Rr Sus</v>
      </c>
      <c r="C8" s="144">
        <f>'UA(New)'!R8</f>
        <v>0</v>
      </c>
      <c r="D8" s="142">
        <f>'UA(New)'!H8</f>
        <v>0</v>
      </c>
      <c r="E8" s="143">
        <f>'UA(New)'!J8</f>
        <v>0</v>
      </c>
      <c r="F8" s="144">
        <f>'UA(New)'!S8</f>
        <v>0</v>
      </c>
      <c r="G8" s="145">
        <f>'UA(New)'!P8</f>
        <v>0</v>
      </c>
      <c r="H8" s="145" t="str">
        <f>IF(UOA[[#This Row],[Area]]="","","B")</f>
        <v>B</v>
      </c>
      <c r="I8" s="145">
        <f>'UW(New)'!$B$3</f>
        <v>0</v>
      </c>
      <c r="J8" s="170" t="str" cm="1">
        <f t="array" ref="J8">IFERROR(INDEX(_xlfn.ANCHORARRAY(U$2), ROW(A6), COLUMN(A6)), "")</f>
        <v/>
      </c>
      <c r="K8" s="170" t="str" cm="1">
        <f t="array" ref="K8">IFERROR(INDEX(_xlfn.ANCHORARRAY($U$2), ROW(A6), COLUMN(B6)), "")</f>
        <v/>
      </c>
      <c r="L8" s="170" t="str" cm="1">
        <f t="array" ref="L8">IFERROR(INDEX(_xlfn.ANCHORARRAY($U$2), ROW(B6), COLUMN(C6)), "")</f>
        <v/>
      </c>
      <c r="M8" s="170" t="str" cm="1">
        <f t="array" ref="M8">IFERROR(INDEX(_xlfn.ANCHORARRAY($U$2), ROW(C6), COLUMN(D6)), "")</f>
        <v/>
      </c>
      <c r="N8" s="170" t="str" cm="1">
        <f t="array" ref="N8">IFERROR(INDEX(_xlfn.ANCHORARRAY($U$2), ROW(D6), COLUMN(E6)), "")</f>
        <v/>
      </c>
      <c r="O8" s="170" t="str" cm="1">
        <f t="array" ref="O8">IFERROR(INDEX(_xlfn.ANCHORARRAY($U$2), ROW(E6), COLUMN(F6)), "")</f>
        <v/>
      </c>
      <c r="P8" s="170" t="str" cm="1">
        <f t="array" ref="P8">IFERROR(INDEX(_xlfn.ANCHORARRAY($U$2), ROW(F6), COLUMN(G6)), "")</f>
        <v/>
      </c>
      <c r="Q8" s="170" t="str" cm="1">
        <f t="array" ref="Q8">IFERROR(INDEX(_xlfn.ANCHORARRAY($U$2), ROW(G6), COLUMN(H6)), "")</f>
        <v/>
      </c>
      <c r="R8" s="170" t="str" cm="1">
        <f t="array" ref="R8">IFERROR(INDEX(_xlfn.ANCHORARRAY($U$2), ROW(H6), COLUMN(I6)), "")</f>
        <v/>
      </c>
      <c r="S8" s="170" t="str" cm="1">
        <f t="array" ref="S8">IFERROR(INDEX(_xlfn.ANCHORARRAY($U$2), ROW(I6), COLUMN(J6)), "")</f>
        <v/>
      </c>
    </row>
    <row r="9" spans="1:30">
      <c r="A9" s="141" t="s">
        <v>133</v>
      </c>
      <c r="B9" s="91" t="str">
        <f>TRIM(LEFT('UA(New)'!C9,LEN('UA(New)'!C9)-7))</f>
        <v>Fr lwr arm</v>
      </c>
      <c r="C9" s="144">
        <f>'UA(New)'!R9</f>
        <v>0</v>
      </c>
      <c r="D9" s="142">
        <f>'UA(New)'!H9</f>
        <v>0</v>
      </c>
      <c r="E9" s="143">
        <f>'UA(New)'!J9</f>
        <v>0</v>
      </c>
      <c r="F9" s="144">
        <f>'UA(New)'!S9</f>
        <v>0</v>
      </c>
      <c r="G9" s="145">
        <f>'UA(New)'!P9</f>
        <v>0</v>
      </c>
      <c r="H9" s="145" t="str">
        <f>IF(UOA[[#This Row],[Area]]="","","B")</f>
        <v>B</v>
      </c>
      <c r="I9" s="145">
        <f>'UW(New)'!$B$3</f>
        <v>0</v>
      </c>
      <c r="J9" s="170" t="str" cm="1">
        <f t="array" ref="J9">IFERROR(INDEX(_xlfn.ANCHORARRAY(U$2), ROW(A7), COLUMN(A7)), "")</f>
        <v/>
      </c>
      <c r="K9" s="170" t="str" cm="1">
        <f t="array" ref="K9">IFERROR(INDEX(_xlfn.ANCHORARRAY($U$2), ROW(A7), COLUMN(B7)), "")</f>
        <v/>
      </c>
      <c r="L9" s="170" t="str" cm="1">
        <f t="array" ref="L9">IFERROR(INDEX(_xlfn.ANCHORARRAY($U$2), ROW(B7), COLUMN(C7)), "")</f>
        <v/>
      </c>
      <c r="M9" s="170" t="str" cm="1">
        <f t="array" ref="M9">IFERROR(INDEX(_xlfn.ANCHORARRAY($U$2), ROW(C7), COLUMN(D7)), "")</f>
        <v/>
      </c>
      <c r="N9" s="170" t="str" cm="1">
        <f t="array" ref="N9">IFERROR(INDEX(_xlfn.ANCHORARRAY($U$2), ROW(D7), COLUMN(E7)), "")</f>
        <v/>
      </c>
      <c r="O9" s="170" t="str" cm="1">
        <f t="array" ref="O9">IFERROR(INDEX(_xlfn.ANCHORARRAY($U$2), ROW(E7), COLUMN(F7)), "")</f>
        <v/>
      </c>
      <c r="P9" s="170" t="str" cm="1">
        <f t="array" ref="P9">IFERROR(INDEX(_xlfn.ANCHORARRAY($U$2), ROW(F7), COLUMN(G7)), "")</f>
        <v/>
      </c>
      <c r="Q9" s="170" t="str" cm="1">
        <f t="array" ref="Q9">IFERROR(INDEX(_xlfn.ANCHORARRAY($U$2), ROW(G7), COLUMN(H7)), "")</f>
        <v/>
      </c>
      <c r="R9" s="170" t="str" cm="1">
        <f t="array" ref="R9">IFERROR(INDEX(_xlfn.ANCHORARRAY($U$2), ROW(H7), COLUMN(I7)), "")</f>
        <v/>
      </c>
      <c r="S9" s="170" t="str" cm="1">
        <f t="array" ref="S9">IFERROR(INDEX(_xlfn.ANCHORARRAY($U$2), ROW(I7), COLUMN(J7)), "")</f>
        <v/>
      </c>
    </row>
    <row r="10" spans="1:30">
      <c r="A10" s="141" t="s">
        <v>133</v>
      </c>
      <c r="B10" s="91" t="str">
        <f>TRIM(LEFT('UA(New)'!C10,LEN('UA(New)'!C10)-6))</f>
        <v>OA Cowl</v>
      </c>
      <c r="C10" s="144">
        <f>'UA(New)'!R10</f>
        <v>0</v>
      </c>
      <c r="D10" s="142">
        <f>'UA(New)'!H10</f>
        <v>0</v>
      </c>
      <c r="E10" s="143">
        <f>'UA(New)'!J10</f>
        <v>0</v>
      </c>
      <c r="F10" s="144">
        <f>'UA(New)'!S10</f>
        <v>0</v>
      </c>
      <c r="G10" s="145">
        <f>'UA(New)'!P10</f>
        <v>0</v>
      </c>
      <c r="H10" s="145" t="str">
        <f>IF(UOA[[#This Row],[Area]]="","","B")</f>
        <v>B</v>
      </c>
      <c r="I10" s="145">
        <f>'UW(New)'!$B$3</f>
        <v>0</v>
      </c>
      <c r="J10" s="170" t="str" cm="1">
        <f t="array" ref="J10">IFERROR(INDEX(_xlfn.ANCHORARRAY(U$2), ROW(A8), COLUMN(A8)), "")</f>
        <v/>
      </c>
      <c r="K10" s="170" t="str" cm="1">
        <f t="array" ref="K10">IFERROR(INDEX(_xlfn.ANCHORARRAY($U$2), ROW(A8), COLUMN(B8)), "")</f>
        <v/>
      </c>
      <c r="L10" s="170" t="str" cm="1">
        <f t="array" ref="L10">IFERROR(INDEX(_xlfn.ANCHORARRAY($U$2), ROW(B8), COLUMN(C8)), "")</f>
        <v/>
      </c>
      <c r="M10" s="170" t="str" cm="1">
        <f t="array" ref="M10">IFERROR(INDEX(_xlfn.ANCHORARRAY($U$2), ROW(C8), COLUMN(D8)), "")</f>
        <v/>
      </c>
      <c r="N10" s="170" t="str" cm="1">
        <f t="array" ref="N10">IFERROR(INDEX(_xlfn.ANCHORARRAY($U$2), ROW(D8), COLUMN(E8)), "")</f>
        <v/>
      </c>
      <c r="O10" s="170" t="str" cm="1">
        <f t="array" ref="O10">IFERROR(INDEX(_xlfn.ANCHORARRAY($U$2), ROW(E8), COLUMN(F8)), "")</f>
        <v/>
      </c>
      <c r="P10" s="170" t="str" cm="1">
        <f t="array" ref="P10">IFERROR(INDEX(_xlfn.ANCHORARRAY($U$2), ROW(F8), COLUMN(G8)), "")</f>
        <v/>
      </c>
      <c r="Q10" s="170" t="str" cm="1">
        <f t="array" ref="Q10">IFERROR(INDEX(_xlfn.ANCHORARRAY($U$2), ROW(G8), COLUMN(H8)), "")</f>
        <v/>
      </c>
      <c r="R10" s="170" t="str" cm="1">
        <f t="array" ref="R10">IFERROR(INDEX(_xlfn.ANCHORARRAY($U$2), ROW(H8), COLUMN(I8)), "")</f>
        <v/>
      </c>
      <c r="S10" s="170" t="str" cm="1">
        <f t="array" ref="S10">IFERROR(INDEX(_xlfn.ANCHORARRAY($U$2), ROW(I8), COLUMN(J8)), "")</f>
        <v/>
      </c>
    </row>
    <row r="11" spans="1:30">
      <c r="A11" s="141" t="s">
        <v>133</v>
      </c>
      <c r="B11" s="91" t="str">
        <f>TRIM(LEFT('UA(New)'!C11,LEN('UA(New)'!C11)-6))</f>
        <v>Rear arm</v>
      </c>
      <c r="C11" s="144">
        <f>'UA(New)'!R11</f>
        <v>0</v>
      </c>
      <c r="D11" s="142">
        <f>'UA(New)'!H11</f>
        <v>0</v>
      </c>
      <c r="E11" s="143">
        <f>'UA(New)'!J11</f>
        <v>0</v>
      </c>
      <c r="F11" s="144">
        <f>'UA(New)'!S11</f>
        <v>0</v>
      </c>
      <c r="G11" s="145">
        <f>'UA(New)'!P11</f>
        <v>0</v>
      </c>
      <c r="H11" s="145" t="str">
        <f>IF(UOA[[#This Row],[Area]]="","","B")</f>
        <v>B</v>
      </c>
      <c r="I11" s="145">
        <f>'UW(New)'!$B$3</f>
        <v>0</v>
      </c>
      <c r="J11" s="170" t="str" cm="1">
        <f t="array" ref="J11">IFERROR(INDEX(_xlfn.ANCHORARRAY(U$2), ROW(A9), COLUMN(A9)), "")</f>
        <v/>
      </c>
      <c r="K11" s="170" t="str" cm="1">
        <f t="array" ref="K11">IFERROR(INDEX(_xlfn.ANCHORARRAY($U$2), ROW(A9), COLUMN(B9)), "")</f>
        <v/>
      </c>
      <c r="L11" s="170" t="str" cm="1">
        <f t="array" ref="L11">IFERROR(INDEX(_xlfn.ANCHORARRAY($U$2), ROW(B9), COLUMN(C9)), "")</f>
        <v/>
      </c>
      <c r="M11" s="170" t="str" cm="1">
        <f t="array" ref="M11">IFERROR(INDEX(_xlfn.ANCHORARRAY($U$2), ROW(C9), COLUMN(D9)), "")</f>
        <v/>
      </c>
      <c r="N11" s="170" t="str" cm="1">
        <f t="array" ref="N11">IFERROR(INDEX(_xlfn.ANCHORARRAY($U$2), ROW(D9), COLUMN(E9)), "")</f>
        <v/>
      </c>
      <c r="O11" s="170" t="str" cm="1">
        <f t="array" ref="O11">IFERROR(INDEX(_xlfn.ANCHORARRAY($U$2), ROW(E9), COLUMN(F9)), "")</f>
        <v/>
      </c>
      <c r="P11" s="170" t="str" cm="1">
        <f t="array" ref="P11">IFERROR(INDEX(_xlfn.ANCHORARRAY($U$2), ROW(F9), COLUMN(G9)), "")</f>
        <v/>
      </c>
      <c r="Q11" s="170" t="str" cm="1">
        <f t="array" ref="Q11">IFERROR(INDEX(_xlfn.ANCHORARRAY($U$2), ROW(G9), COLUMN(H9)), "")</f>
        <v/>
      </c>
      <c r="R11" s="170" t="str" cm="1">
        <f t="array" ref="R11">IFERROR(INDEX(_xlfn.ANCHORARRAY($U$2), ROW(H9), COLUMN(I9)), "")</f>
        <v/>
      </c>
      <c r="S11" s="170" t="str" cm="1">
        <f t="array" ref="S11">IFERROR(INDEX(_xlfn.ANCHORARRAY($U$2), ROW(I9), COLUMN(J9)), "")</f>
        <v/>
      </c>
    </row>
    <row r="12" spans="1:30">
      <c r="A12" s="141" t="s">
        <v>133</v>
      </c>
      <c r="B12" s="91" t="str">
        <f>TRIM(LEFT('UA(New)'!C12,LEN('UA(New)'!C12)-6))</f>
        <v>Fr sus</v>
      </c>
      <c r="C12" s="144">
        <f>'UA(New)'!R12</f>
        <v>0</v>
      </c>
      <c r="D12" s="142">
        <f>'UA(New)'!H12</f>
        <v>0</v>
      </c>
      <c r="E12" s="143">
        <f>'UA(New)'!J12</f>
        <v>0</v>
      </c>
      <c r="F12" s="144">
        <f>'UA(New)'!S12</f>
        <v>0</v>
      </c>
      <c r="G12" s="145">
        <f>'UA(New)'!P12</f>
        <v>0</v>
      </c>
      <c r="H12" s="145" t="str">
        <f>IF(UOA[[#This Row],[Area]]="","","B")</f>
        <v>B</v>
      </c>
      <c r="I12" s="145">
        <f>'UW(New)'!$B$3</f>
        <v>0</v>
      </c>
      <c r="J12" s="170" t="str" cm="1">
        <f t="array" ref="J12">IFERROR(INDEX(_xlfn.ANCHORARRAY(U$2), ROW(A10), COLUMN(A10)), "")</f>
        <v/>
      </c>
      <c r="K12" s="170" t="str" cm="1">
        <f t="array" ref="K12">IFERROR(INDEX(_xlfn.ANCHORARRAY($U$2), ROW(A10), COLUMN(B10)), "")</f>
        <v/>
      </c>
      <c r="L12" s="170" t="str" cm="1">
        <f t="array" ref="L12">IFERROR(INDEX(_xlfn.ANCHORARRAY($U$2), ROW(B10), COLUMN(C10)), "")</f>
        <v/>
      </c>
      <c r="M12" s="170" t="str" cm="1">
        <f t="array" ref="M12">IFERROR(INDEX(_xlfn.ANCHORARRAY($U$2), ROW(C10), COLUMN(D10)), "")</f>
        <v/>
      </c>
      <c r="N12" s="170" t="str" cm="1">
        <f t="array" ref="N12">IFERROR(INDEX(_xlfn.ANCHORARRAY($U$2), ROW(D10), COLUMN(E10)), "")</f>
        <v/>
      </c>
      <c r="O12" s="170" t="str" cm="1">
        <f t="array" ref="O12">IFERROR(INDEX(_xlfn.ANCHORARRAY($U$2), ROW(E10), COLUMN(F10)), "")</f>
        <v/>
      </c>
      <c r="P12" s="170" t="str" cm="1">
        <f t="array" ref="P12">IFERROR(INDEX(_xlfn.ANCHORARRAY($U$2), ROW(F10), COLUMN(G10)), "")</f>
        <v/>
      </c>
      <c r="Q12" s="170" t="str" cm="1">
        <f t="array" ref="Q12">IFERROR(INDEX(_xlfn.ANCHORARRAY($U$2), ROW(G10), COLUMN(H10)), "")</f>
        <v/>
      </c>
      <c r="R12" s="170" t="str" cm="1">
        <f t="array" ref="R12">IFERROR(INDEX(_xlfn.ANCHORARRAY($U$2), ROW(H10), COLUMN(I10)), "")</f>
        <v/>
      </c>
      <c r="S12" s="170" t="str" cm="1">
        <f t="array" ref="S12">IFERROR(INDEX(_xlfn.ANCHORARRAY($U$2), ROW(I10), COLUMN(J10)), "")</f>
        <v/>
      </c>
    </row>
    <row r="13" spans="1:30">
      <c r="A13" s="141" t="s">
        <v>133</v>
      </c>
      <c r="B13" s="91" t="str">
        <f>TRIM(LEFT('UA(New)'!C13,LEN('UA(New)'!C13)-11)&amp;RIGHT('UA(New)'!C13,5))</f>
        <v>Rear Beam 177D</v>
      </c>
      <c r="C13" s="144">
        <f>'UA(New)'!R13</f>
        <v>0</v>
      </c>
      <c r="D13" s="142">
        <f>'UA(New)'!H13</f>
        <v>0</v>
      </c>
      <c r="E13" s="143">
        <f>'UA(New)'!J13</f>
        <v>0</v>
      </c>
      <c r="F13" s="144">
        <f>'UA(New)'!S13</f>
        <v>0</v>
      </c>
      <c r="G13" s="145">
        <f>'UA(New)'!P13</f>
        <v>0</v>
      </c>
      <c r="H13" s="145" t="str">
        <f>IF(UOA[[#This Row],[Area]]="","","B")</f>
        <v>B</v>
      </c>
      <c r="I13" s="145">
        <f>'UW(New)'!$B$3</f>
        <v>0</v>
      </c>
      <c r="J13" s="170" t="str" cm="1">
        <f t="array" ref="J13">IFERROR(INDEX(_xlfn.ANCHORARRAY(U$2), ROW(A11), COLUMN(A11)), "")</f>
        <v/>
      </c>
      <c r="K13" s="170" t="str" cm="1">
        <f t="array" ref="K13">IFERROR(INDEX(_xlfn.ANCHORARRAY($U$2), ROW(A11), COLUMN(B11)), "")</f>
        <v/>
      </c>
      <c r="L13" s="170" t="str" cm="1">
        <f t="array" ref="L13">IFERROR(INDEX(_xlfn.ANCHORARRAY($U$2), ROW(B11), COLUMN(C11)), "")</f>
        <v/>
      </c>
      <c r="M13" s="170" t="str" cm="1">
        <f t="array" ref="M13">IFERROR(INDEX(_xlfn.ANCHORARRAY($U$2), ROW(C11), COLUMN(D11)), "")</f>
        <v/>
      </c>
      <c r="N13" s="170" t="str" cm="1">
        <f t="array" ref="N13">IFERROR(INDEX(_xlfn.ANCHORARRAY($U$2), ROW(D11), COLUMN(E11)), "")</f>
        <v/>
      </c>
      <c r="O13" s="170" t="str" cm="1">
        <f t="array" ref="O13">IFERROR(INDEX(_xlfn.ANCHORARRAY($U$2), ROW(E11), COLUMN(F11)), "")</f>
        <v/>
      </c>
      <c r="P13" s="170" t="str" cm="1">
        <f t="array" ref="P13">IFERROR(INDEX(_xlfn.ANCHORARRAY($U$2), ROW(F11), COLUMN(G11)), "")</f>
        <v/>
      </c>
      <c r="Q13" s="170" t="str" cm="1">
        <f t="array" ref="Q13">IFERROR(INDEX(_xlfn.ANCHORARRAY($U$2), ROW(G11), COLUMN(H11)), "")</f>
        <v/>
      </c>
      <c r="R13" s="170" t="str" cm="1">
        <f t="array" ref="R13">IFERROR(INDEX(_xlfn.ANCHORARRAY($U$2), ROW(H11), COLUMN(I11)), "")</f>
        <v/>
      </c>
      <c r="S13" s="170" t="str" cm="1">
        <f t="array" ref="S13">IFERROR(INDEX(_xlfn.ANCHORARRAY($U$2), ROW(I11), COLUMN(J11)), "")</f>
        <v/>
      </c>
    </row>
    <row r="14" spans="1:30">
      <c r="A14" s="146" t="s">
        <v>133</v>
      </c>
      <c r="B14" s="91" t="str">
        <f>TRIM(LEFT('UA(New)'!C14,LEN('UA(New)'!C14)-11)&amp;RIGHT('UA(New)'!C14,5))</f>
        <v>Rear Beam 890B</v>
      </c>
      <c r="C14" s="144">
        <f>'UA(New)'!R14</f>
        <v>0</v>
      </c>
      <c r="D14" s="147">
        <f>'UA(New)'!H14</f>
        <v>0</v>
      </c>
      <c r="E14" s="143">
        <f>'UA(New)'!J14</f>
        <v>0</v>
      </c>
      <c r="F14" s="144">
        <f>'UA(New)'!S14</f>
        <v>0</v>
      </c>
      <c r="G14" s="145">
        <f>'UA(New)'!P14</f>
        <v>0</v>
      </c>
      <c r="H14" s="145" t="str">
        <f>IF(UOA[[#This Row],[Area]]="","","B")</f>
        <v>B</v>
      </c>
      <c r="I14" s="145">
        <f>'UW(New)'!$B$3</f>
        <v>0</v>
      </c>
      <c r="J14" s="170" t="str" cm="1">
        <f t="array" ref="J14">IFERROR(INDEX(_xlfn.ANCHORARRAY(U$2), ROW(A12), COLUMN(A12)), "")</f>
        <v/>
      </c>
      <c r="K14" s="170" t="str" cm="1">
        <f t="array" ref="K14">IFERROR(INDEX(_xlfn.ANCHORARRAY($U$2), ROW(A12), COLUMN(B12)), "")</f>
        <v/>
      </c>
      <c r="L14" s="170" t="str" cm="1">
        <f t="array" ref="L14">IFERROR(INDEX(_xlfn.ANCHORARRAY($U$2), ROW(B12), COLUMN(C12)), "")</f>
        <v/>
      </c>
      <c r="M14" s="170" t="str" cm="1">
        <f t="array" ref="M14">IFERROR(INDEX(_xlfn.ANCHORARRAY($U$2), ROW(C12), COLUMN(D12)), "")</f>
        <v/>
      </c>
      <c r="N14" s="170" t="str" cm="1">
        <f t="array" ref="N14">IFERROR(INDEX(_xlfn.ANCHORARRAY($U$2), ROW(D12), COLUMN(E12)), "")</f>
        <v/>
      </c>
      <c r="O14" s="170" t="str" cm="1">
        <f t="array" ref="O14">IFERROR(INDEX(_xlfn.ANCHORARRAY($U$2), ROW(E12), COLUMN(F12)), "")</f>
        <v/>
      </c>
      <c r="P14" s="170" t="str" cm="1">
        <f t="array" ref="P14">IFERROR(INDEX(_xlfn.ANCHORARRAY($U$2), ROW(F12), COLUMN(G12)), "")</f>
        <v/>
      </c>
      <c r="Q14" s="170" t="str" cm="1">
        <f t="array" ref="Q14">IFERROR(INDEX(_xlfn.ANCHORARRAY($U$2), ROW(G12), COLUMN(H12)), "")</f>
        <v/>
      </c>
      <c r="R14" s="170" t="str" cm="1">
        <f t="array" ref="R14">IFERROR(INDEX(_xlfn.ANCHORARRAY($U$2), ROW(H12), COLUMN(I12)), "")</f>
        <v/>
      </c>
      <c r="S14" s="170" t="str" cm="1">
        <f t="array" ref="S14">IFERROR(INDEX(_xlfn.ANCHORARRAY($U$2), ROW(I12), COLUMN(J12)), "")</f>
        <v/>
      </c>
    </row>
    <row r="15" spans="1:30">
      <c r="J15" s="170" t="str" cm="1">
        <f t="array" ref="J15">IFERROR(INDEX(_xlfn.ANCHORARRAY(U$2), ROW(A13), COLUMN(A13)), "")</f>
        <v/>
      </c>
      <c r="K15" s="170" t="str" cm="1">
        <f t="array" ref="K15">IFERROR(INDEX(_xlfn.ANCHORARRAY($U$2), ROW(A13), COLUMN(B13)), "")</f>
        <v/>
      </c>
      <c r="L15" s="170" t="str" cm="1">
        <f t="array" ref="L15">IFERROR(INDEX(_xlfn.ANCHORARRAY($U$2), ROW(B13), COLUMN(C13)), "")</f>
        <v/>
      </c>
      <c r="M15" s="170" t="str" cm="1">
        <f t="array" ref="M15">IFERROR(INDEX(_xlfn.ANCHORARRAY($U$2), ROW(C13), COLUMN(D13)), "")</f>
        <v/>
      </c>
      <c r="N15" s="170" t="str" cm="1">
        <f t="array" ref="N15">IFERROR(INDEX(_xlfn.ANCHORARRAY($U$2), ROW(D13), COLUMN(E13)), "")</f>
        <v/>
      </c>
      <c r="O15" s="170" t="str" cm="1">
        <f t="array" ref="O15">IFERROR(INDEX(_xlfn.ANCHORARRAY($U$2), ROW(E13), COLUMN(F13)), "")</f>
        <v/>
      </c>
      <c r="P15" s="170" t="str" cm="1">
        <f t="array" ref="P15">IFERROR(INDEX(_xlfn.ANCHORARRAY($U$2), ROW(F13), COLUMN(G13)), "")</f>
        <v/>
      </c>
      <c r="Q15" s="170" t="str" cm="1">
        <f t="array" ref="Q15">IFERROR(INDEX(_xlfn.ANCHORARRAY($U$2), ROW(G13), COLUMN(H13)), "")</f>
        <v/>
      </c>
      <c r="R15" s="170" t="str" cm="1">
        <f t="array" ref="R15">IFERROR(INDEX(_xlfn.ANCHORARRAY($U$2), ROW(H13), COLUMN(I13)), "")</f>
        <v/>
      </c>
      <c r="S15" s="170" t="str" cm="1">
        <f t="array" ref="S15">IFERROR(INDEX(_xlfn.ANCHORARRAY($U$2), ROW(I13), COLUMN(J13)), "")</f>
        <v/>
      </c>
    </row>
    <row r="16" spans="1:30">
      <c r="J16" s="170" t="str" cm="1">
        <f t="array" ref="J16">IFERROR(INDEX(_xlfn.ANCHORARRAY(U$2), ROW(A14), COLUMN(A14)), "")</f>
        <v/>
      </c>
      <c r="K16" s="170" t="str" cm="1">
        <f t="array" ref="K16">IFERROR(INDEX(_xlfn.ANCHORARRAY($U$2), ROW(A14), COLUMN(B14)), "")</f>
        <v/>
      </c>
      <c r="L16" s="170" t="str" cm="1">
        <f t="array" ref="L16">IFERROR(INDEX(_xlfn.ANCHORARRAY($U$2), ROW(B14), COLUMN(C14)), "")</f>
        <v/>
      </c>
      <c r="M16" s="170" t="str" cm="1">
        <f t="array" ref="M16">IFERROR(INDEX(_xlfn.ANCHORARRAY($U$2), ROW(C14), COLUMN(D14)), "")</f>
        <v/>
      </c>
      <c r="N16" s="170" t="str" cm="1">
        <f t="array" ref="N16">IFERROR(INDEX(_xlfn.ANCHORARRAY($U$2), ROW(D14), COLUMN(E14)), "")</f>
        <v/>
      </c>
      <c r="O16" s="170" t="str" cm="1">
        <f t="array" ref="O16">IFERROR(INDEX(_xlfn.ANCHORARRAY($U$2), ROW(E14), COLUMN(F14)), "")</f>
        <v/>
      </c>
      <c r="P16" s="170" t="str" cm="1">
        <f t="array" ref="P16">IFERROR(INDEX(_xlfn.ANCHORARRAY($U$2), ROW(F14), COLUMN(G14)), "")</f>
        <v/>
      </c>
      <c r="Q16" s="170" t="str" cm="1">
        <f t="array" ref="Q16">IFERROR(INDEX(_xlfn.ANCHORARRAY($U$2), ROW(G14), COLUMN(H14)), "")</f>
        <v/>
      </c>
      <c r="R16" s="170" t="str" cm="1">
        <f t="array" ref="R16">IFERROR(INDEX(_xlfn.ANCHORARRAY($U$2), ROW(H14), COLUMN(I14)), "")</f>
        <v/>
      </c>
      <c r="S16" s="170" t="str" cm="1">
        <f t="array" ref="S16">IFERROR(INDEX(_xlfn.ANCHORARRAY($U$2), ROW(I14), COLUMN(J14)), "")</f>
        <v/>
      </c>
    </row>
    <row r="17" spans="1:19">
      <c r="J17" s="170" t="str" cm="1">
        <f t="array" ref="J17">IFERROR(INDEX(_xlfn.ANCHORARRAY(U$2), ROW(A15), COLUMN(A15)), "")</f>
        <v/>
      </c>
      <c r="K17" s="170" t="str" cm="1">
        <f t="array" ref="K17">IFERROR(INDEX(_xlfn.ANCHORARRAY($U$2), ROW(A15), COLUMN(B15)), "")</f>
        <v/>
      </c>
      <c r="L17" s="170" t="str" cm="1">
        <f t="array" ref="L17">IFERROR(INDEX(_xlfn.ANCHORARRAY($U$2), ROW(B15), COLUMN(C15)), "")</f>
        <v/>
      </c>
      <c r="M17" s="170" t="str" cm="1">
        <f t="array" ref="M17">IFERROR(INDEX(_xlfn.ANCHORARRAY($U$2), ROW(C15), COLUMN(D15)), "")</f>
        <v/>
      </c>
      <c r="N17" s="170" t="str" cm="1">
        <f t="array" ref="N17">IFERROR(INDEX(_xlfn.ANCHORARRAY($U$2), ROW(D15), COLUMN(E15)), "")</f>
        <v/>
      </c>
      <c r="O17" s="170" t="str" cm="1">
        <f t="array" ref="O17">IFERROR(INDEX(_xlfn.ANCHORARRAY($U$2), ROW(E15), COLUMN(F15)), "")</f>
        <v/>
      </c>
      <c r="P17" s="170" t="str" cm="1">
        <f t="array" ref="P17">IFERROR(INDEX(_xlfn.ANCHORARRAY($U$2), ROW(F15), COLUMN(G15)), "")</f>
        <v/>
      </c>
      <c r="Q17" s="170" t="str" cm="1">
        <f t="array" ref="Q17">IFERROR(INDEX(_xlfn.ANCHORARRAY($U$2), ROW(G15), COLUMN(H15)), "")</f>
        <v/>
      </c>
      <c r="R17" s="170" t="str" cm="1">
        <f t="array" ref="R17">IFERROR(INDEX(_xlfn.ANCHORARRAY($U$2), ROW(H15), COLUMN(I15)), "")</f>
        <v/>
      </c>
      <c r="S17" s="170" t="str" cm="1">
        <f t="array" ref="S17">IFERROR(INDEX(_xlfn.ANCHORARRAY($U$2), ROW(I15), COLUMN(J15)), "")</f>
        <v/>
      </c>
    </row>
    <row r="18" spans="1:19">
      <c r="J18" s="170" t="str" cm="1">
        <f t="array" ref="J18">IFERROR(INDEX(_xlfn.ANCHORARRAY(U$2), ROW(A16), COLUMN(A16)), "")</f>
        <v/>
      </c>
      <c r="K18" s="170" t="str" cm="1">
        <f t="array" ref="K18">IFERROR(INDEX(_xlfn.ANCHORARRAY($U$2), ROW(A16), COLUMN(B16)), "")</f>
        <v/>
      </c>
      <c r="L18" s="170" t="str" cm="1">
        <f t="array" ref="L18">IFERROR(INDEX(_xlfn.ANCHORARRAY($U$2), ROW(B16), COLUMN(C16)), "")</f>
        <v/>
      </c>
      <c r="M18" s="170" t="str" cm="1">
        <f t="array" ref="M18">IFERROR(INDEX(_xlfn.ANCHORARRAY($U$2), ROW(C16), COLUMN(D16)), "")</f>
        <v/>
      </c>
      <c r="N18" s="170" t="str" cm="1">
        <f t="array" ref="N18">IFERROR(INDEX(_xlfn.ANCHORARRAY($U$2), ROW(D16), COLUMN(E16)), "")</f>
        <v/>
      </c>
      <c r="O18" s="170" t="str" cm="1">
        <f t="array" ref="O18">IFERROR(INDEX(_xlfn.ANCHORARRAY($U$2), ROW(E16), COLUMN(F16)), "")</f>
        <v/>
      </c>
      <c r="P18" s="170" t="str" cm="1">
        <f t="array" ref="P18">IFERROR(INDEX(_xlfn.ANCHORARRAY($U$2), ROW(F16), COLUMN(G16)), "")</f>
        <v/>
      </c>
      <c r="Q18" s="170" t="str" cm="1">
        <f t="array" ref="Q18">IFERROR(INDEX(_xlfn.ANCHORARRAY($U$2), ROW(G16), COLUMN(H16)), "")</f>
        <v/>
      </c>
      <c r="R18" s="170" t="str" cm="1">
        <f t="array" ref="R18">IFERROR(INDEX(_xlfn.ANCHORARRAY($U$2), ROW(H16), COLUMN(I16)), "")</f>
        <v/>
      </c>
      <c r="S18" s="170" t="str" cm="1">
        <f t="array" ref="S18">IFERROR(INDEX(_xlfn.ANCHORARRAY($U$2), ROW(I16), COLUMN(J16)), "")</f>
        <v/>
      </c>
    </row>
    <row r="19" spans="1:19">
      <c r="C19" s="258" t="s">
        <v>134</v>
      </c>
      <c r="D19" s="258"/>
      <c r="E19" s="258"/>
      <c r="F19" s="258"/>
      <c r="G19" s="258"/>
      <c r="J19" s="170" t="str" cm="1">
        <f t="array" ref="J19">IFERROR(INDEX(_xlfn.ANCHORARRAY(U$2), ROW(A17), COLUMN(A17)), "")</f>
        <v/>
      </c>
      <c r="K19" s="170" t="str" cm="1">
        <f t="array" ref="K19">IFERROR(INDEX(_xlfn.ANCHORARRAY($U$2), ROW(A17), COLUMN(B17)), "")</f>
        <v/>
      </c>
      <c r="L19" s="170" t="str" cm="1">
        <f t="array" ref="L19">IFERROR(INDEX(_xlfn.ANCHORARRAY($U$2), ROW(B17), COLUMN(C17)), "")</f>
        <v/>
      </c>
      <c r="M19" s="170" t="str" cm="1">
        <f t="array" ref="M19">IFERROR(INDEX(_xlfn.ANCHORARRAY($U$2), ROW(C17), COLUMN(D17)), "")</f>
        <v/>
      </c>
      <c r="N19" s="170" t="str" cm="1">
        <f t="array" ref="N19">IFERROR(INDEX(_xlfn.ANCHORARRAY($U$2), ROW(D17), COLUMN(E17)), "")</f>
        <v/>
      </c>
      <c r="O19" s="170" t="str" cm="1">
        <f t="array" ref="O19">IFERROR(INDEX(_xlfn.ANCHORARRAY($U$2), ROW(E17), COLUMN(F17)), "")</f>
        <v/>
      </c>
      <c r="P19" s="170" t="str" cm="1">
        <f t="array" ref="P19">IFERROR(INDEX(_xlfn.ANCHORARRAY($U$2), ROW(F17), COLUMN(G17)), "")</f>
        <v/>
      </c>
      <c r="Q19" s="170" t="str" cm="1">
        <f t="array" ref="Q19">IFERROR(INDEX(_xlfn.ANCHORARRAY($U$2), ROW(G17), COLUMN(H17)), "")</f>
        <v/>
      </c>
      <c r="R19" s="170" t="str" cm="1">
        <f t="array" ref="R19">IFERROR(INDEX(_xlfn.ANCHORARRAY($U$2), ROW(H17), COLUMN(I17)), "")</f>
        <v/>
      </c>
      <c r="S19" s="170" t="str" cm="1">
        <f t="array" ref="S19">IFERROR(INDEX(_xlfn.ANCHORARRAY($U$2), ROW(I17), COLUMN(J17)), "")</f>
        <v/>
      </c>
    </row>
    <row r="20" spans="1:19">
      <c r="A20" t="s">
        <v>135</v>
      </c>
      <c r="C20" s="258"/>
      <c r="D20" s="258"/>
      <c r="E20" s="258"/>
      <c r="F20" s="258"/>
      <c r="G20" s="258"/>
      <c r="J20" s="170" t="str" cm="1">
        <f t="array" ref="J20">IFERROR(INDEX(_xlfn.ANCHORARRAY(U$2), ROW(A18), COLUMN(A18)), "")</f>
        <v/>
      </c>
      <c r="K20" s="170" t="str" cm="1">
        <f t="array" ref="K20">IFERROR(INDEX(_xlfn.ANCHORARRAY($U$2), ROW(A18), COLUMN(B18)), "")</f>
        <v/>
      </c>
      <c r="L20" s="170" t="str" cm="1">
        <f t="array" ref="L20">IFERROR(INDEX(_xlfn.ANCHORARRAY($U$2), ROW(B18), COLUMN(C18)), "")</f>
        <v/>
      </c>
      <c r="M20" s="170" t="str" cm="1">
        <f t="array" ref="M20">IFERROR(INDEX(_xlfn.ANCHORARRAY($U$2), ROW(C18), COLUMN(D18)), "")</f>
        <v/>
      </c>
      <c r="N20" s="170" t="str" cm="1">
        <f t="array" ref="N20">IFERROR(INDEX(_xlfn.ANCHORARRAY($U$2), ROW(D18), COLUMN(E18)), "")</f>
        <v/>
      </c>
      <c r="O20" s="170" t="str" cm="1">
        <f t="array" ref="O20">IFERROR(INDEX(_xlfn.ANCHORARRAY($U$2), ROW(E18), COLUMN(F18)), "")</f>
        <v/>
      </c>
      <c r="P20" s="170" t="str" cm="1">
        <f t="array" ref="P20">IFERROR(INDEX(_xlfn.ANCHORARRAY($U$2), ROW(F18), COLUMN(G18)), "")</f>
        <v/>
      </c>
      <c r="Q20" s="170" t="str" cm="1">
        <f t="array" ref="Q20">IFERROR(INDEX(_xlfn.ANCHORARRAY($U$2), ROW(G18), COLUMN(H18)), "")</f>
        <v/>
      </c>
      <c r="R20" s="170" t="str" cm="1">
        <f t="array" ref="R20">IFERROR(INDEX(_xlfn.ANCHORARRAY($U$2), ROW(H18), COLUMN(I18)), "")</f>
        <v/>
      </c>
      <c r="S20" s="170" t="str" cm="1">
        <f t="array" ref="S20">IFERROR(INDEX(_xlfn.ANCHORARRAY($U$2), ROW(I18), COLUMN(J18)), "")</f>
        <v/>
      </c>
    </row>
    <row r="21" spans="1:19">
      <c r="A21" t="s">
        <v>136</v>
      </c>
      <c r="C21" s="258"/>
      <c r="D21" s="258"/>
      <c r="E21" s="258"/>
      <c r="F21" s="258"/>
      <c r="G21" s="258"/>
      <c r="J21" s="170" t="str" cm="1">
        <f t="array" ref="J21">IFERROR(INDEX(_xlfn.ANCHORARRAY(U$2), ROW(A19), COLUMN(A19)), "")</f>
        <v/>
      </c>
      <c r="K21" s="170" t="str" cm="1">
        <f t="array" ref="K21">IFERROR(INDEX(_xlfn.ANCHORARRAY($U$2), ROW(A19), COLUMN(B19)), "")</f>
        <v/>
      </c>
      <c r="L21" s="170" t="str" cm="1">
        <f t="array" ref="L21">IFERROR(INDEX(_xlfn.ANCHORARRAY($U$2), ROW(B19), COLUMN(C19)), "")</f>
        <v/>
      </c>
      <c r="M21" s="170" t="str" cm="1">
        <f t="array" ref="M21">IFERROR(INDEX(_xlfn.ANCHORARRAY($U$2), ROW(C19), COLUMN(D19)), "")</f>
        <v/>
      </c>
      <c r="N21" s="170" t="str" cm="1">
        <f t="array" ref="N21">IFERROR(INDEX(_xlfn.ANCHORARRAY($U$2), ROW(D19), COLUMN(E19)), "")</f>
        <v/>
      </c>
      <c r="O21" s="170" t="str" cm="1">
        <f t="array" ref="O21">IFERROR(INDEX(_xlfn.ANCHORARRAY($U$2), ROW(E19), COLUMN(F19)), "")</f>
        <v/>
      </c>
      <c r="P21" s="170" t="str" cm="1">
        <f t="array" ref="P21">IFERROR(INDEX(_xlfn.ANCHORARRAY($U$2), ROW(F19), COLUMN(G19)), "")</f>
        <v/>
      </c>
      <c r="Q21" s="170" t="str" cm="1">
        <f t="array" ref="Q21">IFERROR(INDEX(_xlfn.ANCHORARRAY($U$2), ROW(G19), COLUMN(H19)), "")</f>
        <v/>
      </c>
      <c r="R21" s="170" t="str" cm="1">
        <f t="array" ref="R21">IFERROR(INDEX(_xlfn.ANCHORARRAY($U$2), ROW(H19), COLUMN(I19)), "")</f>
        <v/>
      </c>
      <c r="S21" s="170" t="str" cm="1">
        <f t="array" ref="S21">IFERROR(INDEX(_xlfn.ANCHORARRAY($U$2), ROW(I19), COLUMN(J19)), "")</f>
        <v/>
      </c>
    </row>
    <row r="22" spans="1:19">
      <c r="A22" t="s">
        <v>137</v>
      </c>
      <c r="C22" s="258"/>
      <c r="D22" s="258"/>
      <c r="E22" s="258"/>
      <c r="F22" s="258"/>
      <c r="G22" s="258"/>
      <c r="J22" s="170" t="str" cm="1">
        <f t="array" ref="J22">IFERROR(INDEX(_xlfn.ANCHORARRAY(U$2), ROW(A20), COLUMN(A20)), "")</f>
        <v/>
      </c>
      <c r="K22" s="170" t="str" cm="1">
        <f t="array" ref="K22">IFERROR(INDEX(_xlfn.ANCHORARRAY($U$2), ROW(A20), COLUMN(B20)), "")</f>
        <v/>
      </c>
      <c r="L22" s="170" t="str" cm="1">
        <f t="array" ref="L22">IFERROR(INDEX(_xlfn.ANCHORARRAY($U$2), ROW(B20), COLUMN(C20)), "")</f>
        <v/>
      </c>
      <c r="M22" s="170" t="str" cm="1">
        <f t="array" ref="M22">IFERROR(INDEX(_xlfn.ANCHORARRAY($U$2), ROW(C20), COLUMN(D20)), "")</f>
        <v/>
      </c>
      <c r="N22" s="170" t="str" cm="1">
        <f t="array" ref="N22">IFERROR(INDEX(_xlfn.ANCHORARRAY($U$2), ROW(D20), COLUMN(E20)), "")</f>
        <v/>
      </c>
      <c r="O22" s="170" t="str" cm="1">
        <f t="array" ref="O22">IFERROR(INDEX(_xlfn.ANCHORARRAY($U$2), ROW(E20), COLUMN(F20)), "")</f>
        <v/>
      </c>
      <c r="P22" s="170" t="str" cm="1">
        <f t="array" ref="P22">IFERROR(INDEX(_xlfn.ANCHORARRAY($U$2), ROW(F20), COLUMN(G20)), "")</f>
        <v/>
      </c>
      <c r="Q22" s="170" t="str" cm="1">
        <f t="array" ref="Q22">IFERROR(INDEX(_xlfn.ANCHORARRAY($U$2), ROW(G20), COLUMN(H20)), "")</f>
        <v/>
      </c>
      <c r="R22" s="170" t="str" cm="1">
        <f t="array" ref="R22">IFERROR(INDEX(_xlfn.ANCHORARRAY($U$2), ROW(H20), COLUMN(I20)), "")</f>
        <v/>
      </c>
      <c r="S22" s="170" t="str" cm="1">
        <f t="array" ref="S22">IFERROR(INDEX(_xlfn.ANCHORARRAY($U$2), ROW(I20), COLUMN(J20)), "")</f>
        <v/>
      </c>
    </row>
    <row r="23" spans="1:19">
      <c r="A23" t="s">
        <v>138</v>
      </c>
      <c r="C23" s="258"/>
      <c r="D23" s="258"/>
      <c r="E23" s="258"/>
      <c r="F23" s="258"/>
      <c r="G23" s="258"/>
      <c r="J23" s="170" t="str" cm="1">
        <f t="array" ref="J23">IFERROR(INDEX(_xlfn.ANCHORARRAY(U$2), ROW(A21), COLUMN(A21)), "")</f>
        <v/>
      </c>
      <c r="K23" s="170" t="str" cm="1">
        <f t="array" ref="K23">IFERROR(INDEX(_xlfn.ANCHORARRAY($U$2), ROW(A21), COLUMN(B21)), "")</f>
        <v/>
      </c>
      <c r="L23" s="170" t="str" cm="1">
        <f t="array" ref="L23">IFERROR(INDEX(_xlfn.ANCHORARRAY($U$2), ROW(B21), COLUMN(C21)), "")</f>
        <v/>
      </c>
      <c r="M23" s="170" t="str" cm="1">
        <f t="array" ref="M23">IFERROR(INDEX(_xlfn.ANCHORARRAY($U$2), ROW(C21), COLUMN(D21)), "")</f>
        <v/>
      </c>
      <c r="N23" s="170" t="str" cm="1">
        <f t="array" ref="N23">IFERROR(INDEX(_xlfn.ANCHORARRAY($U$2), ROW(D21), COLUMN(E21)), "")</f>
        <v/>
      </c>
      <c r="O23" s="170" t="str" cm="1">
        <f t="array" ref="O23">IFERROR(INDEX(_xlfn.ANCHORARRAY($U$2), ROW(E21), COLUMN(F21)), "")</f>
        <v/>
      </c>
      <c r="P23" s="170" t="str" cm="1">
        <f t="array" ref="P23">IFERROR(INDEX(_xlfn.ANCHORARRAY($U$2), ROW(F21), COLUMN(G21)), "")</f>
        <v/>
      </c>
      <c r="Q23" s="170" t="str" cm="1">
        <f t="array" ref="Q23">IFERROR(INDEX(_xlfn.ANCHORARRAY($U$2), ROW(G21), COLUMN(H21)), "")</f>
        <v/>
      </c>
      <c r="R23" s="170" t="str" cm="1">
        <f t="array" ref="R23">IFERROR(INDEX(_xlfn.ANCHORARRAY($U$2), ROW(H21), COLUMN(I21)), "")</f>
        <v/>
      </c>
      <c r="S23" s="170" t="str" cm="1">
        <f t="array" ref="S23">IFERROR(INDEX(_xlfn.ANCHORARRAY($U$2), ROW(I21), COLUMN(J21)), "")</f>
        <v/>
      </c>
    </row>
    <row r="24" spans="1:19">
      <c r="A24" t="s">
        <v>139</v>
      </c>
      <c r="C24" s="258"/>
      <c r="D24" s="258"/>
      <c r="E24" s="258"/>
      <c r="F24" s="258"/>
      <c r="G24" s="258"/>
      <c r="J24" s="170" t="str" cm="1">
        <f t="array" ref="J24">IFERROR(INDEX(_xlfn.ANCHORARRAY(U$2), ROW(A22), COLUMN(A22)), "")</f>
        <v/>
      </c>
      <c r="K24" s="170" t="str" cm="1">
        <f t="array" ref="K24">IFERROR(INDEX(_xlfn.ANCHORARRAY($U$2), ROW(A22), COLUMN(B22)), "")</f>
        <v/>
      </c>
      <c r="L24" s="170" t="str" cm="1">
        <f t="array" ref="L24">IFERROR(INDEX(_xlfn.ANCHORARRAY($U$2), ROW(B22), COLUMN(C22)), "")</f>
        <v/>
      </c>
      <c r="M24" s="170" t="str" cm="1">
        <f t="array" ref="M24">IFERROR(INDEX(_xlfn.ANCHORARRAY($U$2), ROW(C22), COLUMN(D22)), "")</f>
        <v/>
      </c>
      <c r="N24" s="170" t="str" cm="1">
        <f t="array" ref="N24">IFERROR(INDEX(_xlfn.ANCHORARRAY($U$2), ROW(D22), COLUMN(E22)), "")</f>
        <v/>
      </c>
      <c r="O24" s="170" t="str" cm="1">
        <f t="array" ref="O24">IFERROR(INDEX(_xlfn.ANCHORARRAY($U$2), ROW(E22), COLUMN(F22)), "")</f>
        <v/>
      </c>
      <c r="P24" s="170" t="str" cm="1">
        <f t="array" ref="P24">IFERROR(INDEX(_xlfn.ANCHORARRAY($U$2), ROW(F22), COLUMN(G22)), "")</f>
        <v/>
      </c>
      <c r="Q24" s="170" t="str" cm="1">
        <f t="array" ref="Q24">IFERROR(INDEX(_xlfn.ANCHORARRAY($U$2), ROW(G22), COLUMN(H22)), "")</f>
        <v/>
      </c>
      <c r="R24" s="170" t="str" cm="1">
        <f t="array" ref="R24">IFERROR(INDEX(_xlfn.ANCHORARRAY($U$2), ROW(H22), COLUMN(I22)), "")</f>
        <v/>
      </c>
      <c r="S24" s="170" t="str" cm="1">
        <f t="array" ref="S24">IFERROR(INDEX(_xlfn.ANCHORARRAY($U$2), ROW(I22), COLUMN(J22)), "")</f>
        <v/>
      </c>
    </row>
    <row r="25" spans="1:19">
      <c r="A25" t="s">
        <v>140</v>
      </c>
      <c r="C25" s="258"/>
      <c r="D25" s="258"/>
      <c r="E25" s="258"/>
      <c r="F25" s="258"/>
      <c r="G25" s="258"/>
      <c r="J25" s="170" t="str" cm="1">
        <f t="array" ref="J25">IFERROR(INDEX(_xlfn.ANCHORARRAY(U$2), ROW(A23), COLUMN(A23)), "")</f>
        <v/>
      </c>
      <c r="K25" s="170" t="str" cm="1">
        <f t="array" ref="K25">IFERROR(INDEX(_xlfn.ANCHORARRAY($U$2), ROW(A23), COLUMN(B23)), "")</f>
        <v/>
      </c>
      <c r="L25" s="170" t="str" cm="1">
        <f t="array" ref="L25">IFERROR(INDEX(_xlfn.ANCHORARRAY($U$2), ROW(B23), COLUMN(C23)), "")</f>
        <v/>
      </c>
      <c r="M25" s="170" t="str" cm="1">
        <f t="array" ref="M25">IFERROR(INDEX(_xlfn.ANCHORARRAY($U$2), ROW(C23), COLUMN(D23)), "")</f>
        <v/>
      </c>
      <c r="N25" s="170" t="str" cm="1">
        <f t="array" ref="N25">IFERROR(INDEX(_xlfn.ANCHORARRAY($U$2), ROW(D23), COLUMN(E23)), "")</f>
        <v/>
      </c>
      <c r="O25" s="170" t="str" cm="1">
        <f t="array" ref="O25">IFERROR(INDEX(_xlfn.ANCHORARRAY($U$2), ROW(E23), COLUMN(F23)), "")</f>
        <v/>
      </c>
      <c r="P25" s="170" t="str" cm="1">
        <f t="array" ref="P25">IFERROR(INDEX(_xlfn.ANCHORARRAY($U$2), ROW(F23), COLUMN(G23)), "")</f>
        <v/>
      </c>
      <c r="Q25" s="170" t="str" cm="1">
        <f t="array" ref="Q25">IFERROR(INDEX(_xlfn.ANCHORARRAY($U$2), ROW(G23), COLUMN(H23)), "")</f>
        <v/>
      </c>
      <c r="R25" s="170" t="str" cm="1">
        <f t="array" ref="R25">IFERROR(INDEX(_xlfn.ANCHORARRAY($U$2), ROW(H23), COLUMN(I23)), "")</f>
        <v/>
      </c>
      <c r="S25" s="170" t="str" cm="1">
        <f t="array" ref="S25">IFERROR(INDEX(_xlfn.ANCHORARRAY($U$2), ROW(I23), COLUMN(J23)), "")</f>
        <v/>
      </c>
    </row>
    <row r="26" spans="1:19">
      <c r="A26" t="s">
        <v>141</v>
      </c>
      <c r="C26" s="258"/>
      <c r="D26" s="258"/>
      <c r="E26" s="258"/>
      <c r="F26" s="258"/>
      <c r="G26" s="258"/>
      <c r="J26" s="170" t="str" cm="1">
        <f t="array" ref="J26">IFERROR(INDEX(_xlfn.ANCHORARRAY(U$2), ROW(A24), COLUMN(A24)), "")</f>
        <v/>
      </c>
      <c r="K26" s="170" t="str" cm="1">
        <f t="array" ref="K26">IFERROR(INDEX(_xlfn.ANCHORARRAY($U$2), ROW(A24), COLUMN(B24)), "")</f>
        <v/>
      </c>
      <c r="L26" s="170" t="str" cm="1">
        <f t="array" ref="L26">IFERROR(INDEX(_xlfn.ANCHORARRAY($U$2), ROW(B24), COLUMN(C24)), "")</f>
        <v/>
      </c>
      <c r="M26" s="170" t="str" cm="1">
        <f t="array" ref="M26">IFERROR(INDEX(_xlfn.ANCHORARRAY($U$2), ROW(C24), COLUMN(D24)), "")</f>
        <v/>
      </c>
      <c r="N26" s="170" t="str" cm="1">
        <f t="array" ref="N26">IFERROR(INDEX(_xlfn.ANCHORARRAY($U$2), ROW(D24), COLUMN(E24)), "")</f>
        <v/>
      </c>
      <c r="O26" s="170" t="str" cm="1">
        <f t="array" ref="O26">IFERROR(INDEX(_xlfn.ANCHORARRAY($U$2), ROW(E24), COLUMN(F24)), "")</f>
        <v/>
      </c>
      <c r="P26" s="170" t="str" cm="1">
        <f t="array" ref="P26">IFERROR(INDEX(_xlfn.ANCHORARRAY($U$2), ROW(F24), COLUMN(G24)), "")</f>
        <v/>
      </c>
      <c r="Q26" s="170" t="str" cm="1">
        <f t="array" ref="Q26">IFERROR(INDEX(_xlfn.ANCHORARRAY($U$2), ROW(G24), COLUMN(H24)), "")</f>
        <v/>
      </c>
      <c r="R26" s="170" t="str" cm="1">
        <f t="array" ref="R26">IFERROR(INDEX(_xlfn.ANCHORARRAY($U$2), ROW(H24), COLUMN(I24)), "")</f>
        <v/>
      </c>
      <c r="S26" s="170" t="str" cm="1">
        <f t="array" ref="S26">IFERROR(INDEX(_xlfn.ANCHORARRAY($U$2), ROW(I24), COLUMN(J24)), "")</f>
        <v/>
      </c>
    </row>
    <row r="27" spans="1:19">
      <c r="A27" t="s">
        <v>142</v>
      </c>
      <c r="J27" s="170" t="str" cm="1">
        <f t="array" ref="J27">IFERROR(INDEX(_xlfn.ANCHORARRAY(U$2), ROW(A25), COLUMN(A25)), "")</f>
        <v/>
      </c>
      <c r="K27" s="170" t="str" cm="1">
        <f t="array" ref="K27">IFERROR(INDEX(_xlfn.ANCHORARRAY($U$2), ROW(A25), COLUMN(B25)), "")</f>
        <v/>
      </c>
      <c r="L27" s="170" t="str" cm="1">
        <f t="array" ref="L27">IFERROR(INDEX(_xlfn.ANCHORARRAY($U$2), ROW(B25), COLUMN(C25)), "")</f>
        <v/>
      </c>
      <c r="M27" s="170" t="str" cm="1">
        <f t="array" ref="M27">IFERROR(INDEX(_xlfn.ANCHORARRAY($U$2), ROW(C25), COLUMN(D25)), "")</f>
        <v/>
      </c>
      <c r="N27" s="170" t="str" cm="1">
        <f t="array" ref="N27">IFERROR(INDEX(_xlfn.ANCHORARRAY($U$2), ROW(D25), COLUMN(E25)), "")</f>
        <v/>
      </c>
      <c r="O27" s="170" t="str" cm="1">
        <f t="array" ref="O27">IFERROR(INDEX(_xlfn.ANCHORARRAY($U$2), ROW(E25), COLUMN(F25)), "")</f>
        <v/>
      </c>
      <c r="P27" s="170" t="str" cm="1">
        <f t="array" ref="P27">IFERROR(INDEX(_xlfn.ANCHORARRAY($U$2), ROW(F25), COLUMN(G25)), "")</f>
        <v/>
      </c>
      <c r="Q27" s="170" t="str" cm="1">
        <f t="array" ref="Q27">IFERROR(INDEX(_xlfn.ANCHORARRAY($U$2), ROW(G25), COLUMN(H25)), "")</f>
        <v/>
      </c>
      <c r="R27" s="170" t="str" cm="1">
        <f t="array" ref="R27">IFERROR(INDEX(_xlfn.ANCHORARRAY($U$2), ROW(H25), COLUMN(I25)), "")</f>
        <v/>
      </c>
      <c r="S27" s="170" t="str" cm="1">
        <f t="array" ref="S27">IFERROR(INDEX(_xlfn.ANCHORARRAY($U$2), ROW(I25), COLUMN(J25)), "")</f>
        <v/>
      </c>
    </row>
    <row r="28" spans="1:19">
      <c r="A28" t="s">
        <v>143</v>
      </c>
      <c r="J28" s="170" t="str" cm="1">
        <f t="array" ref="J28">IFERROR(INDEX(_xlfn.ANCHORARRAY(U$2), ROW(A26), COLUMN(A26)), "")</f>
        <v/>
      </c>
      <c r="K28" s="170" t="str" cm="1">
        <f t="array" ref="K28">IFERROR(INDEX(_xlfn.ANCHORARRAY($U$2), ROW(A26), COLUMN(B26)), "")</f>
        <v/>
      </c>
      <c r="L28" s="170" t="str" cm="1">
        <f t="array" ref="L28">IFERROR(INDEX(_xlfn.ANCHORARRAY($U$2), ROW(B26), COLUMN(C26)), "")</f>
        <v/>
      </c>
      <c r="M28" s="170" t="str" cm="1">
        <f t="array" ref="M28">IFERROR(INDEX(_xlfn.ANCHORARRAY($U$2), ROW(C26), COLUMN(D26)), "")</f>
        <v/>
      </c>
      <c r="N28" s="170" t="str" cm="1">
        <f t="array" ref="N28">IFERROR(INDEX(_xlfn.ANCHORARRAY($U$2), ROW(D26), COLUMN(E26)), "")</f>
        <v/>
      </c>
      <c r="O28" s="170" t="str" cm="1">
        <f t="array" ref="O28">IFERROR(INDEX(_xlfn.ANCHORARRAY($U$2), ROW(E26), COLUMN(F26)), "")</f>
        <v/>
      </c>
      <c r="P28" s="170" t="str" cm="1">
        <f t="array" ref="P28">IFERROR(INDEX(_xlfn.ANCHORARRAY($U$2), ROW(F26), COLUMN(G26)), "")</f>
        <v/>
      </c>
      <c r="Q28" s="170" t="str" cm="1">
        <f t="array" ref="Q28">IFERROR(INDEX(_xlfn.ANCHORARRAY($U$2), ROW(G26), COLUMN(H26)), "")</f>
        <v/>
      </c>
      <c r="R28" s="170" t="str" cm="1">
        <f t="array" ref="R28">IFERROR(INDEX(_xlfn.ANCHORARRAY($U$2), ROW(H26), COLUMN(I26)), "")</f>
        <v/>
      </c>
      <c r="S28" s="170" t="str" cm="1">
        <f t="array" ref="S28">IFERROR(INDEX(_xlfn.ANCHORARRAY($U$2), ROW(I26), COLUMN(J26)), "")</f>
        <v/>
      </c>
    </row>
    <row r="29" spans="1:19">
      <c r="A29" t="s">
        <v>144</v>
      </c>
      <c r="J29" s="170" t="str" cm="1">
        <f t="array" ref="J29">IFERROR(INDEX(_xlfn.ANCHORARRAY(U$2), ROW(A27), COLUMN(A27)), "")</f>
        <v/>
      </c>
      <c r="K29" s="170" t="str" cm="1">
        <f t="array" ref="K29">IFERROR(INDEX(_xlfn.ANCHORARRAY($U$2), ROW(A27), COLUMN(B27)), "")</f>
        <v/>
      </c>
      <c r="L29" s="170" t="str" cm="1">
        <f t="array" ref="L29">IFERROR(INDEX(_xlfn.ANCHORARRAY($U$2), ROW(B27), COLUMN(C27)), "")</f>
        <v/>
      </c>
      <c r="M29" s="170" t="str" cm="1">
        <f t="array" ref="M29">IFERROR(INDEX(_xlfn.ANCHORARRAY($U$2), ROW(C27), COLUMN(D27)), "")</f>
        <v/>
      </c>
      <c r="N29" s="170" t="str" cm="1">
        <f t="array" ref="N29">IFERROR(INDEX(_xlfn.ANCHORARRAY($U$2), ROW(D27), COLUMN(E27)), "")</f>
        <v/>
      </c>
      <c r="O29" s="170" t="str" cm="1">
        <f t="array" ref="O29">IFERROR(INDEX(_xlfn.ANCHORARRAY($U$2), ROW(E27), COLUMN(F27)), "")</f>
        <v/>
      </c>
      <c r="P29" s="170" t="str" cm="1">
        <f t="array" ref="P29">IFERROR(INDEX(_xlfn.ANCHORARRAY($U$2), ROW(F27), COLUMN(G27)), "")</f>
        <v/>
      </c>
      <c r="Q29" s="170" t="str" cm="1">
        <f t="array" ref="Q29">IFERROR(INDEX(_xlfn.ANCHORARRAY($U$2), ROW(G27), COLUMN(H27)), "")</f>
        <v/>
      </c>
      <c r="R29" s="170" t="str" cm="1">
        <f t="array" ref="R29">IFERROR(INDEX(_xlfn.ANCHORARRAY($U$2), ROW(H27), COLUMN(I27)), "")</f>
        <v/>
      </c>
      <c r="S29" s="170" t="str" cm="1">
        <f t="array" ref="S29">IFERROR(INDEX(_xlfn.ANCHORARRAY($U$2), ROW(I27), COLUMN(J27)), "")</f>
        <v/>
      </c>
    </row>
    <row r="30" spans="1:19">
      <c r="A30" t="s">
        <v>145</v>
      </c>
      <c r="J30" s="170" t="str" cm="1">
        <f t="array" ref="J30">IFERROR(INDEX(_xlfn.ANCHORARRAY(U$2), ROW(A28), COLUMN(A28)), "")</f>
        <v/>
      </c>
      <c r="K30" s="170" t="str" cm="1">
        <f t="array" ref="K30">IFERROR(INDEX(_xlfn.ANCHORARRAY($U$2), ROW(A28), COLUMN(B28)), "")</f>
        <v/>
      </c>
      <c r="L30" s="170" t="str" cm="1">
        <f t="array" ref="L30">IFERROR(INDEX(_xlfn.ANCHORARRAY($U$2), ROW(B28), COLUMN(C28)), "")</f>
        <v/>
      </c>
      <c r="M30" s="170" t="str" cm="1">
        <f t="array" ref="M30">IFERROR(INDEX(_xlfn.ANCHORARRAY($U$2), ROW(C28), COLUMN(D28)), "")</f>
        <v/>
      </c>
      <c r="N30" s="170" t="str" cm="1">
        <f t="array" ref="N30">IFERROR(INDEX(_xlfn.ANCHORARRAY($U$2), ROW(D28), COLUMN(E28)), "")</f>
        <v/>
      </c>
      <c r="O30" s="170" t="str" cm="1">
        <f t="array" ref="O30">IFERROR(INDEX(_xlfn.ANCHORARRAY($U$2), ROW(E28), COLUMN(F28)), "")</f>
        <v/>
      </c>
      <c r="P30" s="170" t="str" cm="1">
        <f t="array" ref="P30">IFERROR(INDEX(_xlfn.ANCHORARRAY($U$2), ROW(F28), COLUMN(G28)), "")</f>
        <v/>
      </c>
      <c r="Q30" s="170" t="str" cm="1">
        <f t="array" ref="Q30">IFERROR(INDEX(_xlfn.ANCHORARRAY($U$2), ROW(G28), COLUMN(H28)), "")</f>
        <v/>
      </c>
      <c r="R30" s="170" t="str" cm="1">
        <f t="array" ref="R30">IFERROR(INDEX(_xlfn.ANCHORARRAY($U$2), ROW(H28), COLUMN(I28)), "")</f>
        <v/>
      </c>
      <c r="S30" s="170" t="str" cm="1">
        <f t="array" ref="S30">IFERROR(INDEX(_xlfn.ANCHORARRAY($U$2), ROW(I28), COLUMN(J28)), "")</f>
        <v/>
      </c>
    </row>
    <row r="31" spans="1:19">
      <c r="A31" t="s">
        <v>146</v>
      </c>
      <c r="J31" s="170" t="str" cm="1">
        <f t="array" ref="J31">IFERROR(INDEX(_xlfn.ANCHORARRAY(U$2), ROW(A29), COLUMN(A29)), "")</f>
        <v/>
      </c>
      <c r="K31" s="170" t="str" cm="1">
        <f t="array" ref="K31">IFERROR(INDEX(_xlfn.ANCHORARRAY($U$2), ROW(A29), COLUMN(B29)), "")</f>
        <v/>
      </c>
      <c r="L31" s="170" t="str" cm="1">
        <f t="array" ref="L31">IFERROR(INDEX(_xlfn.ANCHORARRAY($U$2), ROW(B29), COLUMN(C29)), "")</f>
        <v/>
      </c>
      <c r="M31" s="170" t="str" cm="1">
        <f t="array" ref="M31">IFERROR(INDEX(_xlfn.ANCHORARRAY($U$2), ROW(C29), COLUMN(D29)), "")</f>
        <v/>
      </c>
      <c r="N31" s="170" t="str" cm="1">
        <f t="array" ref="N31">IFERROR(INDEX(_xlfn.ANCHORARRAY($U$2), ROW(D29), COLUMN(E29)), "")</f>
        <v/>
      </c>
      <c r="O31" s="170" t="str" cm="1">
        <f t="array" ref="O31">IFERROR(INDEX(_xlfn.ANCHORARRAY($U$2), ROW(E29), COLUMN(F29)), "")</f>
        <v/>
      </c>
      <c r="P31" s="170" t="str" cm="1">
        <f t="array" ref="P31">IFERROR(INDEX(_xlfn.ANCHORARRAY($U$2), ROW(F29), COLUMN(G29)), "")</f>
        <v/>
      </c>
      <c r="Q31" s="170" t="str" cm="1">
        <f t="array" ref="Q31">IFERROR(INDEX(_xlfn.ANCHORARRAY($U$2), ROW(G29), COLUMN(H29)), "")</f>
        <v/>
      </c>
      <c r="R31" s="170" t="str" cm="1">
        <f t="array" ref="R31">IFERROR(INDEX(_xlfn.ANCHORARRAY($U$2), ROW(H29), COLUMN(I29)), "")</f>
        <v/>
      </c>
      <c r="S31" s="170" t="str" cm="1">
        <f t="array" ref="S31">IFERROR(INDEX(_xlfn.ANCHORARRAY($U$2), ROW(I29), COLUMN(J29)), "")</f>
        <v/>
      </c>
    </row>
    <row r="32" spans="1:19">
      <c r="A32" t="s">
        <v>28</v>
      </c>
      <c r="J32" s="170" t="str" cm="1">
        <f t="array" ref="J32">IFERROR(INDEX(_xlfn.ANCHORARRAY(U$2), ROW(A30), COLUMN(A30)), "")</f>
        <v/>
      </c>
      <c r="K32" s="170" t="str" cm="1">
        <f t="array" ref="K32">IFERROR(INDEX(_xlfn.ANCHORARRAY($U$2), ROW(A30), COLUMN(B30)), "")</f>
        <v/>
      </c>
      <c r="L32" s="170" t="str" cm="1">
        <f t="array" ref="L32">IFERROR(INDEX(_xlfn.ANCHORARRAY($U$2), ROW(B30), COLUMN(C30)), "")</f>
        <v/>
      </c>
      <c r="M32" s="170" t="str" cm="1">
        <f t="array" ref="M32">IFERROR(INDEX(_xlfn.ANCHORARRAY($U$2), ROW(C30), COLUMN(D30)), "")</f>
        <v/>
      </c>
      <c r="N32" s="170" t="str" cm="1">
        <f t="array" ref="N32">IFERROR(INDEX(_xlfn.ANCHORARRAY($U$2), ROW(D30), COLUMN(E30)), "")</f>
        <v/>
      </c>
      <c r="O32" s="170" t="str" cm="1">
        <f t="array" ref="O32">IFERROR(INDEX(_xlfn.ANCHORARRAY($U$2), ROW(E30), COLUMN(F30)), "")</f>
        <v/>
      </c>
      <c r="P32" s="170" t="str" cm="1">
        <f t="array" ref="P32">IFERROR(INDEX(_xlfn.ANCHORARRAY($U$2), ROW(F30), COLUMN(G30)), "")</f>
        <v/>
      </c>
      <c r="Q32" s="170" t="str" cm="1">
        <f t="array" ref="Q32">IFERROR(INDEX(_xlfn.ANCHORARRAY($U$2), ROW(G30), COLUMN(H30)), "")</f>
        <v/>
      </c>
      <c r="R32" s="170" t="str" cm="1">
        <f t="array" ref="R32">IFERROR(INDEX(_xlfn.ANCHORARRAY($U$2), ROW(H30), COLUMN(I30)), "")</f>
        <v/>
      </c>
      <c r="S32" s="170" t="str" cm="1">
        <f t="array" ref="S32">IFERROR(INDEX(_xlfn.ANCHORARRAY($U$2), ROW(I30), COLUMN(J30)), "")</f>
        <v/>
      </c>
    </row>
    <row r="33" spans="1:19">
      <c r="A33" t="s">
        <v>30</v>
      </c>
      <c r="J33" s="170" t="str" cm="1">
        <f t="array" ref="J33">IFERROR(INDEX(_xlfn.ANCHORARRAY(U$2), ROW(A31), COLUMN(A31)), "")</f>
        <v/>
      </c>
      <c r="K33" s="170" t="str" cm="1">
        <f t="array" ref="K33">IFERROR(INDEX(_xlfn.ANCHORARRAY($U$2), ROW(A31), COLUMN(B31)), "")</f>
        <v/>
      </c>
      <c r="L33" s="170" t="str" cm="1">
        <f t="array" ref="L33">IFERROR(INDEX(_xlfn.ANCHORARRAY($U$2), ROW(B31), COLUMN(C31)), "")</f>
        <v/>
      </c>
      <c r="M33" s="170" t="str" cm="1">
        <f t="array" ref="M33">IFERROR(INDEX(_xlfn.ANCHORARRAY($U$2), ROW(C31), COLUMN(D31)), "")</f>
        <v/>
      </c>
      <c r="N33" s="170" t="str" cm="1">
        <f t="array" ref="N33">IFERROR(INDEX(_xlfn.ANCHORARRAY($U$2), ROW(D31), COLUMN(E31)), "")</f>
        <v/>
      </c>
      <c r="O33" s="170" t="str" cm="1">
        <f t="array" ref="O33">IFERROR(INDEX(_xlfn.ANCHORARRAY($U$2), ROW(E31), COLUMN(F31)), "")</f>
        <v/>
      </c>
      <c r="P33" s="170" t="str" cm="1">
        <f t="array" ref="P33">IFERROR(INDEX(_xlfn.ANCHORARRAY($U$2), ROW(F31), COLUMN(G31)), "")</f>
        <v/>
      </c>
      <c r="Q33" s="170" t="str" cm="1">
        <f t="array" ref="Q33">IFERROR(INDEX(_xlfn.ANCHORARRAY($U$2), ROW(G31), COLUMN(H31)), "")</f>
        <v/>
      </c>
      <c r="R33" s="170" t="str" cm="1">
        <f t="array" ref="R33">IFERROR(INDEX(_xlfn.ANCHORARRAY($U$2), ROW(H31), COLUMN(I31)), "")</f>
        <v/>
      </c>
      <c r="S33" s="170" t="str" cm="1">
        <f t="array" ref="S33">IFERROR(INDEX(_xlfn.ANCHORARRAY($U$2), ROW(I31), COLUMN(J31)), "")</f>
        <v/>
      </c>
    </row>
    <row r="34" spans="1:19">
      <c r="J34" s="170" t="str" cm="1">
        <f t="array" ref="J34">IFERROR(INDEX(_xlfn.ANCHORARRAY(U$2), ROW(A32), COLUMN(A32)), "")</f>
        <v/>
      </c>
      <c r="K34" s="170" t="str" cm="1">
        <f t="array" ref="K34">IFERROR(INDEX(_xlfn.ANCHORARRAY($U$2), ROW(A32), COLUMN(B32)), "")</f>
        <v/>
      </c>
      <c r="L34" s="170" t="str" cm="1">
        <f t="array" ref="L34">IFERROR(INDEX(_xlfn.ANCHORARRAY($U$2), ROW(B32), COLUMN(C32)), "")</f>
        <v/>
      </c>
      <c r="M34" s="170" t="str" cm="1">
        <f t="array" ref="M34">IFERROR(INDEX(_xlfn.ANCHORARRAY($U$2), ROW(C32), COLUMN(D32)), "")</f>
        <v/>
      </c>
      <c r="N34" s="170" t="str" cm="1">
        <f t="array" ref="N34">IFERROR(INDEX(_xlfn.ANCHORARRAY($U$2), ROW(D32), COLUMN(E32)), "")</f>
        <v/>
      </c>
      <c r="O34" s="170" t="str" cm="1">
        <f t="array" ref="O34">IFERROR(INDEX(_xlfn.ANCHORARRAY($U$2), ROW(E32), COLUMN(F32)), "")</f>
        <v/>
      </c>
      <c r="P34" s="170" t="str" cm="1">
        <f t="array" ref="P34">IFERROR(INDEX(_xlfn.ANCHORARRAY($U$2), ROW(F32), COLUMN(G32)), "")</f>
        <v/>
      </c>
      <c r="Q34" s="170" t="str" cm="1">
        <f t="array" ref="Q34">IFERROR(INDEX(_xlfn.ANCHORARRAY($U$2), ROW(G32), COLUMN(H32)), "")</f>
        <v/>
      </c>
      <c r="R34" s="170" t="str" cm="1">
        <f t="array" ref="R34">IFERROR(INDEX(_xlfn.ANCHORARRAY($U$2), ROW(H32), COLUMN(I32)), "")</f>
        <v/>
      </c>
      <c r="S34" s="170" t="str" cm="1">
        <f t="array" ref="S34">IFERROR(INDEX(_xlfn.ANCHORARRAY($U$2), ROW(I32), COLUMN(J32)), "")</f>
        <v/>
      </c>
    </row>
    <row r="35" spans="1:19">
      <c r="J35" s="170" t="str" cm="1">
        <f t="array" ref="J35">IFERROR(INDEX(_xlfn.ANCHORARRAY(U$2), ROW(A33), COLUMN(A33)), "")</f>
        <v/>
      </c>
      <c r="K35" s="170" t="str" cm="1">
        <f t="array" ref="K35">IFERROR(INDEX(_xlfn.ANCHORARRAY($U$2), ROW(A33), COLUMN(B33)), "")</f>
        <v/>
      </c>
      <c r="L35" s="170" t="str" cm="1">
        <f t="array" ref="L35">IFERROR(INDEX(_xlfn.ANCHORARRAY($U$2), ROW(B33), COLUMN(C33)), "")</f>
        <v/>
      </c>
      <c r="M35" s="170" t="str" cm="1">
        <f t="array" ref="M35">IFERROR(INDEX(_xlfn.ANCHORARRAY($U$2), ROW(C33), COLUMN(D33)), "")</f>
        <v/>
      </c>
      <c r="N35" s="170" t="str" cm="1">
        <f t="array" ref="N35">IFERROR(INDEX(_xlfn.ANCHORARRAY($U$2), ROW(D33), COLUMN(E33)), "")</f>
        <v/>
      </c>
      <c r="O35" s="170" t="str" cm="1">
        <f t="array" ref="O35">IFERROR(INDEX(_xlfn.ANCHORARRAY($U$2), ROW(E33), COLUMN(F33)), "")</f>
        <v/>
      </c>
      <c r="P35" s="170" t="str" cm="1">
        <f t="array" ref="P35">IFERROR(INDEX(_xlfn.ANCHORARRAY($U$2), ROW(F33), COLUMN(G33)), "")</f>
        <v/>
      </c>
      <c r="Q35" s="170" t="str" cm="1">
        <f t="array" ref="Q35">IFERROR(INDEX(_xlfn.ANCHORARRAY($U$2), ROW(G33), COLUMN(H33)), "")</f>
        <v/>
      </c>
      <c r="R35" s="170" t="str" cm="1">
        <f t="array" ref="R35">IFERROR(INDEX(_xlfn.ANCHORARRAY($U$2), ROW(H33), COLUMN(I33)), "")</f>
        <v/>
      </c>
      <c r="S35" s="170" t="str" cm="1">
        <f t="array" ref="S35">IFERROR(INDEX(_xlfn.ANCHORARRAY($U$2), ROW(I33), COLUMN(J33)), "")</f>
        <v/>
      </c>
    </row>
    <row r="36" spans="1:19">
      <c r="J36" s="170" t="str" cm="1">
        <f t="array" ref="J36">IFERROR(INDEX(_xlfn.ANCHORARRAY(U$2), ROW(A34), COLUMN(A34)), "")</f>
        <v/>
      </c>
      <c r="K36" s="170" t="str" cm="1">
        <f t="array" ref="K36">IFERROR(INDEX(_xlfn.ANCHORARRAY($U$2), ROW(A34), COLUMN(B34)), "")</f>
        <v/>
      </c>
      <c r="L36" s="170" t="str" cm="1">
        <f t="array" ref="L36">IFERROR(INDEX(_xlfn.ANCHORARRAY($U$2), ROW(B34), COLUMN(C34)), "")</f>
        <v/>
      </c>
      <c r="M36" s="170" t="str" cm="1">
        <f t="array" ref="M36">IFERROR(INDEX(_xlfn.ANCHORARRAY($U$2), ROW(C34), COLUMN(D34)), "")</f>
        <v/>
      </c>
      <c r="N36" s="170" t="str" cm="1">
        <f t="array" ref="N36">IFERROR(INDEX(_xlfn.ANCHORARRAY($U$2), ROW(D34), COLUMN(E34)), "")</f>
        <v/>
      </c>
      <c r="O36" s="170" t="str" cm="1">
        <f t="array" ref="O36">IFERROR(INDEX(_xlfn.ANCHORARRAY($U$2), ROW(E34), COLUMN(F34)), "")</f>
        <v/>
      </c>
      <c r="P36" s="170" t="str" cm="1">
        <f t="array" ref="P36">IFERROR(INDEX(_xlfn.ANCHORARRAY($U$2), ROW(F34), COLUMN(G34)), "")</f>
        <v/>
      </c>
      <c r="Q36" s="170" t="str" cm="1">
        <f t="array" ref="Q36">IFERROR(INDEX(_xlfn.ANCHORARRAY($U$2), ROW(G34), COLUMN(H34)), "")</f>
        <v/>
      </c>
      <c r="R36" s="170" t="str" cm="1">
        <f t="array" ref="R36">IFERROR(INDEX(_xlfn.ANCHORARRAY($U$2), ROW(H34), COLUMN(I34)), "")</f>
        <v/>
      </c>
      <c r="S36" s="170" t="str" cm="1">
        <f t="array" ref="S36">IFERROR(INDEX(_xlfn.ANCHORARRAY($U$2), ROW(I34), COLUMN(J34)), "")</f>
        <v/>
      </c>
    </row>
    <row r="37" spans="1:19">
      <c r="J37" s="170" t="str" cm="1">
        <f t="array" ref="J37">IFERROR(INDEX(_xlfn.ANCHORARRAY(U$2), ROW(A35), COLUMN(A35)), "")</f>
        <v/>
      </c>
      <c r="K37" s="170" t="str" cm="1">
        <f t="array" ref="K37">IFERROR(INDEX(_xlfn.ANCHORARRAY($U$2), ROW(A35), COLUMN(B35)), "")</f>
        <v/>
      </c>
      <c r="L37" s="170" t="str" cm="1">
        <f t="array" ref="L37">IFERROR(INDEX(_xlfn.ANCHORARRAY($U$2), ROW(B35), COLUMN(C35)), "")</f>
        <v/>
      </c>
      <c r="M37" s="170" t="str" cm="1">
        <f t="array" ref="M37">IFERROR(INDEX(_xlfn.ANCHORARRAY($U$2), ROW(C35), COLUMN(D35)), "")</f>
        <v/>
      </c>
      <c r="N37" s="170" t="str" cm="1">
        <f t="array" ref="N37">IFERROR(INDEX(_xlfn.ANCHORARRAY($U$2), ROW(D35), COLUMN(E35)), "")</f>
        <v/>
      </c>
      <c r="O37" s="170" t="str" cm="1">
        <f t="array" ref="O37">IFERROR(INDEX(_xlfn.ANCHORARRAY($U$2), ROW(E35), COLUMN(F35)), "")</f>
        <v/>
      </c>
      <c r="P37" s="170" t="str" cm="1">
        <f t="array" ref="P37">IFERROR(INDEX(_xlfn.ANCHORARRAY($U$2), ROW(F35), COLUMN(G35)), "")</f>
        <v/>
      </c>
      <c r="Q37" s="170" t="str" cm="1">
        <f t="array" ref="Q37">IFERROR(INDEX(_xlfn.ANCHORARRAY($U$2), ROW(G35), COLUMN(H35)), "")</f>
        <v/>
      </c>
      <c r="R37" s="170" t="str" cm="1">
        <f t="array" ref="R37">IFERROR(INDEX(_xlfn.ANCHORARRAY($U$2), ROW(H35), COLUMN(I35)), "")</f>
        <v/>
      </c>
      <c r="S37" s="170" t="str" cm="1">
        <f t="array" ref="S37">IFERROR(INDEX(_xlfn.ANCHORARRAY($U$2), ROW(I35), COLUMN(J35)), "")</f>
        <v/>
      </c>
    </row>
    <row r="38" spans="1:19">
      <c r="A38">
        <v>21</v>
      </c>
      <c r="J38" s="170" t="str" cm="1">
        <f t="array" ref="J38">IFERROR(INDEX(_xlfn.ANCHORARRAY(U$2), ROW(A36), COLUMN(A36)), "")</f>
        <v/>
      </c>
      <c r="K38" s="170" t="str" cm="1">
        <f t="array" ref="K38">IFERROR(INDEX(_xlfn.ANCHORARRAY($U$2), ROW(A36), COLUMN(B36)), "")</f>
        <v/>
      </c>
      <c r="L38" s="170" t="str" cm="1">
        <f t="array" ref="L38">IFERROR(INDEX(_xlfn.ANCHORARRAY($U$2), ROW(B36), COLUMN(C36)), "")</f>
        <v/>
      </c>
      <c r="M38" s="170" t="str" cm="1">
        <f t="array" ref="M38">IFERROR(INDEX(_xlfn.ANCHORARRAY($U$2), ROW(C36), COLUMN(D36)), "")</f>
        <v/>
      </c>
      <c r="N38" s="170" t="str" cm="1">
        <f t="array" ref="N38">IFERROR(INDEX(_xlfn.ANCHORARRAY($U$2), ROW(D36), COLUMN(E36)), "")</f>
        <v/>
      </c>
      <c r="O38" s="170" t="str" cm="1">
        <f t="array" ref="O38">IFERROR(INDEX(_xlfn.ANCHORARRAY($U$2), ROW(E36), COLUMN(F36)), "")</f>
        <v/>
      </c>
      <c r="P38" s="170" t="str" cm="1">
        <f t="array" ref="P38">IFERROR(INDEX(_xlfn.ANCHORARRAY($U$2), ROW(F36), COLUMN(G36)), "")</f>
        <v/>
      </c>
      <c r="Q38" s="170" t="str" cm="1">
        <f t="array" ref="Q38">IFERROR(INDEX(_xlfn.ANCHORARRAY($U$2), ROW(G36), COLUMN(H36)), "")</f>
        <v/>
      </c>
      <c r="R38" s="170" t="str" cm="1">
        <f t="array" ref="R38">IFERROR(INDEX(_xlfn.ANCHORARRAY($U$2), ROW(H36), COLUMN(I36)), "")</f>
        <v/>
      </c>
      <c r="S38" s="170" t="str" cm="1">
        <f t="array" ref="S38">IFERROR(INDEX(_xlfn.ANCHORARRAY($U$2), ROW(I36), COLUMN(J36)), "")</f>
        <v/>
      </c>
    </row>
    <row r="39" spans="1:19">
      <c r="A39">
        <v>22</v>
      </c>
      <c r="J39" s="170" t="str" cm="1">
        <f t="array" ref="J39">IFERROR(INDEX(_xlfn.ANCHORARRAY(U$2), ROW(A37), COLUMN(A37)), "")</f>
        <v/>
      </c>
      <c r="K39" s="170" t="str" cm="1">
        <f t="array" ref="K39">IFERROR(INDEX(_xlfn.ANCHORARRAY($U$2), ROW(A37), COLUMN(B37)), "")</f>
        <v/>
      </c>
      <c r="L39" s="170" t="str" cm="1">
        <f t="array" ref="L39">IFERROR(INDEX(_xlfn.ANCHORARRAY($U$2), ROW(B37), COLUMN(C37)), "")</f>
        <v/>
      </c>
      <c r="M39" s="170" t="str" cm="1">
        <f t="array" ref="M39">IFERROR(INDEX(_xlfn.ANCHORARRAY($U$2), ROW(C37), COLUMN(D37)), "")</f>
        <v/>
      </c>
      <c r="N39" s="170" t="str" cm="1">
        <f t="array" ref="N39">IFERROR(INDEX(_xlfn.ANCHORARRAY($U$2), ROW(D37), COLUMN(E37)), "")</f>
        <v/>
      </c>
      <c r="O39" s="170" t="str" cm="1">
        <f t="array" ref="O39">IFERROR(INDEX(_xlfn.ANCHORARRAY($U$2), ROW(E37), COLUMN(F37)), "")</f>
        <v/>
      </c>
      <c r="P39" s="170" t="str" cm="1">
        <f t="array" ref="P39">IFERROR(INDEX(_xlfn.ANCHORARRAY($U$2), ROW(F37), COLUMN(G37)), "")</f>
        <v/>
      </c>
      <c r="Q39" s="170" t="str" cm="1">
        <f t="array" ref="Q39">IFERROR(INDEX(_xlfn.ANCHORARRAY($U$2), ROW(G37), COLUMN(H37)), "")</f>
        <v/>
      </c>
      <c r="R39" s="170" t="str" cm="1">
        <f t="array" ref="R39">IFERROR(INDEX(_xlfn.ANCHORARRAY($U$2), ROW(H37), COLUMN(I37)), "")</f>
        <v/>
      </c>
      <c r="S39" s="170" t="str" cm="1">
        <f t="array" ref="S39">IFERROR(INDEX(_xlfn.ANCHORARRAY($U$2), ROW(I37), COLUMN(J37)), "")</f>
        <v/>
      </c>
    </row>
    <row r="40" spans="1:19">
      <c r="A40">
        <v>23</v>
      </c>
    </row>
    <row r="41" spans="1:19">
      <c r="A41">
        <v>24</v>
      </c>
    </row>
    <row r="42" spans="1:19">
      <c r="A42">
        <v>25</v>
      </c>
    </row>
    <row r="43" spans="1:19">
      <c r="A43">
        <v>26</v>
      </c>
    </row>
    <row r="44" spans="1:19">
      <c r="A44">
        <v>27</v>
      </c>
    </row>
    <row r="45" spans="1:19">
      <c r="A45">
        <v>28</v>
      </c>
    </row>
    <row r="46" spans="1:19">
      <c r="A46">
        <v>29</v>
      </c>
    </row>
    <row r="47" spans="1:19">
      <c r="A47">
        <v>30</v>
      </c>
    </row>
    <row r="48" spans="1:19">
      <c r="A48">
        <v>31</v>
      </c>
    </row>
    <row r="49" spans="1:1">
      <c r="A49">
        <v>32</v>
      </c>
    </row>
    <row r="50" spans="1:1">
      <c r="A50">
        <v>33</v>
      </c>
    </row>
    <row r="51" spans="1:1">
      <c r="A51">
        <v>34</v>
      </c>
    </row>
    <row r="52" spans="1:1">
      <c r="A52">
        <v>35</v>
      </c>
    </row>
    <row r="53" spans="1:1">
      <c r="A53">
        <v>36</v>
      </c>
    </row>
    <row r="54" spans="1:1">
      <c r="A54">
        <v>37</v>
      </c>
    </row>
    <row r="55" spans="1:1">
      <c r="A55">
        <v>38</v>
      </c>
    </row>
    <row r="56" spans="1:1">
      <c r="A56">
        <v>39</v>
      </c>
    </row>
    <row r="57" spans="1:1">
      <c r="A57">
        <v>40</v>
      </c>
    </row>
    <row r="58" spans="1:1">
      <c r="A58">
        <v>41</v>
      </c>
    </row>
    <row r="59" spans="1:1">
      <c r="A59">
        <v>42</v>
      </c>
    </row>
    <row r="60" spans="1:1">
      <c r="A60">
        <v>43</v>
      </c>
    </row>
    <row r="61" spans="1:1">
      <c r="A61">
        <v>44</v>
      </c>
    </row>
    <row r="62" spans="1:1">
      <c r="A62">
        <v>45</v>
      </c>
    </row>
    <row r="63" spans="1:1">
      <c r="A63">
        <v>46</v>
      </c>
    </row>
    <row r="64" spans="1:1">
      <c r="A64">
        <v>47</v>
      </c>
    </row>
  </sheetData>
  <mergeCells count="2">
    <mergeCell ref="C19:G26"/>
    <mergeCell ref="J1:S1"/>
  </mergeCells>
  <phoneticPr fontId="27" type="noConversion"/>
  <pageMargins left="0.70000000000000007" right="0.70000000000000007" top="0.75" bottom="0.75" header="0.30000000000000004" footer="0.30000000000000004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C0B1-A3F5-433E-BC27-D03543CB585E}">
  <sheetPr codeName="Sheet4">
    <tabColor rgb="FFFF0000"/>
  </sheetPr>
  <dimension ref="A1:Y43"/>
  <sheetViews>
    <sheetView zoomScale="85" zoomScaleNormal="85" workbookViewId="0">
      <selection activeCell="N25" sqref="N25"/>
    </sheetView>
  </sheetViews>
  <sheetFormatPr defaultColWidth="10" defaultRowHeight="13.2"/>
  <cols>
    <col min="1" max="1" width="5.5546875" bestFit="1" customWidth="1"/>
    <col min="2" max="2" width="5" bestFit="1" customWidth="1"/>
    <col min="3" max="3" width="20.5546875" bestFit="1" customWidth="1"/>
    <col min="4" max="4" width="13.33203125" bestFit="1" customWidth="1"/>
    <col min="5" max="5" width="7.6640625" bestFit="1" customWidth="1"/>
    <col min="6" max="6" width="10.44140625" bestFit="1" customWidth="1"/>
    <col min="7" max="7" width="3" customWidth="1"/>
    <col min="8" max="8" width="4.109375" bestFit="1" customWidth="1"/>
    <col min="9" max="9" width="15.5546875" bestFit="1" customWidth="1"/>
    <col min="10" max="10" width="6.109375" bestFit="1" customWidth="1"/>
    <col min="11" max="11" width="10.6640625" customWidth="1"/>
    <col min="12" max="12" width="17.33203125" bestFit="1" customWidth="1"/>
    <col min="13" max="13" width="31" bestFit="1" customWidth="1"/>
    <col min="14" max="14" width="5.5546875" bestFit="1" customWidth="1"/>
    <col min="15" max="15" width="15" bestFit="1" customWidth="1"/>
    <col min="16" max="16" width="6.6640625" bestFit="1" customWidth="1"/>
    <col min="17" max="18" width="10" customWidth="1"/>
    <col min="19" max="19" width="15.5546875" bestFit="1" customWidth="1"/>
    <col min="20" max="23" width="10" customWidth="1"/>
    <col min="24" max="24" width="15" bestFit="1" customWidth="1"/>
    <col min="25" max="25" width="6.6640625" bestFit="1" customWidth="1"/>
    <col min="26" max="26" width="10" customWidth="1"/>
  </cols>
  <sheetData>
    <row r="1" spans="1:25" ht="13.8" thickBot="1">
      <c r="A1" s="259" t="s">
        <v>147</v>
      </c>
      <c r="B1" s="259"/>
      <c r="C1" s="259"/>
      <c r="D1" s="259"/>
      <c r="E1" s="259"/>
      <c r="F1" s="259"/>
      <c r="H1" s="259" t="s">
        <v>148</v>
      </c>
      <c r="I1" s="259"/>
      <c r="J1" s="259"/>
      <c r="K1" s="259"/>
      <c r="L1" s="259"/>
      <c r="M1" s="259"/>
      <c r="N1" s="259"/>
      <c r="O1" s="259"/>
      <c r="P1" s="259"/>
      <c r="R1" s="259" t="s">
        <v>148</v>
      </c>
      <c r="S1" s="259"/>
      <c r="T1" s="259"/>
      <c r="U1" s="259"/>
      <c r="V1" s="259"/>
      <c r="W1" s="259"/>
      <c r="X1" s="259"/>
      <c r="Y1" s="259"/>
    </row>
    <row r="2" spans="1:25" ht="13.8" thickBot="1">
      <c r="A2" s="148" t="s">
        <v>149</v>
      </c>
      <c r="B2" s="149" t="s">
        <v>150</v>
      </c>
      <c r="C2" s="150" t="s">
        <v>151</v>
      </c>
      <c r="D2" s="151" t="s">
        <v>152</v>
      </c>
      <c r="E2" s="152" t="s">
        <v>20</v>
      </c>
      <c r="F2" s="153" t="s">
        <v>19</v>
      </c>
      <c r="H2" s="154" t="s">
        <v>149</v>
      </c>
      <c r="I2" s="155" t="s">
        <v>119</v>
      </c>
      <c r="J2" s="155" t="s">
        <v>153</v>
      </c>
      <c r="K2" s="156" t="s">
        <v>154</v>
      </c>
      <c r="L2" s="156" t="s">
        <v>60</v>
      </c>
      <c r="M2" s="156" t="s">
        <v>63</v>
      </c>
      <c r="N2" s="156" t="s">
        <v>155</v>
      </c>
      <c r="O2" s="156" t="s">
        <v>156</v>
      </c>
      <c r="P2" s="157" t="s">
        <v>124</v>
      </c>
      <c r="R2" s="154" t="s">
        <v>149</v>
      </c>
      <c r="S2" s="156" t="s">
        <v>157</v>
      </c>
      <c r="T2" s="156" t="s">
        <v>154</v>
      </c>
      <c r="U2" s="156" t="s">
        <v>60</v>
      </c>
      <c r="V2" s="156" t="s">
        <v>63</v>
      </c>
      <c r="W2" s="156" t="s">
        <v>155</v>
      </c>
      <c r="X2" s="156" t="s">
        <v>156</v>
      </c>
      <c r="Y2" s="157" t="s">
        <v>124</v>
      </c>
    </row>
    <row r="3" spans="1:25">
      <c r="A3" s="91" t="s">
        <v>132</v>
      </c>
      <c r="B3" s="91">
        <f>'UW(New)'!B8</f>
        <v>1</v>
      </c>
      <c r="C3" s="91" t="str">
        <f>LEFT('UW(New)'!C8,LEN('UW(New)'!C8)-6)</f>
        <v>Rr Sus</v>
      </c>
      <c r="D3" s="91" t="str">
        <f>RIGHT('UW(New)'!C8,5)</f>
        <v>51206</v>
      </c>
      <c r="E3" s="158">
        <f>'UW(New)'!Y8</f>
        <v>0</v>
      </c>
      <c r="F3" s="91">
        <f>'UW(New)'!P47</f>
        <v>0</v>
      </c>
      <c r="H3" s="159" t="s">
        <v>132</v>
      </c>
      <c r="I3" s="159">
        <f t="array" aca="1" ref="I3" ca="1">INDIRECT("'UW(New)'!B" &amp; I24)</f>
        <v>0</v>
      </c>
      <c r="J3" s="159">
        <f t="array" aca="1" ref="J3" ca="1">INDIRECT("'UW(New)'!C" &amp; J24)</f>
        <v>0</v>
      </c>
      <c r="K3" s="159">
        <f t="array" aca="1" ref="K3" ca="1">INDIRECT("'UW(New)'!D" &amp; K24)</f>
        <v>0</v>
      </c>
      <c r="L3" s="159" cm="1">
        <f t="array" aca="1" ref="L3" ca="1">INDIRECT("'UW(New)'!F" &amp; L24)</f>
        <v>0</v>
      </c>
      <c r="M3" s="159" cm="1">
        <f t="array" aca="1" ref="M3" ca="1">INDIRECT("'UW(New)'!M" &amp; M24)</f>
        <v>0</v>
      </c>
      <c r="N3" s="159" cm="1">
        <f t="array" aca="1" ref="N3" ca="1">INDIRECT("'UW(New)'!K" &amp; N24)</f>
        <v>0</v>
      </c>
      <c r="O3" s="160">
        <f>'UW(New)'!$B$3</f>
        <v>0</v>
      </c>
      <c r="P3" s="160" t="str">
        <f>'UW(New)'!$F$4</f>
        <v>2nd</v>
      </c>
      <c r="R3" s="159" t="s">
        <v>133</v>
      </c>
      <c r="S3" s="159">
        <f t="array" aca="1" ref="S3" ca="1">INDIRECT("'UA(New)'!B" &amp; S24)</f>
        <v>0</v>
      </c>
      <c r="T3" s="159">
        <f t="array" aca="1" ref="T3" ca="1">INDIRECT("'UA(New)'!I" &amp; T24)</f>
        <v>0</v>
      </c>
      <c r="U3" s="159">
        <f t="array" aca="1" ref="U3" ca="1">INDIRECT("'UA(New)'!C" &amp; U24)</f>
        <v>0</v>
      </c>
      <c r="V3" s="159">
        <f t="array" aca="1" ref="V3" ca="1">INDIRECT("'UA(New)'!L" &amp; V24)</f>
        <v>0</v>
      </c>
      <c r="W3" s="159">
        <f t="array" aca="1" ref="W3" ca="1">INDIRECT("'UA(New)'!J" &amp; W24)</f>
        <v>0</v>
      </c>
      <c r="X3" s="160">
        <f>'UW(New)'!$B$3</f>
        <v>0</v>
      </c>
      <c r="Y3" s="160" t="str">
        <f>'UW(New)'!$F$4</f>
        <v>2nd</v>
      </c>
    </row>
    <row r="4" spans="1:25">
      <c r="A4" s="91" t="s">
        <v>132</v>
      </c>
      <c r="B4" s="91">
        <f>'UW(New)'!B9</f>
        <v>2</v>
      </c>
      <c r="C4" s="91" t="str">
        <f>LEFT('UW(New)'!C9,LEN('UW(New)'!C9)-6)</f>
        <v>Fr sus</v>
      </c>
      <c r="D4" s="91" t="str">
        <f>RIGHT('UW(New)'!C9,5)</f>
        <v>51201</v>
      </c>
      <c r="E4" s="158">
        <f>'UW(New)'!Y9</f>
        <v>0</v>
      </c>
      <c r="F4" s="91">
        <f>'UW(New)'!P48</f>
        <v>0</v>
      </c>
      <c r="H4" s="91" t="s">
        <v>132</v>
      </c>
      <c r="I4" s="91">
        <f t="array" aca="1" ref="I4" ca="1">INDIRECT("'UW(New)'!B" &amp; I25)</f>
        <v>0</v>
      </c>
      <c r="J4" s="91">
        <f t="array" aca="1" ref="J4" ca="1">INDIRECT("'UW(New)'!C" &amp; J25)</f>
        <v>0</v>
      </c>
      <c r="K4" s="91">
        <f t="array" aca="1" ref="K4" ca="1">INDIRECT("'UW(New)'!D" &amp; K25)</f>
        <v>0</v>
      </c>
      <c r="L4" s="159" cm="1">
        <f t="array" aca="1" ref="L4" ca="1">INDIRECT("'UW(New)'!F" &amp; L25)</f>
        <v>0</v>
      </c>
      <c r="M4" s="159" cm="1">
        <f t="array" aca="1" ref="M4" ca="1">INDIRECT("'UW(New)'!M" &amp; M25)</f>
        <v>0</v>
      </c>
      <c r="N4" s="159" cm="1">
        <f t="array" aca="1" ref="N4" ca="1">INDIRECT("'UW(New)'!K" &amp; N25)</f>
        <v>0</v>
      </c>
      <c r="O4" s="161">
        <f>'UW(New)'!$B$3</f>
        <v>0</v>
      </c>
      <c r="P4" s="160" t="str">
        <f>'UW(New)'!$F$4</f>
        <v>2nd</v>
      </c>
      <c r="R4" s="91" t="s">
        <v>133</v>
      </c>
      <c r="S4" s="91">
        <f t="array" aca="1" ref="S4" ca="1">INDIRECT("'UA(New)'!B" &amp; S25)</f>
        <v>0</v>
      </c>
      <c r="T4" s="91">
        <f t="array" aca="1" ref="T4" ca="1">INDIRECT("'UA(New)'!I" &amp; T25)</f>
        <v>0</v>
      </c>
      <c r="U4" s="91">
        <f t="array" aca="1" ref="U4" ca="1">INDIRECT("'UA(New)'!C" &amp; U25)</f>
        <v>0</v>
      </c>
      <c r="V4" s="91">
        <f t="array" aca="1" ref="V4" ca="1">INDIRECT("'UA(New)'!L" &amp; V25)</f>
        <v>0</v>
      </c>
      <c r="W4" s="91">
        <f t="array" aca="1" ref="W4" ca="1">INDIRECT("'UA(New)'!J" &amp; W25)</f>
        <v>0</v>
      </c>
      <c r="X4" s="161">
        <f>'UW(New)'!$B$3</f>
        <v>0</v>
      </c>
      <c r="Y4" s="160" t="str">
        <f>'UW(New)'!$F$4</f>
        <v>2nd</v>
      </c>
    </row>
    <row r="5" spans="1:25">
      <c r="A5" s="91" t="s">
        <v>132</v>
      </c>
      <c r="B5" s="91">
        <f>'UW(New)'!B10</f>
        <v>3</v>
      </c>
      <c r="C5" s="91" t="str">
        <f>LEFT('UW(New)'!C10,LEN('UW(New)'!C10)-6)</f>
        <v>OA Cowl</v>
      </c>
      <c r="D5" s="91" t="str">
        <f>RIGHT('UW(New)'!C10,5)</f>
        <v>55701</v>
      </c>
      <c r="E5" s="158">
        <f>'UW(New)'!Y10</f>
        <v>0</v>
      </c>
      <c r="F5" s="91">
        <f>'UW(New)'!P49</f>
        <v>0</v>
      </c>
      <c r="H5" s="91" t="s">
        <v>132</v>
      </c>
      <c r="I5" s="91">
        <f t="array" aca="1" ref="I5" ca="1">INDIRECT("'UW(New)'!B" &amp; I26)</f>
        <v>0</v>
      </c>
      <c r="J5" s="91">
        <f t="array" aca="1" ref="J5" ca="1">INDIRECT("'UW(New)'!C" &amp; J26)</f>
        <v>0</v>
      </c>
      <c r="K5" s="91">
        <f t="array" aca="1" ref="K5" ca="1">INDIRECT("'UW(New)'!D" &amp; K26)</f>
        <v>0</v>
      </c>
      <c r="L5" s="159" cm="1">
        <f t="array" aca="1" ref="L5" ca="1">INDIRECT("'UW(New)'!F" &amp; L26)</f>
        <v>0</v>
      </c>
      <c r="M5" s="159" cm="1">
        <f t="array" aca="1" ref="M5" ca="1">INDIRECT("'UW(New)'!M" &amp; M26)</f>
        <v>0</v>
      </c>
      <c r="N5" s="159" cm="1">
        <f t="array" aca="1" ref="N5" ca="1">INDIRECT("'UW(New)'!K" &amp; N26)</f>
        <v>0</v>
      </c>
      <c r="O5" s="161">
        <f>'UW(New)'!$B$3</f>
        <v>0</v>
      </c>
      <c r="P5" s="160" t="str">
        <f>'UW(New)'!$F$4</f>
        <v>2nd</v>
      </c>
      <c r="R5" s="91" t="s">
        <v>133</v>
      </c>
      <c r="S5" s="91">
        <f t="array" aca="1" ref="S5" ca="1">INDIRECT("'UA(New)'!B" &amp; S26)</f>
        <v>0</v>
      </c>
      <c r="T5" s="91">
        <f t="array" aca="1" ref="T5" ca="1">INDIRECT("'UA(New)'!I" &amp; T26)</f>
        <v>0</v>
      </c>
      <c r="U5" s="91">
        <f t="array" aca="1" ref="U5" ca="1">INDIRECT("'UA(New)'!C" &amp; U26)</f>
        <v>0</v>
      </c>
      <c r="V5" s="91">
        <f t="array" aca="1" ref="V5" ca="1">INDIRECT("'UA(New)'!L" &amp; V26)</f>
        <v>0</v>
      </c>
      <c r="W5" s="91">
        <f t="array" aca="1" ref="W5" ca="1">INDIRECT("'UA(New)'!J" &amp; W26)</f>
        <v>0</v>
      </c>
      <c r="X5" s="161">
        <f>'UW(New)'!$B$3</f>
        <v>0</v>
      </c>
      <c r="Y5" s="160" t="str">
        <f>'UW(New)'!$F$4</f>
        <v>2nd</v>
      </c>
    </row>
    <row r="6" spans="1:25">
      <c r="A6" s="91" t="s">
        <v>132</v>
      </c>
      <c r="B6" s="91">
        <f>'UW(New)'!B11</f>
        <v>4</v>
      </c>
      <c r="C6" s="91" t="str">
        <f>LEFT('UW(New)'!C11,LEN('UW(New)'!C11)-7)</f>
        <v xml:space="preserve">Fr lwr arm </v>
      </c>
      <c r="D6" s="91" t="str">
        <f>RIGHT('UW(New)'!C11,7)</f>
        <v>48068/9</v>
      </c>
      <c r="E6" s="158">
        <f>'UW(New)'!Y11</f>
        <v>0</v>
      </c>
      <c r="F6" s="91">
        <f>'UW(New)'!P50</f>
        <v>0</v>
      </c>
      <c r="H6" s="91" t="s">
        <v>132</v>
      </c>
      <c r="I6" s="91">
        <f t="array" aca="1" ref="I6" ca="1">INDIRECT("'UW(New)'!B" &amp; I27)</f>
        <v>0</v>
      </c>
      <c r="J6" s="91">
        <f t="array" aca="1" ref="J6" ca="1">INDIRECT("'UW(New)'!C" &amp; J27)</f>
        <v>0</v>
      </c>
      <c r="K6" s="91">
        <f t="array" aca="1" ref="K6" ca="1">INDIRECT("'UW(New)'!D" &amp; K27)</f>
        <v>0</v>
      </c>
      <c r="L6" s="159" cm="1">
        <f t="array" aca="1" ref="L6" ca="1">INDIRECT("'UW(New)'!F" &amp; L27)</f>
        <v>0</v>
      </c>
      <c r="M6" s="159" cm="1">
        <f t="array" aca="1" ref="M6" ca="1">INDIRECT("'UW(New)'!M" &amp; M27)</f>
        <v>0</v>
      </c>
      <c r="N6" s="159" cm="1">
        <f t="array" aca="1" ref="N6" ca="1">INDIRECT("'UW(New)'!K" &amp; N27)</f>
        <v>0</v>
      </c>
      <c r="O6" s="161">
        <f>'UW(New)'!$B$3</f>
        <v>0</v>
      </c>
      <c r="P6" s="160" t="str">
        <f>'UW(New)'!$F$4</f>
        <v>2nd</v>
      </c>
      <c r="R6" s="91" t="s">
        <v>133</v>
      </c>
      <c r="S6" s="91">
        <f t="array" aca="1" ref="S6" ca="1">INDIRECT("'UA(New)'!B" &amp; S27)</f>
        <v>0</v>
      </c>
      <c r="T6" s="91">
        <f t="array" aca="1" ref="T6" ca="1">INDIRECT("'UA(New)'!I" &amp; T27)</f>
        <v>0</v>
      </c>
      <c r="U6" s="91">
        <f t="array" aca="1" ref="U6" ca="1">INDIRECT("'UA(New)'!C" &amp; U27)</f>
        <v>0</v>
      </c>
      <c r="V6" s="91">
        <f t="array" aca="1" ref="V6" ca="1">INDIRECT("'UA(New)'!L" &amp; V27)</f>
        <v>0</v>
      </c>
      <c r="W6" s="91">
        <f t="array" aca="1" ref="W6" ca="1">INDIRECT("'UA(New)'!J" &amp; W27)</f>
        <v>0</v>
      </c>
      <c r="X6" s="161">
        <f>'UW(New)'!$B$3</f>
        <v>0</v>
      </c>
      <c r="Y6" s="160" t="str">
        <f>'UW(New)'!$F$4</f>
        <v>2nd</v>
      </c>
    </row>
    <row r="7" spans="1:25">
      <c r="A7" s="91" t="s">
        <v>132</v>
      </c>
      <c r="B7" s="91">
        <f>'UW(New)'!B12</f>
        <v>5</v>
      </c>
      <c r="C7" s="91" t="str">
        <f>LEFT('UW(New)'!C12,LEN('UW(New)'!C12)-6)</f>
        <v>Rear arm</v>
      </c>
      <c r="D7" s="91" t="str">
        <f>RIGHT('UW(New)'!C12,5)</f>
        <v>48730</v>
      </c>
      <c r="E7" s="158">
        <f>'UW(New)'!Y12</f>
        <v>0</v>
      </c>
      <c r="F7" s="91">
        <f>'UW(New)'!P51</f>
        <v>0</v>
      </c>
      <c r="H7" s="91" t="s">
        <v>132</v>
      </c>
      <c r="I7" s="91">
        <f t="array" aca="1" ref="I7" ca="1">INDIRECT("'UW(New)'!B" &amp; I28)</f>
        <v>0</v>
      </c>
      <c r="J7" s="91">
        <f t="array" aca="1" ref="J7" ca="1">INDIRECT("'UW(New)'!C" &amp; J28)</f>
        <v>0</v>
      </c>
      <c r="K7" s="91">
        <f t="array" aca="1" ref="K7" ca="1">INDIRECT("'UW(New)'!D" &amp; K28)</f>
        <v>0</v>
      </c>
      <c r="L7" s="159" cm="1">
        <f t="array" aca="1" ref="L7" ca="1">INDIRECT("'UW(New)'!F" &amp; L28)</f>
        <v>0</v>
      </c>
      <c r="M7" s="159" cm="1">
        <f t="array" aca="1" ref="M7" ca="1">INDIRECT("'UW(New)'!M" &amp; M28)</f>
        <v>0</v>
      </c>
      <c r="N7" s="159" cm="1">
        <f t="array" aca="1" ref="N7" ca="1">INDIRECT("'UW(New)'!K" &amp; N28)</f>
        <v>0</v>
      </c>
      <c r="O7" s="161">
        <f>'UW(New)'!$B$3</f>
        <v>0</v>
      </c>
      <c r="P7" s="160" t="str">
        <f>'UW(New)'!$F$4</f>
        <v>2nd</v>
      </c>
      <c r="R7" s="91" t="s">
        <v>133</v>
      </c>
      <c r="S7" s="91">
        <f t="array" aca="1" ref="S7" ca="1">INDIRECT("'UA(New)'!B" &amp; S28)</f>
        <v>0</v>
      </c>
      <c r="T7" s="91">
        <f t="array" aca="1" ref="T7" ca="1">INDIRECT("'UA(New)'!I" &amp; T28)</f>
        <v>0</v>
      </c>
      <c r="U7" s="91">
        <f t="array" aca="1" ref="U7" ca="1">INDIRECT("'UA(New)'!C" &amp; U28)</f>
        <v>0</v>
      </c>
      <c r="V7" s="91">
        <f t="array" aca="1" ref="V7" ca="1">INDIRECT("'UA(New)'!L" &amp; V28)</f>
        <v>0</v>
      </c>
      <c r="W7" s="91">
        <f t="array" aca="1" ref="W7" ca="1">INDIRECT("'UA(New)'!J" &amp; W28)</f>
        <v>0</v>
      </c>
      <c r="X7" s="161">
        <f>'UW(New)'!$B$3</f>
        <v>0</v>
      </c>
      <c r="Y7" s="160" t="str">
        <f>'UW(New)'!$F$4</f>
        <v>2nd</v>
      </c>
    </row>
    <row r="8" spans="1:25">
      <c r="A8" s="91" t="s">
        <v>132</v>
      </c>
      <c r="B8" s="91">
        <f>'UW(New)'!B13</f>
        <v>6</v>
      </c>
      <c r="C8" s="91" t="str">
        <f>LEFT('UW(New)'!C13,LEN('UW(New)'!C13)-6)</f>
        <v>Rear Beam</v>
      </c>
      <c r="D8" s="91" t="str">
        <f>RIGHT('UW(New)'!C13,5)</f>
        <v>42110</v>
      </c>
      <c r="E8" s="158">
        <f>'UW(New)'!Y13</f>
        <v>0</v>
      </c>
      <c r="F8" s="91">
        <f>SUM('UW(New)'!P52:P54)</f>
        <v>0</v>
      </c>
      <c r="H8" s="91" t="s">
        <v>132</v>
      </c>
      <c r="I8" s="91">
        <f t="array" aca="1" ref="I8" ca="1">INDIRECT("'UW(New)'!B" &amp; I29)</f>
        <v>0</v>
      </c>
      <c r="J8" s="91">
        <f t="array" aca="1" ref="J8" ca="1">INDIRECT("'UW(New)'!C" &amp; J29)</f>
        <v>0</v>
      </c>
      <c r="K8" s="91">
        <f t="array" aca="1" ref="K8" ca="1">INDIRECT("'UW(New)'!D" &amp; K29)</f>
        <v>0</v>
      </c>
      <c r="L8" s="159" cm="1">
        <f t="array" aca="1" ref="L8" ca="1">INDIRECT("'UW(New)'!F" &amp; L29)</f>
        <v>0</v>
      </c>
      <c r="M8" s="159" cm="1">
        <f t="array" aca="1" ref="M8" ca="1">INDIRECT("'UW(New)'!M" &amp; M29)</f>
        <v>0</v>
      </c>
      <c r="N8" s="159" cm="1">
        <f t="array" aca="1" ref="N8" ca="1">INDIRECT("'UW(New)'!K" &amp; N29)</f>
        <v>0</v>
      </c>
      <c r="O8" s="161">
        <f>'UW(New)'!$B$3</f>
        <v>0</v>
      </c>
      <c r="P8" s="160" t="str">
        <f>'UW(New)'!$F$4</f>
        <v>2nd</v>
      </c>
      <c r="R8" s="91" t="s">
        <v>133</v>
      </c>
      <c r="S8" s="91">
        <f t="array" aca="1" ref="S8" ca="1">INDIRECT("'UA(New)'!B" &amp; S29)</f>
        <v>0</v>
      </c>
      <c r="T8" s="91">
        <f t="array" aca="1" ref="T8" ca="1">INDIRECT("'UA(New)'!I" &amp; T29)</f>
        <v>0</v>
      </c>
      <c r="U8" s="91">
        <f t="array" aca="1" ref="U8" ca="1">INDIRECT("'UA(New)'!C" &amp; U29)</f>
        <v>0</v>
      </c>
      <c r="V8" s="91">
        <f t="array" aca="1" ref="V8" ca="1">INDIRECT("'UA(New)'!L" &amp; V29)</f>
        <v>0</v>
      </c>
      <c r="W8" s="91">
        <f t="array" aca="1" ref="W8" ca="1">INDIRECT("'UA(New)'!J" &amp; W29)</f>
        <v>0</v>
      </c>
      <c r="X8" s="161">
        <f>'UW(New)'!$B$3</f>
        <v>0</v>
      </c>
      <c r="Y8" s="160" t="str">
        <f>'UW(New)'!$F$4</f>
        <v>2nd</v>
      </c>
    </row>
    <row r="9" spans="1:25">
      <c r="A9" s="91" t="s">
        <v>133</v>
      </c>
      <c r="B9" s="91">
        <f>'UA(New)'!B8</f>
        <v>1</v>
      </c>
      <c r="C9" s="91" t="str">
        <f>LEFT('UA(New)'!C8,LEN('UA(New)'!C8)-6)</f>
        <v>Rr Sus</v>
      </c>
      <c r="D9" s="91" t="str">
        <f>RIGHT('UA(New)'!C8,5)</f>
        <v>51206</v>
      </c>
      <c r="E9" s="158">
        <f>'UA(New)'!R8</f>
        <v>0</v>
      </c>
      <c r="F9" s="91">
        <f>'UA(New)'!P52</f>
        <v>0</v>
      </c>
      <c r="H9" s="91" t="s">
        <v>132</v>
      </c>
      <c r="I9" s="91">
        <f t="array" aca="1" ref="I9" ca="1">INDIRECT("'UW(New)'!B" &amp; I30)</f>
        <v>0</v>
      </c>
      <c r="J9" s="91">
        <f t="array" aca="1" ref="J9" ca="1">INDIRECT("'UW(New)'!C" &amp; J30)</f>
        <v>0</v>
      </c>
      <c r="K9" s="91">
        <f t="array" aca="1" ref="K9" ca="1">INDIRECT("'UW(New)'!D" &amp; K30)</f>
        <v>0</v>
      </c>
      <c r="L9" s="159" cm="1">
        <f t="array" aca="1" ref="L9" ca="1">INDIRECT("'UW(New)'!F" &amp; L30)</f>
        <v>0</v>
      </c>
      <c r="M9" s="159" cm="1">
        <f t="array" aca="1" ref="M9" ca="1">INDIRECT("'UW(New)'!M" &amp; M30)</f>
        <v>0</v>
      </c>
      <c r="N9" s="159" cm="1">
        <f t="array" aca="1" ref="N9" ca="1">INDIRECT("'UW(New)'!K" &amp; N30)</f>
        <v>0</v>
      </c>
      <c r="O9" s="161">
        <f>'UW(New)'!$B$3</f>
        <v>0</v>
      </c>
      <c r="P9" s="160" t="str">
        <f>'UW(New)'!$F$4</f>
        <v>2nd</v>
      </c>
      <c r="R9" s="91" t="s">
        <v>133</v>
      </c>
      <c r="S9" s="91">
        <f t="array" aca="1" ref="S9" ca="1">INDIRECT("'UA(New)'!B" &amp; S30)</f>
        <v>0</v>
      </c>
      <c r="T9" s="91">
        <f t="array" aca="1" ref="T9" ca="1">INDIRECT("'UA(New)'!I" &amp; T30)</f>
        <v>0</v>
      </c>
      <c r="U9" s="91">
        <f t="array" aca="1" ref="U9" ca="1">INDIRECT("'UA(New)'!C" &amp; U30)</f>
        <v>0</v>
      </c>
      <c r="V9" s="91">
        <f t="array" aca="1" ref="V9" ca="1">INDIRECT("'UA(New)'!L" &amp; V30)</f>
        <v>0</v>
      </c>
      <c r="W9" s="91">
        <f t="array" aca="1" ref="W9" ca="1">INDIRECT("'UA(New)'!J" &amp; W30)</f>
        <v>0</v>
      </c>
      <c r="X9" s="161">
        <f>'UW(New)'!$B$3</f>
        <v>0</v>
      </c>
      <c r="Y9" s="160" t="str">
        <f>'UW(New)'!$F$4</f>
        <v>2nd</v>
      </c>
    </row>
    <row r="10" spans="1:25">
      <c r="A10" s="91" t="s">
        <v>133</v>
      </c>
      <c r="B10" s="91">
        <f>'UA(New)'!B9</f>
        <v>2</v>
      </c>
      <c r="C10" s="91" t="str">
        <f>LEFT('UA(New)'!C9,LEN('UA(New)'!C9)-8)</f>
        <v>Fr lwr arm</v>
      </c>
      <c r="D10" s="91" t="str">
        <f>RIGHT('UA(New)'!C9,7)</f>
        <v>48068/9</v>
      </c>
      <c r="E10" s="158">
        <f>'UA(New)'!R9</f>
        <v>0</v>
      </c>
      <c r="F10" s="91">
        <f>'UA(New)'!P53</f>
        <v>0</v>
      </c>
      <c r="H10" s="91" t="s">
        <v>132</v>
      </c>
      <c r="I10" s="91">
        <f t="array" aca="1" ref="I10" ca="1">INDIRECT("'UW(New)'!B" &amp; I31)</f>
        <v>0</v>
      </c>
      <c r="J10" s="91">
        <f t="array" aca="1" ref="J10" ca="1">INDIRECT("'UW(New)'!C" &amp; J31)</f>
        <v>0</v>
      </c>
      <c r="K10" s="91">
        <f t="array" aca="1" ref="K10" ca="1">INDIRECT("'UW(New)'!D" &amp; K31)</f>
        <v>0</v>
      </c>
      <c r="L10" s="159" cm="1">
        <f t="array" aca="1" ref="L10" ca="1">INDIRECT("'UW(New)'!F" &amp; L31)</f>
        <v>0</v>
      </c>
      <c r="M10" s="159" cm="1">
        <f t="array" aca="1" ref="M10" ca="1">INDIRECT("'UW(New)'!M" &amp; M31)</f>
        <v>0</v>
      </c>
      <c r="N10" s="159" cm="1">
        <f t="array" aca="1" ref="N10" ca="1">INDIRECT("'UW(New)'!K" &amp; N31)</f>
        <v>0</v>
      </c>
      <c r="O10" s="161">
        <f>'UW(New)'!$B$3</f>
        <v>0</v>
      </c>
      <c r="P10" s="160" t="str">
        <f>'UW(New)'!$F$4</f>
        <v>2nd</v>
      </c>
      <c r="R10" s="91" t="s">
        <v>133</v>
      </c>
      <c r="S10" s="91">
        <f t="array" aca="1" ref="S10" ca="1">INDIRECT("'UA(New)'!B" &amp; S31)</f>
        <v>0</v>
      </c>
      <c r="T10" s="91">
        <f t="array" aca="1" ref="T10" ca="1">INDIRECT("'UA(New)'!I" &amp; T31)</f>
        <v>0</v>
      </c>
      <c r="U10" s="91">
        <f t="array" aca="1" ref="U10" ca="1">INDIRECT("'UA(New)'!C" &amp; U31)</f>
        <v>0</v>
      </c>
      <c r="V10" s="91">
        <f t="array" aca="1" ref="V10" ca="1">INDIRECT("'UA(New)'!L" &amp; V31)</f>
        <v>0</v>
      </c>
      <c r="W10" s="91">
        <f t="array" aca="1" ref="W10" ca="1">INDIRECT("'UA(New)'!J" &amp; W31)</f>
        <v>0</v>
      </c>
      <c r="X10" s="161">
        <f>'UW(New)'!$B$3</f>
        <v>0</v>
      </c>
      <c r="Y10" s="160" t="str">
        <f>'UW(New)'!$F$4</f>
        <v>2nd</v>
      </c>
    </row>
    <row r="11" spans="1:25">
      <c r="A11" s="91" t="s">
        <v>133</v>
      </c>
      <c r="B11" s="91">
        <f>'UA(New)'!B10</f>
        <v>3</v>
      </c>
      <c r="C11" s="91" t="str">
        <f>LEFT('UA(New)'!C10,LEN('UA(New)'!C10)-6)</f>
        <v>OA Cowl</v>
      </c>
      <c r="D11" s="91" t="str">
        <f>RIGHT('UA(New)'!C10,5)</f>
        <v>55701</v>
      </c>
      <c r="E11" s="158">
        <f>'UA(New)'!R10</f>
        <v>0</v>
      </c>
      <c r="F11" s="91">
        <f>'UA(New)'!P54</f>
        <v>0</v>
      </c>
      <c r="H11" s="91" t="s">
        <v>132</v>
      </c>
      <c r="I11" s="91">
        <f t="array" aca="1" ref="I11" ca="1">INDIRECT("'UW(New)'!B" &amp; I32)</f>
        <v>0</v>
      </c>
      <c r="J11" s="91">
        <f t="array" aca="1" ref="J11" ca="1">INDIRECT("'UW(New)'!C" &amp; J32)</f>
        <v>0</v>
      </c>
      <c r="K11" s="91">
        <f t="array" aca="1" ref="K11" ca="1">INDIRECT("'UW(New)'!D" &amp; K32)</f>
        <v>0</v>
      </c>
      <c r="L11" s="159" cm="1">
        <f t="array" aca="1" ref="L11" ca="1">INDIRECT("'UW(New)'!F" &amp; L32)</f>
        <v>0</v>
      </c>
      <c r="M11" s="159" cm="1">
        <f t="array" aca="1" ref="M11" ca="1">INDIRECT("'UW(New)'!M" &amp; M32)</f>
        <v>0</v>
      </c>
      <c r="N11" s="159" cm="1">
        <f t="array" aca="1" ref="N11" ca="1">INDIRECT("'UW(New)'!K" &amp; N32)</f>
        <v>0</v>
      </c>
      <c r="O11" s="161">
        <f>'UW(New)'!$B$3</f>
        <v>0</v>
      </c>
      <c r="P11" s="160" t="str">
        <f>'UW(New)'!$F$4</f>
        <v>2nd</v>
      </c>
      <c r="R11" s="91" t="s">
        <v>133</v>
      </c>
      <c r="S11" s="91">
        <f t="array" aca="1" ref="S11" ca="1">INDIRECT("'UA(New)'!B" &amp; S32)</f>
        <v>0</v>
      </c>
      <c r="T11" s="91">
        <f t="array" aca="1" ref="T11" ca="1">INDIRECT("'UA(New)'!I" &amp; T32)</f>
        <v>0</v>
      </c>
      <c r="U11" s="91">
        <f t="array" aca="1" ref="U11" ca="1">INDIRECT("'UA(New)'!C" &amp; U32)</f>
        <v>0</v>
      </c>
      <c r="V11" s="91">
        <f t="array" aca="1" ref="V11" ca="1">INDIRECT("'UA(New)'!L" &amp; V32)</f>
        <v>0</v>
      </c>
      <c r="W11" s="91">
        <f t="array" aca="1" ref="W11" ca="1">INDIRECT("'UA(New)'!J" &amp; W32)</f>
        <v>0</v>
      </c>
      <c r="X11" s="161">
        <f>'UW(New)'!$B$3</f>
        <v>0</v>
      </c>
      <c r="Y11" s="160" t="str">
        <f>'UW(New)'!$F$4</f>
        <v>2nd</v>
      </c>
    </row>
    <row r="12" spans="1:25">
      <c r="A12" s="91" t="s">
        <v>133</v>
      </c>
      <c r="B12" s="91">
        <f>'UA(New)'!B11</f>
        <v>4</v>
      </c>
      <c r="C12" s="91" t="str">
        <f>LEFT('UA(New)'!C11,LEN('UA(New)'!C11)-6)</f>
        <v>Rear arm</v>
      </c>
      <c r="D12" s="91" t="str">
        <f>RIGHT('UA(New)'!C11,5)</f>
        <v>48730</v>
      </c>
      <c r="E12" s="158">
        <f>'UA(New)'!R11</f>
        <v>0</v>
      </c>
      <c r="F12" s="91">
        <f>'UA(New)'!P55</f>
        <v>0</v>
      </c>
      <c r="H12" s="91" t="s">
        <v>132</v>
      </c>
      <c r="I12" s="91">
        <f t="array" aca="1" ref="I12" ca="1">INDIRECT("'UW(New)'!B" &amp; I33)</f>
        <v>0</v>
      </c>
      <c r="J12" s="91">
        <f t="array" aca="1" ref="J12" ca="1">INDIRECT("'UW(New)'!C" &amp; J33)</f>
        <v>0</v>
      </c>
      <c r="K12" s="91">
        <f t="array" aca="1" ref="K12" ca="1">INDIRECT("'UW(New)'!D" &amp; K33)</f>
        <v>0</v>
      </c>
      <c r="L12" s="159" cm="1">
        <f t="array" aca="1" ref="L12" ca="1">INDIRECT("'UW(New)'!F" &amp; L33)</f>
        <v>0</v>
      </c>
      <c r="M12" s="159" cm="1">
        <f t="array" aca="1" ref="M12" ca="1">INDIRECT("'UW(New)'!M" &amp; M33)</f>
        <v>0</v>
      </c>
      <c r="N12" s="159" cm="1">
        <f t="array" aca="1" ref="N12" ca="1">INDIRECT("'UW(New)'!K" &amp; N33)</f>
        <v>0</v>
      </c>
      <c r="O12" s="161">
        <f>'UW(New)'!$B$3</f>
        <v>0</v>
      </c>
      <c r="P12" s="160" t="str">
        <f>'UW(New)'!$F$4</f>
        <v>2nd</v>
      </c>
      <c r="R12" s="91" t="s">
        <v>133</v>
      </c>
      <c r="S12" s="91">
        <f t="array" aca="1" ref="S12" ca="1">INDIRECT("'UA(New)'!B" &amp; S33)</f>
        <v>0</v>
      </c>
      <c r="T12" s="91">
        <f t="array" aca="1" ref="T12" ca="1">INDIRECT("'UA(New)'!I" &amp; T33)</f>
        <v>0</v>
      </c>
      <c r="U12" s="91">
        <f t="array" aca="1" ref="U12" ca="1">INDIRECT("'UA(New)'!C" &amp; U33)</f>
        <v>0</v>
      </c>
      <c r="V12" s="91">
        <f t="array" aca="1" ref="V12" ca="1">INDIRECT("'UA(New)'!L" &amp; V33)</f>
        <v>0</v>
      </c>
      <c r="W12" s="91">
        <f t="array" aca="1" ref="W12" ca="1">INDIRECT("'UA(New)'!J" &amp; W33)</f>
        <v>0</v>
      </c>
      <c r="X12" s="161">
        <f>'UW(New)'!$B$3</f>
        <v>0</v>
      </c>
      <c r="Y12" s="160" t="str">
        <f>'UW(New)'!$F$4</f>
        <v>2nd</v>
      </c>
    </row>
    <row r="13" spans="1:25">
      <c r="A13" s="91" t="s">
        <v>133</v>
      </c>
      <c r="B13" s="91">
        <f>'UA(New)'!B12</f>
        <v>5</v>
      </c>
      <c r="C13" s="91" t="str">
        <f>LEFT('UA(New)'!C12,LEN('UA(New)'!C12)-6)</f>
        <v>Fr sus</v>
      </c>
      <c r="D13" s="91" t="str">
        <f>RIGHT('UA(New)'!C12,5)</f>
        <v>51201</v>
      </c>
      <c r="E13" s="158">
        <f>'UA(New)'!R12</f>
        <v>0</v>
      </c>
      <c r="F13" s="91">
        <f>'UA(New)'!P56</f>
        <v>0</v>
      </c>
      <c r="H13" s="91" t="s">
        <v>132</v>
      </c>
      <c r="I13" s="91">
        <f t="array" aca="1" ref="I13" ca="1">INDIRECT("'UW(New)'!B" &amp; I34)</f>
        <v>0</v>
      </c>
      <c r="J13" s="91">
        <f t="array" aca="1" ref="J13" ca="1">INDIRECT("'UW(New)'!C" &amp; J34)</f>
        <v>0</v>
      </c>
      <c r="K13" s="91">
        <f t="array" aca="1" ref="K13" ca="1">INDIRECT("'UW(New)'!D" &amp; K34)</f>
        <v>0</v>
      </c>
      <c r="L13" s="159" cm="1">
        <f t="array" aca="1" ref="L13" ca="1">INDIRECT("'UW(New)'!F" &amp; L34)</f>
        <v>0</v>
      </c>
      <c r="M13" s="159" cm="1">
        <f t="array" aca="1" ref="M13" ca="1">INDIRECT("'UW(New)'!M" &amp; M34)</f>
        <v>0</v>
      </c>
      <c r="N13" s="159" cm="1">
        <f t="array" aca="1" ref="N13" ca="1">INDIRECT("'UW(New)'!K" &amp; N34)</f>
        <v>0</v>
      </c>
      <c r="O13" s="161">
        <f>'UW(New)'!$B$3</f>
        <v>0</v>
      </c>
      <c r="P13" s="160" t="str">
        <f>'UW(New)'!$F$4</f>
        <v>2nd</v>
      </c>
      <c r="R13" s="91" t="s">
        <v>133</v>
      </c>
      <c r="S13" s="91">
        <f t="array" aca="1" ref="S13" ca="1">INDIRECT("'UA(New)'!B" &amp; S34)</f>
        <v>0</v>
      </c>
      <c r="T13" s="91">
        <f t="array" aca="1" ref="T13" ca="1">INDIRECT("'UA(New)'!I" &amp; T34)</f>
        <v>0</v>
      </c>
      <c r="U13" s="91">
        <f t="array" aca="1" ref="U13" ca="1">INDIRECT("'UA(New)'!C" &amp; U34)</f>
        <v>0</v>
      </c>
      <c r="V13" s="91">
        <f t="array" aca="1" ref="V13" ca="1">INDIRECT("'UA(New)'!L" &amp; V34)</f>
        <v>0</v>
      </c>
      <c r="W13" s="91">
        <f t="array" aca="1" ref="W13" ca="1">INDIRECT("'UA(New)'!J" &amp; W34)</f>
        <v>0</v>
      </c>
      <c r="X13" s="161">
        <f>'UW(New)'!$B$3</f>
        <v>0</v>
      </c>
      <c r="Y13" s="160" t="str">
        <f>'UW(New)'!$F$4</f>
        <v>2nd</v>
      </c>
    </row>
    <row r="14" spans="1:25">
      <c r="A14" s="91" t="s">
        <v>133</v>
      </c>
      <c r="B14" s="91">
        <f>'UA(New)'!B13</f>
        <v>6</v>
      </c>
      <c r="C14" s="91" t="str">
        <f>LEFT('UA(New)'!C13,LEN('UA(New)'!C13)-11)&amp;RIGHT('UA(New)'!C13,5)</f>
        <v>Rear Beam 177D</v>
      </c>
      <c r="D14" s="91" t="str">
        <f>RIGHT('UA(New)'!C13,10)</f>
        <v>42110 177D</v>
      </c>
      <c r="E14" s="158">
        <f>'UA(New)'!R13</f>
        <v>0</v>
      </c>
      <c r="F14" s="91">
        <f>'UA(New)'!P57</f>
        <v>0</v>
      </c>
      <c r="H14" s="91" t="s">
        <v>132</v>
      </c>
      <c r="I14" s="91">
        <f t="array" aca="1" ref="I14" ca="1">INDIRECT("'UW(New)'!B" &amp; I35)</f>
        <v>0</v>
      </c>
      <c r="J14" s="91">
        <f t="array" aca="1" ref="J14" ca="1">INDIRECT("'UW(New)'!C" &amp; J35)</f>
        <v>0</v>
      </c>
      <c r="K14" s="91">
        <f t="array" aca="1" ref="K14" ca="1">INDIRECT("'UW(New)'!D" &amp; K35)</f>
        <v>0</v>
      </c>
      <c r="L14" s="159" cm="1">
        <f t="array" aca="1" ref="L14" ca="1">INDIRECT("'UW(New)'!F" &amp; L35)</f>
        <v>0</v>
      </c>
      <c r="M14" s="159" cm="1">
        <f t="array" aca="1" ref="M14" ca="1">INDIRECT("'UW(New)'!M" &amp; M35)</f>
        <v>0</v>
      </c>
      <c r="N14" s="159" cm="1">
        <f t="array" aca="1" ref="N14" ca="1">INDIRECT("'UW(New)'!K" &amp; N35)</f>
        <v>0</v>
      </c>
      <c r="O14" s="161">
        <f>'UW(New)'!$B$3</f>
        <v>0</v>
      </c>
      <c r="P14" s="160" t="str">
        <f>'UW(New)'!$F$4</f>
        <v>2nd</v>
      </c>
      <c r="R14" s="91" t="s">
        <v>133</v>
      </c>
      <c r="S14" s="91">
        <f t="array" aca="1" ref="S14" ca="1">INDIRECT("'UA(New)'!B" &amp; S35)</f>
        <v>0</v>
      </c>
      <c r="T14" s="91">
        <f t="array" aca="1" ref="T14" ca="1">INDIRECT("'UA(New)'!I" &amp; T35)</f>
        <v>0</v>
      </c>
      <c r="U14" s="91">
        <f t="array" aca="1" ref="U14" ca="1">INDIRECT("'UA(New)'!C" &amp; U35)</f>
        <v>0</v>
      </c>
      <c r="V14" s="91">
        <f t="array" aca="1" ref="V14" ca="1">INDIRECT("'UA(New)'!L" &amp; V35)</f>
        <v>0</v>
      </c>
      <c r="W14" s="91">
        <f t="array" aca="1" ref="W14" ca="1">INDIRECT("'UA(New)'!J" &amp; W35)</f>
        <v>0</v>
      </c>
      <c r="X14" s="161">
        <f>'UW(New)'!$B$3</f>
        <v>0</v>
      </c>
      <c r="Y14" s="160" t="str">
        <f>'UW(New)'!$F$4</f>
        <v>2nd</v>
      </c>
    </row>
    <row r="15" spans="1:25">
      <c r="A15" s="91" t="s">
        <v>133</v>
      </c>
      <c r="B15" s="91">
        <f>'UA(New)'!B14</f>
        <v>7</v>
      </c>
      <c r="C15" s="91" t="str">
        <f>LEFT('UA(New)'!C14,LEN('UA(New)'!C14)-11)&amp;RIGHT('UA(New)'!C14,5)</f>
        <v>Rear Beam 890B</v>
      </c>
      <c r="D15" s="91" t="str">
        <f>RIGHT('UA(New)'!C14,10)</f>
        <v>42110 890B</v>
      </c>
      <c r="E15" s="158">
        <f>'UA(New)'!R14</f>
        <v>0</v>
      </c>
      <c r="F15" s="91">
        <f>'UA(New)'!P58</f>
        <v>0</v>
      </c>
      <c r="H15" s="91" t="s">
        <v>132</v>
      </c>
      <c r="I15" s="91">
        <f t="array" aca="1" ref="I15" ca="1">INDIRECT("'UW(New)'!B" &amp; I36)</f>
        <v>0</v>
      </c>
      <c r="J15" s="91">
        <f t="array" aca="1" ref="J15" ca="1">INDIRECT("'UW(New)'!C" &amp; J36)</f>
        <v>0</v>
      </c>
      <c r="K15" s="91">
        <f t="array" aca="1" ref="K15" ca="1">INDIRECT("'UW(New)'!D" &amp; K36)</f>
        <v>0</v>
      </c>
      <c r="L15" s="159" cm="1">
        <f t="array" aca="1" ref="L15" ca="1">INDIRECT("'UW(New)'!F" &amp; L36)</f>
        <v>0</v>
      </c>
      <c r="M15" s="159" cm="1">
        <f t="array" aca="1" ref="M15" ca="1">INDIRECT("'UW(New)'!M" &amp; M36)</f>
        <v>0</v>
      </c>
      <c r="N15" s="159" cm="1">
        <f t="array" aca="1" ref="N15" ca="1">INDIRECT("'UW(New)'!K" &amp; N36)</f>
        <v>0</v>
      </c>
      <c r="O15" s="161">
        <f>'UW(New)'!$B$3</f>
        <v>0</v>
      </c>
      <c r="P15" s="160" t="str">
        <f>'UW(New)'!$F$4</f>
        <v>2nd</v>
      </c>
      <c r="R15" s="91" t="s">
        <v>133</v>
      </c>
      <c r="S15" s="91">
        <f t="array" aca="1" ref="S15" ca="1">INDIRECT("'UA(New)'!B" &amp; S36)</f>
        <v>0</v>
      </c>
      <c r="T15" s="91">
        <f t="array" aca="1" ref="T15" ca="1">INDIRECT("'UA(New)'!I" &amp; T36)</f>
        <v>0</v>
      </c>
      <c r="U15" s="91">
        <f t="array" aca="1" ref="U15" ca="1">INDIRECT("'UA(New)'!C" &amp; U36)</f>
        <v>0</v>
      </c>
      <c r="V15" s="91">
        <f t="array" aca="1" ref="V15" ca="1">INDIRECT("'UA(New)'!L" &amp; V36)</f>
        <v>0</v>
      </c>
      <c r="W15" s="91">
        <f t="array" aca="1" ref="W15" ca="1">INDIRECT("'UA(New)'!J" &amp; W36)</f>
        <v>0</v>
      </c>
      <c r="X15" s="161">
        <f>'UW(New)'!$B$3</f>
        <v>0</v>
      </c>
      <c r="Y15" s="160" t="str">
        <f>'UW(New)'!$F$4</f>
        <v>2nd</v>
      </c>
    </row>
    <row r="16" spans="1:25">
      <c r="H16" s="91" t="s">
        <v>132</v>
      </c>
      <c r="I16" s="91">
        <f t="array" aca="1" ref="I16" ca="1">INDIRECT("'UW(New)'!B" &amp; I37)</f>
        <v>0</v>
      </c>
      <c r="J16" s="91">
        <f t="array" aca="1" ref="J16" ca="1">INDIRECT("'UW(New)'!C" &amp; J37)</f>
        <v>0</v>
      </c>
      <c r="K16" s="91">
        <f t="array" aca="1" ref="K16" ca="1">INDIRECT("'UW(New)'!D" &amp; K37)</f>
        <v>0</v>
      </c>
      <c r="L16" s="159" cm="1">
        <f t="array" aca="1" ref="L16" ca="1">INDIRECT("'UW(New)'!F" &amp; L37)</f>
        <v>0</v>
      </c>
      <c r="M16" s="159" cm="1">
        <f t="array" aca="1" ref="M16" ca="1">INDIRECT("'UW(New)'!M" &amp; M37)</f>
        <v>0</v>
      </c>
      <c r="N16" s="159" cm="1">
        <f t="array" aca="1" ref="N16" ca="1">INDIRECT("'UW(New)'!K" &amp; N37)</f>
        <v>0</v>
      </c>
      <c r="O16" s="161">
        <f>'UW(New)'!$B$3</f>
        <v>0</v>
      </c>
      <c r="P16" s="160" t="str">
        <f>'UW(New)'!$F$4</f>
        <v>2nd</v>
      </c>
      <c r="R16" s="91" t="s">
        <v>133</v>
      </c>
      <c r="S16" s="91">
        <f t="array" aca="1" ref="S16" ca="1">INDIRECT("'UA(New)'!B" &amp; S37)</f>
        <v>0</v>
      </c>
      <c r="T16" s="91">
        <f t="array" aca="1" ref="T16" ca="1">INDIRECT("'UA(New)'!I" &amp; T37)</f>
        <v>0</v>
      </c>
      <c r="U16" s="91">
        <f t="array" aca="1" ref="U16" ca="1">INDIRECT("'UA(New)'!C" &amp; U37)</f>
        <v>0</v>
      </c>
      <c r="V16" s="91">
        <f t="array" aca="1" ref="V16" ca="1">INDIRECT("'UA(New)'!L" &amp; V37)</f>
        <v>0</v>
      </c>
      <c r="W16" s="91">
        <f t="array" aca="1" ref="W16" ca="1">INDIRECT("'UA(New)'!J" &amp; W37)</f>
        <v>0</v>
      </c>
      <c r="X16" s="161">
        <f>'UW(New)'!$B$3</f>
        <v>0</v>
      </c>
      <c r="Y16" s="160" t="str">
        <f>'UW(New)'!$F$4</f>
        <v>2nd</v>
      </c>
    </row>
    <row r="17" spans="8:25">
      <c r="H17" s="91" t="s">
        <v>132</v>
      </c>
      <c r="I17" s="91">
        <f t="array" aca="1" ref="I17" ca="1">INDIRECT("'UW(New)'!B" &amp; I38)</f>
        <v>0</v>
      </c>
      <c r="J17" s="91">
        <f t="array" aca="1" ref="J17" ca="1">INDIRECT("'UW(New)'!C" &amp; J38)</f>
        <v>0</v>
      </c>
      <c r="K17" s="91">
        <f t="array" aca="1" ref="K17" ca="1">INDIRECT("'UW(New)'!D" &amp; K38)</f>
        <v>0</v>
      </c>
      <c r="L17" s="159" cm="1">
        <f t="array" aca="1" ref="L17" ca="1">INDIRECT("'UW(New)'!F" &amp; L38)</f>
        <v>0</v>
      </c>
      <c r="M17" s="159" cm="1">
        <f t="array" aca="1" ref="M17" ca="1">INDIRECT("'UW(New)'!M" &amp; M38)</f>
        <v>0</v>
      </c>
      <c r="N17" s="159" cm="1">
        <f t="array" aca="1" ref="N17" ca="1">INDIRECT("'UW(New)'!K" &amp; N38)</f>
        <v>0</v>
      </c>
      <c r="O17" s="161">
        <f>'UW(New)'!$B$3</f>
        <v>0</v>
      </c>
      <c r="P17" s="160" t="str">
        <f>'UW(New)'!$F$4</f>
        <v>2nd</v>
      </c>
      <c r="R17" s="91" t="s">
        <v>133</v>
      </c>
      <c r="S17" s="91">
        <f t="array" aca="1" ref="S17" ca="1">INDIRECT("'UA(New)'!B" &amp; S38)</f>
        <v>0</v>
      </c>
      <c r="T17" s="91">
        <f t="array" aca="1" ref="T17" ca="1">INDIRECT("'UA(New)'!I" &amp; T38)</f>
        <v>0</v>
      </c>
      <c r="U17" s="91">
        <f t="array" aca="1" ref="U17" ca="1">INDIRECT("'UA(New)'!C" &amp; U38)</f>
        <v>0</v>
      </c>
      <c r="V17" s="91">
        <f t="array" aca="1" ref="V17" ca="1">INDIRECT("'UA(New)'!L" &amp; V38)</f>
        <v>0</v>
      </c>
      <c r="W17" s="91">
        <f t="array" aca="1" ref="W17" ca="1">INDIRECT("'UA(New)'!J" &amp; W38)</f>
        <v>0</v>
      </c>
      <c r="X17" s="161">
        <f>'UW(New)'!$B$3</f>
        <v>0</v>
      </c>
      <c r="Y17" s="160" t="str">
        <f>'UW(New)'!$F$4</f>
        <v>2nd</v>
      </c>
    </row>
    <row r="18" spans="8:25">
      <c r="H18" s="91" t="s">
        <v>132</v>
      </c>
      <c r="I18" s="91">
        <f t="array" aca="1" ref="I18" ca="1">INDIRECT("'UW(New)'!B" &amp; I39)</f>
        <v>0</v>
      </c>
      <c r="J18" s="91">
        <f t="array" aca="1" ref="J18" ca="1">INDIRECT("'UW(New)'!C" &amp; J39)</f>
        <v>0</v>
      </c>
      <c r="K18" s="91">
        <f t="array" aca="1" ref="K18" ca="1">INDIRECT("'UW(New)'!D" &amp; K39)</f>
        <v>0</v>
      </c>
      <c r="L18" s="159" cm="1">
        <f t="array" aca="1" ref="L18" ca="1">INDIRECT("'UW(New)'!F" &amp; L39)</f>
        <v>0</v>
      </c>
      <c r="M18" s="159" cm="1">
        <f t="array" aca="1" ref="M18" ca="1">INDIRECT("'UW(New)'!M" &amp; M39)</f>
        <v>0</v>
      </c>
      <c r="N18" s="159" cm="1">
        <f t="array" aca="1" ref="N18" ca="1">INDIRECT("'UW(New)'!K" &amp; N39)</f>
        <v>0</v>
      </c>
      <c r="O18" s="161">
        <f>'UW(New)'!$B$3</f>
        <v>0</v>
      </c>
      <c r="P18" s="160" t="str">
        <f>'UW(New)'!$F$4</f>
        <v>2nd</v>
      </c>
      <c r="R18" s="91" t="s">
        <v>133</v>
      </c>
      <c r="S18" s="91">
        <f t="array" aca="1" ref="S18" ca="1">INDIRECT("'UA(New)'!B" &amp; S39)</f>
        <v>0</v>
      </c>
      <c r="T18" s="91">
        <f t="array" aca="1" ref="T18" ca="1">INDIRECT("'UA(New)'!I" &amp; T39)</f>
        <v>0</v>
      </c>
      <c r="U18" s="91">
        <f t="array" aca="1" ref="U18" ca="1">INDIRECT("'UA(New)'!C" &amp; U39)</f>
        <v>0</v>
      </c>
      <c r="V18" s="91">
        <f t="array" aca="1" ref="V18" ca="1">INDIRECT("'UA(New)'!L" &amp; V39)</f>
        <v>0</v>
      </c>
      <c r="W18" s="91">
        <f t="array" aca="1" ref="W18" ca="1">INDIRECT("'UA(New)'!J" &amp; W39)</f>
        <v>0</v>
      </c>
      <c r="X18" s="161">
        <f>'UW(New)'!$B$3</f>
        <v>0</v>
      </c>
      <c r="Y18" s="160" t="str">
        <f>'UW(New)'!$F$4</f>
        <v>2nd</v>
      </c>
    </row>
    <row r="19" spans="8:25">
      <c r="H19" s="91" t="s">
        <v>132</v>
      </c>
      <c r="I19" s="91">
        <f t="array" aca="1" ref="I19" ca="1">INDIRECT("'UW(New)'!B" &amp; I40)</f>
        <v>0</v>
      </c>
      <c r="J19" s="91">
        <f t="array" aca="1" ref="J19" ca="1">INDIRECT("'UW(New)'!C" &amp; J40)</f>
        <v>0</v>
      </c>
      <c r="K19" s="91">
        <f t="array" aca="1" ref="K19" ca="1">INDIRECT("'UW(New)'!D" &amp; K40)</f>
        <v>0</v>
      </c>
      <c r="L19" s="159" cm="1">
        <f t="array" aca="1" ref="L19" ca="1">INDIRECT("'UW(New)'!F" &amp; L40)</f>
        <v>0</v>
      </c>
      <c r="M19" s="159" cm="1">
        <f t="array" aca="1" ref="M19" ca="1">INDIRECT("'UW(New)'!M" &amp; M40)</f>
        <v>0</v>
      </c>
      <c r="N19" s="159" cm="1">
        <f t="array" aca="1" ref="N19" ca="1">INDIRECT("'UW(New)'!K" &amp; N40)</f>
        <v>0</v>
      </c>
      <c r="O19" s="161">
        <f>'UW(New)'!$B$3</f>
        <v>0</v>
      </c>
      <c r="P19" s="160" t="str">
        <f>'UW(New)'!$F$4</f>
        <v>2nd</v>
      </c>
      <c r="R19" s="91" t="s">
        <v>133</v>
      </c>
      <c r="S19" s="91">
        <f t="array" aca="1" ref="S19" ca="1">INDIRECT("'UA(New)'!B" &amp; S40)</f>
        <v>0</v>
      </c>
      <c r="T19" s="91">
        <f t="array" aca="1" ref="T19" ca="1">INDIRECT("'UA(New)'!I" &amp; T40)</f>
        <v>0</v>
      </c>
      <c r="U19" s="91">
        <f t="array" aca="1" ref="U19" ca="1">INDIRECT("'UA(New)'!C" &amp; U40)</f>
        <v>0</v>
      </c>
      <c r="V19" s="91">
        <f t="array" aca="1" ref="V19" ca="1">INDIRECT("'UA(New)'!L" &amp; V40)</f>
        <v>0</v>
      </c>
      <c r="W19" s="91">
        <f t="array" aca="1" ref="W19" ca="1">INDIRECT("'UA(New)'!J" &amp; W40)</f>
        <v>0</v>
      </c>
      <c r="X19" s="161">
        <f>'UW(New)'!$B$3</f>
        <v>0</v>
      </c>
      <c r="Y19" s="160" t="str">
        <f>'UW(New)'!$F$4</f>
        <v>2nd</v>
      </c>
    </row>
    <row r="20" spans="8:25">
      <c r="H20" s="91" t="s">
        <v>132</v>
      </c>
      <c r="I20" s="91">
        <f t="array" aca="1" ref="I20" ca="1">INDIRECT("'UW(New)'!B" &amp; I41)</f>
        <v>0</v>
      </c>
      <c r="J20" s="91">
        <f t="array" aca="1" ref="J20" ca="1">INDIRECT("'UW(New)'!C" &amp; J41)</f>
        <v>0</v>
      </c>
      <c r="K20" s="91">
        <f t="array" aca="1" ref="K20" ca="1">INDIRECT("'UW(New)'!D" &amp; K41)</f>
        <v>0</v>
      </c>
      <c r="L20" s="159" cm="1">
        <f t="array" aca="1" ref="L20" ca="1">INDIRECT("'UW(New)'!F" &amp; L41)</f>
        <v>0</v>
      </c>
      <c r="M20" s="159" cm="1">
        <f t="array" aca="1" ref="M20" ca="1">INDIRECT("'UW(New)'!M" &amp; M41)</f>
        <v>0</v>
      </c>
      <c r="N20" s="159" cm="1">
        <f t="array" aca="1" ref="N20" ca="1">INDIRECT("'UW(New)'!K" &amp; N41)</f>
        <v>0</v>
      </c>
      <c r="O20" s="161">
        <f>'UW(New)'!$B$3</f>
        <v>0</v>
      </c>
      <c r="P20" s="160" t="str">
        <f>'UW(New)'!$F$4</f>
        <v>2nd</v>
      </c>
      <c r="R20" s="91" t="s">
        <v>133</v>
      </c>
      <c r="S20" s="91">
        <f t="array" aca="1" ref="S20" ca="1">INDIRECT("'UA(New)'!B" &amp; S41)</f>
        <v>0</v>
      </c>
      <c r="T20" s="91">
        <f t="array" aca="1" ref="T20" ca="1">INDIRECT("'UA(New)'!I" &amp; T41)</f>
        <v>0</v>
      </c>
      <c r="U20" s="91">
        <f t="array" aca="1" ref="U20" ca="1">INDIRECT("'UA(New)'!C" &amp; U41)</f>
        <v>0</v>
      </c>
      <c r="V20" s="91">
        <f t="array" aca="1" ref="V20" ca="1">INDIRECT("'UA(New)'!L" &amp; V41)</f>
        <v>0</v>
      </c>
      <c r="W20" s="91">
        <f t="array" aca="1" ref="W20" ca="1">INDIRECT("'UA(New)'!J" &amp; W41)</f>
        <v>0</v>
      </c>
      <c r="X20" s="161">
        <f>'UW(New)'!$B$3</f>
        <v>0</v>
      </c>
      <c r="Y20" s="160" t="str">
        <f>'UW(New)'!$F$4</f>
        <v>2nd</v>
      </c>
    </row>
    <row r="21" spans="8:25">
      <c r="H21" s="91" t="s">
        <v>132</v>
      </c>
      <c r="I21" s="91">
        <f t="array" aca="1" ref="I21" ca="1">INDIRECT("'UW(New)'!B" &amp; I42)</f>
        <v>0</v>
      </c>
      <c r="J21" s="91">
        <f t="array" aca="1" ref="J21" ca="1">INDIRECT("'UW(New)'!C" &amp; J42)</f>
        <v>0</v>
      </c>
      <c r="K21" s="91">
        <f t="array" aca="1" ref="K21" ca="1">INDIRECT("'UW(New)'!D" &amp; K42)</f>
        <v>0</v>
      </c>
      <c r="L21" s="159" cm="1">
        <f t="array" aca="1" ref="L21" ca="1">INDIRECT("'UW(New)'!F" &amp; L42)</f>
        <v>0</v>
      </c>
      <c r="M21" s="159" cm="1">
        <f t="array" aca="1" ref="M21" ca="1">INDIRECT("'UW(New)'!M" &amp; M42)</f>
        <v>0</v>
      </c>
      <c r="N21" s="159" cm="1">
        <f t="array" aca="1" ref="N21" ca="1">INDIRECT("'UW(New)'!K" &amp; N42)</f>
        <v>0</v>
      </c>
      <c r="O21" s="161">
        <f>'UW(New)'!$B$3</f>
        <v>0</v>
      </c>
      <c r="P21" s="160" t="str">
        <f>'UW(New)'!$F$4</f>
        <v>2nd</v>
      </c>
      <c r="R21" s="91" t="s">
        <v>133</v>
      </c>
      <c r="S21" s="91">
        <f t="array" aca="1" ref="S21" ca="1">INDIRECT("'UA(New)'!B" &amp; S42)</f>
        <v>0</v>
      </c>
      <c r="T21" s="91">
        <f t="array" aca="1" ref="T21" ca="1">INDIRECT("'UA(New)'!I" &amp; T42)</f>
        <v>0</v>
      </c>
      <c r="U21" s="91">
        <f t="array" aca="1" ref="U21" ca="1">INDIRECT("'UA(New)'!C" &amp; U42)</f>
        <v>0</v>
      </c>
      <c r="V21" s="91">
        <f t="array" aca="1" ref="V21" ca="1">INDIRECT("'UA(New)'!L" &amp; V42)</f>
        <v>0</v>
      </c>
      <c r="W21" s="91">
        <f t="array" aca="1" ref="W21" ca="1">INDIRECT("'UA(New)'!J" &amp; W42)</f>
        <v>0</v>
      </c>
      <c r="X21" s="161">
        <f>'UW(New)'!$B$3</f>
        <v>0</v>
      </c>
      <c r="Y21" s="160" t="str">
        <f>'UW(New)'!$F$4</f>
        <v>2nd</v>
      </c>
    </row>
    <row r="22" spans="8:25">
      <c r="H22" s="91" t="s">
        <v>132</v>
      </c>
      <c r="I22" s="91">
        <f t="array" aca="1" ref="I22" ca="1">INDIRECT("'UW(New)'!B" &amp; I43)</f>
        <v>0</v>
      </c>
      <c r="J22" s="91">
        <f t="array" aca="1" ref="J22" ca="1">INDIRECT("'UW(New)'!C" &amp; J43)</f>
        <v>0</v>
      </c>
      <c r="K22" s="91">
        <f t="array" aca="1" ref="K22" ca="1">INDIRECT("'UW(New)'!D" &amp; K43)</f>
        <v>0</v>
      </c>
      <c r="L22" s="159" cm="1">
        <f t="array" aca="1" ref="L22" ca="1">INDIRECT("'UW(New)'!F" &amp; L43)</f>
        <v>0</v>
      </c>
      <c r="M22" s="159" cm="1">
        <f t="array" aca="1" ref="M22" ca="1">INDIRECT("'UW(New)'!M" &amp; M43)</f>
        <v>0</v>
      </c>
      <c r="N22" s="159" cm="1">
        <f t="array" aca="1" ref="N22" ca="1">INDIRECT("'UW(New)'!K" &amp; N43)</f>
        <v>0</v>
      </c>
      <c r="O22" s="161">
        <f>'UW(New)'!$B$3</f>
        <v>0</v>
      </c>
      <c r="P22" s="160" t="str">
        <f>'UW(New)'!$F$4</f>
        <v>2nd</v>
      </c>
      <c r="R22" s="91" t="s">
        <v>133</v>
      </c>
      <c r="S22" s="91">
        <f t="array" aca="1" ref="S22" ca="1">INDIRECT("'UA(New)'!B" &amp; S43)</f>
        <v>0</v>
      </c>
      <c r="T22" s="91">
        <f t="array" aca="1" ref="T22" ca="1">INDIRECT("'UA(New)'!I" &amp; T43)</f>
        <v>0</v>
      </c>
      <c r="U22" s="91">
        <f t="array" aca="1" ref="U22" ca="1">INDIRECT("'UA(New)'!C" &amp; U43)</f>
        <v>0</v>
      </c>
      <c r="V22" s="91">
        <f t="array" aca="1" ref="V22" ca="1">INDIRECT("'UA(New)'!L" &amp; V43)</f>
        <v>0</v>
      </c>
      <c r="W22" s="91">
        <f t="array" aca="1" ref="W22" ca="1">INDIRECT("'UA(New)'!J" &amp; W43)</f>
        <v>0</v>
      </c>
      <c r="X22" s="161">
        <f>'UW(New)'!$B$3</f>
        <v>0</v>
      </c>
      <c r="Y22" s="160" t="str">
        <f>'UW(New)'!$F$4</f>
        <v>2nd</v>
      </c>
    </row>
    <row r="24" spans="8:25">
      <c r="I24">
        <v>21</v>
      </c>
      <c r="J24">
        <v>21</v>
      </c>
      <c r="K24">
        <v>21</v>
      </c>
      <c r="L24">
        <v>21</v>
      </c>
      <c r="M24">
        <v>21</v>
      </c>
      <c r="N24">
        <v>21</v>
      </c>
      <c r="S24">
        <v>28</v>
      </c>
      <c r="T24">
        <v>28</v>
      </c>
      <c r="U24">
        <v>28</v>
      </c>
      <c r="V24">
        <v>28</v>
      </c>
      <c r="W24">
        <v>28</v>
      </c>
    </row>
    <row r="25" spans="8:25">
      <c r="I25">
        <v>22</v>
      </c>
      <c r="J25">
        <v>22</v>
      </c>
      <c r="K25">
        <v>22</v>
      </c>
      <c r="L25">
        <v>22</v>
      </c>
      <c r="M25">
        <v>22</v>
      </c>
      <c r="N25">
        <v>22</v>
      </c>
      <c r="S25">
        <v>29</v>
      </c>
      <c r="T25">
        <v>29</v>
      </c>
      <c r="U25">
        <v>29</v>
      </c>
      <c r="V25">
        <v>29</v>
      </c>
      <c r="W25">
        <v>29</v>
      </c>
    </row>
    <row r="26" spans="8:25"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S26">
        <v>30</v>
      </c>
      <c r="T26">
        <v>30</v>
      </c>
      <c r="U26">
        <v>30</v>
      </c>
      <c r="V26">
        <v>30</v>
      </c>
      <c r="W26">
        <v>30</v>
      </c>
    </row>
    <row r="27" spans="8:25">
      <c r="I27">
        <v>24</v>
      </c>
      <c r="J27">
        <v>24</v>
      </c>
      <c r="K27">
        <v>24</v>
      </c>
      <c r="L27">
        <v>24</v>
      </c>
      <c r="M27">
        <v>24</v>
      </c>
      <c r="N27">
        <v>24</v>
      </c>
      <c r="S27">
        <v>31</v>
      </c>
      <c r="T27">
        <v>31</v>
      </c>
      <c r="U27">
        <v>31</v>
      </c>
      <c r="V27">
        <v>31</v>
      </c>
      <c r="W27">
        <v>31</v>
      </c>
    </row>
    <row r="28" spans="8:25"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S28">
        <v>32</v>
      </c>
      <c r="T28">
        <v>32</v>
      </c>
      <c r="U28">
        <v>32</v>
      </c>
      <c r="V28">
        <v>32</v>
      </c>
      <c r="W28">
        <v>32</v>
      </c>
    </row>
    <row r="29" spans="8:25">
      <c r="I29">
        <v>26</v>
      </c>
      <c r="J29">
        <v>26</v>
      </c>
      <c r="K29">
        <v>26</v>
      </c>
      <c r="L29">
        <v>26</v>
      </c>
      <c r="M29">
        <v>26</v>
      </c>
      <c r="N29">
        <v>26</v>
      </c>
      <c r="S29">
        <v>33</v>
      </c>
      <c r="T29">
        <v>33</v>
      </c>
      <c r="U29">
        <v>33</v>
      </c>
      <c r="V29">
        <v>33</v>
      </c>
      <c r="W29">
        <v>33</v>
      </c>
    </row>
    <row r="30" spans="8:25">
      <c r="I30">
        <v>27</v>
      </c>
      <c r="J30">
        <v>27</v>
      </c>
      <c r="K30">
        <v>27</v>
      </c>
      <c r="L30">
        <v>27</v>
      </c>
      <c r="M30">
        <v>27</v>
      </c>
      <c r="N30">
        <v>27</v>
      </c>
      <c r="S30">
        <v>34</v>
      </c>
      <c r="T30">
        <v>34</v>
      </c>
      <c r="U30">
        <v>34</v>
      </c>
      <c r="V30">
        <v>34</v>
      </c>
      <c r="W30">
        <v>34</v>
      </c>
    </row>
    <row r="31" spans="8:25">
      <c r="I31">
        <v>28</v>
      </c>
      <c r="J31">
        <v>28</v>
      </c>
      <c r="K31">
        <v>28</v>
      </c>
      <c r="L31">
        <v>28</v>
      </c>
      <c r="M31">
        <v>28</v>
      </c>
      <c r="N31">
        <v>28</v>
      </c>
      <c r="S31">
        <v>35</v>
      </c>
      <c r="T31">
        <v>35</v>
      </c>
      <c r="U31">
        <v>35</v>
      </c>
      <c r="V31">
        <v>35</v>
      </c>
      <c r="W31">
        <v>35</v>
      </c>
    </row>
    <row r="32" spans="8:25">
      <c r="I32">
        <v>29</v>
      </c>
      <c r="J32">
        <v>29</v>
      </c>
      <c r="K32">
        <v>29</v>
      </c>
      <c r="L32">
        <v>29</v>
      </c>
      <c r="M32">
        <v>29</v>
      </c>
      <c r="N32">
        <v>29</v>
      </c>
      <c r="S32">
        <v>36</v>
      </c>
      <c r="T32">
        <v>36</v>
      </c>
      <c r="U32">
        <v>36</v>
      </c>
      <c r="V32">
        <v>36</v>
      </c>
      <c r="W32">
        <v>36</v>
      </c>
    </row>
    <row r="33" spans="9:23"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S33">
        <v>37</v>
      </c>
      <c r="T33">
        <v>37</v>
      </c>
      <c r="U33">
        <v>37</v>
      </c>
      <c r="V33">
        <v>37</v>
      </c>
      <c r="W33">
        <v>37</v>
      </c>
    </row>
    <row r="34" spans="9:23"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S34">
        <v>38</v>
      </c>
      <c r="T34">
        <v>38</v>
      </c>
      <c r="U34">
        <v>38</v>
      </c>
      <c r="V34">
        <v>38</v>
      </c>
      <c r="W34">
        <v>38</v>
      </c>
    </row>
    <row r="35" spans="9:23"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S35">
        <v>39</v>
      </c>
      <c r="T35">
        <v>39</v>
      </c>
      <c r="U35">
        <v>39</v>
      </c>
      <c r="V35">
        <v>39</v>
      </c>
      <c r="W35">
        <v>39</v>
      </c>
    </row>
    <row r="36" spans="9:23"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S36">
        <v>40</v>
      </c>
      <c r="T36">
        <v>40</v>
      </c>
      <c r="U36">
        <v>40</v>
      </c>
      <c r="V36">
        <v>40</v>
      </c>
      <c r="W36">
        <v>40</v>
      </c>
    </row>
    <row r="37" spans="9:23"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S37">
        <v>41</v>
      </c>
      <c r="T37">
        <v>41</v>
      </c>
      <c r="U37">
        <v>41</v>
      </c>
      <c r="V37">
        <v>41</v>
      </c>
      <c r="W37">
        <v>41</v>
      </c>
    </row>
    <row r="38" spans="9:23">
      <c r="I38">
        <v>35</v>
      </c>
      <c r="J38">
        <v>35</v>
      </c>
      <c r="K38">
        <v>35</v>
      </c>
      <c r="L38">
        <v>35</v>
      </c>
      <c r="M38">
        <v>35</v>
      </c>
      <c r="N38">
        <v>35</v>
      </c>
      <c r="S38">
        <v>42</v>
      </c>
      <c r="T38">
        <v>42</v>
      </c>
      <c r="U38">
        <v>42</v>
      </c>
      <c r="V38">
        <v>42</v>
      </c>
      <c r="W38">
        <v>42</v>
      </c>
    </row>
    <row r="39" spans="9:23">
      <c r="I39">
        <v>36</v>
      </c>
      <c r="J39">
        <v>36</v>
      </c>
      <c r="K39">
        <v>36</v>
      </c>
      <c r="L39">
        <v>36</v>
      </c>
      <c r="M39">
        <v>36</v>
      </c>
      <c r="N39">
        <v>36</v>
      </c>
      <c r="S39">
        <v>43</v>
      </c>
      <c r="T39">
        <v>43</v>
      </c>
      <c r="U39">
        <v>43</v>
      </c>
      <c r="V39">
        <v>43</v>
      </c>
      <c r="W39">
        <v>43</v>
      </c>
    </row>
    <row r="40" spans="9:23">
      <c r="I40">
        <v>37</v>
      </c>
      <c r="J40">
        <v>37</v>
      </c>
      <c r="K40">
        <v>37</v>
      </c>
      <c r="L40">
        <v>37</v>
      </c>
      <c r="M40">
        <v>37</v>
      </c>
      <c r="N40">
        <v>37</v>
      </c>
      <c r="S40">
        <v>44</v>
      </c>
      <c r="T40">
        <v>44</v>
      </c>
      <c r="U40">
        <v>44</v>
      </c>
      <c r="V40">
        <v>44</v>
      </c>
      <c r="W40">
        <v>44</v>
      </c>
    </row>
    <row r="41" spans="9:23"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S41">
        <v>45</v>
      </c>
      <c r="T41">
        <v>45</v>
      </c>
      <c r="U41">
        <v>45</v>
      </c>
      <c r="V41">
        <v>45</v>
      </c>
      <c r="W41">
        <v>45</v>
      </c>
    </row>
    <row r="42" spans="9:23">
      <c r="I42">
        <v>39</v>
      </c>
      <c r="J42">
        <v>39</v>
      </c>
      <c r="K42">
        <v>39</v>
      </c>
      <c r="L42">
        <v>39</v>
      </c>
      <c r="M42">
        <v>39</v>
      </c>
      <c r="N42">
        <v>39</v>
      </c>
      <c r="S42">
        <v>46</v>
      </c>
      <c r="T42">
        <v>46</v>
      </c>
      <c r="U42">
        <v>46</v>
      </c>
      <c r="V42">
        <v>46</v>
      </c>
      <c r="W42">
        <v>46</v>
      </c>
    </row>
    <row r="43" spans="9:23"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S43">
        <v>47</v>
      </c>
      <c r="T43">
        <v>47</v>
      </c>
      <c r="U43">
        <v>47</v>
      </c>
      <c r="V43">
        <v>47</v>
      </c>
      <c r="W43">
        <v>47</v>
      </c>
    </row>
  </sheetData>
  <mergeCells count="3">
    <mergeCell ref="A1:F1"/>
    <mergeCell ref="H1:P1"/>
    <mergeCell ref="R1:Y1"/>
  </mergeCells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88AE-07CD-4F5B-8A85-EA114ECF6BD4}">
  <sheetPr codeName="Sheet5">
    <tabColor rgb="FFFF0000"/>
  </sheetPr>
  <dimension ref="A1:R40"/>
  <sheetViews>
    <sheetView workbookViewId="0">
      <selection activeCell="L11" sqref="L11"/>
    </sheetView>
  </sheetViews>
  <sheetFormatPr defaultColWidth="10" defaultRowHeight="13.2"/>
  <cols>
    <col min="1" max="2" width="15.109375" bestFit="1" customWidth="1"/>
    <col min="3" max="8" width="10" customWidth="1"/>
    <col min="9" max="9" width="7.6640625" bestFit="1" customWidth="1"/>
    <col min="10" max="13" width="10" customWidth="1"/>
    <col min="14" max="14" width="15.109375" bestFit="1" customWidth="1"/>
    <col min="15" max="15" width="15" bestFit="1" customWidth="1"/>
    <col min="16" max="16" width="14" bestFit="1" customWidth="1"/>
    <col min="17" max="17" width="10" customWidth="1"/>
  </cols>
  <sheetData>
    <row r="1" spans="1:18">
      <c r="A1" t="s">
        <v>56</v>
      </c>
      <c r="D1" t="s">
        <v>158</v>
      </c>
      <c r="I1" t="s">
        <v>57</v>
      </c>
    </row>
    <row r="2" spans="1:18">
      <c r="A2" s="91" t="s">
        <v>132</v>
      </c>
      <c r="B2" s="91" t="s">
        <v>133</v>
      </c>
      <c r="D2" s="91" t="s">
        <v>56</v>
      </c>
      <c r="E2" s="91" t="s">
        <v>159</v>
      </c>
      <c r="F2" s="91" t="s">
        <v>160</v>
      </c>
      <c r="G2" s="91" t="s">
        <v>161</v>
      </c>
      <c r="I2" s="91" t="s">
        <v>162</v>
      </c>
      <c r="J2" s="91" t="s">
        <v>163</v>
      </c>
      <c r="K2" s="91" t="s">
        <v>164</v>
      </c>
      <c r="L2" s="91" t="s">
        <v>165</v>
      </c>
      <c r="M2" s="91" t="s">
        <v>166</v>
      </c>
      <c r="N2" s="91" t="s">
        <v>167</v>
      </c>
      <c r="O2" s="91" t="s">
        <v>168</v>
      </c>
      <c r="P2" s="91" t="s">
        <v>169</v>
      </c>
      <c r="Q2" s="91" t="s">
        <v>30</v>
      </c>
    </row>
    <row r="3" spans="1:18">
      <c r="A3" s="162" t="s">
        <v>162</v>
      </c>
      <c r="B3" s="162" t="s">
        <v>162</v>
      </c>
      <c r="D3" s="91" t="s">
        <v>165</v>
      </c>
      <c r="E3" s="91" t="s">
        <v>170</v>
      </c>
      <c r="F3" s="91">
        <v>1833</v>
      </c>
      <c r="G3" s="91">
        <v>582</v>
      </c>
      <c r="I3" s="162" t="s">
        <v>171</v>
      </c>
      <c r="J3" s="162" t="s">
        <v>171</v>
      </c>
      <c r="K3" s="162" t="s">
        <v>171</v>
      </c>
      <c r="L3" s="162" t="s">
        <v>171</v>
      </c>
      <c r="M3" s="162" t="s">
        <v>171</v>
      </c>
      <c r="N3" s="162" t="s">
        <v>171</v>
      </c>
      <c r="O3" s="162" t="s">
        <v>171</v>
      </c>
      <c r="P3" s="162" t="s">
        <v>171</v>
      </c>
      <c r="Q3" s="162" t="s">
        <v>30</v>
      </c>
    </row>
    <row r="4" spans="1:18">
      <c r="A4" s="162" t="s">
        <v>163</v>
      </c>
      <c r="B4" s="162" t="s">
        <v>163</v>
      </c>
      <c r="D4" s="91" t="s">
        <v>165</v>
      </c>
      <c r="E4" s="91" t="s">
        <v>172</v>
      </c>
      <c r="F4" s="91">
        <v>1834</v>
      </c>
      <c r="G4" s="91">
        <v>584</v>
      </c>
      <c r="I4" s="162" t="s">
        <v>173</v>
      </c>
      <c r="J4" s="162" t="s">
        <v>174</v>
      </c>
      <c r="K4" s="162" t="s">
        <v>175</v>
      </c>
      <c r="L4" s="162" t="s">
        <v>176</v>
      </c>
      <c r="M4" s="162" t="s">
        <v>175</v>
      </c>
      <c r="N4" s="162" t="s">
        <v>177</v>
      </c>
      <c r="O4" s="162" t="str">
        <f t="shared" ref="O4:O19" si="0">N4</f>
        <v>1ST RH</v>
      </c>
      <c r="P4" s="162" t="str">
        <f t="shared" ref="P4:P19" si="1">N4</f>
        <v>1ST RH</v>
      </c>
      <c r="Q4" s="162"/>
    </row>
    <row r="5" spans="1:18">
      <c r="A5" s="162" t="s">
        <v>164</v>
      </c>
      <c r="B5" s="162" t="s">
        <v>164</v>
      </c>
      <c r="D5" s="91" t="s">
        <v>165</v>
      </c>
      <c r="E5" s="91" t="s">
        <v>178</v>
      </c>
      <c r="F5" s="91">
        <v>1835</v>
      </c>
      <c r="G5" s="91">
        <v>586</v>
      </c>
      <c r="I5" s="162" t="s">
        <v>174</v>
      </c>
      <c r="J5" s="162" t="s">
        <v>179</v>
      </c>
      <c r="K5" s="163" t="s">
        <v>30</v>
      </c>
      <c r="L5" s="162" t="s">
        <v>180</v>
      </c>
      <c r="M5" s="163" t="s">
        <v>30</v>
      </c>
      <c r="N5" s="162" t="s">
        <v>181</v>
      </c>
      <c r="O5" s="162" t="str">
        <f t="shared" si="0"/>
        <v>1ST LH</v>
      </c>
      <c r="P5" s="162" t="str">
        <f t="shared" si="1"/>
        <v>1ST LH</v>
      </c>
      <c r="Q5" s="162"/>
    </row>
    <row r="6" spans="1:18">
      <c r="A6" s="162" t="s">
        <v>165</v>
      </c>
      <c r="B6" s="162" t="s">
        <v>165</v>
      </c>
      <c r="D6" s="91" t="s">
        <v>165</v>
      </c>
      <c r="E6" s="91" t="s">
        <v>182</v>
      </c>
      <c r="F6" s="91">
        <v>1836</v>
      </c>
      <c r="G6" s="91">
        <v>583</v>
      </c>
      <c r="I6" s="162" t="s">
        <v>183</v>
      </c>
      <c r="J6" s="162" t="s">
        <v>184</v>
      </c>
      <c r="K6" s="162"/>
      <c r="L6" s="162" t="s">
        <v>185</v>
      </c>
      <c r="M6" s="162"/>
      <c r="N6" s="162" t="s">
        <v>174</v>
      </c>
      <c r="O6" s="162" t="str">
        <f t="shared" si="0"/>
        <v>2ST</v>
      </c>
      <c r="P6" s="162" t="str">
        <f t="shared" si="1"/>
        <v>2ST</v>
      </c>
      <c r="Q6" s="162"/>
      <c r="R6" s="164"/>
    </row>
    <row r="7" spans="1:18">
      <c r="A7" s="162" t="s">
        <v>166</v>
      </c>
      <c r="B7" s="162" t="s">
        <v>186</v>
      </c>
      <c r="D7" s="91" t="s">
        <v>165</v>
      </c>
      <c r="E7" s="91" t="s">
        <v>187</v>
      </c>
      <c r="F7" s="91">
        <v>1837</v>
      </c>
      <c r="G7" s="91">
        <v>585</v>
      </c>
      <c r="I7" s="162" t="s">
        <v>184</v>
      </c>
      <c r="J7" s="162" t="s">
        <v>188</v>
      </c>
      <c r="K7" s="162"/>
      <c r="L7" s="162" t="s">
        <v>189</v>
      </c>
      <c r="M7" s="162"/>
      <c r="N7" s="162" t="s">
        <v>179</v>
      </c>
      <c r="O7" s="162" t="str">
        <f t="shared" si="0"/>
        <v>3ST</v>
      </c>
      <c r="P7" s="162" t="str">
        <f t="shared" si="1"/>
        <v>3ST</v>
      </c>
      <c r="Q7" s="162"/>
    </row>
    <row r="8" spans="1:18">
      <c r="A8" s="162" t="s">
        <v>167</v>
      </c>
      <c r="B8" s="162" t="s">
        <v>167</v>
      </c>
      <c r="D8" s="91" t="s">
        <v>165</v>
      </c>
      <c r="E8" s="91" t="s">
        <v>190</v>
      </c>
      <c r="F8" s="91">
        <v>1838</v>
      </c>
      <c r="G8" s="91">
        <v>587</v>
      </c>
      <c r="I8" s="162" t="s">
        <v>188</v>
      </c>
      <c r="J8" s="162" t="s">
        <v>191</v>
      </c>
      <c r="K8" s="162"/>
      <c r="L8" s="162" t="s">
        <v>192</v>
      </c>
      <c r="M8" s="162"/>
      <c r="N8" s="162" t="s">
        <v>183</v>
      </c>
      <c r="O8" s="162" t="str">
        <f t="shared" si="0"/>
        <v>4ST</v>
      </c>
      <c r="P8" s="162" t="str">
        <f t="shared" si="1"/>
        <v>4ST</v>
      </c>
      <c r="Q8" s="162"/>
    </row>
    <row r="9" spans="1:18">
      <c r="A9" s="162" t="s">
        <v>168</v>
      </c>
      <c r="B9" s="162" t="s">
        <v>168</v>
      </c>
      <c r="D9" s="91" t="s">
        <v>166</v>
      </c>
      <c r="E9" s="91" t="s">
        <v>117</v>
      </c>
      <c r="F9" s="91">
        <v>1839</v>
      </c>
      <c r="G9" s="91">
        <v>622</v>
      </c>
      <c r="I9" s="162" t="s">
        <v>191</v>
      </c>
      <c r="J9" s="162" t="s">
        <v>193</v>
      </c>
      <c r="K9" s="162"/>
      <c r="L9" s="162" t="s">
        <v>194</v>
      </c>
      <c r="M9" s="162"/>
      <c r="N9" s="162" t="s">
        <v>184</v>
      </c>
      <c r="O9" s="162" t="str">
        <f t="shared" si="0"/>
        <v>5ST</v>
      </c>
      <c r="P9" s="162" t="str">
        <f t="shared" si="1"/>
        <v>5ST</v>
      </c>
      <c r="Q9" s="162"/>
    </row>
    <row r="10" spans="1:18">
      <c r="A10" s="162" t="s">
        <v>169</v>
      </c>
      <c r="B10" s="162" t="s">
        <v>169</v>
      </c>
      <c r="D10" s="91" t="s">
        <v>163</v>
      </c>
      <c r="E10" s="91" t="s">
        <v>195</v>
      </c>
      <c r="F10" s="91">
        <v>1803</v>
      </c>
      <c r="G10" s="91">
        <v>591</v>
      </c>
      <c r="I10" s="162" t="s">
        <v>193</v>
      </c>
      <c r="J10" s="162" t="s">
        <v>196</v>
      </c>
      <c r="K10" s="162"/>
      <c r="L10" s="163" t="s">
        <v>30</v>
      </c>
      <c r="M10" s="162"/>
      <c r="N10" s="162" t="s">
        <v>188</v>
      </c>
      <c r="O10" s="162" t="str">
        <f t="shared" si="0"/>
        <v>6ST</v>
      </c>
      <c r="P10" s="162" t="str">
        <f t="shared" si="1"/>
        <v>6ST</v>
      </c>
      <c r="Q10" s="162"/>
    </row>
    <row r="11" spans="1:18">
      <c r="A11" s="162" t="s">
        <v>30</v>
      </c>
      <c r="B11" s="162" t="s">
        <v>30</v>
      </c>
      <c r="D11" s="91" t="s">
        <v>163</v>
      </c>
      <c r="E11" s="91" t="s">
        <v>197</v>
      </c>
      <c r="F11" s="91">
        <v>1807</v>
      </c>
      <c r="G11" s="91">
        <v>594</v>
      </c>
      <c r="I11" s="162" t="s">
        <v>196</v>
      </c>
      <c r="J11" s="162" t="s">
        <v>198</v>
      </c>
      <c r="K11" s="162"/>
      <c r="L11" s="163" t="s">
        <v>199</v>
      </c>
      <c r="M11" s="162"/>
      <c r="N11" s="162" t="s">
        <v>191</v>
      </c>
      <c r="O11" s="162" t="str">
        <f t="shared" si="0"/>
        <v>7ST</v>
      </c>
      <c r="P11" s="162" t="str">
        <f t="shared" si="1"/>
        <v>7ST</v>
      </c>
      <c r="Q11" s="162"/>
    </row>
    <row r="12" spans="1:18">
      <c r="A12" s="162"/>
      <c r="B12" s="162"/>
      <c r="D12" s="91" t="s">
        <v>163</v>
      </c>
      <c r="E12" s="91" t="s">
        <v>200</v>
      </c>
      <c r="F12" s="91">
        <v>1809</v>
      </c>
      <c r="G12" s="91">
        <v>595</v>
      </c>
      <c r="I12" s="162" t="s">
        <v>198</v>
      </c>
      <c r="J12" s="162" t="s">
        <v>201</v>
      </c>
      <c r="K12" s="162"/>
      <c r="L12" s="163" t="s">
        <v>202</v>
      </c>
      <c r="M12" s="162"/>
      <c r="N12" s="162" t="s">
        <v>193</v>
      </c>
      <c r="O12" s="162" t="str">
        <f t="shared" si="0"/>
        <v>8ST</v>
      </c>
      <c r="P12" s="162" t="str">
        <f t="shared" si="1"/>
        <v>8ST</v>
      </c>
      <c r="Q12" s="162"/>
    </row>
    <row r="13" spans="1:18">
      <c r="A13" s="162"/>
      <c r="B13" s="162"/>
      <c r="D13" s="91" t="s">
        <v>163</v>
      </c>
      <c r="E13" s="91" t="s">
        <v>203</v>
      </c>
      <c r="F13" s="91">
        <v>1810</v>
      </c>
      <c r="G13" s="91">
        <v>596</v>
      </c>
      <c r="I13" s="162" t="s">
        <v>201</v>
      </c>
      <c r="J13" s="162" t="s">
        <v>204</v>
      </c>
      <c r="K13" s="162"/>
      <c r="L13" s="162"/>
      <c r="M13" s="162"/>
      <c r="N13" s="162" t="s">
        <v>196</v>
      </c>
      <c r="O13" s="162" t="str">
        <f t="shared" si="0"/>
        <v>9ST</v>
      </c>
      <c r="P13" s="162" t="str">
        <f t="shared" si="1"/>
        <v>9ST</v>
      </c>
      <c r="Q13" s="162"/>
    </row>
    <row r="14" spans="1:18">
      <c r="A14" s="162"/>
      <c r="B14" s="162"/>
      <c r="D14" s="91" t="s">
        <v>163</v>
      </c>
      <c r="E14" s="91" t="s">
        <v>205</v>
      </c>
      <c r="F14" s="91">
        <v>1812</v>
      </c>
      <c r="G14" s="91">
        <v>597</v>
      </c>
      <c r="I14" s="162" t="s">
        <v>204</v>
      </c>
      <c r="J14" s="162" t="s">
        <v>206</v>
      </c>
      <c r="K14" s="162"/>
      <c r="L14" s="162"/>
      <c r="M14" s="162"/>
      <c r="N14" s="162" t="s">
        <v>198</v>
      </c>
      <c r="O14" s="162" t="str">
        <f t="shared" si="0"/>
        <v>10ST</v>
      </c>
      <c r="P14" s="162" t="str">
        <f t="shared" si="1"/>
        <v>10ST</v>
      </c>
      <c r="Q14" s="162"/>
    </row>
    <row r="15" spans="1:18">
      <c r="A15" s="162"/>
      <c r="B15" s="162"/>
      <c r="D15" s="91" t="s">
        <v>162</v>
      </c>
      <c r="E15" s="91" t="s">
        <v>207</v>
      </c>
      <c r="F15" s="91">
        <v>1815</v>
      </c>
      <c r="G15" s="91">
        <v>603</v>
      </c>
      <c r="I15" s="162" t="s">
        <v>206</v>
      </c>
      <c r="J15" s="162" t="s">
        <v>208</v>
      </c>
      <c r="K15" s="162"/>
      <c r="L15" s="162"/>
      <c r="M15" s="162"/>
      <c r="N15" s="162" t="s">
        <v>204</v>
      </c>
      <c r="O15" s="162" t="str">
        <f t="shared" si="0"/>
        <v>12ST</v>
      </c>
      <c r="P15" s="162" t="str">
        <f t="shared" si="1"/>
        <v>12ST</v>
      </c>
      <c r="Q15" s="162"/>
    </row>
    <row r="16" spans="1:18">
      <c r="A16" s="162"/>
      <c r="B16" s="162"/>
      <c r="D16" s="91" t="s">
        <v>162</v>
      </c>
      <c r="E16" s="91" t="s">
        <v>209</v>
      </c>
      <c r="F16" s="91">
        <v>1816</v>
      </c>
      <c r="G16" s="91">
        <v>604</v>
      </c>
      <c r="I16" s="162" t="s">
        <v>208</v>
      </c>
      <c r="J16" s="163" t="s">
        <v>30</v>
      </c>
      <c r="K16" s="162"/>
      <c r="L16" s="162"/>
      <c r="M16" s="162"/>
      <c r="N16" s="162" t="s">
        <v>206</v>
      </c>
      <c r="O16" s="162" t="str">
        <f t="shared" si="0"/>
        <v>13ST</v>
      </c>
      <c r="P16" s="162" t="str">
        <f t="shared" si="1"/>
        <v>13ST</v>
      </c>
      <c r="Q16" s="162"/>
    </row>
    <row r="17" spans="1:17">
      <c r="A17" s="162"/>
      <c r="B17" s="162"/>
      <c r="D17" s="91" t="s">
        <v>162</v>
      </c>
      <c r="E17" s="91" t="s">
        <v>210</v>
      </c>
      <c r="F17" s="91">
        <v>1819</v>
      </c>
      <c r="G17" s="91">
        <v>606</v>
      </c>
      <c r="I17" s="162" t="s">
        <v>211</v>
      </c>
      <c r="J17" s="163" t="s">
        <v>212</v>
      </c>
      <c r="K17" s="162"/>
      <c r="L17" s="162"/>
      <c r="M17" s="162"/>
      <c r="N17" s="162" t="s">
        <v>208</v>
      </c>
      <c r="O17" s="162" t="str">
        <f t="shared" si="0"/>
        <v>14ST</v>
      </c>
      <c r="P17" s="162" t="str">
        <f t="shared" si="1"/>
        <v>14ST</v>
      </c>
      <c r="Q17" s="162"/>
    </row>
    <row r="18" spans="1:17">
      <c r="A18" s="162"/>
      <c r="B18" s="162"/>
      <c r="D18" s="91" t="s">
        <v>162</v>
      </c>
      <c r="E18" s="91" t="s">
        <v>213</v>
      </c>
      <c r="F18" s="91">
        <v>1821</v>
      </c>
      <c r="G18" s="91">
        <v>607</v>
      </c>
      <c r="I18" s="162" t="s">
        <v>214</v>
      </c>
      <c r="J18" s="163" t="s">
        <v>215</v>
      </c>
      <c r="K18" s="162"/>
      <c r="L18" s="162"/>
      <c r="M18" s="162"/>
      <c r="N18" s="162" t="s">
        <v>211</v>
      </c>
      <c r="O18" s="162" t="str">
        <f t="shared" si="0"/>
        <v>15ST</v>
      </c>
      <c r="P18" s="162" t="str">
        <f t="shared" si="1"/>
        <v>15ST</v>
      </c>
      <c r="Q18" s="162"/>
    </row>
    <row r="19" spans="1:17">
      <c r="A19" s="162"/>
      <c r="B19" s="162"/>
      <c r="D19" s="91" t="s">
        <v>162</v>
      </c>
      <c r="E19" s="91" t="s">
        <v>216</v>
      </c>
      <c r="F19" s="91">
        <v>1818</v>
      </c>
      <c r="G19" s="91">
        <v>605</v>
      </c>
      <c r="I19" s="162" t="s">
        <v>217</v>
      </c>
      <c r="J19" s="163" t="s">
        <v>218</v>
      </c>
      <c r="K19" s="162"/>
      <c r="L19" s="162"/>
      <c r="M19" s="162"/>
      <c r="N19" s="162" t="s">
        <v>214</v>
      </c>
      <c r="O19" s="162" t="str">
        <f t="shared" si="0"/>
        <v>16ST</v>
      </c>
      <c r="P19" s="162" t="str">
        <f t="shared" si="1"/>
        <v>16ST</v>
      </c>
      <c r="Q19" s="162"/>
    </row>
    <row r="20" spans="1:17">
      <c r="A20" s="162"/>
      <c r="B20" s="162"/>
      <c r="D20" s="91" t="s">
        <v>162</v>
      </c>
      <c r="E20" s="91" t="s">
        <v>197</v>
      </c>
      <c r="F20" s="91">
        <v>1822</v>
      </c>
      <c r="G20" s="91">
        <v>608</v>
      </c>
      <c r="I20" s="162" t="s">
        <v>219</v>
      </c>
      <c r="J20" s="162"/>
      <c r="K20" s="162"/>
      <c r="L20" s="162"/>
      <c r="M20" s="162"/>
      <c r="N20" s="163" t="s">
        <v>30</v>
      </c>
      <c r="O20" s="163" t="s">
        <v>30</v>
      </c>
      <c r="P20" s="163" t="s">
        <v>30</v>
      </c>
      <c r="Q20" s="162"/>
    </row>
    <row r="21" spans="1:17">
      <c r="A21" s="162"/>
      <c r="B21" s="162"/>
      <c r="D21" s="91" t="s">
        <v>162</v>
      </c>
      <c r="E21" s="91" t="s">
        <v>200</v>
      </c>
      <c r="F21" s="91">
        <v>1824</v>
      </c>
      <c r="G21" s="91">
        <v>609</v>
      </c>
      <c r="I21" s="162" t="s">
        <v>220</v>
      </c>
      <c r="J21" s="162"/>
      <c r="K21" s="162"/>
      <c r="L21" s="162"/>
      <c r="M21" s="162"/>
      <c r="N21" s="163" t="s">
        <v>212</v>
      </c>
      <c r="O21" s="163" t="s">
        <v>212</v>
      </c>
      <c r="P21" s="163" t="s">
        <v>212</v>
      </c>
      <c r="Q21" s="162"/>
    </row>
    <row r="22" spans="1:17">
      <c r="A22" s="162"/>
      <c r="B22" s="162"/>
      <c r="D22" s="91" t="s">
        <v>162</v>
      </c>
      <c r="E22" s="91" t="s">
        <v>203</v>
      </c>
      <c r="F22" s="91">
        <v>1826</v>
      </c>
      <c r="G22" s="91">
        <v>610</v>
      </c>
      <c r="I22" s="162" t="s">
        <v>221</v>
      </c>
      <c r="J22" s="162"/>
      <c r="K22" s="162"/>
      <c r="L22" s="162"/>
      <c r="M22" s="162"/>
      <c r="N22" s="163" t="s">
        <v>215</v>
      </c>
      <c r="O22" s="163" t="s">
        <v>215</v>
      </c>
      <c r="P22" s="163" t="s">
        <v>215</v>
      </c>
      <c r="Q22" s="162"/>
    </row>
    <row r="23" spans="1:17">
      <c r="A23" s="162"/>
      <c r="B23" s="162"/>
      <c r="D23" s="91" t="s">
        <v>162</v>
      </c>
      <c r="E23" s="91" t="s">
        <v>222</v>
      </c>
      <c r="F23" s="91">
        <v>1827</v>
      </c>
      <c r="G23" s="91">
        <v>611</v>
      </c>
      <c r="I23" s="163" t="s">
        <v>30</v>
      </c>
      <c r="J23" s="162"/>
      <c r="K23" s="162"/>
      <c r="L23" s="162"/>
      <c r="M23" s="162"/>
      <c r="N23" s="162"/>
      <c r="O23" s="162"/>
      <c r="P23" s="162"/>
      <c r="Q23" s="162"/>
    </row>
    <row r="24" spans="1:17">
      <c r="A24" s="162"/>
      <c r="B24" s="162"/>
      <c r="D24" s="91" t="s">
        <v>162</v>
      </c>
      <c r="E24" s="91" t="s">
        <v>223</v>
      </c>
      <c r="F24" s="91">
        <v>1829</v>
      </c>
      <c r="G24" s="91">
        <v>612</v>
      </c>
      <c r="I24" s="163" t="s">
        <v>212</v>
      </c>
      <c r="J24" s="162"/>
      <c r="K24" s="162"/>
      <c r="L24" s="162"/>
      <c r="M24" s="162"/>
      <c r="N24" s="162"/>
      <c r="O24" s="162"/>
      <c r="P24" s="162"/>
      <c r="Q24" s="162"/>
    </row>
    <row r="25" spans="1:17">
      <c r="A25" s="162"/>
      <c r="B25" s="162"/>
      <c r="D25" s="91" t="s">
        <v>224</v>
      </c>
      <c r="E25" s="91" t="s">
        <v>182</v>
      </c>
      <c r="F25" s="91">
        <v>2002</v>
      </c>
      <c r="G25" s="91" t="s">
        <v>175</v>
      </c>
      <c r="I25" s="163" t="s">
        <v>215</v>
      </c>
      <c r="J25" s="162"/>
      <c r="K25" s="162"/>
      <c r="L25" s="162"/>
      <c r="M25" s="162"/>
      <c r="N25" s="162"/>
      <c r="O25" s="162"/>
      <c r="P25" s="162"/>
      <c r="Q25" s="162"/>
    </row>
    <row r="26" spans="1:17">
      <c r="A26" s="162"/>
      <c r="B26" s="162"/>
      <c r="D26" s="91" t="s">
        <v>224</v>
      </c>
      <c r="E26" s="91" t="s">
        <v>170</v>
      </c>
      <c r="F26" s="91">
        <v>2001</v>
      </c>
      <c r="G26" s="91" t="s">
        <v>175</v>
      </c>
      <c r="I26" s="163" t="s">
        <v>218</v>
      </c>
      <c r="J26" s="162"/>
      <c r="K26" s="162"/>
      <c r="L26" s="162"/>
      <c r="M26" s="162"/>
      <c r="N26" s="162"/>
      <c r="O26" s="162"/>
      <c r="P26" s="162"/>
      <c r="Q26" s="162"/>
    </row>
    <row r="27" spans="1:17">
      <c r="A27" s="162"/>
      <c r="B27" s="162"/>
      <c r="D27" s="91" t="s">
        <v>224</v>
      </c>
      <c r="E27" s="91" t="s">
        <v>207</v>
      </c>
      <c r="F27" s="91">
        <v>2101</v>
      </c>
      <c r="G27" s="91">
        <v>633</v>
      </c>
      <c r="I27" s="163" t="s">
        <v>225</v>
      </c>
      <c r="J27" s="162"/>
      <c r="K27" s="162"/>
      <c r="L27" s="162"/>
      <c r="M27" s="162"/>
      <c r="N27" s="162"/>
      <c r="O27" s="162"/>
      <c r="P27" s="162"/>
      <c r="Q27" s="162"/>
    </row>
    <row r="28" spans="1:17">
      <c r="A28" s="162"/>
      <c r="B28" s="162"/>
      <c r="D28" s="91" t="s">
        <v>224</v>
      </c>
      <c r="E28" s="91" t="s">
        <v>195</v>
      </c>
      <c r="F28" s="91">
        <v>2102</v>
      </c>
      <c r="G28" s="91">
        <v>634</v>
      </c>
      <c r="I28" s="163" t="s">
        <v>226</v>
      </c>
      <c r="J28" s="162"/>
      <c r="K28" s="162"/>
      <c r="L28" s="162"/>
      <c r="M28" s="162"/>
      <c r="N28" s="162"/>
      <c r="O28" s="162"/>
      <c r="P28" s="162"/>
      <c r="Q28" s="162"/>
    </row>
    <row r="29" spans="1:17">
      <c r="A29" s="162"/>
      <c r="B29" s="162"/>
      <c r="D29" s="91" t="s">
        <v>224</v>
      </c>
      <c r="E29" s="91" t="s">
        <v>209</v>
      </c>
      <c r="F29" s="91">
        <v>2003</v>
      </c>
      <c r="G29" s="91">
        <v>630</v>
      </c>
      <c r="I29" s="163" t="s">
        <v>227</v>
      </c>
      <c r="J29" s="162"/>
      <c r="K29" s="162"/>
      <c r="L29" s="162"/>
      <c r="M29" s="162"/>
      <c r="N29" s="162"/>
      <c r="O29" s="162"/>
      <c r="P29" s="162"/>
      <c r="Q29" s="162"/>
    </row>
    <row r="30" spans="1:17">
      <c r="A30" s="162"/>
      <c r="B30" s="162"/>
      <c r="D30" s="91" t="s">
        <v>224</v>
      </c>
      <c r="E30" s="91" t="s">
        <v>210</v>
      </c>
      <c r="F30" s="91">
        <v>2103</v>
      </c>
      <c r="G30" s="91">
        <v>635</v>
      </c>
      <c r="I30" s="163" t="s">
        <v>228</v>
      </c>
      <c r="J30" s="162"/>
      <c r="K30" s="162"/>
      <c r="L30" s="162"/>
      <c r="M30" s="162"/>
      <c r="N30" s="162"/>
      <c r="O30" s="162"/>
      <c r="P30" s="162"/>
      <c r="Q30" s="162"/>
    </row>
    <row r="31" spans="1:17">
      <c r="A31" s="162"/>
      <c r="B31" s="162"/>
      <c r="D31" s="91" t="s">
        <v>224</v>
      </c>
      <c r="E31" s="91" t="s">
        <v>229</v>
      </c>
      <c r="F31" s="91">
        <v>2004</v>
      </c>
      <c r="G31" s="91">
        <v>631</v>
      </c>
      <c r="I31" s="163" t="s">
        <v>230</v>
      </c>
      <c r="J31" s="162"/>
      <c r="K31" s="162"/>
      <c r="L31" s="162"/>
      <c r="M31" s="162"/>
      <c r="N31" s="162"/>
      <c r="O31" s="162"/>
      <c r="P31" s="162"/>
      <c r="Q31" s="162"/>
    </row>
    <row r="32" spans="1:17">
      <c r="D32" s="91" t="s">
        <v>224</v>
      </c>
      <c r="E32" s="91" t="s">
        <v>197</v>
      </c>
      <c r="F32" s="91">
        <v>2104</v>
      </c>
      <c r="G32" s="91">
        <v>636</v>
      </c>
    </row>
    <row r="33" spans="4:7">
      <c r="D33" s="91" t="s">
        <v>224</v>
      </c>
      <c r="E33" s="91" t="s">
        <v>200</v>
      </c>
      <c r="F33" s="91">
        <v>2105</v>
      </c>
      <c r="G33" s="91">
        <v>637</v>
      </c>
    </row>
    <row r="34" spans="4:7">
      <c r="D34" s="91" t="s">
        <v>224</v>
      </c>
      <c r="E34" s="91" t="s">
        <v>203</v>
      </c>
      <c r="F34" s="91">
        <v>2106</v>
      </c>
      <c r="G34" s="91">
        <v>638</v>
      </c>
    </row>
    <row r="35" spans="4:7">
      <c r="D35" s="91" t="s">
        <v>224</v>
      </c>
      <c r="E35" s="91" t="s">
        <v>205</v>
      </c>
      <c r="F35" s="91">
        <v>2005</v>
      </c>
      <c r="G35" s="91">
        <v>632</v>
      </c>
    </row>
    <row r="36" spans="4:7">
      <c r="D36" s="91" t="s">
        <v>224</v>
      </c>
      <c r="E36" s="91" t="s">
        <v>231</v>
      </c>
      <c r="F36" s="91" t="s">
        <v>175</v>
      </c>
      <c r="G36" s="91">
        <v>639</v>
      </c>
    </row>
    <row r="37" spans="4:7">
      <c r="D37" s="91" t="s">
        <v>224</v>
      </c>
      <c r="E37" s="91" t="s">
        <v>232</v>
      </c>
      <c r="F37" s="91">
        <v>2108</v>
      </c>
      <c r="G37" s="91">
        <v>640</v>
      </c>
    </row>
    <row r="38" spans="4:7">
      <c r="D38" s="91" t="s">
        <v>224</v>
      </c>
      <c r="E38" s="91" t="s">
        <v>233</v>
      </c>
      <c r="F38" s="91">
        <v>2109</v>
      </c>
      <c r="G38" s="91">
        <v>641</v>
      </c>
    </row>
    <row r="39" spans="4:7">
      <c r="D39" s="91" t="s">
        <v>224</v>
      </c>
      <c r="E39" s="91" t="s">
        <v>234</v>
      </c>
      <c r="F39" s="91">
        <v>2110</v>
      </c>
      <c r="G39" s="91">
        <v>642</v>
      </c>
    </row>
    <row r="40" spans="4:7">
      <c r="D40" s="91" t="s">
        <v>224</v>
      </c>
      <c r="E40" s="91" t="s">
        <v>235</v>
      </c>
      <c r="F40" s="91" t="s">
        <v>175</v>
      </c>
      <c r="G40" s="91">
        <v>643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40D803590684C97A8CC39E75DA724" ma:contentTypeVersion="4" ma:contentTypeDescription="Create a new document." ma:contentTypeScope="" ma:versionID="0d689a373308dbbdfcbec65c562a20c5">
  <xsd:schema xmlns:xsd="http://www.w3.org/2001/XMLSchema" xmlns:xs="http://www.w3.org/2001/XMLSchema" xmlns:p="http://schemas.microsoft.com/office/2006/metadata/properties" xmlns:ns2="4d88f50d-3867-4bf9-a13d-7eb56a6486a8" targetNamespace="http://schemas.microsoft.com/office/2006/metadata/properties" ma:root="true" ma:fieldsID="0854aa2027a5979c501710badfbf4f38" ns2:_="">
    <xsd:import namespace="4d88f50d-3867-4bf9-a13d-7eb56a6486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8f50d-3867-4bf9-a13d-7eb56a648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9AFF60-1892-42C2-BD08-1839D3BCC2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BCFD0B-6DD0-4C74-8B69-FE8873663BA9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4d88f50d-3867-4bf9-a13d-7eb56a6486a8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90E1625-643B-4782-B872-A60D65A70E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8f50d-3867-4bf9-a13d-7eb56a648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UW(New)</vt:lpstr>
      <vt:lpstr>UA(New)</vt:lpstr>
      <vt:lpstr>KPIPDLog</vt:lpstr>
      <vt:lpstr>Summary</vt:lpstr>
      <vt:lpstr>List</vt:lpstr>
      <vt:lpstr>Cowl_List</vt:lpstr>
      <vt:lpstr>Faults</vt:lpstr>
      <vt:lpstr>FLA_List</vt:lpstr>
      <vt:lpstr>FS_List</vt:lpstr>
      <vt:lpstr>Other_List</vt:lpstr>
      <vt:lpstr>RLA_List</vt:lpstr>
      <vt:lpstr>Rr_Beam_177D_List</vt:lpstr>
      <vt:lpstr>Rr_Beam_ALL_List</vt:lpstr>
      <vt:lpstr>RS_List</vt:lpstr>
      <vt:lpstr>UA_List</vt:lpstr>
      <vt:lpstr>UW_List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 McGee</dc:creator>
  <cp:keywords/>
  <dc:description/>
  <cp:lastModifiedBy>Doug Windham</cp:lastModifiedBy>
  <cp:revision/>
  <dcterms:created xsi:type="dcterms:W3CDTF">2012-03-27T20:17:51Z</dcterms:created>
  <dcterms:modified xsi:type="dcterms:W3CDTF">2025-04-21T15:21:29Z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d3b2125-e67f-41f5-93c0-be12bf37b1f8_Enabled">
    <vt:lpwstr>true</vt:lpwstr>
  </property>
  <property fmtid="{D5CDD505-2E9C-101B-9397-08002B2CF9AE}" pid="4" name="MSIP_Label_4d3b2125-e67f-41f5-93c0-be12bf37b1f8_SetDate">
    <vt:lpwstr>2025-04-11T11:59:40Z</vt:lpwstr>
  </property>
  <property fmtid="{D5CDD505-2E9C-101B-9397-08002B2CF9AE}" pid="5" name="MSIP_Label_4d3b2125-e67f-41f5-93c0-be12bf37b1f8_Method">
    <vt:lpwstr>Standard</vt:lpwstr>
  </property>
  <property fmtid="{D5CDD505-2E9C-101B-9397-08002B2CF9AE}" pid="6" name="MSIP_Label_4d3b2125-e67f-41f5-93c0-be12bf37b1f8_Name">
    <vt:lpwstr>defa4170-0d19-0005-0004-bc88714345d2</vt:lpwstr>
  </property>
  <property fmtid="{D5CDD505-2E9C-101B-9397-08002B2CF9AE}" pid="7" name="MSIP_Label_4d3b2125-e67f-41f5-93c0-be12bf37b1f8_SiteId">
    <vt:lpwstr>230d93f3-1c3d-498d-8012-f52c78c01b1d</vt:lpwstr>
  </property>
  <property fmtid="{D5CDD505-2E9C-101B-9397-08002B2CF9AE}" pid="8" name="MSIP_Label_4d3b2125-e67f-41f5-93c0-be12bf37b1f8_ActionId">
    <vt:lpwstr>e2feb3b8-7fd9-45d4-a7fc-a47f328923cc</vt:lpwstr>
  </property>
  <property fmtid="{D5CDD505-2E9C-101B-9397-08002B2CF9AE}" pid="9" name="MSIP_Label_4d3b2125-e67f-41f5-93c0-be12bf37b1f8_ContentBits">
    <vt:lpwstr>0</vt:lpwstr>
  </property>
  <property fmtid="{D5CDD505-2E9C-101B-9397-08002B2CF9AE}" pid="10" name="MSIP_Label_4d3b2125-e67f-41f5-93c0-be12bf37b1f8_Tag">
    <vt:lpwstr>10, 3, 0, 1</vt:lpwstr>
  </property>
  <property fmtid="{D5CDD505-2E9C-101B-9397-08002B2CF9AE}" pid="11" name="ContentTypeId">
    <vt:lpwstr>0x010100E8540D803590684C97A8CC39E75DA724</vt:lpwstr>
  </property>
</Properties>
</file>