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erso\cedric\Formation\projets\10-Réalisez le cadrage d un projet IA\Livrables\"/>
    </mc:Choice>
  </mc:AlternateContent>
  <xr:revisionPtr revIDLastSave="0" documentId="13_ncr:1_{3E7D3799-BA5B-4B35-A351-7C6869FE2F2E}" xr6:coauthVersionLast="47" xr6:coauthVersionMax="47" xr10:uidLastSave="{00000000-0000-0000-0000-000000000000}"/>
  <bookViews>
    <workbookView xWindow="-120" yWindow="-16320" windowWidth="29040" windowHeight="15840" activeTab="4" xr2:uid="{00000000-000D-0000-FFFF-FFFF00000000}"/>
  </bookViews>
  <sheets>
    <sheet name="Backlog" sheetId="1" r:id="rId1"/>
    <sheet name="Profils RH" sheetId="2" r:id="rId2"/>
    <sheet name="Coûts Azure" sheetId="3" r:id="rId3"/>
    <sheet name="Bilan comptable" sheetId="4" r:id="rId4"/>
    <sheet name="Organisation" sheetId="5" r:id="rId5"/>
  </sheets>
  <calcPr calcId="191029"/>
</workbook>
</file>

<file path=xl/calcChain.xml><?xml version="1.0" encoding="utf-8"?>
<calcChain xmlns="http://schemas.openxmlformats.org/spreadsheetml/2006/main">
  <c r="E9" i="4" l="1"/>
  <c r="H15" i="4"/>
  <c r="G15" i="4"/>
  <c r="F15" i="4"/>
  <c r="E15" i="4" l="1"/>
  <c r="D10" i="4" l="1"/>
  <c r="H10" i="4" s="1"/>
  <c r="D15" i="4"/>
  <c r="D17" i="4" s="1"/>
  <c r="D9" i="4"/>
  <c r="H5" i="3"/>
  <c r="H9" i="3"/>
  <c r="H9" i="4" l="1"/>
  <c r="E17" i="4"/>
  <c r="F10" i="4"/>
  <c r="F9" i="4"/>
  <c r="F17" i="4" l="1"/>
  <c r="H2" i="3"/>
  <c r="H3" i="3"/>
  <c r="H4" i="3"/>
  <c r="H6" i="3"/>
  <c r="H7" i="3"/>
  <c r="H8" i="3"/>
  <c r="G17" i="4" l="1"/>
  <c r="I2" i="3"/>
  <c r="J2" i="3" s="1"/>
  <c r="I6" i="3"/>
  <c r="J6" i="3" s="1"/>
  <c r="H17" i="4" l="1"/>
  <c r="AE3" i="1"/>
  <c r="AE4" i="1"/>
  <c r="AE5" i="1"/>
  <c r="AE6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8" i="1"/>
  <c r="AE43" i="1"/>
  <c r="AE44" i="1"/>
  <c r="AE45" i="1"/>
  <c r="AE46" i="1"/>
  <c r="AE47" i="1"/>
  <c r="AE49" i="1"/>
  <c r="AE50" i="1"/>
  <c r="AE51" i="1"/>
  <c r="AE13" i="1"/>
  <c r="AE14" i="1"/>
  <c r="AE15" i="1"/>
  <c r="AE16" i="1"/>
  <c r="AE17" i="1"/>
  <c r="AE18" i="1"/>
  <c r="AE7" i="1"/>
  <c r="AE8" i="1"/>
  <c r="AE9" i="1"/>
  <c r="AE10" i="1"/>
  <c r="AE12" i="1"/>
  <c r="AE11" i="1"/>
  <c r="X12" i="1"/>
  <c r="AB4" i="1"/>
  <c r="AB5" i="1"/>
  <c r="AB6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8" i="1"/>
  <c r="AB43" i="1"/>
  <c r="AB44" i="1"/>
  <c r="AB45" i="1"/>
  <c r="AB46" i="1"/>
  <c r="AB47" i="1"/>
  <c r="AB49" i="1"/>
  <c r="AB50" i="1"/>
  <c r="AB51" i="1"/>
  <c r="AB13" i="1"/>
  <c r="AB14" i="1"/>
  <c r="AB15" i="1"/>
  <c r="AB16" i="1"/>
  <c r="AB17" i="1"/>
  <c r="AB18" i="1"/>
  <c r="AB7" i="1"/>
  <c r="AB8" i="1"/>
  <c r="AB9" i="1"/>
  <c r="AB10" i="1"/>
  <c r="AB11" i="1"/>
  <c r="AB12" i="1"/>
  <c r="AB3" i="1"/>
  <c r="AA1" i="1"/>
  <c r="J53" i="1"/>
  <c r="N4" i="1"/>
  <c r="P4" i="1"/>
  <c r="R4" i="1"/>
  <c r="T4" i="1"/>
  <c r="V4" i="1"/>
  <c r="X4" i="1"/>
  <c r="Z4" i="1"/>
  <c r="AD4" i="1"/>
  <c r="N5" i="1"/>
  <c r="P5" i="1"/>
  <c r="R5" i="1"/>
  <c r="T5" i="1"/>
  <c r="V5" i="1"/>
  <c r="X5" i="1"/>
  <c r="Z5" i="1"/>
  <c r="AD5" i="1"/>
  <c r="N6" i="1"/>
  <c r="P6" i="1"/>
  <c r="R6" i="1"/>
  <c r="T6" i="1"/>
  <c r="V6" i="1"/>
  <c r="X6" i="1"/>
  <c r="Z6" i="1"/>
  <c r="AD6" i="1"/>
  <c r="N19" i="1"/>
  <c r="P19" i="1"/>
  <c r="R19" i="1"/>
  <c r="T19" i="1"/>
  <c r="V19" i="1"/>
  <c r="X19" i="1"/>
  <c r="Z19" i="1"/>
  <c r="AD19" i="1"/>
  <c r="N20" i="1"/>
  <c r="P20" i="1"/>
  <c r="R20" i="1"/>
  <c r="T20" i="1"/>
  <c r="V20" i="1"/>
  <c r="X20" i="1"/>
  <c r="Z20" i="1"/>
  <c r="AD20" i="1"/>
  <c r="N21" i="1"/>
  <c r="P21" i="1"/>
  <c r="R21" i="1"/>
  <c r="T21" i="1"/>
  <c r="V21" i="1"/>
  <c r="X21" i="1"/>
  <c r="Z21" i="1"/>
  <c r="AD21" i="1"/>
  <c r="N22" i="1"/>
  <c r="P22" i="1"/>
  <c r="R22" i="1"/>
  <c r="T22" i="1"/>
  <c r="V22" i="1"/>
  <c r="X22" i="1"/>
  <c r="Z22" i="1"/>
  <c r="AD22" i="1"/>
  <c r="N23" i="1"/>
  <c r="P23" i="1"/>
  <c r="R23" i="1"/>
  <c r="T23" i="1"/>
  <c r="V23" i="1"/>
  <c r="X23" i="1"/>
  <c r="Z23" i="1"/>
  <c r="AD23" i="1"/>
  <c r="N24" i="1"/>
  <c r="P24" i="1"/>
  <c r="R24" i="1"/>
  <c r="T24" i="1"/>
  <c r="V24" i="1"/>
  <c r="X24" i="1"/>
  <c r="Z24" i="1"/>
  <c r="AD24" i="1"/>
  <c r="N25" i="1"/>
  <c r="P25" i="1"/>
  <c r="R25" i="1"/>
  <c r="T25" i="1"/>
  <c r="V25" i="1"/>
  <c r="X25" i="1"/>
  <c r="Z25" i="1"/>
  <c r="AD25" i="1"/>
  <c r="N26" i="1"/>
  <c r="P26" i="1"/>
  <c r="R26" i="1"/>
  <c r="T26" i="1"/>
  <c r="V26" i="1"/>
  <c r="X26" i="1"/>
  <c r="Z26" i="1"/>
  <c r="AD26" i="1"/>
  <c r="N27" i="1"/>
  <c r="P27" i="1"/>
  <c r="R27" i="1"/>
  <c r="T27" i="1"/>
  <c r="V27" i="1"/>
  <c r="X27" i="1"/>
  <c r="Z27" i="1"/>
  <c r="AD27" i="1"/>
  <c r="N28" i="1"/>
  <c r="P28" i="1"/>
  <c r="R28" i="1"/>
  <c r="T28" i="1"/>
  <c r="V28" i="1"/>
  <c r="X28" i="1"/>
  <c r="Z28" i="1"/>
  <c r="AD28" i="1"/>
  <c r="N29" i="1"/>
  <c r="P29" i="1"/>
  <c r="R29" i="1"/>
  <c r="T29" i="1"/>
  <c r="V29" i="1"/>
  <c r="X29" i="1"/>
  <c r="Z29" i="1"/>
  <c r="AD29" i="1"/>
  <c r="N30" i="1"/>
  <c r="P30" i="1"/>
  <c r="R30" i="1"/>
  <c r="T30" i="1"/>
  <c r="V30" i="1"/>
  <c r="X30" i="1"/>
  <c r="Z30" i="1"/>
  <c r="AD30" i="1"/>
  <c r="N31" i="1"/>
  <c r="P31" i="1"/>
  <c r="R31" i="1"/>
  <c r="T31" i="1"/>
  <c r="V31" i="1"/>
  <c r="X31" i="1"/>
  <c r="Z31" i="1"/>
  <c r="AD31" i="1"/>
  <c r="N32" i="1"/>
  <c r="P32" i="1"/>
  <c r="R32" i="1"/>
  <c r="T32" i="1"/>
  <c r="V32" i="1"/>
  <c r="X32" i="1"/>
  <c r="Z32" i="1"/>
  <c r="AD32" i="1"/>
  <c r="N33" i="1"/>
  <c r="P33" i="1"/>
  <c r="R33" i="1"/>
  <c r="T33" i="1"/>
  <c r="V33" i="1"/>
  <c r="X33" i="1"/>
  <c r="Z33" i="1"/>
  <c r="AD33" i="1"/>
  <c r="N34" i="1"/>
  <c r="P34" i="1"/>
  <c r="R34" i="1"/>
  <c r="T34" i="1"/>
  <c r="V34" i="1"/>
  <c r="X34" i="1"/>
  <c r="Z34" i="1"/>
  <c r="AD34" i="1"/>
  <c r="N35" i="1"/>
  <c r="P35" i="1"/>
  <c r="R35" i="1"/>
  <c r="T35" i="1"/>
  <c r="V35" i="1"/>
  <c r="X35" i="1"/>
  <c r="Z35" i="1"/>
  <c r="AD35" i="1"/>
  <c r="N36" i="1"/>
  <c r="P36" i="1"/>
  <c r="R36" i="1"/>
  <c r="T36" i="1"/>
  <c r="V36" i="1"/>
  <c r="X36" i="1"/>
  <c r="Z36" i="1"/>
  <c r="AD36" i="1"/>
  <c r="N37" i="1"/>
  <c r="P37" i="1"/>
  <c r="R37" i="1"/>
  <c r="T37" i="1"/>
  <c r="V37" i="1"/>
  <c r="X37" i="1"/>
  <c r="Z37" i="1"/>
  <c r="AD37" i="1"/>
  <c r="N38" i="1"/>
  <c r="P38" i="1"/>
  <c r="R38" i="1"/>
  <c r="T38" i="1"/>
  <c r="V38" i="1"/>
  <c r="X38" i="1"/>
  <c r="Z38" i="1"/>
  <c r="AD38" i="1"/>
  <c r="N39" i="1"/>
  <c r="P39" i="1"/>
  <c r="R39" i="1"/>
  <c r="T39" i="1"/>
  <c r="V39" i="1"/>
  <c r="X39" i="1"/>
  <c r="Z39" i="1"/>
  <c r="AD39" i="1"/>
  <c r="N40" i="1"/>
  <c r="P40" i="1"/>
  <c r="R40" i="1"/>
  <c r="T40" i="1"/>
  <c r="V40" i="1"/>
  <c r="X40" i="1"/>
  <c r="Z40" i="1"/>
  <c r="AD40" i="1"/>
  <c r="N41" i="1"/>
  <c r="P41" i="1"/>
  <c r="R41" i="1"/>
  <c r="T41" i="1"/>
  <c r="V41" i="1"/>
  <c r="X41" i="1"/>
  <c r="Z41" i="1"/>
  <c r="AD41" i="1"/>
  <c r="N42" i="1"/>
  <c r="P42" i="1"/>
  <c r="R42" i="1"/>
  <c r="T42" i="1"/>
  <c r="V42" i="1"/>
  <c r="X42" i="1"/>
  <c r="Z42" i="1"/>
  <c r="AD42" i="1"/>
  <c r="N48" i="1"/>
  <c r="P48" i="1"/>
  <c r="R48" i="1"/>
  <c r="T48" i="1"/>
  <c r="V48" i="1"/>
  <c r="X48" i="1"/>
  <c r="Z48" i="1"/>
  <c r="AD48" i="1"/>
  <c r="N43" i="1"/>
  <c r="P43" i="1"/>
  <c r="R43" i="1"/>
  <c r="T43" i="1"/>
  <c r="V43" i="1"/>
  <c r="X43" i="1"/>
  <c r="Z43" i="1"/>
  <c r="AD43" i="1"/>
  <c r="N44" i="1"/>
  <c r="P44" i="1"/>
  <c r="R44" i="1"/>
  <c r="T44" i="1"/>
  <c r="V44" i="1"/>
  <c r="X44" i="1"/>
  <c r="Z44" i="1"/>
  <c r="AD44" i="1"/>
  <c r="N45" i="1"/>
  <c r="P45" i="1"/>
  <c r="R45" i="1"/>
  <c r="T45" i="1"/>
  <c r="V45" i="1"/>
  <c r="X45" i="1"/>
  <c r="Z45" i="1"/>
  <c r="AD45" i="1"/>
  <c r="N46" i="1"/>
  <c r="P46" i="1"/>
  <c r="R46" i="1"/>
  <c r="T46" i="1"/>
  <c r="V46" i="1"/>
  <c r="X46" i="1"/>
  <c r="Z46" i="1"/>
  <c r="AD46" i="1"/>
  <c r="N47" i="1"/>
  <c r="P47" i="1"/>
  <c r="R47" i="1"/>
  <c r="T47" i="1"/>
  <c r="V47" i="1"/>
  <c r="X47" i="1"/>
  <c r="Z47" i="1"/>
  <c r="AD47" i="1"/>
  <c r="N49" i="1"/>
  <c r="P49" i="1"/>
  <c r="R49" i="1"/>
  <c r="T49" i="1"/>
  <c r="V49" i="1"/>
  <c r="X49" i="1"/>
  <c r="Z49" i="1"/>
  <c r="AD49" i="1"/>
  <c r="N50" i="1"/>
  <c r="P50" i="1"/>
  <c r="R50" i="1"/>
  <c r="T50" i="1"/>
  <c r="V50" i="1"/>
  <c r="X50" i="1"/>
  <c r="Z50" i="1"/>
  <c r="AD50" i="1"/>
  <c r="N51" i="1"/>
  <c r="P51" i="1"/>
  <c r="R51" i="1"/>
  <c r="T51" i="1"/>
  <c r="V51" i="1"/>
  <c r="X51" i="1"/>
  <c r="Z51" i="1"/>
  <c r="AD51" i="1"/>
  <c r="N13" i="1"/>
  <c r="P13" i="1"/>
  <c r="R13" i="1"/>
  <c r="T13" i="1"/>
  <c r="V13" i="1"/>
  <c r="X13" i="1"/>
  <c r="Z13" i="1"/>
  <c r="AD13" i="1"/>
  <c r="N14" i="1"/>
  <c r="P14" i="1"/>
  <c r="R14" i="1"/>
  <c r="T14" i="1"/>
  <c r="V14" i="1"/>
  <c r="X14" i="1"/>
  <c r="Z14" i="1"/>
  <c r="AD14" i="1"/>
  <c r="N15" i="1"/>
  <c r="P15" i="1"/>
  <c r="R15" i="1"/>
  <c r="T15" i="1"/>
  <c r="V15" i="1"/>
  <c r="X15" i="1"/>
  <c r="Z15" i="1"/>
  <c r="AD15" i="1"/>
  <c r="N16" i="1"/>
  <c r="P16" i="1"/>
  <c r="R16" i="1"/>
  <c r="T16" i="1"/>
  <c r="V16" i="1"/>
  <c r="X16" i="1"/>
  <c r="Z16" i="1"/>
  <c r="AD16" i="1"/>
  <c r="N17" i="1"/>
  <c r="P17" i="1"/>
  <c r="R17" i="1"/>
  <c r="T17" i="1"/>
  <c r="V17" i="1"/>
  <c r="X17" i="1"/>
  <c r="Z17" i="1"/>
  <c r="AD17" i="1"/>
  <c r="N18" i="1"/>
  <c r="P18" i="1"/>
  <c r="R18" i="1"/>
  <c r="T18" i="1"/>
  <c r="V18" i="1"/>
  <c r="X18" i="1"/>
  <c r="Z18" i="1"/>
  <c r="AD18" i="1"/>
  <c r="N7" i="1"/>
  <c r="P7" i="1"/>
  <c r="R7" i="1"/>
  <c r="T7" i="1"/>
  <c r="V7" i="1"/>
  <c r="X7" i="1"/>
  <c r="Z7" i="1"/>
  <c r="AD7" i="1"/>
  <c r="N8" i="1"/>
  <c r="P8" i="1"/>
  <c r="R8" i="1"/>
  <c r="T8" i="1"/>
  <c r="V8" i="1"/>
  <c r="X8" i="1"/>
  <c r="Z8" i="1"/>
  <c r="AD8" i="1"/>
  <c r="N9" i="1"/>
  <c r="P9" i="1"/>
  <c r="R9" i="1"/>
  <c r="T9" i="1"/>
  <c r="V9" i="1"/>
  <c r="X9" i="1"/>
  <c r="Z9" i="1"/>
  <c r="AD9" i="1"/>
  <c r="N10" i="1"/>
  <c r="P10" i="1"/>
  <c r="R10" i="1"/>
  <c r="T10" i="1"/>
  <c r="V10" i="1"/>
  <c r="X10" i="1"/>
  <c r="Z10" i="1"/>
  <c r="AD10" i="1"/>
  <c r="N11" i="1"/>
  <c r="P11" i="1"/>
  <c r="R11" i="1"/>
  <c r="T11" i="1"/>
  <c r="V11" i="1"/>
  <c r="X11" i="1"/>
  <c r="Z11" i="1"/>
  <c r="AD11" i="1"/>
  <c r="N12" i="1"/>
  <c r="P12" i="1"/>
  <c r="R12" i="1"/>
  <c r="T12" i="1"/>
  <c r="V12" i="1"/>
  <c r="Z12" i="1"/>
  <c r="AD12" i="1"/>
  <c r="AD3" i="1"/>
  <c r="Z3" i="1"/>
  <c r="X3" i="1"/>
  <c r="V3" i="1"/>
  <c r="T3" i="1"/>
  <c r="R3" i="1"/>
  <c r="P3" i="1"/>
  <c r="N3" i="1"/>
  <c r="L4" i="1"/>
  <c r="L5" i="1"/>
  <c r="L6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8" i="1"/>
  <c r="L43" i="1"/>
  <c r="L44" i="1"/>
  <c r="L45" i="1"/>
  <c r="L46" i="1"/>
  <c r="L47" i="1"/>
  <c r="L49" i="1"/>
  <c r="L50" i="1"/>
  <c r="L51" i="1"/>
  <c r="L13" i="1"/>
  <c r="L14" i="1"/>
  <c r="L15" i="1"/>
  <c r="L16" i="1"/>
  <c r="L17" i="1"/>
  <c r="L18" i="1"/>
  <c r="L7" i="1"/>
  <c r="L8" i="1"/>
  <c r="L9" i="1"/>
  <c r="L10" i="1"/>
  <c r="L11" i="1"/>
  <c r="L12" i="1"/>
  <c r="L3" i="1"/>
  <c r="AC1" i="1"/>
  <c r="AC53" i="1" l="1"/>
  <c r="D11" i="2" s="1"/>
  <c r="E11" i="2" s="1"/>
  <c r="AA53" i="1"/>
  <c r="D10" i="2" s="1"/>
  <c r="E10" i="2" s="1"/>
  <c r="O53" i="1"/>
  <c r="D4" i="2" s="1"/>
  <c r="E4" i="2" s="1"/>
  <c r="U53" i="1"/>
  <c r="D7" i="2" s="1"/>
  <c r="E7" i="2" s="1"/>
  <c r="W53" i="1"/>
  <c r="D8" i="2" s="1"/>
  <c r="E8" i="2" s="1"/>
  <c r="Y53" i="1"/>
  <c r="D9" i="2" s="1"/>
  <c r="E9" i="2" s="1"/>
  <c r="M53" i="1"/>
  <c r="D3" i="2" s="1"/>
  <c r="E3" i="2" s="1"/>
  <c r="S53" i="1"/>
  <c r="D6" i="2" s="1"/>
  <c r="E6" i="2" s="1"/>
  <c r="K53" i="1"/>
  <c r="D2" i="2" s="1"/>
  <c r="Q53" i="1"/>
  <c r="D5" i="2" s="1"/>
  <c r="E5" i="2" s="1"/>
  <c r="E2" i="2" l="1"/>
  <c r="E13" i="2" s="1"/>
  <c r="D7" i="4" s="1"/>
  <c r="D13" i="2"/>
  <c r="D8" i="4" l="1"/>
  <c r="F7" i="4"/>
  <c r="D14" i="4" s="1"/>
  <c r="D16" i="4" s="1"/>
  <c r="D18" i="4" s="1"/>
  <c r="H7" i="4"/>
  <c r="Y1" i="1"/>
  <c r="W1" i="1"/>
  <c r="U1" i="1"/>
  <c r="S1" i="1"/>
  <c r="Q1" i="1"/>
  <c r="O1" i="1"/>
  <c r="M1" i="1"/>
  <c r="K1" i="1"/>
  <c r="H8" i="4" l="1"/>
  <c r="H11" i="4" s="1"/>
  <c r="F8" i="4"/>
  <c r="F11" i="4" s="1"/>
  <c r="H14" i="4" l="1"/>
  <c r="G14" i="4"/>
  <c r="F14" i="4"/>
  <c r="E14" i="4"/>
  <c r="E16" i="4" s="1"/>
  <c r="F16" i="4" l="1"/>
  <c r="E18" i="4"/>
  <c r="D20" i="4" s="1"/>
  <c r="G16" i="4" l="1"/>
  <c r="F18" i="4"/>
  <c r="H16" i="4" l="1"/>
  <c r="H18" i="4" s="1"/>
  <c r="G18" i="4"/>
  <c r="D22" i="4" l="1"/>
  <c r="C22" i="4"/>
</calcChain>
</file>

<file path=xl/sharedStrings.xml><?xml version="1.0" encoding="utf-8"?>
<sst xmlns="http://schemas.openxmlformats.org/spreadsheetml/2006/main" count="289" uniqueCount="207">
  <si>
    <t>Titre</t>
  </si>
  <si>
    <t>Je veux...</t>
  </si>
  <si>
    <t>...afin de...</t>
  </si>
  <si>
    <t>Données nécessaires</t>
  </si>
  <si>
    <t>pouvoir me connecter à mon compte sur l'application mobile en utilisant une adresse mail</t>
  </si>
  <si>
    <t>je peux voir les informations me concernant (infos personnelles, photos prises, articles suggérés, ...)</t>
  </si>
  <si>
    <t>Acheter des produits</t>
  </si>
  <si>
    <t>pouvoir supprimer les infos utilisateur sans activité depuis un certain temps</t>
  </si>
  <si>
    <t>adresse mail utilisateur - proposition vestimentaire - avis</t>
  </si>
  <si>
    <t>adresse mail utilisateur - pays de résidence - date dernière connexion</t>
  </si>
  <si>
    <t>pouvoir créer un compte avec mon adresse mail</t>
  </si>
  <si>
    <t>RGPD - Gestion des données personnelles</t>
  </si>
  <si>
    <t>Création compte &amp; connexion</t>
  </si>
  <si>
    <t>Recommandation selon styles &amp; tendances du moment</t>
  </si>
  <si>
    <t>Recommandation selon garde robe</t>
  </si>
  <si>
    <t>Se conformer aux RGPD, pouvoir choisir les services que je souhaite</t>
  </si>
  <si>
    <t>choisir le temps de conservation de mes données</t>
  </si>
  <si>
    <t>pouvoir remplir un panier avec des articles, le valider, choisir un type de livraison et payer</t>
  </si>
  <si>
    <t>acheter des produits</t>
  </si>
  <si>
    <t>pouvoir donner un avis sur les propositions vestimentaires qui me sont proposées</t>
  </si>
  <si>
    <t>adresse mail utilisateur, mot de passe</t>
  </si>
  <si>
    <t>trouver plus vite et plus facilement ce qui me convient</t>
  </si>
  <si>
    <t>pouvoir changer la couleur et le style des recommandations</t>
  </si>
  <si>
    <t>affiner mon choix final</t>
  </si>
  <si>
    <t>photos utilisateur, recommandations</t>
  </si>
  <si>
    <t>photos utilisateur</t>
  </si>
  <si>
    <t>données personnelles</t>
  </si>
  <si>
    <t>temps de conservation enregistré</t>
  </si>
  <si>
    <t>d'accéder aux site et de passer des commandes</t>
  </si>
  <si>
    <t>pouvoir me prendre en photo ou ajouter des photos existantes sur mon mobile et les gérer</t>
  </si>
  <si>
    <t>accès appareil photo, accès photos sur le téléphone</t>
  </si>
  <si>
    <t>des propositions de vêtements qui correspondent a mes goûts</t>
  </si>
  <si>
    <t>pouvoir me voir dans les vêtements proposés</t>
  </si>
  <si>
    <t>photo utilisateur, variantes des vêtements recommandées, photos</t>
  </si>
  <si>
    <t>Donner un avis sur la pertinences des propositions de vêtements</t>
  </si>
  <si>
    <t>corriger des erreurs d'appréciations</t>
  </si>
  <si>
    <t>panier produits, nom, prénom, adresse postale, téléphone, système de transaction bancaire</t>
  </si>
  <si>
    <t>pouvoir se désinscrire du service de recommandation</t>
  </si>
  <si>
    <t>pouvoir gérer mes données personnelles et photos</t>
  </si>
  <si>
    <t>pouvoir obtenir des recommandations d'articles en fonctions de ceux que j'ai déjà</t>
  </si>
  <si>
    <t>incruster les vetements sur une photo de moi</t>
  </si>
  <si>
    <t>pouvoir définir mes styles &amp; marques préférés parmi ceux proposés par le site</t>
  </si>
  <si>
    <t>recevoir des recommandations en fonction des styles, marques &amp; blogs préfères</t>
  </si>
  <si>
    <t>recevoir des recommandations d'articles correspondant a mes goûts</t>
  </si>
  <si>
    <t>pouvoir référencer mes blogs &amp; influenceurs préférés</t>
  </si>
  <si>
    <t>marques &amp; styles du site, préférences</t>
  </si>
  <si>
    <t>liste de blog, liste d'influenceurs</t>
  </si>
  <si>
    <t>préférences utilisateurs</t>
  </si>
  <si>
    <t>Priorité</t>
  </si>
  <si>
    <t>must have</t>
  </si>
  <si>
    <t>should have</t>
  </si>
  <si>
    <t>could have</t>
  </si>
  <si>
    <t>nust have</t>
  </si>
  <si>
    <t>MoSCoW</t>
  </si>
  <si>
    <t>Taches</t>
  </si>
  <si>
    <t>Temps</t>
  </si>
  <si>
    <t>rédaction documentation</t>
  </si>
  <si>
    <t>gestion de la desinscription</t>
  </si>
  <si>
    <t>connexion compte client et creation espace personnel</t>
  </si>
  <si>
    <t>création compte client</t>
  </si>
  <si>
    <t>gestion des données personnelles</t>
  </si>
  <si>
    <t>gestion du temps de conservation des données personnelles</t>
  </si>
  <si>
    <t>gestion de la purge des données des bases si utilisateur inactif depuis une certaine durée</t>
  </si>
  <si>
    <t>audit de sécurité</t>
  </si>
  <si>
    <t>rédaction document SSI &amp; RGPD</t>
  </si>
  <si>
    <t>audit de sécurité &amp; RGPD</t>
  </si>
  <si>
    <t>mise en place regles SSI &amp; RGPD pour la création d'espace client</t>
  </si>
  <si>
    <t>gestion système paiement</t>
  </si>
  <si>
    <t>gestion types de livraisons</t>
  </si>
  <si>
    <t>gestion validation du panier</t>
  </si>
  <si>
    <t>création panier avec des produits</t>
  </si>
  <si>
    <t>mise en place regles SSI &amp; RGPD</t>
  </si>
  <si>
    <t>gestion des accès caméra et stockage mobile utilisateur</t>
  </si>
  <si>
    <t>création interface transfert photos</t>
  </si>
  <si>
    <t>gestion des avis</t>
  </si>
  <si>
    <t>referencement des styles et marques du site</t>
  </si>
  <si>
    <t>entrainement de modèles de recommandations</t>
  </si>
  <si>
    <t>aggregation des résultats</t>
  </si>
  <si>
    <t xml:space="preserve">interface de visualisation des recommandations utilisateur </t>
  </si>
  <si>
    <t>création interface de recencement des préférences styles &amp; marques</t>
  </si>
  <si>
    <t>création interface de recencement des préférences blogs &amp; influenceurs</t>
  </si>
  <si>
    <t xml:space="preserve">gestion stockage personnel sur le site </t>
  </si>
  <si>
    <t>agregation des résultats</t>
  </si>
  <si>
    <t>création interface de visualisation</t>
  </si>
  <si>
    <t>création et entrainnement modèlisation visuelle</t>
  </si>
  <si>
    <t>gestion changement de couleur des articles</t>
  </si>
  <si>
    <t>modélisation pour réaliser une incrustation sur photo utilisateur</t>
  </si>
  <si>
    <t>modification interface de visualisation</t>
  </si>
  <si>
    <t>modélisation pour modifier une incrustation sur photo utilisateur</t>
  </si>
  <si>
    <t>Profil</t>
  </si>
  <si>
    <t>Perimètre</t>
  </si>
  <si>
    <t>coût journalier</t>
  </si>
  <si>
    <t>Scrum master</t>
  </si>
  <si>
    <t>Dev front end</t>
  </si>
  <si>
    <t>Dev back end</t>
  </si>
  <si>
    <t>UX/UI designer</t>
  </si>
  <si>
    <t>Ingénieur IA</t>
  </si>
  <si>
    <t>Admin DB</t>
  </si>
  <si>
    <t>Admin systéme</t>
  </si>
  <si>
    <t>Temps (jour)</t>
  </si>
  <si>
    <t>Dpo</t>
  </si>
  <si>
    <t>%</t>
  </si>
  <si>
    <t>Jour</t>
  </si>
  <si>
    <t>Coût</t>
  </si>
  <si>
    <t>Totaux %</t>
  </si>
  <si>
    <t>gestion changement des styles des articles</t>
  </si>
  <si>
    <t>Coûts developpement</t>
  </si>
  <si>
    <t>Coûts maintenance annuelle</t>
  </si>
  <si>
    <t>Complexité</t>
  </si>
  <si>
    <t>Veille à la conformité des traitements de données personnelles avec la réglementation (RGPD) et conseille l’entreprise sur la protection des données.</t>
  </si>
  <si>
    <t>Protège les systèmes informatiques contre les cyberattaques en mettant en place des stratégies de sécurité et des outils de détection des menaces.</t>
  </si>
  <si>
    <t>Expert Cybersécurité</t>
  </si>
  <si>
    <t>Responsable de la gestion, de la sécurisation et de l’optimisation des bases de données afin d’assurer leur disponibilité et leurs performances.</t>
  </si>
  <si>
    <t>Assure la gestion, la maintenance et la sécurité des infrastructures informatiques (serveurs, réseaux, systèmes d’exploitation).</t>
  </si>
  <si>
    <t>Spécialiste des modèles d’intelligence artificielle et du machine learning, il conçoit des algorithmes capables d’analyser des données et d’automatiser des tâches complexes.</t>
  </si>
  <si>
    <t>Conçoit l'expérience utilisateur (UX) et l’interface visuelle (UI) d’un produit numérique pour garantir une utilisation fluide, intuitive et esthétique.</t>
  </si>
  <si>
    <t>Gère la logique métier et les bases de données, il développe la partie non visible d’une application en assurant la performance et la sécurité des systèmes.</t>
  </si>
  <si>
    <t>Spécialiste de l’interface utilisateur, il développe la partie visible d’une application ou d’un site web en utilisant des technologies comme HTML, CSS et JavaScript.</t>
  </si>
  <si>
    <t>Garant de la méthodologie agile Scrum, il facilite la collaboration entre les équipes et veille à l’élimination des obstacles qui pourraient ralentir le développement.</t>
  </si>
  <si>
    <t>Responsable de la vision et du développement d'un produit, il coordonne les équipes et les parties prenantes pour s'assurer que le produit répond aux besoins du marché.</t>
  </si>
  <si>
    <t>Coût total</t>
  </si>
  <si>
    <t>Total jours</t>
  </si>
  <si>
    <t>Total Jours</t>
  </si>
  <si>
    <t>Total Jours / Profil</t>
  </si>
  <si>
    <t>Developpement</t>
  </si>
  <si>
    <t>Production</t>
  </si>
  <si>
    <t>Phase</t>
  </si>
  <si>
    <t>Item</t>
  </si>
  <si>
    <t>Stockage Blob Azure</t>
  </si>
  <si>
    <t>Serveur Calcul</t>
  </si>
  <si>
    <t>Description</t>
  </si>
  <si>
    <t>Nombre</t>
  </si>
  <si>
    <t>Reference</t>
  </si>
  <si>
    <t>NC4as T4 v3</t>
  </si>
  <si>
    <t>4 vCPU 28Gb Ram 180G Stockage</t>
  </si>
  <si>
    <t>Coût mensuel</t>
  </si>
  <si>
    <t>Coût unitaire mensuel</t>
  </si>
  <si>
    <t>Coût total mensuel</t>
  </si>
  <si>
    <t>P1v3</t>
  </si>
  <si>
    <t>2 Cœurs 8Gb Ram 250Gb Stockage</t>
  </si>
  <si>
    <t>Fonction</t>
  </si>
  <si>
    <t>App Service sur Linux</t>
  </si>
  <si>
    <t>Hebergement de l'application</t>
  </si>
  <si>
    <t>Stockage photos</t>
  </si>
  <si>
    <t>Serveur dédié IA</t>
  </si>
  <si>
    <t>Serveur DB</t>
  </si>
  <si>
    <t>Azure SQL Database</t>
  </si>
  <si>
    <t>Premium</t>
  </si>
  <si>
    <t xml:space="preserve">2 vCore 10Gb Ram </t>
  </si>
  <si>
    <t>Premium / Go</t>
  </si>
  <si>
    <t>Coût total annuel</t>
  </si>
  <si>
    <t>5To</t>
  </si>
  <si>
    <t>100To (engagement d'1an)</t>
  </si>
  <si>
    <t>Coût unitaire</t>
  </si>
  <si>
    <t>Coûts Azure developpement mesuel</t>
  </si>
  <si>
    <t>Coûts Azure production mensuel</t>
  </si>
  <si>
    <t>Phase Developpement</t>
  </si>
  <si>
    <t>Phase production (annuelle)</t>
  </si>
  <si>
    <t>Nb</t>
  </si>
  <si>
    <t>Total</t>
  </si>
  <si>
    <t>Détail</t>
  </si>
  <si>
    <t>gains annuels générés par l’augmentation des ventes</t>
  </si>
  <si>
    <t>durée du developpement (en mois)</t>
  </si>
  <si>
    <t>Dépenses</t>
  </si>
  <si>
    <t>Revenus</t>
  </si>
  <si>
    <t xml:space="preserve">Année </t>
  </si>
  <si>
    <t>Dépenses cumulées</t>
  </si>
  <si>
    <t>Revenus cumulés</t>
  </si>
  <si>
    <t>Rentabilité</t>
  </si>
  <si>
    <t>mois</t>
  </si>
  <si>
    <t xml:space="preserve">Rentabilité atteinte après </t>
  </si>
  <si>
    <t>seuil de rentabilité</t>
  </si>
  <si>
    <t>Sprints</t>
  </si>
  <si>
    <t>1h30</t>
  </si>
  <si>
    <t>0h15</t>
  </si>
  <si>
    <t>Présentation des travaux réalisés aux parties prenantes concernées.</t>
  </si>
  <si>
    <t>Réunion quotidienne pour se synchroniser sur les avancements et identifier les blocages.</t>
  </si>
  <si>
    <t>Organisation de la planification pour definir les fonctionnalités prioritaires.</t>
  </si>
  <si>
    <t>Réunion sans les parties prenantes, dont le but est d'améliorer le quotidien de l'équipe</t>
  </si>
  <si>
    <t>après chaque sprint</t>
  </si>
  <si>
    <t>quotidienne</t>
  </si>
  <si>
    <t>au debut du sprint</t>
  </si>
  <si>
    <t>Mise à jour du backlog en fonction du sprint précédent</t>
  </si>
  <si>
    <t>Revue de sprint</t>
  </si>
  <si>
    <t>Rétrospective de sprint</t>
  </si>
  <si>
    <t>Planification de sprint</t>
  </si>
  <si>
    <t>Daily scrum meeting</t>
  </si>
  <si>
    <t xml:space="preserve">Sprint </t>
  </si>
  <si>
    <t>2 semaines</t>
  </si>
  <si>
    <t>4h00</t>
  </si>
  <si>
    <t>Réactualisation du backlog &amp; planning</t>
  </si>
  <si>
    <t>Types</t>
  </si>
  <si>
    <t>Fréquence</t>
  </si>
  <si>
    <t>Durée</t>
  </si>
  <si>
    <t>Objectifs</t>
  </si>
  <si>
    <t>Participants</t>
  </si>
  <si>
    <t>toutes les 2 semaines</t>
  </si>
  <si>
    <t>Product owner</t>
  </si>
  <si>
    <t>le Product Owner, le Scrum Master et l'équipe de développement</t>
  </si>
  <si>
    <t>l'équipe de développement</t>
  </si>
  <si>
    <t>le Product Owner, le Scrum Master, l'équipe de développement et les parties prenantes</t>
  </si>
  <si>
    <t>Point de gestion des risques</t>
  </si>
  <si>
    <t>tous les mois</t>
  </si>
  <si>
    <t>1h00</t>
  </si>
  <si>
    <t>Période de temps pendant laquelle une équipe de développement complète un ensemble de tâches ou de fonctionnalités définies</t>
  </si>
  <si>
    <t>Réunion où les risques potentiels d'un projet sont identifiés, évalués et planifiés pour être atténués ou évités</t>
  </si>
  <si>
    <t>le Product Owner, le Scrum Master et les parties prenantes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</si>
</sst>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  <scheme val="minor"/>
    </font>
    <font>
      <sz val="10"/>
      <color rgb="FF4C4C5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 shrinkToFi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 shrinkToFit="1"/>
    </xf>
    <xf numFmtId="0" fontId="3" fillId="0" borderId="0" xfId="0" applyFont="1"/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 shrinkToFit="1"/>
    </xf>
    <xf numFmtId="49" fontId="0" fillId="3" borderId="1" xfId="0" applyNumberFormat="1" applyFill="1" applyBorder="1" applyAlignment="1">
      <alignment horizontal="center" vertical="center" wrapText="1" shrinkToFit="1"/>
    </xf>
    <xf numFmtId="49" fontId="3" fillId="3" borderId="1" xfId="0" applyNumberFormat="1" applyFont="1" applyFill="1" applyBorder="1" applyAlignment="1">
      <alignment horizontal="center" vertical="center" wrapText="1" shrinkToFit="1"/>
    </xf>
    <xf numFmtId="49" fontId="3" fillId="4" borderId="1" xfId="0" applyNumberFormat="1" applyFont="1" applyFill="1" applyBorder="1" applyAlignment="1">
      <alignment horizontal="center" vertical="center" wrapText="1" shrinkToFit="1"/>
    </xf>
    <xf numFmtId="49" fontId="2" fillId="4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6" fontId="0" fillId="0" borderId="1" xfId="0" applyNumberFormat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3" fillId="0" borderId="1" xfId="0" applyFont="1" applyBorder="1"/>
    <xf numFmtId="6" fontId="0" fillId="0" borderId="1" xfId="0" applyNumberFormat="1" applyBorder="1"/>
    <xf numFmtId="0" fontId="0" fillId="0" borderId="1" xfId="0" applyBorder="1"/>
    <xf numFmtId="6" fontId="3" fillId="0" borderId="1" xfId="0" applyNumberFormat="1" applyFont="1" applyBorder="1"/>
    <xf numFmtId="0" fontId="3" fillId="0" borderId="0" xfId="0" applyFont="1" applyAlignment="1">
      <alignment horizontal="center"/>
    </xf>
    <xf numFmtId="6" fontId="0" fillId="0" borderId="0" xfId="0" applyNumberFormat="1"/>
    <xf numFmtId="1" fontId="0" fillId="0" borderId="13" xfId="0" applyNumberFormat="1" applyBorder="1" applyAlignment="1">
      <alignment horizontal="center"/>
    </xf>
    <xf numFmtId="6" fontId="7" fillId="0" borderId="1" xfId="0" applyNumberFormat="1" applyFont="1" applyBorder="1"/>
    <xf numFmtId="0" fontId="5" fillId="6" borderId="14" xfId="0" applyFont="1" applyFill="1" applyBorder="1"/>
    <xf numFmtId="1" fontId="9" fillId="6" borderId="13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hidden="1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6" fontId="0" fillId="4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8" fontId="8" fillId="8" borderId="1" xfId="0" applyNumberFormat="1" applyFont="1" applyFill="1" applyBorder="1" applyAlignment="1">
      <alignment horizontal="center" vertical="center" wrapText="1"/>
    </xf>
    <xf numFmtId="6" fontId="3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8" fontId="8" fillId="7" borderId="1" xfId="0" applyNumberFormat="1" applyFont="1" applyFill="1" applyBorder="1" applyAlignment="1">
      <alignment horizontal="center" vertical="center" wrapText="1"/>
    </xf>
    <xf numFmtId="6" fontId="3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6" fontId="0" fillId="7" borderId="1" xfId="0" applyNumberFormat="1" applyFill="1" applyBorder="1"/>
    <xf numFmtId="0" fontId="3" fillId="7" borderId="1" xfId="0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6" borderId="9" xfId="0" applyFont="1" applyFill="1" applyBorder="1"/>
    <xf numFmtId="0" fontId="10" fillId="6" borderId="13" xfId="0" applyFont="1" applyFill="1" applyBorder="1" applyAlignment="1">
      <alignment horizontal="right"/>
    </xf>
    <xf numFmtId="0" fontId="10" fillId="6" borderId="13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 wrapText="1" shrinkToFit="1"/>
    </xf>
    <xf numFmtId="49" fontId="6" fillId="5" borderId="16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6" fontId="3" fillId="7" borderId="6" xfId="0" applyNumberFormat="1" applyFont="1" applyFill="1" applyBorder="1" applyAlignment="1">
      <alignment horizontal="center" vertical="center" wrapText="1"/>
    </xf>
    <xf numFmtId="6" fontId="3" fillId="7" borderId="12" xfId="0" applyNumberFormat="1" applyFont="1" applyFill="1" applyBorder="1" applyAlignment="1">
      <alignment horizontal="center" vertical="center" wrapText="1"/>
    </xf>
    <xf numFmtId="6" fontId="3" fillId="7" borderId="3" xfId="0" applyNumberFormat="1" applyFont="1" applyFill="1" applyBorder="1" applyAlignment="1">
      <alignment horizontal="center" vertical="center" wrapText="1"/>
    </xf>
    <xf numFmtId="6" fontId="3" fillId="8" borderId="6" xfId="0" applyNumberFormat="1" applyFont="1" applyFill="1" applyBorder="1" applyAlignment="1">
      <alignment horizontal="center" vertical="center" wrapText="1"/>
    </xf>
    <xf numFmtId="6" fontId="3" fillId="8" borderId="12" xfId="0" applyNumberFormat="1" applyFont="1" applyFill="1" applyBorder="1" applyAlignment="1">
      <alignment horizontal="center" vertical="center" wrapText="1"/>
    </xf>
    <xf numFmtId="6" fontId="3" fillId="8" borderId="3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6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A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rentabilité sur 5 ans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'Bilan comptable'!$B$23</c:f>
              <c:strCache>
                <c:ptCount val="1"/>
                <c:pt idx="0">
                  <c:v>seuil de rentabilité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78-4AA5-877B-E68D2A0D90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78-4AA5-877B-E68D2A0D9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'Bilan comptable'!$C$22:$D$22</c:f>
              <c:numCache>
                <c:formatCode>General</c:formatCode>
                <c:ptCount val="2"/>
                <c:pt idx="0">
                  <c:v>1.4166666666666667</c:v>
                </c:pt>
                <c:pt idx="1">
                  <c:v>1.4166666666666667</c:v>
                </c:pt>
              </c:numCache>
            </c:numRef>
          </c:xVal>
          <c:yVal>
            <c:numRef>
              <c:f>'Bilan comptable'!$C$23:$D$23</c:f>
              <c:numCache>
                <c:formatCode>General</c:formatCode>
                <c:ptCount val="2"/>
                <c:pt idx="0">
                  <c:v>-200000</c:v>
                </c:pt>
                <c:pt idx="1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78-4AA5-877B-E68D2A0D90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880671"/>
        <c:axId val="120860511"/>
      </c:scatterChart>
      <c:scatterChart>
        <c:scatterStyle val="lineMarker"/>
        <c:varyColors val="0"/>
        <c:ser>
          <c:idx val="1"/>
          <c:order val="0"/>
          <c:tx>
            <c:strRef>
              <c:f>'Bilan comptable'!$B$16</c:f>
              <c:strCache>
                <c:ptCount val="1"/>
                <c:pt idx="0">
                  <c:v>Dépenses cumulées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'Bilan comptable'!$C$13:$H$13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'Bilan comptable'!$C$16:$H$16</c:f>
              <c:numCache>
                <c:formatCode>"€"#,##0_);[Red]\("€"#,##0\)</c:formatCode>
                <c:ptCount val="6"/>
                <c:pt idx="0">
                  <c:v>0</c:v>
                </c:pt>
                <c:pt idx="1">
                  <c:v>150737.79999999999</c:v>
                </c:pt>
                <c:pt idx="2">
                  <c:v>198400.59999999998</c:v>
                </c:pt>
                <c:pt idx="3">
                  <c:v>246063.39999999997</c:v>
                </c:pt>
                <c:pt idx="4">
                  <c:v>293726.19999999995</c:v>
                </c:pt>
                <c:pt idx="5">
                  <c:v>341388.99999999994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78-4AA5-877B-E68D2A0D9034}"/>
            </c:ext>
          </c:extLst>
        </c:ser>
        <c:ser>
          <c:idx val="5"/>
          <c:order val="1"/>
          <c:tx>
            <c:strRef>
              <c:f>'Bilan comptable'!$B$17</c:f>
              <c:strCache>
                <c:ptCount val="1"/>
                <c:pt idx="0">
                  <c:v>Revenus cumulés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'Bilan comptable'!$C$13:$H$13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'Bilan comptable'!$C$17:$H$17</c:f>
              <c:numCache>
                <c:formatCode>"€"#,##0_);[Red]\("€"#,##0\)</c:formatCode>
                <c:ptCount val="6"/>
                <c:pt idx="0">
                  <c:v>0</c:v>
                </c:pt>
                <c:pt idx="1">
                  <c:v>90000</c:v>
                </c:pt>
                <c:pt idx="2">
                  <c:v>270000</c:v>
                </c:pt>
                <c:pt idx="3">
                  <c:v>450000</c:v>
                </c:pt>
                <c:pt idx="4">
                  <c:v>630000</c:v>
                </c:pt>
                <c:pt idx="5">
                  <c:v>810000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78-4AA5-877B-E68D2A0D9034}"/>
            </c:ext>
          </c:extLst>
        </c:ser>
        <c:ser>
          <c:idx val="6"/>
          <c:order val="2"/>
          <c:tx>
            <c:strRef>
              <c:f>'Bilan comptable'!$B$18</c:f>
              <c:strCache>
                <c:ptCount val="1"/>
                <c:pt idx="0">
                  <c:v>Rentabilité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'Bilan comptable'!$C$13:$H$13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'Bilan comptable'!$C$18:$H$18</c:f>
              <c:numCache>
                <c:formatCode>"€"#,##0_);[Red]\("€"#,##0\)</c:formatCode>
                <c:ptCount val="6"/>
                <c:pt idx="0">
                  <c:v>0</c:v>
                </c:pt>
                <c:pt idx="1">
                  <c:v>-60737.799999999988</c:v>
                </c:pt>
                <c:pt idx="2">
                  <c:v>71599.400000000023</c:v>
                </c:pt>
                <c:pt idx="3">
                  <c:v>203936.60000000003</c:v>
                </c:pt>
                <c:pt idx="4">
                  <c:v>336273.80000000005</c:v>
                </c:pt>
                <c:pt idx="5">
                  <c:v>468611.00000000006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78-4AA5-877B-E68D2A0D90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6357535"/>
        <c:axId val="426351295"/>
      </c:scatterChart>
      <c:valAx>
        <c:axId val="1208605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0880671"/>
        <c:crosses val="max"/>
        <c:crossBetween val="midCat"/>
      </c:valAx>
      <c:valAx>
        <c:axId val="120880671"/>
        <c:scaling>
          <c:orientation val="minMax"/>
          <c:max val="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crossAx val="120860511"/>
        <c:crosses val="autoZero"/>
        <c:crossBetween val="midCat"/>
        <c:majorUnit val="1"/>
      </c:valAx>
      <c:valAx>
        <c:axId val="426351295"/>
        <c:scaling>
          <c:orientation val="minMax"/>
        </c:scaling>
        <c:delete val="0"/>
        <c:axPos val="l"/>
        <c:numFmt formatCode="&quot;€&quot;#,##0_);[Red]\(&quot;€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357535"/>
        <c:crosses val="autoZero"/>
        <c:crossBetween val="midCat"/>
      </c:valAx>
      <c:valAx>
        <c:axId val="4263575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2635129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20</xdr:row>
      <xdr:rowOff>154305</xdr:rowOff>
    </xdr:from>
    <xdr:to>
      <xdr:col>7</xdr:col>
      <xdr:colOff>948690</xdr:colOff>
      <xdr:row>42</xdr:row>
      <xdr:rowOff>28574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F10482D-C917-FC4D-481B-AEB97FD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37"/>
  <sheetViews>
    <sheetView zoomScaleNormal="100" workbookViewId="0">
      <pane ySplit="2" topLeftCell="A3" activePane="bottomLeft" state="frozen"/>
      <selection pane="bottomLeft" sqref="A1:A2"/>
    </sheetView>
  </sheetViews>
  <sheetFormatPr baseColWidth="10" defaultColWidth="12.6640625" defaultRowHeight="15" customHeight="1" x14ac:dyDescent="0.25"/>
  <cols>
    <col min="1" max="1" width="21.6640625" style="2" customWidth="1"/>
    <col min="2" max="2" width="30.6640625" style="2" customWidth="1"/>
    <col min="3" max="3" width="33.109375" style="2" customWidth="1"/>
    <col min="4" max="4" width="27.21875" style="2" customWidth="1"/>
    <col min="5" max="5" width="11" style="1" customWidth="1"/>
    <col min="6" max="6" width="8.33203125" style="1" customWidth="1"/>
    <col min="7" max="7" width="11.109375" style="1" bestFit="1" customWidth="1"/>
    <col min="8" max="8" width="11.109375" style="1" customWidth="1"/>
    <col min="9" max="9" width="28.21875" style="3" customWidth="1"/>
    <col min="10" max="10" width="10.88671875" style="1" customWidth="1"/>
    <col min="11" max="27" width="9.21875" style="1" customWidth="1"/>
    <col min="28" max="28" width="10" style="1" customWidth="1"/>
    <col min="29" max="30" width="9.21875" style="1" customWidth="1"/>
    <col min="31" max="31" width="14.33203125" style="1" customWidth="1"/>
    <col min="32" max="32" width="14.33203125" customWidth="1"/>
  </cols>
  <sheetData>
    <row r="1" spans="1:31" ht="15.75" customHeight="1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53</v>
      </c>
      <c r="F1" s="85" t="s">
        <v>48</v>
      </c>
      <c r="G1" s="82" t="s">
        <v>108</v>
      </c>
      <c r="H1" s="82" t="s">
        <v>172</v>
      </c>
      <c r="I1" s="88" t="s">
        <v>54</v>
      </c>
      <c r="J1" s="85" t="s">
        <v>55</v>
      </c>
      <c r="K1" s="81" t="str">
        <f>'Profils RH'!A2</f>
        <v>Product owner</v>
      </c>
      <c r="L1" s="81"/>
      <c r="M1" s="81" t="str">
        <f>'Profils RH'!A3</f>
        <v>Scrum master</v>
      </c>
      <c r="N1" s="81"/>
      <c r="O1" s="81" t="str">
        <f>'Profils RH'!A4</f>
        <v>Dev front end</v>
      </c>
      <c r="P1" s="81"/>
      <c r="Q1" s="81" t="str">
        <f>'Profils RH'!A5</f>
        <v>Dev back end</v>
      </c>
      <c r="R1" s="81"/>
      <c r="S1" s="81" t="str">
        <f>'Profils RH'!A6</f>
        <v>UX/UI designer</v>
      </c>
      <c r="T1" s="81"/>
      <c r="U1" s="81" t="str">
        <f>'Profils RH'!A7</f>
        <v>Ingénieur IA</v>
      </c>
      <c r="V1" s="81"/>
      <c r="W1" s="81" t="str">
        <f>'Profils RH'!A8</f>
        <v>Admin systéme</v>
      </c>
      <c r="X1" s="81"/>
      <c r="Y1" s="81" t="str">
        <f>'Profils RH'!A9</f>
        <v>Admin DB</v>
      </c>
      <c r="Z1" s="81"/>
      <c r="AA1" s="86" t="str">
        <f>'Profils RH'!A10</f>
        <v>Expert Cybersécurité</v>
      </c>
      <c r="AB1" s="87"/>
      <c r="AC1" s="81" t="str">
        <f>'Profils RH'!A11</f>
        <v>Dpo</v>
      </c>
      <c r="AD1" s="86"/>
      <c r="AE1" s="66" t="s">
        <v>104</v>
      </c>
    </row>
    <row r="2" spans="1:31" ht="15.75" customHeight="1" x14ac:dyDescent="0.25">
      <c r="A2" s="85"/>
      <c r="B2" s="85"/>
      <c r="C2" s="85"/>
      <c r="D2" s="85"/>
      <c r="E2" s="85"/>
      <c r="F2" s="85"/>
      <c r="G2" s="83"/>
      <c r="H2" s="89"/>
      <c r="I2" s="88"/>
      <c r="J2" s="85"/>
      <c r="K2" s="60" t="s">
        <v>101</v>
      </c>
      <c r="L2" s="60" t="s">
        <v>102</v>
      </c>
      <c r="M2" s="60" t="s">
        <v>101</v>
      </c>
      <c r="N2" s="60" t="s">
        <v>102</v>
      </c>
      <c r="O2" s="60" t="s">
        <v>101</v>
      </c>
      <c r="P2" s="60" t="s">
        <v>102</v>
      </c>
      <c r="Q2" s="60" t="s">
        <v>101</v>
      </c>
      <c r="R2" s="60" t="s">
        <v>102</v>
      </c>
      <c r="S2" s="60" t="s">
        <v>101</v>
      </c>
      <c r="T2" s="60" t="s">
        <v>102</v>
      </c>
      <c r="U2" s="60" t="s">
        <v>101</v>
      </c>
      <c r="V2" s="60" t="s">
        <v>102</v>
      </c>
      <c r="W2" s="60" t="s">
        <v>101</v>
      </c>
      <c r="X2" s="60" t="s">
        <v>102</v>
      </c>
      <c r="Y2" s="60" t="s">
        <v>101</v>
      </c>
      <c r="Z2" s="60" t="s">
        <v>102</v>
      </c>
      <c r="AA2" s="60" t="s">
        <v>101</v>
      </c>
      <c r="AB2" s="60" t="s">
        <v>102</v>
      </c>
      <c r="AC2" s="60" t="s">
        <v>101</v>
      </c>
      <c r="AD2" s="61" t="s">
        <v>102</v>
      </c>
      <c r="AE2" s="66"/>
    </row>
    <row r="3" spans="1:31" ht="39.6" x14ac:dyDescent="0.25">
      <c r="A3" s="77" t="s">
        <v>12</v>
      </c>
      <c r="B3" s="77" t="s">
        <v>10</v>
      </c>
      <c r="C3" s="77" t="s">
        <v>28</v>
      </c>
      <c r="D3" s="73" t="s">
        <v>20</v>
      </c>
      <c r="E3" s="72" t="s">
        <v>49</v>
      </c>
      <c r="F3" s="72">
        <v>4</v>
      </c>
      <c r="G3" s="84">
        <v>1</v>
      </c>
      <c r="H3" s="68">
        <v>1</v>
      </c>
      <c r="I3" s="13" t="s">
        <v>66</v>
      </c>
      <c r="J3" s="10">
        <v>3</v>
      </c>
      <c r="K3" s="5">
        <v>5</v>
      </c>
      <c r="L3" s="38">
        <f>J3*K3/100</f>
        <v>0.15</v>
      </c>
      <c r="M3" s="5">
        <v>5</v>
      </c>
      <c r="N3" s="38">
        <f>M3*J3/100</f>
        <v>0.15</v>
      </c>
      <c r="O3" s="5">
        <v>5</v>
      </c>
      <c r="P3" s="38">
        <f>O3*J3/100</f>
        <v>0.15</v>
      </c>
      <c r="Q3" s="5">
        <v>5</v>
      </c>
      <c r="R3" s="38">
        <f>Q3*J3/100</f>
        <v>0.15</v>
      </c>
      <c r="S3" s="12"/>
      <c r="T3" s="38">
        <f>S3*J3/100</f>
        <v>0</v>
      </c>
      <c r="U3" s="12"/>
      <c r="V3" s="38">
        <f>U3*J3/100</f>
        <v>0</v>
      </c>
      <c r="W3" s="5">
        <v>20</v>
      </c>
      <c r="X3" s="38">
        <f>W3*J3/100</f>
        <v>0.6</v>
      </c>
      <c r="Y3" s="5">
        <v>20</v>
      </c>
      <c r="Z3" s="38">
        <f>Y3*J3/100</f>
        <v>0.6</v>
      </c>
      <c r="AA3" s="5">
        <v>10</v>
      </c>
      <c r="AB3" s="38">
        <f>AA3*J3/100</f>
        <v>0.3</v>
      </c>
      <c r="AC3" s="5">
        <v>30</v>
      </c>
      <c r="AD3" s="39">
        <f>AC3*J3/100</f>
        <v>0.9</v>
      </c>
      <c r="AE3" s="5">
        <f t="shared" ref="AE3:AE51" si="0">AC3+AA3+Y3+W3+U3+S3+Q3+O3+M3+K3</f>
        <v>100</v>
      </c>
    </row>
    <row r="4" spans="1:31" ht="13.2" x14ac:dyDescent="0.25">
      <c r="A4" s="75"/>
      <c r="B4" s="75"/>
      <c r="C4" s="75"/>
      <c r="D4" s="74"/>
      <c r="E4" s="69"/>
      <c r="F4" s="69"/>
      <c r="G4" s="72"/>
      <c r="H4" s="68"/>
      <c r="I4" s="6" t="s">
        <v>59</v>
      </c>
      <c r="J4" s="5">
        <v>2</v>
      </c>
      <c r="K4" s="5">
        <v>5</v>
      </c>
      <c r="L4" s="38">
        <f t="shared" ref="L4:L51" si="1">J4*K4/100</f>
        <v>0.1</v>
      </c>
      <c r="M4" s="5">
        <v>5</v>
      </c>
      <c r="N4" s="38">
        <f t="shared" ref="N4:N51" si="2">M4*J4/100</f>
        <v>0.1</v>
      </c>
      <c r="O4" s="5">
        <v>30</v>
      </c>
      <c r="P4" s="38">
        <f t="shared" ref="P4:P51" si="3">O4*J4/100</f>
        <v>0.6</v>
      </c>
      <c r="Q4" s="5">
        <v>30</v>
      </c>
      <c r="R4" s="38">
        <f t="shared" ref="R4:R51" si="4">Q4*J4/100</f>
        <v>0.6</v>
      </c>
      <c r="S4" s="5">
        <v>20</v>
      </c>
      <c r="T4" s="38">
        <f t="shared" ref="T4:T51" si="5">S4*J4/100</f>
        <v>0.4</v>
      </c>
      <c r="U4" s="12"/>
      <c r="V4" s="38">
        <f t="shared" ref="V4:V51" si="6">U4*J4/100</f>
        <v>0</v>
      </c>
      <c r="W4" s="12"/>
      <c r="X4" s="38">
        <f t="shared" ref="X4:X51" si="7">W4*J4/100</f>
        <v>0</v>
      </c>
      <c r="Y4" s="5">
        <v>10</v>
      </c>
      <c r="Z4" s="38">
        <f t="shared" ref="Z4:Z51" si="8">Y4*J4/100</f>
        <v>0.2</v>
      </c>
      <c r="AA4" s="12"/>
      <c r="AB4" s="38">
        <f t="shared" ref="AB4:AB51" si="9">AA4*J4/100</f>
        <v>0</v>
      </c>
      <c r="AC4" s="12"/>
      <c r="AD4" s="39">
        <f t="shared" ref="AD4:AD51" si="10">AC4*J4/100</f>
        <v>0</v>
      </c>
      <c r="AE4" s="5">
        <f t="shared" si="0"/>
        <v>100</v>
      </c>
    </row>
    <row r="5" spans="1:31" ht="26.4" x14ac:dyDescent="0.25">
      <c r="A5" s="75"/>
      <c r="B5" s="78" t="s">
        <v>4</v>
      </c>
      <c r="C5" s="78" t="s">
        <v>5</v>
      </c>
      <c r="D5" s="74" t="s">
        <v>20</v>
      </c>
      <c r="E5" s="74" t="s">
        <v>49</v>
      </c>
      <c r="F5" s="69">
        <v>4</v>
      </c>
      <c r="G5" s="70">
        <v>1</v>
      </c>
      <c r="H5" s="69">
        <v>1</v>
      </c>
      <c r="I5" s="6" t="s">
        <v>58</v>
      </c>
      <c r="J5" s="5">
        <v>4</v>
      </c>
      <c r="K5" s="5">
        <v>5</v>
      </c>
      <c r="L5" s="38">
        <f t="shared" si="1"/>
        <v>0.2</v>
      </c>
      <c r="M5" s="5">
        <v>5</v>
      </c>
      <c r="N5" s="38">
        <f t="shared" si="2"/>
        <v>0.2</v>
      </c>
      <c r="O5" s="5">
        <v>30</v>
      </c>
      <c r="P5" s="38">
        <f t="shared" si="3"/>
        <v>1.2</v>
      </c>
      <c r="Q5" s="5">
        <v>30</v>
      </c>
      <c r="R5" s="38">
        <f t="shared" si="4"/>
        <v>1.2</v>
      </c>
      <c r="S5" s="5">
        <v>20</v>
      </c>
      <c r="T5" s="38">
        <f t="shared" si="5"/>
        <v>0.8</v>
      </c>
      <c r="U5" s="12"/>
      <c r="V5" s="38">
        <f t="shared" si="6"/>
        <v>0</v>
      </c>
      <c r="W5" s="12"/>
      <c r="X5" s="38">
        <f t="shared" si="7"/>
        <v>0</v>
      </c>
      <c r="Y5" s="5">
        <v>10</v>
      </c>
      <c r="Z5" s="38">
        <f t="shared" si="8"/>
        <v>0.4</v>
      </c>
      <c r="AA5" s="12"/>
      <c r="AB5" s="38">
        <f t="shared" si="9"/>
        <v>0</v>
      </c>
      <c r="AC5" s="12"/>
      <c r="AD5" s="39">
        <f t="shared" si="10"/>
        <v>0</v>
      </c>
      <c r="AE5" s="5">
        <f t="shared" si="0"/>
        <v>100</v>
      </c>
    </row>
    <row r="6" spans="1:31" ht="13.2" x14ac:dyDescent="0.25">
      <c r="A6" s="75"/>
      <c r="B6" s="78"/>
      <c r="C6" s="78"/>
      <c r="D6" s="74"/>
      <c r="E6" s="74"/>
      <c r="F6" s="69"/>
      <c r="G6" s="72"/>
      <c r="H6" s="69"/>
      <c r="I6" s="17" t="s">
        <v>56</v>
      </c>
      <c r="J6" s="5">
        <v>2</v>
      </c>
      <c r="K6" s="5">
        <v>5</v>
      </c>
      <c r="L6" s="38">
        <f t="shared" si="1"/>
        <v>0.1</v>
      </c>
      <c r="M6" s="5">
        <v>5</v>
      </c>
      <c r="N6" s="38">
        <f t="shared" si="2"/>
        <v>0.1</v>
      </c>
      <c r="O6" s="5">
        <v>30</v>
      </c>
      <c r="P6" s="38">
        <f t="shared" si="3"/>
        <v>0.6</v>
      </c>
      <c r="Q6" s="5">
        <v>30</v>
      </c>
      <c r="R6" s="38">
        <f t="shared" si="4"/>
        <v>0.6</v>
      </c>
      <c r="S6" s="5">
        <v>5</v>
      </c>
      <c r="T6" s="38">
        <f t="shared" si="5"/>
        <v>0.1</v>
      </c>
      <c r="U6" s="12"/>
      <c r="V6" s="38">
        <f t="shared" si="6"/>
        <v>0</v>
      </c>
      <c r="W6" s="5">
        <v>5</v>
      </c>
      <c r="X6" s="38">
        <f t="shared" si="7"/>
        <v>0.1</v>
      </c>
      <c r="Y6" s="5">
        <v>5</v>
      </c>
      <c r="Z6" s="38">
        <f t="shared" si="8"/>
        <v>0.1</v>
      </c>
      <c r="AA6" s="5">
        <v>10</v>
      </c>
      <c r="AB6" s="38">
        <f t="shared" si="9"/>
        <v>0.2</v>
      </c>
      <c r="AC6" s="5">
        <v>5</v>
      </c>
      <c r="AD6" s="39">
        <f t="shared" si="10"/>
        <v>0.1</v>
      </c>
      <c r="AE6" s="5">
        <f t="shared" si="0"/>
        <v>100</v>
      </c>
    </row>
    <row r="7" spans="1:31" ht="30" customHeight="1" x14ac:dyDescent="0.25">
      <c r="A7" s="76" t="s">
        <v>11</v>
      </c>
      <c r="B7" s="7" t="s">
        <v>37</v>
      </c>
      <c r="C7" s="76" t="s">
        <v>15</v>
      </c>
      <c r="D7" s="4" t="s">
        <v>47</v>
      </c>
      <c r="E7" s="5" t="s">
        <v>49</v>
      </c>
      <c r="F7" s="5">
        <v>4</v>
      </c>
      <c r="G7" s="5">
        <v>1</v>
      </c>
      <c r="H7" s="5">
        <v>1</v>
      </c>
      <c r="I7" s="6" t="s">
        <v>57</v>
      </c>
      <c r="J7" s="5">
        <v>2</v>
      </c>
      <c r="K7" s="5">
        <v>5</v>
      </c>
      <c r="L7" s="38">
        <f t="shared" ref="L7:L18" si="11">J7*K7/100</f>
        <v>0.1</v>
      </c>
      <c r="M7" s="5">
        <v>5</v>
      </c>
      <c r="N7" s="38">
        <f t="shared" ref="N7:N18" si="12">M7*J7/100</f>
        <v>0.1</v>
      </c>
      <c r="O7" s="5">
        <v>30</v>
      </c>
      <c r="P7" s="38">
        <f t="shared" ref="P7:P18" si="13">O7*J7/100</f>
        <v>0.6</v>
      </c>
      <c r="Q7" s="5">
        <v>30</v>
      </c>
      <c r="R7" s="38">
        <f t="shared" ref="R7:R18" si="14">Q7*J7/100</f>
        <v>0.6</v>
      </c>
      <c r="S7" s="5">
        <v>10</v>
      </c>
      <c r="T7" s="38">
        <f t="shared" ref="T7:T18" si="15">S7*J7/100</f>
        <v>0.2</v>
      </c>
      <c r="U7" s="12"/>
      <c r="V7" s="38">
        <f t="shared" ref="V7:V18" si="16">U7*J7/100</f>
        <v>0</v>
      </c>
      <c r="W7" s="12"/>
      <c r="X7" s="38">
        <f t="shared" ref="X7:X18" si="17">W7*J7/100</f>
        <v>0</v>
      </c>
      <c r="Y7" s="5">
        <v>10</v>
      </c>
      <c r="Z7" s="38">
        <f t="shared" ref="Z7:Z18" si="18">Y7*J7/100</f>
        <v>0.2</v>
      </c>
      <c r="AA7" s="12"/>
      <c r="AB7" s="38">
        <f t="shared" ref="AB7:AB18" si="19">AA7*J7/100</f>
        <v>0</v>
      </c>
      <c r="AC7" s="5">
        <v>10</v>
      </c>
      <c r="AD7" s="39">
        <f t="shared" ref="AD7:AD18" si="20">AC7*J7/100</f>
        <v>0.2</v>
      </c>
      <c r="AE7" s="5">
        <f t="shared" ref="AE7:AE18" si="21">AC7+AA7+Y7+W7+U7+S7+Q7+O7+M7+K7</f>
        <v>100</v>
      </c>
    </row>
    <row r="8" spans="1:31" ht="28.8" customHeight="1" x14ac:dyDescent="0.25">
      <c r="A8" s="76"/>
      <c r="B8" s="7" t="s">
        <v>38</v>
      </c>
      <c r="C8" s="76"/>
      <c r="D8" s="4" t="s">
        <v>26</v>
      </c>
      <c r="E8" s="5" t="s">
        <v>49</v>
      </c>
      <c r="F8" s="5">
        <v>4</v>
      </c>
      <c r="G8" s="5">
        <v>2</v>
      </c>
      <c r="H8" s="5">
        <v>1</v>
      </c>
      <c r="I8" s="6" t="s">
        <v>60</v>
      </c>
      <c r="J8" s="5">
        <v>4</v>
      </c>
      <c r="K8" s="5">
        <v>5</v>
      </c>
      <c r="L8" s="38">
        <f t="shared" si="11"/>
        <v>0.2</v>
      </c>
      <c r="M8" s="5">
        <v>5</v>
      </c>
      <c r="N8" s="38">
        <f t="shared" si="12"/>
        <v>0.2</v>
      </c>
      <c r="O8" s="5">
        <v>30</v>
      </c>
      <c r="P8" s="38">
        <f t="shared" si="13"/>
        <v>1.2</v>
      </c>
      <c r="Q8" s="5">
        <v>30</v>
      </c>
      <c r="R8" s="38">
        <f t="shared" si="14"/>
        <v>1.2</v>
      </c>
      <c r="S8" s="5">
        <v>10</v>
      </c>
      <c r="T8" s="38">
        <f t="shared" si="15"/>
        <v>0.4</v>
      </c>
      <c r="U8" s="12"/>
      <c r="V8" s="38">
        <f t="shared" si="16"/>
        <v>0</v>
      </c>
      <c r="W8" s="12"/>
      <c r="X8" s="38">
        <f t="shared" si="17"/>
        <v>0</v>
      </c>
      <c r="Y8" s="5">
        <v>10</v>
      </c>
      <c r="Z8" s="38">
        <f t="shared" si="18"/>
        <v>0.4</v>
      </c>
      <c r="AA8" s="12"/>
      <c r="AB8" s="38">
        <f t="shared" si="19"/>
        <v>0</v>
      </c>
      <c r="AC8" s="5">
        <v>10</v>
      </c>
      <c r="AD8" s="39">
        <f t="shared" si="20"/>
        <v>0.4</v>
      </c>
      <c r="AE8" s="5">
        <f t="shared" si="21"/>
        <v>100</v>
      </c>
    </row>
    <row r="9" spans="1:31" ht="28.2" customHeight="1" x14ac:dyDescent="0.25">
      <c r="A9" s="76"/>
      <c r="B9" s="7" t="s">
        <v>16</v>
      </c>
      <c r="C9" s="76"/>
      <c r="D9" s="4" t="s">
        <v>27</v>
      </c>
      <c r="E9" s="5" t="s">
        <v>49</v>
      </c>
      <c r="F9" s="5">
        <v>4</v>
      </c>
      <c r="G9" s="5">
        <v>1</v>
      </c>
      <c r="H9" s="5">
        <v>1</v>
      </c>
      <c r="I9" s="6" t="s">
        <v>61</v>
      </c>
      <c r="J9" s="5">
        <v>1</v>
      </c>
      <c r="K9" s="5">
        <v>5</v>
      </c>
      <c r="L9" s="38">
        <f t="shared" si="11"/>
        <v>0.05</v>
      </c>
      <c r="M9" s="5">
        <v>5</v>
      </c>
      <c r="N9" s="38">
        <f t="shared" si="12"/>
        <v>0.05</v>
      </c>
      <c r="O9" s="5">
        <v>30</v>
      </c>
      <c r="P9" s="38">
        <f t="shared" si="13"/>
        <v>0.3</v>
      </c>
      <c r="Q9" s="5">
        <v>30</v>
      </c>
      <c r="R9" s="38">
        <f t="shared" si="14"/>
        <v>0.3</v>
      </c>
      <c r="S9" s="5">
        <v>10</v>
      </c>
      <c r="T9" s="38">
        <f t="shared" si="15"/>
        <v>0.1</v>
      </c>
      <c r="U9" s="12"/>
      <c r="V9" s="38">
        <f t="shared" si="16"/>
        <v>0</v>
      </c>
      <c r="W9" s="12"/>
      <c r="X9" s="38">
        <f t="shared" si="17"/>
        <v>0</v>
      </c>
      <c r="Y9" s="5">
        <v>10</v>
      </c>
      <c r="Z9" s="38">
        <f t="shared" si="18"/>
        <v>0.1</v>
      </c>
      <c r="AA9" s="12"/>
      <c r="AB9" s="38">
        <f t="shared" si="19"/>
        <v>0</v>
      </c>
      <c r="AC9" s="5">
        <v>10</v>
      </c>
      <c r="AD9" s="39">
        <f t="shared" si="20"/>
        <v>0.1</v>
      </c>
      <c r="AE9" s="5">
        <f t="shared" si="21"/>
        <v>100</v>
      </c>
    </row>
    <row r="10" spans="1:31" ht="39.6" x14ac:dyDescent="0.25">
      <c r="A10" s="76"/>
      <c r="B10" s="75" t="s">
        <v>7</v>
      </c>
      <c r="C10" s="76"/>
      <c r="D10" s="75" t="s">
        <v>9</v>
      </c>
      <c r="E10" s="69" t="s">
        <v>49</v>
      </c>
      <c r="F10" s="69">
        <v>4</v>
      </c>
      <c r="G10" s="70">
        <v>2</v>
      </c>
      <c r="H10" s="69">
        <v>2</v>
      </c>
      <c r="I10" s="6" t="s">
        <v>62</v>
      </c>
      <c r="J10" s="5">
        <v>3</v>
      </c>
      <c r="K10" s="5">
        <v>5</v>
      </c>
      <c r="L10" s="38">
        <f t="shared" si="11"/>
        <v>0.15</v>
      </c>
      <c r="M10" s="5">
        <v>5</v>
      </c>
      <c r="N10" s="38">
        <f t="shared" si="12"/>
        <v>0.15</v>
      </c>
      <c r="O10" s="12"/>
      <c r="P10" s="38">
        <f t="shared" si="13"/>
        <v>0</v>
      </c>
      <c r="Q10" s="5">
        <v>40</v>
      </c>
      <c r="R10" s="38">
        <f t="shared" si="14"/>
        <v>1.2</v>
      </c>
      <c r="S10" s="12"/>
      <c r="T10" s="38">
        <f t="shared" si="15"/>
        <v>0</v>
      </c>
      <c r="U10" s="12"/>
      <c r="V10" s="38">
        <f t="shared" si="16"/>
        <v>0</v>
      </c>
      <c r="W10" s="12"/>
      <c r="X10" s="38">
        <f t="shared" si="17"/>
        <v>0</v>
      </c>
      <c r="Y10" s="5">
        <v>40</v>
      </c>
      <c r="Z10" s="38">
        <f t="shared" si="18"/>
        <v>1.2</v>
      </c>
      <c r="AA10" s="12"/>
      <c r="AB10" s="38">
        <f t="shared" si="19"/>
        <v>0</v>
      </c>
      <c r="AC10" s="5">
        <v>10</v>
      </c>
      <c r="AD10" s="39">
        <f t="shared" si="20"/>
        <v>0.3</v>
      </c>
      <c r="AE10" s="5">
        <f t="shared" si="21"/>
        <v>100</v>
      </c>
    </row>
    <row r="11" spans="1:31" ht="13.2" x14ac:dyDescent="0.25">
      <c r="A11" s="76"/>
      <c r="B11" s="75"/>
      <c r="C11" s="76"/>
      <c r="D11" s="75"/>
      <c r="E11" s="69"/>
      <c r="F11" s="69"/>
      <c r="G11" s="71"/>
      <c r="H11" s="69"/>
      <c r="I11" s="15" t="s">
        <v>65</v>
      </c>
      <c r="J11" s="5">
        <v>3</v>
      </c>
      <c r="K11" s="5">
        <v>5</v>
      </c>
      <c r="L11" s="38">
        <f t="shared" si="11"/>
        <v>0.15</v>
      </c>
      <c r="M11" s="5">
        <v>5</v>
      </c>
      <c r="N11" s="38">
        <f t="shared" si="12"/>
        <v>0.15</v>
      </c>
      <c r="O11" s="5">
        <v>5</v>
      </c>
      <c r="P11" s="38">
        <f t="shared" si="13"/>
        <v>0.15</v>
      </c>
      <c r="Q11" s="5">
        <v>5</v>
      </c>
      <c r="R11" s="38">
        <f t="shared" si="14"/>
        <v>0.15</v>
      </c>
      <c r="S11" s="12">
        <v>0</v>
      </c>
      <c r="T11" s="38">
        <f t="shared" si="15"/>
        <v>0</v>
      </c>
      <c r="U11" s="5">
        <v>10</v>
      </c>
      <c r="V11" s="38">
        <f t="shared" si="16"/>
        <v>0.3</v>
      </c>
      <c r="W11" s="5">
        <v>10</v>
      </c>
      <c r="X11" s="38">
        <f t="shared" si="17"/>
        <v>0.3</v>
      </c>
      <c r="Y11" s="5">
        <v>10</v>
      </c>
      <c r="Z11" s="38">
        <f t="shared" si="18"/>
        <v>0.3</v>
      </c>
      <c r="AA11" s="5">
        <v>20</v>
      </c>
      <c r="AB11" s="38">
        <f t="shared" si="19"/>
        <v>0.6</v>
      </c>
      <c r="AC11" s="5">
        <v>30</v>
      </c>
      <c r="AD11" s="39">
        <f t="shared" si="20"/>
        <v>0.9</v>
      </c>
      <c r="AE11" s="5">
        <f t="shared" si="21"/>
        <v>100</v>
      </c>
    </row>
    <row r="12" spans="1:31" ht="26.4" x14ac:dyDescent="0.25">
      <c r="A12" s="76"/>
      <c r="B12" s="75"/>
      <c r="C12" s="76"/>
      <c r="D12" s="75"/>
      <c r="E12" s="69"/>
      <c r="F12" s="69"/>
      <c r="G12" s="72"/>
      <c r="H12" s="69"/>
      <c r="I12" s="15" t="s">
        <v>64</v>
      </c>
      <c r="J12" s="5">
        <v>5</v>
      </c>
      <c r="K12" s="5">
        <v>5</v>
      </c>
      <c r="L12" s="38">
        <f t="shared" si="11"/>
        <v>0.25</v>
      </c>
      <c r="M12" s="5">
        <v>5</v>
      </c>
      <c r="N12" s="38">
        <f t="shared" si="12"/>
        <v>0.25</v>
      </c>
      <c r="O12" s="5">
        <v>5</v>
      </c>
      <c r="P12" s="38">
        <f t="shared" si="13"/>
        <v>0.25</v>
      </c>
      <c r="Q12" s="5">
        <v>5</v>
      </c>
      <c r="R12" s="38">
        <f t="shared" si="14"/>
        <v>0.25</v>
      </c>
      <c r="S12" s="12"/>
      <c r="T12" s="38">
        <f t="shared" si="15"/>
        <v>0</v>
      </c>
      <c r="U12" s="5">
        <v>10</v>
      </c>
      <c r="V12" s="38">
        <f t="shared" si="16"/>
        <v>0.5</v>
      </c>
      <c r="W12" s="5">
        <v>10</v>
      </c>
      <c r="X12" s="38">
        <f t="shared" si="17"/>
        <v>0.5</v>
      </c>
      <c r="Y12" s="5">
        <v>10</v>
      </c>
      <c r="Z12" s="38">
        <f t="shared" si="18"/>
        <v>0.5</v>
      </c>
      <c r="AA12" s="5">
        <v>20</v>
      </c>
      <c r="AB12" s="38">
        <f t="shared" si="19"/>
        <v>1</v>
      </c>
      <c r="AC12" s="5">
        <v>30</v>
      </c>
      <c r="AD12" s="39">
        <f t="shared" si="20"/>
        <v>1.5</v>
      </c>
      <c r="AE12" s="5">
        <f t="shared" si="21"/>
        <v>100</v>
      </c>
    </row>
    <row r="13" spans="1:31" ht="16.8" customHeight="1" x14ac:dyDescent="0.25">
      <c r="A13" s="75" t="s">
        <v>6</v>
      </c>
      <c r="B13" s="76" t="s">
        <v>17</v>
      </c>
      <c r="C13" s="76" t="s">
        <v>18</v>
      </c>
      <c r="D13" s="76" t="s">
        <v>36</v>
      </c>
      <c r="E13" s="76" t="s">
        <v>52</v>
      </c>
      <c r="F13" s="69">
        <v>4</v>
      </c>
      <c r="G13" s="70">
        <v>3</v>
      </c>
      <c r="H13" s="69">
        <v>2</v>
      </c>
      <c r="I13" s="6" t="s">
        <v>70</v>
      </c>
      <c r="J13" s="5">
        <v>4</v>
      </c>
      <c r="K13" s="5">
        <v>5</v>
      </c>
      <c r="L13" s="38">
        <f t="shared" si="11"/>
        <v>0.2</v>
      </c>
      <c r="M13" s="5">
        <v>5</v>
      </c>
      <c r="N13" s="38">
        <f t="shared" si="12"/>
        <v>0.2</v>
      </c>
      <c r="O13" s="5">
        <v>30</v>
      </c>
      <c r="P13" s="38">
        <f t="shared" si="13"/>
        <v>1.2</v>
      </c>
      <c r="Q13" s="5">
        <v>30</v>
      </c>
      <c r="R13" s="38">
        <f t="shared" si="14"/>
        <v>1.2</v>
      </c>
      <c r="S13" s="5">
        <v>20</v>
      </c>
      <c r="T13" s="38">
        <f t="shared" si="15"/>
        <v>0.8</v>
      </c>
      <c r="U13" s="12"/>
      <c r="V13" s="38">
        <f t="shared" si="16"/>
        <v>0</v>
      </c>
      <c r="W13" s="12"/>
      <c r="X13" s="38">
        <f t="shared" si="17"/>
        <v>0</v>
      </c>
      <c r="Y13" s="5">
        <v>10</v>
      </c>
      <c r="Z13" s="38">
        <f t="shared" si="18"/>
        <v>0.4</v>
      </c>
      <c r="AA13" s="12"/>
      <c r="AB13" s="38">
        <f t="shared" si="19"/>
        <v>0</v>
      </c>
      <c r="AC13" s="12"/>
      <c r="AD13" s="39">
        <f t="shared" si="20"/>
        <v>0</v>
      </c>
      <c r="AE13" s="5">
        <f t="shared" si="21"/>
        <v>100</v>
      </c>
    </row>
    <row r="14" spans="1:31" ht="13.2" x14ac:dyDescent="0.25">
      <c r="A14" s="75"/>
      <c r="B14" s="76"/>
      <c r="C14" s="76"/>
      <c r="D14" s="76"/>
      <c r="E14" s="76"/>
      <c r="F14" s="69"/>
      <c r="G14" s="71"/>
      <c r="H14" s="69"/>
      <c r="I14" s="6" t="s">
        <v>69</v>
      </c>
      <c r="J14" s="5">
        <v>8</v>
      </c>
      <c r="K14" s="5">
        <v>5</v>
      </c>
      <c r="L14" s="38">
        <f t="shared" si="11"/>
        <v>0.4</v>
      </c>
      <c r="M14" s="5">
        <v>5</v>
      </c>
      <c r="N14" s="38">
        <f t="shared" si="12"/>
        <v>0.4</v>
      </c>
      <c r="O14" s="5">
        <v>30</v>
      </c>
      <c r="P14" s="38">
        <f t="shared" si="13"/>
        <v>2.4</v>
      </c>
      <c r="Q14" s="5">
        <v>30</v>
      </c>
      <c r="R14" s="38">
        <f t="shared" si="14"/>
        <v>2.4</v>
      </c>
      <c r="S14" s="5">
        <v>20</v>
      </c>
      <c r="T14" s="38">
        <f t="shared" si="15"/>
        <v>1.6</v>
      </c>
      <c r="U14" s="12"/>
      <c r="V14" s="38">
        <f t="shared" si="16"/>
        <v>0</v>
      </c>
      <c r="W14" s="12"/>
      <c r="X14" s="38">
        <f t="shared" si="17"/>
        <v>0</v>
      </c>
      <c r="Y14" s="5">
        <v>10</v>
      </c>
      <c r="Z14" s="38">
        <f t="shared" si="18"/>
        <v>0.8</v>
      </c>
      <c r="AA14" s="12"/>
      <c r="AB14" s="38">
        <f t="shared" si="19"/>
        <v>0</v>
      </c>
      <c r="AC14" s="12"/>
      <c r="AD14" s="39">
        <f t="shared" si="20"/>
        <v>0</v>
      </c>
      <c r="AE14" s="5">
        <f t="shared" si="21"/>
        <v>100</v>
      </c>
    </row>
    <row r="15" spans="1:31" ht="13.2" x14ac:dyDescent="0.25">
      <c r="A15" s="75"/>
      <c r="B15" s="76"/>
      <c r="C15" s="76"/>
      <c r="D15" s="76"/>
      <c r="E15" s="76"/>
      <c r="F15" s="69"/>
      <c r="G15" s="71"/>
      <c r="H15" s="69">
        <v>3</v>
      </c>
      <c r="I15" s="6" t="s">
        <v>68</v>
      </c>
      <c r="J15" s="5">
        <v>2</v>
      </c>
      <c r="K15" s="5">
        <v>5</v>
      </c>
      <c r="L15" s="38">
        <f t="shared" si="11"/>
        <v>0.1</v>
      </c>
      <c r="M15" s="5">
        <v>5</v>
      </c>
      <c r="N15" s="38">
        <f t="shared" si="12"/>
        <v>0.1</v>
      </c>
      <c r="O15" s="5">
        <v>30</v>
      </c>
      <c r="P15" s="38">
        <f t="shared" si="13"/>
        <v>0.6</v>
      </c>
      <c r="Q15" s="5">
        <v>30</v>
      </c>
      <c r="R15" s="38">
        <f t="shared" si="14"/>
        <v>0.6</v>
      </c>
      <c r="S15" s="5">
        <v>20</v>
      </c>
      <c r="T15" s="38">
        <f t="shared" si="15"/>
        <v>0.4</v>
      </c>
      <c r="U15" s="12"/>
      <c r="V15" s="38">
        <f t="shared" si="16"/>
        <v>0</v>
      </c>
      <c r="W15" s="12"/>
      <c r="X15" s="38">
        <f t="shared" si="17"/>
        <v>0</v>
      </c>
      <c r="Y15" s="5">
        <v>10</v>
      </c>
      <c r="Z15" s="38">
        <f t="shared" si="18"/>
        <v>0.2</v>
      </c>
      <c r="AA15" s="12"/>
      <c r="AB15" s="38">
        <f t="shared" si="19"/>
        <v>0</v>
      </c>
      <c r="AC15" s="12"/>
      <c r="AD15" s="39">
        <f t="shared" si="20"/>
        <v>0</v>
      </c>
      <c r="AE15" s="5">
        <f t="shared" si="21"/>
        <v>100</v>
      </c>
    </row>
    <row r="16" spans="1:31" ht="13.2" x14ac:dyDescent="0.25">
      <c r="A16" s="75"/>
      <c r="B16" s="76"/>
      <c r="C16" s="76"/>
      <c r="D16" s="76"/>
      <c r="E16" s="76"/>
      <c r="F16" s="69"/>
      <c r="G16" s="71"/>
      <c r="H16" s="69"/>
      <c r="I16" s="6" t="s">
        <v>67</v>
      </c>
      <c r="J16" s="5">
        <v>7</v>
      </c>
      <c r="K16" s="5">
        <v>5</v>
      </c>
      <c r="L16" s="38">
        <f t="shared" si="11"/>
        <v>0.35</v>
      </c>
      <c r="M16" s="5">
        <v>5</v>
      </c>
      <c r="N16" s="38">
        <f t="shared" si="12"/>
        <v>0.35</v>
      </c>
      <c r="O16" s="5">
        <v>20</v>
      </c>
      <c r="P16" s="38">
        <f t="shared" si="13"/>
        <v>1.4</v>
      </c>
      <c r="Q16" s="5">
        <v>30</v>
      </c>
      <c r="R16" s="38">
        <f t="shared" si="14"/>
        <v>2.1</v>
      </c>
      <c r="S16" s="5">
        <v>20</v>
      </c>
      <c r="T16" s="38">
        <f t="shared" si="15"/>
        <v>1.4</v>
      </c>
      <c r="U16" s="12"/>
      <c r="V16" s="38">
        <f t="shared" si="16"/>
        <v>0</v>
      </c>
      <c r="W16" s="5">
        <v>10</v>
      </c>
      <c r="X16" s="38">
        <f t="shared" si="17"/>
        <v>0.7</v>
      </c>
      <c r="Y16" s="5">
        <v>10</v>
      </c>
      <c r="Z16" s="38">
        <f t="shared" si="18"/>
        <v>0.7</v>
      </c>
      <c r="AA16" s="5"/>
      <c r="AB16" s="38">
        <f t="shared" si="19"/>
        <v>0</v>
      </c>
      <c r="AC16" s="12"/>
      <c r="AD16" s="39">
        <f t="shared" si="20"/>
        <v>0</v>
      </c>
      <c r="AE16" s="5">
        <f t="shared" si="21"/>
        <v>100</v>
      </c>
    </row>
    <row r="17" spans="1:31" ht="13.2" x14ac:dyDescent="0.25">
      <c r="A17" s="75"/>
      <c r="B17" s="76"/>
      <c r="C17" s="76"/>
      <c r="D17" s="76"/>
      <c r="E17" s="76"/>
      <c r="F17" s="69"/>
      <c r="G17" s="71"/>
      <c r="H17" s="69"/>
      <c r="I17" s="15" t="s">
        <v>63</v>
      </c>
      <c r="J17" s="5">
        <v>3</v>
      </c>
      <c r="K17" s="5">
        <v>5</v>
      </c>
      <c r="L17" s="38">
        <f t="shared" si="11"/>
        <v>0.15</v>
      </c>
      <c r="M17" s="5">
        <v>5</v>
      </c>
      <c r="N17" s="38">
        <f t="shared" si="12"/>
        <v>0.15</v>
      </c>
      <c r="O17" s="5">
        <v>5</v>
      </c>
      <c r="P17" s="38">
        <f t="shared" si="13"/>
        <v>0.15</v>
      </c>
      <c r="Q17" s="5">
        <v>5</v>
      </c>
      <c r="R17" s="38">
        <f t="shared" si="14"/>
        <v>0.15</v>
      </c>
      <c r="S17" s="12"/>
      <c r="T17" s="38">
        <f t="shared" si="15"/>
        <v>0</v>
      </c>
      <c r="U17" s="12"/>
      <c r="V17" s="38">
        <f t="shared" si="16"/>
        <v>0</v>
      </c>
      <c r="W17" s="5">
        <v>10</v>
      </c>
      <c r="X17" s="38">
        <f t="shared" si="17"/>
        <v>0.3</v>
      </c>
      <c r="Y17" s="5">
        <v>10</v>
      </c>
      <c r="Z17" s="38">
        <f t="shared" si="18"/>
        <v>0.3</v>
      </c>
      <c r="AA17" s="5">
        <v>30</v>
      </c>
      <c r="AB17" s="38">
        <f t="shared" si="19"/>
        <v>0.9</v>
      </c>
      <c r="AC17" s="5">
        <v>30</v>
      </c>
      <c r="AD17" s="39">
        <f t="shared" si="20"/>
        <v>0.9</v>
      </c>
      <c r="AE17" s="5">
        <f t="shared" si="21"/>
        <v>100</v>
      </c>
    </row>
    <row r="18" spans="1:31" ht="13.2" x14ac:dyDescent="0.25">
      <c r="A18" s="75"/>
      <c r="B18" s="76"/>
      <c r="C18" s="76"/>
      <c r="D18" s="76"/>
      <c r="E18" s="76"/>
      <c r="F18" s="69"/>
      <c r="G18" s="72"/>
      <c r="H18" s="69"/>
      <c r="I18" s="16" t="s">
        <v>56</v>
      </c>
      <c r="J18" s="5">
        <v>2</v>
      </c>
      <c r="K18" s="5">
        <v>5</v>
      </c>
      <c r="L18" s="38">
        <f t="shared" si="11"/>
        <v>0.1</v>
      </c>
      <c r="M18" s="5">
        <v>5</v>
      </c>
      <c r="N18" s="38">
        <f t="shared" si="12"/>
        <v>0.1</v>
      </c>
      <c r="O18" s="5">
        <v>25</v>
      </c>
      <c r="P18" s="38">
        <f t="shared" si="13"/>
        <v>0.5</v>
      </c>
      <c r="Q18" s="5">
        <v>25</v>
      </c>
      <c r="R18" s="38">
        <f t="shared" si="14"/>
        <v>0.5</v>
      </c>
      <c r="S18" s="5">
        <v>5</v>
      </c>
      <c r="T18" s="38">
        <f t="shared" si="15"/>
        <v>0.1</v>
      </c>
      <c r="U18" s="12"/>
      <c r="V18" s="38">
        <f t="shared" si="16"/>
        <v>0</v>
      </c>
      <c r="W18" s="5">
        <v>10</v>
      </c>
      <c r="X18" s="38">
        <f t="shared" si="17"/>
        <v>0.2</v>
      </c>
      <c r="Y18" s="5">
        <v>10</v>
      </c>
      <c r="Z18" s="38">
        <f t="shared" si="18"/>
        <v>0.2</v>
      </c>
      <c r="AA18" s="5">
        <v>10</v>
      </c>
      <c r="AB18" s="38">
        <f t="shared" si="19"/>
        <v>0.2</v>
      </c>
      <c r="AC18" s="5">
        <v>5</v>
      </c>
      <c r="AD18" s="39">
        <f t="shared" si="20"/>
        <v>0.1</v>
      </c>
      <c r="AE18" s="5">
        <f t="shared" si="21"/>
        <v>100</v>
      </c>
    </row>
    <row r="19" spans="1:31" ht="26.4" x14ac:dyDescent="0.25">
      <c r="A19" s="75" t="s">
        <v>14</v>
      </c>
      <c r="B19" s="76" t="s">
        <v>29</v>
      </c>
      <c r="C19" s="76" t="s">
        <v>39</v>
      </c>
      <c r="D19" s="75" t="s">
        <v>30</v>
      </c>
      <c r="E19" s="75" t="s">
        <v>49</v>
      </c>
      <c r="F19" s="69">
        <v>4</v>
      </c>
      <c r="G19" s="70">
        <v>2</v>
      </c>
      <c r="H19" s="69">
        <v>4</v>
      </c>
      <c r="I19" s="14" t="s">
        <v>71</v>
      </c>
      <c r="J19" s="5">
        <v>5</v>
      </c>
      <c r="K19" s="5">
        <v>5</v>
      </c>
      <c r="L19" s="38">
        <f t="shared" si="1"/>
        <v>0.25</v>
      </c>
      <c r="M19" s="5">
        <v>5</v>
      </c>
      <c r="N19" s="38">
        <f t="shared" si="2"/>
        <v>0.25</v>
      </c>
      <c r="O19" s="5">
        <v>5</v>
      </c>
      <c r="P19" s="38">
        <f t="shared" si="3"/>
        <v>0.25</v>
      </c>
      <c r="Q19" s="5">
        <v>5</v>
      </c>
      <c r="R19" s="38">
        <f t="shared" si="4"/>
        <v>0.25</v>
      </c>
      <c r="S19" s="12"/>
      <c r="T19" s="38">
        <f t="shared" si="5"/>
        <v>0</v>
      </c>
      <c r="U19" s="12"/>
      <c r="V19" s="38">
        <f t="shared" si="6"/>
        <v>0</v>
      </c>
      <c r="W19" s="5">
        <v>20</v>
      </c>
      <c r="X19" s="38">
        <f t="shared" si="7"/>
        <v>1</v>
      </c>
      <c r="Y19" s="5">
        <v>20</v>
      </c>
      <c r="Z19" s="38">
        <f t="shared" si="8"/>
        <v>1</v>
      </c>
      <c r="AA19" s="5">
        <v>10</v>
      </c>
      <c r="AB19" s="38">
        <f t="shared" si="9"/>
        <v>0.5</v>
      </c>
      <c r="AC19" s="5">
        <v>30</v>
      </c>
      <c r="AD19" s="39">
        <f t="shared" si="10"/>
        <v>1.5</v>
      </c>
      <c r="AE19" s="5">
        <f t="shared" si="0"/>
        <v>100</v>
      </c>
    </row>
    <row r="20" spans="1:31" ht="26.4" x14ac:dyDescent="0.25">
      <c r="A20" s="75"/>
      <c r="B20" s="76"/>
      <c r="C20" s="76"/>
      <c r="D20" s="75"/>
      <c r="E20" s="75"/>
      <c r="F20" s="69"/>
      <c r="G20" s="71"/>
      <c r="H20" s="69"/>
      <c r="I20" s="6" t="s">
        <v>72</v>
      </c>
      <c r="J20" s="5">
        <v>6</v>
      </c>
      <c r="K20" s="5">
        <v>5</v>
      </c>
      <c r="L20" s="38">
        <f t="shared" si="1"/>
        <v>0.3</v>
      </c>
      <c r="M20" s="5">
        <v>5</v>
      </c>
      <c r="N20" s="38">
        <f t="shared" si="2"/>
        <v>0.3</v>
      </c>
      <c r="O20" s="5">
        <v>25</v>
      </c>
      <c r="P20" s="38">
        <f t="shared" si="3"/>
        <v>1.5</v>
      </c>
      <c r="Q20" s="5">
        <v>25</v>
      </c>
      <c r="R20" s="38">
        <f t="shared" si="4"/>
        <v>1.5</v>
      </c>
      <c r="S20" s="12"/>
      <c r="T20" s="38">
        <f t="shared" si="5"/>
        <v>0</v>
      </c>
      <c r="U20" s="12"/>
      <c r="V20" s="38">
        <f t="shared" si="6"/>
        <v>0</v>
      </c>
      <c r="W20" s="12"/>
      <c r="X20" s="38">
        <f t="shared" si="7"/>
        <v>0</v>
      </c>
      <c r="Y20" s="5">
        <v>20</v>
      </c>
      <c r="Z20" s="38">
        <f t="shared" si="8"/>
        <v>1.2</v>
      </c>
      <c r="AA20" s="5">
        <v>20</v>
      </c>
      <c r="AB20" s="38">
        <f t="shared" si="9"/>
        <v>1.2</v>
      </c>
      <c r="AC20" s="12"/>
      <c r="AD20" s="39">
        <f t="shared" si="10"/>
        <v>0</v>
      </c>
      <c r="AE20" s="5">
        <f t="shared" si="0"/>
        <v>100</v>
      </c>
    </row>
    <row r="21" spans="1:31" ht="17.399999999999999" customHeight="1" x14ac:dyDescent="0.25">
      <c r="A21" s="75"/>
      <c r="B21" s="76"/>
      <c r="C21" s="76"/>
      <c r="D21" s="75"/>
      <c r="E21" s="75"/>
      <c r="F21" s="69"/>
      <c r="G21" s="71"/>
      <c r="H21" s="69"/>
      <c r="I21" s="6" t="s">
        <v>73</v>
      </c>
      <c r="J21" s="5">
        <v>5</v>
      </c>
      <c r="K21" s="5">
        <v>5</v>
      </c>
      <c r="L21" s="38">
        <f t="shared" si="1"/>
        <v>0.25</v>
      </c>
      <c r="M21" s="5">
        <v>5</v>
      </c>
      <c r="N21" s="38">
        <f t="shared" si="2"/>
        <v>0.25</v>
      </c>
      <c r="O21" s="5">
        <v>30</v>
      </c>
      <c r="P21" s="38">
        <f t="shared" si="3"/>
        <v>1.5</v>
      </c>
      <c r="Q21" s="5">
        <v>30</v>
      </c>
      <c r="R21" s="38">
        <f t="shared" si="4"/>
        <v>1.5</v>
      </c>
      <c r="S21" s="5">
        <v>20</v>
      </c>
      <c r="T21" s="38">
        <f t="shared" si="5"/>
        <v>1</v>
      </c>
      <c r="U21" s="12"/>
      <c r="V21" s="38">
        <f t="shared" si="6"/>
        <v>0</v>
      </c>
      <c r="W21" s="12"/>
      <c r="X21" s="38">
        <f t="shared" si="7"/>
        <v>0</v>
      </c>
      <c r="Y21" s="5">
        <v>10</v>
      </c>
      <c r="Z21" s="38">
        <f t="shared" si="8"/>
        <v>0.5</v>
      </c>
      <c r="AA21" s="12"/>
      <c r="AB21" s="38">
        <f t="shared" si="9"/>
        <v>0</v>
      </c>
      <c r="AC21" s="12"/>
      <c r="AD21" s="39">
        <f t="shared" si="10"/>
        <v>0</v>
      </c>
      <c r="AE21" s="5">
        <f t="shared" si="0"/>
        <v>100</v>
      </c>
    </row>
    <row r="22" spans="1:31" ht="26.4" x14ac:dyDescent="0.25">
      <c r="A22" s="75"/>
      <c r="B22" s="76"/>
      <c r="C22" s="76"/>
      <c r="D22" s="75"/>
      <c r="E22" s="75"/>
      <c r="F22" s="69"/>
      <c r="G22" s="71"/>
      <c r="H22" s="69"/>
      <c r="I22" s="6" t="s">
        <v>81</v>
      </c>
      <c r="J22" s="5">
        <v>4</v>
      </c>
      <c r="K22" s="37">
        <v>5</v>
      </c>
      <c r="L22" s="38">
        <f t="shared" si="1"/>
        <v>0.2</v>
      </c>
      <c r="M22" s="5">
        <v>5</v>
      </c>
      <c r="N22" s="38">
        <f t="shared" si="2"/>
        <v>0.2</v>
      </c>
      <c r="O22" s="5">
        <v>30</v>
      </c>
      <c r="P22" s="38">
        <f t="shared" si="3"/>
        <v>1.2</v>
      </c>
      <c r="Q22" s="5">
        <v>30</v>
      </c>
      <c r="R22" s="38">
        <f t="shared" si="4"/>
        <v>1.2</v>
      </c>
      <c r="S22" s="5">
        <v>10</v>
      </c>
      <c r="T22" s="38">
        <f t="shared" si="5"/>
        <v>0.4</v>
      </c>
      <c r="U22" s="12"/>
      <c r="V22" s="38">
        <f t="shared" si="6"/>
        <v>0</v>
      </c>
      <c r="W22" s="5">
        <v>10</v>
      </c>
      <c r="X22" s="38">
        <f t="shared" si="7"/>
        <v>0.4</v>
      </c>
      <c r="Y22" s="5">
        <v>10</v>
      </c>
      <c r="Z22" s="38">
        <f t="shared" si="8"/>
        <v>0.4</v>
      </c>
      <c r="AA22" s="12"/>
      <c r="AB22" s="38">
        <f t="shared" si="9"/>
        <v>0</v>
      </c>
      <c r="AC22" s="12"/>
      <c r="AD22" s="39">
        <f t="shared" si="10"/>
        <v>0</v>
      </c>
      <c r="AE22" s="5">
        <f t="shared" si="0"/>
        <v>100</v>
      </c>
    </row>
    <row r="23" spans="1:31" ht="13.2" x14ac:dyDescent="0.25">
      <c r="A23" s="75"/>
      <c r="B23" s="76"/>
      <c r="C23" s="76"/>
      <c r="D23" s="75"/>
      <c r="E23" s="75"/>
      <c r="F23" s="69"/>
      <c r="G23" s="71"/>
      <c r="H23" s="69">
        <v>5</v>
      </c>
      <c r="I23" s="15" t="s">
        <v>63</v>
      </c>
      <c r="J23" s="5">
        <v>3</v>
      </c>
      <c r="K23" s="5">
        <v>5</v>
      </c>
      <c r="L23" s="38">
        <f t="shared" si="1"/>
        <v>0.15</v>
      </c>
      <c r="M23" s="5">
        <v>5</v>
      </c>
      <c r="N23" s="38">
        <f t="shared" si="2"/>
        <v>0.15</v>
      </c>
      <c r="O23" s="5">
        <v>5</v>
      </c>
      <c r="P23" s="38">
        <f t="shared" si="3"/>
        <v>0.15</v>
      </c>
      <c r="Q23" s="5">
        <v>5</v>
      </c>
      <c r="R23" s="38">
        <f t="shared" si="4"/>
        <v>0.15</v>
      </c>
      <c r="S23" s="12"/>
      <c r="T23" s="38">
        <f t="shared" si="5"/>
        <v>0</v>
      </c>
      <c r="U23" s="12"/>
      <c r="V23" s="38">
        <f t="shared" si="6"/>
        <v>0</v>
      </c>
      <c r="W23" s="5">
        <v>10</v>
      </c>
      <c r="X23" s="38">
        <f t="shared" si="7"/>
        <v>0.3</v>
      </c>
      <c r="Y23" s="5">
        <v>10</v>
      </c>
      <c r="Z23" s="38">
        <f t="shared" si="8"/>
        <v>0.3</v>
      </c>
      <c r="AA23" s="5">
        <v>30</v>
      </c>
      <c r="AB23" s="38">
        <f t="shared" si="9"/>
        <v>0.9</v>
      </c>
      <c r="AC23" s="5">
        <v>30</v>
      </c>
      <c r="AD23" s="39">
        <f t="shared" si="10"/>
        <v>0.9</v>
      </c>
      <c r="AE23" s="5">
        <f t="shared" si="0"/>
        <v>100</v>
      </c>
    </row>
    <row r="24" spans="1:31" ht="13.2" x14ac:dyDescent="0.25">
      <c r="A24" s="75"/>
      <c r="B24" s="76"/>
      <c r="C24" s="76"/>
      <c r="D24" s="75"/>
      <c r="E24" s="75"/>
      <c r="F24" s="69"/>
      <c r="G24" s="72"/>
      <c r="H24" s="69"/>
      <c r="I24" s="16" t="s">
        <v>56</v>
      </c>
      <c r="J24" s="5">
        <v>3</v>
      </c>
      <c r="K24" s="5">
        <v>5</v>
      </c>
      <c r="L24" s="38">
        <f t="shared" si="1"/>
        <v>0.15</v>
      </c>
      <c r="M24" s="5">
        <v>5</v>
      </c>
      <c r="N24" s="38">
        <f t="shared" si="2"/>
        <v>0.15</v>
      </c>
      <c r="O24" s="5">
        <v>30</v>
      </c>
      <c r="P24" s="38">
        <f t="shared" si="3"/>
        <v>0.9</v>
      </c>
      <c r="Q24" s="5">
        <v>15</v>
      </c>
      <c r="R24" s="38">
        <f t="shared" si="4"/>
        <v>0.45</v>
      </c>
      <c r="S24" s="5">
        <v>20</v>
      </c>
      <c r="T24" s="38">
        <f t="shared" si="5"/>
        <v>0.6</v>
      </c>
      <c r="U24" s="12"/>
      <c r="V24" s="38">
        <f t="shared" si="6"/>
        <v>0</v>
      </c>
      <c r="W24" s="5">
        <v>5</v>
      </c>
      <c r="X24" s="38">
        <f t="shared" si="7"/>
        <v>0.15</v>
      </c>
      <c r="Y24" s="5">
        <v>5</v>
      </c>
      <c r="Z24" s="38">
        <f t="shared" si="8"/>
        <v>0.15</v>
      </c>
      <c r="AA24" s="5">
        <v>10</v>
      </c>
      <c r="AB24" s="38">
        <f t="shared" si="9"/>
        <v>0.3</v>
      </c>
      <c r="AC24" s="5">
        <v>5</v>
      </c>
      <c r="AD24" s="39">
        <f t="shared" si="10"/>
        <v>0.15</v>
      </c>
      <c r="AE24" s="5">
        <f t="shared" si="0"/>
        <v>100</v>
      </c>
    </row>
    <row r="25" spans="1:31" ht="26.4" x14ac:dyDescent="0.25">
      <c r="A25" s="75"/>
      <c r="B25" s="76" t="s">
        <v>31</v>
      </c>
      <c r="C25" s="76" t="s">
        <v>21</v>
      </c>
      <c r="D25" s="75" t="s">
        <v>25</v>
      </c>
      <c r="E25" s="75" t="s">
        <v>49</v>
      </c>
      <c r="F25" s="69">
        <v>4</v>
      </c>
      <c r="G25" s="70">
        <v>3</v>
      </c>
      <c r="H25" s="69">
        <v>5</v>
      </c>
      <c r="I25" s="14" t="s">
        <v>71</v>
      </c>
      <c r="J25" s="5">
        <v>2</v>
      </c>
      <c r="K25" s="5">
        <v>5</v>
      </c>
      <c r="L25" s="38">
        <f t="shared" si="1"/>
        <v>0.1</v>
      </c>
      <c r="M25" s="5">
        <v>5</v>
      </c>
      <c r="N25" s="38">
        <f t="shared" si="2"/>
        <v>0.1</v>
      </c>
      <c r="O25" s="5">
        <v>5</v>
      </c>
      <c r="P25" s="38">
        <f t="shared" si="3"/>
        <v>0.1</v>
      </c>
      <c r="Q25" s="5">
        <v>5</v>
      </c>
      <c r="R25" s="38">
        <f t="shared" si="4"/>
        <v>0.1</v>
      </c>
      <c r="S25" s="12"/>
      <c r="T25" s="38">
        <f t="shared" si="5"/>
        <v>0</v>
      </c>
      <c r="U25" s="5">
        <v>20</v>
      </c>
      <c r="V25" s="38">
        <f t="shared" si="6"/>
        <v>0.4</v>
      </c>
      <c r="W25" s="5">
        <v>10</v>
      </c>
      <c r="X25" s="38">
        <f t="shared" si="7"/>
        <v>0.2</v>
      </c>
      <c r="Y25" s="5">
        <v>10</v>
      </c>
      <c r="Z25" s="38">
        <f t="shared" si="8"/>
        <v>0.2</v>
      </c>
      <c r="AA25" s="5">
        <v>10</v>
      </c>
      <c r="AB25" s="38">
        <f t="shared" si="9"/>
        <v>0.2</v>
      </c>
      <c r="AC25" s="5">
        <v>30</v>
      </c>
      <c r="AD25" s="39">
        <f t="shared" si="10"/>
        <v>0.6</v>
      </c>
      <c r="AE25" s="5">
        <f t="shared" si="0"/>
        <v>100</v>
      </c>
    </row>
    <row r="26" spans="1:31" ht="26.4" x14ac:dyDescent="0.25">
      <c r="A26" s="75"/>
      <c r="B26" s="76"/>
      <c r="C26" s="76"/>
      <c r="D26" s="75"/>
      <c r="E26" s="75"/>
      <c r="F26" s="69"/>
      <c r="G26" s="71"/>
      <c r="H26" s="69"/>
      <c r="I26" s="6" t="s">
        <v>84</v>
      </c>
      <c r="J26" s="5">
        <v>10</v>
      </c>
      <c r="K26" s="5">
        <v>5</v>
      </c>
      <c r="L26" s="38">
        <f t="shared" si="1"/>
        <v>0.5</v>
      </c>
      <c r="M26" s="5">
        <v>5</v>
      </c>
      <c r="N26" s="38">
        <f t="shared" si="2"/>
        <v>0.5</v>
      </c>
      <c r="O26" s="12"/>
      <c r="P26" s="38">
        <f t="shared" si="3"/>
        <v>0</v>
      </c>
      <c r="Q26" s="5">
        <v>10</v>
      </c>
      <c r="R26" s="38">
        <f t="shared" si="4"/>
        <v>1</v>
      </c>
      <c r="S26" s="12"/>
      <c r="T26" s="38">
        <f t="shared" si="5"/>
        <v>0</v>
      </c>
      <c r="U26" s="5">
        <v>70</v>
      </c>
      <c r="V26" s="38">
        <f t="shared" si="6"/>
        <v>7</v>
      </c>
      <c r="W26" s="12"/>
      <c r="X26" s="38">
        <f t="shared" si="7"/>
        <v>0</v>
      </c>
      <c r="Y26" s="5">
        <v>10</v>
      </c>
      <c r="Z26" s="38">
        <f t="shared" si="8"/>
        <v>1</v>
      </c>
      <c r="AA26" s="12"/>
      <c r="AB26" s="38">
        <f t="shared" si="9"/>
        <v>0</v>
      </c>
      <c r="AC26" s="12"/>
      <c r="AD26" s="39">
        <f t="shared" si="10"/>
        <v>0</v>
      </c>
      <c r="AE26" s="5">
        <f t="shared" si="0"/>
        <v>100</v>
      </c>
    </row>
    <row r="27" spans="1:31" ht="13.2" x14ac:dyDescent="0.25">
      <c r="A27" s="75"/>
      <c r="B27" s="76"/>
      <c r="C27" s="76"/>
      <c r="D27" s="75"/>
      <c r="E27" s="75"/>
      <c r="F27" s="69"/>
      <c r="G27" s="71"/>
      <c r="H27" s="69">
        <v>6</v>
      </c>
      <c r="I27" s="6" t="s">
        <v>82</v>
      </c>
      <c r="J27" s="5">
        <v>6</v>
      </c>
      <c r="K27" s="5">
        <v>5</v>
      </c>
      <c r="L27" s="38">
        <f t="shared" si="1"/>
        <v>0.3</v>
      </c>
      <c r="M27" s="5">
        <v>5</v>
      </c>
      <c r="N27" s="38">
        <f t="shared" si="2"/>
        <v>0.3</v>
      </c>
      <c r="O27" s="12"/>
      <c r="P27" s="38">
        <f t="shared" si="3"/>
        <v>0</v>
      </c>
      <c r="Q27" s="5">
        <v>10</v>
      </c>
      <c r="R27" s="38">
        <f t="shared" si="4"/>
        <v>0.6</v>
      </c>
      <c r="S27" s="12"/>
      <c r="T27" s="38">
        <f t="shared" si="5"/>
        <v>0</v>
      </c>
      <c r="U27" s="5">
        <v>70</v>
      </c>
      <c r="V27" s="38">
        <f t="shared" si="6"/>
        <v>4.2</v>
      </c>
      <c r="W27" s="12"/>
      <c r="X27" s="38">
        <f t="shared" si="7"/>
        <v>0</v>
      </c>
      <c r="Y27" s="5">
        <v>10</v>
      </c>
      <c r="Z27" s="38">
        <f t="shared" si="8"/>
        <v>0.6</v>
      </c>
      <c r="AA27" s="12"/>
      <c r="AB27" s="38">
        <f t="shared" si="9"/>
        <v>0</v>
      </c>
      <c r="AC27" s="12"/>
      <c r="AD27" s="39">
        <f t="shared" si="10"/>
        <v>0</v>
      </c>
      <c r="AE27" s="5">
        <f t="shared" si="0"/>
        <v>100</v>
      </c>
    </row>
    <row r="28" spans="1:31" ht="15" customHeight="1" x14ac:dyDescent="0.25">
      <c r="A28" s="75"/>
      <c r="B28" s="76"/>
      <c r="C28" s="76"/>
      <c r="D28" s="75"/>
      <c r="E28" s="75"/>
      <c r="F28" s="69"/>
      <c r="G28" s="71"/>
      <c r="H28" s="69"/>
      <c r="I28" s="6" t="s">
        <v>83</v>
      </c>
      <c r="J28" s="5">
        <v>5</v>
      </c>
      <c r="K28" s="5">
        <v>5</v>
      </c>
      <c r="L28" s="38">
        <f t="shared" si="1"/>
        <v>0.25</v>
      </c>
      <c r="M28" s="5">
        <v>5</v>
      </c>
      <c r="N28" s="38">
        <f t="shared" si="2"/>
        <v>0.25</v>
      </c>
      <c r="O28" s="5">
        <v>30</v>
      </c>
      <c r="P28" s="38">
        <f t="shared" si="3"/>
        <v>1.5</v>
      </c>
      <c r="Q28" s="5">
        <v>30</v>
      </c>
      <c r="R28" s="38">
        <f t="shared" si="4"/>
        <v>1.5</v>
      </c>
      <c r="S28" s="5">
        <v>20</v>
      </c>
      <c r="T28" s="38">
        <f t="shared" si="5"/>
        <v>1</v>
      </c>
      <c r="U28" s="12"/>
      <c r="V28" s="38">
        <f t="shared" si="6"/>
        <v>0</v>
      </c>
      <c r="W28" s="12"/>
      <c r="X28" s="38">
        <f t="shared" si="7"/>
        <v>0</v>
      </c>
      <c r="Y28" s="5">
        <v>10</v>
      </c>
      <c r="Z28" s="38">
        <f t="shared" si="8"/>
        <v>0.5</v>
      </c>
      <c r="AA28" s="12"/>
      <c r="AB28" s="38">
        <f t="shared" si="9"/>
        <v>0</v>
      </c>
      <c r="AC28" s="12"/>
      <c r="AD28" s="39">
        <f t="shared" si="10"/>
        <v>0</v>
      </c>
      <c r="AE28" s="5">
        <f t="shared" si="0"/>
        <v>100</v>
      </c>
    </row>
    <row r="29" spans="1:31" ht="13.2" x14ac:dyDescent="0.25">
      <c r="A29" s="75"/>
      <c r="B29" s="76"/>
      <c r="C29" s="76"/>
      <c r="D29" s="75"/>
      <c r="E29" s="75"/>
      <c r="F29" s="69"/>
      <c r="G29" s="71"/>
      <c r="H29" s="69"/>
      <c r="I29" s="15" t="s">
        <v>63</v>
      </c>
      <c r="J29" s="5">
        <v>2</v>
      </c>
      <c r="K29" s="5">
        <v>5</v>
      </c>
      <c r="L29" s="38">
        <f t="shared" si="1"/>
        <v>0.1</v>
      </c>
      <c r="M29" s="5">
        <v>5</v>
      </c>
      <c r="N29" s="38">
        <f t="shared" si="2"/>
        <v>0.1</v>
      </c>
      <c r="O29" s="5">
        <v>5</v>
      </c>
      <c r="P29" s="38">
        <f t="shared" si="3"/>
        <v>0.1</v>
      </c>
      <c r="Q29" s="5">
        <v>5</v>
      </c>
      <c r="R29" s="38">
        <f t="shared" si="4"/>
        <v>0.1</v>
      </c>
      <c r="S29" s="12"/>
      <c r="T29" s="38">
        <f t="shared" si="5"/>
        <v>0</v>
      </c>
      <c r="U29" s="5">
        <v>10</v>
      </c>
      <c r="V29" s="38">
        <f t="shared" si="6"/>
        <v>0.2</v>
      </c>
      <c r="W29" s="5">
        <v>10</v>
      </c>
      <c r="X29" s="38">
        <f t="shared" si="7"/>
        <v>0.2</v>
      </c>
      <c r="Y29" s="5">
        <v>10</v>
      </c>
      <c r="Z29" s="38">
        <f t="shared" si="8"/>
        <v>0.2</v>
      </c>
      <c r="AA29" s="5">
        <v>20</v>
      </c>
      <c r="AB29" s="38">
        <f t="shared" si="9"/>
        <v>0.4</v>
      </c>
      <c r="AC29" s="5">
        <v>30</v>
      </c>
      <c r="AD29" s="39">
        <f t="shared" si="10"/>
        <v>0.6</v>
      </c>
      <c r="AE29" s="5">
        <f t="shared" si="0"/>
        <v>100</v>
      </c>
    </row>
    <row r="30" spans="1:31" ht="13.2" x14ac:dyDescent="0.25">
      <c r="A30" s="75"/>
      <c r="B30" s="76"/>
      <c r="C30" s="76"/>
      <c r="D30" s="75"/>
      <c r="E30" s="75"/>
      <c r="F30" s="69"/>
      <c r="G30" s="72"/>
      <c r="H30" s="69"/>
      <c r="I30" s="16" t="s">
        <v>56</v>
      </c>
      <c r="J30" s="5">
        <v>4</v>
      </c>
      <c r="K30" s="5">
        <v>5</v>
      </c>
      <c r="L30" s="38">
        <f t="shared" si="1"/>
        <v>0.2</v>
      </c>
      <c r="M30" s="5">
        <v>5</v>
      </c>
      <c r="N30" s="38">
        <f t="shared" si="2"/>
        <v>0.2</v>
      </c>
      <c r="O30" s="5">
        <v>20</v>
      </c>
      <c r="P30" s="38">
        <f t="shared" si="3"/>
        <v>0.8</v>
      </c>
      <c r="Q30" s="5">
        <v>20</v>
      </c>
      <c r="R30" s="38">
        <f t="shared" si="4"/>
        <v>0.8</v>
      </c>
      <c r="S30" s="5">
        <v>5</v>
      </c>
      <c r="T30" s="38">
        <f t="shared" si="5"/>
        <v>0.2</v>
      </c>
      <c r="U30" s="5">
        <v>20</v>
      </c>
      <c r="V30" s="38">
        <f t="shared" si="6"/>
        <v>0.8</v>
      </c>
      <c r="W30" s="5">
        <v>5</v>
      </c>
      <c r="X30" s="38">
        <f t="shared" si="7"/>
        <v>0.2</v>
      </c>
      <c r="Y30" s="5">
        <v>5</v>
      </c>
      <c r="Z30" s="38">
        <f t="shared" si="8"/>
        <v>0.2</v>
      </c>
      <c r="AA30" s="5">
        <v>10</v>
      </c>
      <c r="AB30" s="38">
        <f t="shared" si="9"/>
        <v>0.4</v>
      </c>
      <c r="AC30" s="5">
        <v>5</v>
      </c>
      <c r="AD30" s="39">
        <f t="shared" si="10"/>
        <v>0.2</v>
      </c>
      <c r="AE30" s="5">
        <f t="shared" si="0"/>
        <v>100</v>
      </c>
    </row>
    <row r="31" spans="1:31" ht="26.4" x14ac:dyDescent="0.25">
      <c r="A31" s="75"/>
      <c r="B31" s="75" t="s">
        <v>40</v>
      </c>
      <c r="C31" s="75" t="s">
        <v>32</v>
      </c>
      <c r="D31" s="75" t="s">
        <v>24</v>
      </c>
      <c r="E31" s="75" t="s">
        <v>50</v>
      </c>
      <c r="F31" s="69">
        <v>3</v>
      </c>
      <c r="G31" s="70">
        <v>4</v>
      </c>
      <c r="H31" s="69">
        <v>7</v>
      </c>
      <c r="I31" s="6" t="s">
        <v>86</v>
      </c>
      <c r="J31" s="5">
        <v>9</v>
      </c>
      <c r="K31" s="5">
        <v>5</v>
      </c>
      <c r="L31" s="38">
        <f t="shared" si="1"/>
        <v>0.45</v>
      </c>
      <c r="M31" s="5">
        <v>5</v>
      </c>
      <c r="N31" s="38">
        <f t="shared" si="2"/>
        <v>0.45</v>
      </c>
      <c r="O31" s="12"/>
      <c r="P31" s="38">
        <f t="shared" si="3"/>
        <v>0</v>
      </c>
      <c r="Q31" s="5">
        <v>10</v>
      </c>
      <c r="R31" s="38">
        <f t="shared" si="4"/>
        <v>0.9</v>
      </c>
      <c r="S31" s="12"/>
      <c r="T31" s="38">
        <f t="shared" si="5"/>
        <v>0</v>
      </c>
      <c r="U31" s="5">
        <v>70</v>
      </c>
      <c r="V31" s="38">
        <f t="shared" si="6"/>
        <v>6.3</v>
      </c>
      <c r="W31" s="12"/>
      <c r="X31" s="38">
        <f t="shared" si="7"/>
        <v>0</v>
      </c>
      <c r="Y31" s="5">
        <v>10</v>
      </c>
      <c r="Z31" s="38">
        <f t="shared" si="8"/>
        <v>0.9</v>
      </c>
      <c r="AA31" s="12"/>
      <c r="AB31" s="38">
        <f t="shared" si="9"/>
        <v>0</v>
      </c>
      <c r="AC31" s="12"/>
      <c r="AD31" s="39">
        <f t="shared" si="10"/>
        <v>0</v>
      </c>
      <c r="AE31" s="5">
        <f t="shared" si="0"/>
        <v>100</v>
      </c>
    </row>
    <row r="32" spans="1:31" ht="15.6" customHeight="1" x14ac:dyDescent="0.25">
      <c r="A32" s="75"/>
      <c r="B32" s="75"/>
      <c r="C32" s="75"/>
      <c r="D32" s="75"/>
      <c r="E32" s="75"/>
      <c r="F32" s="69"/>
      <c r="G32" s="71"/>
      <c r="H32" s="69"/>
      <c r="I32" s="6" t="s">
        <v>82</v>
      </c>
      <c r="J32" s="5">
        <v>2</v>
      </c>
      <c r="K32" s="5">
        <v>5</v>
      </c>
      <c r="L32" s="38">
        <f t="shared" si="1"/>
        <v>0.1</v>
      </c>
      <c r="M32" s="5">
        <v>5</v>
      </c>
      <c r="N32" s="38">
        <f t="shared" si="2"/>
        <v>0.1</v>
      </c>
      <c r="O32" s="12"/>
      <c r="P32" s="38">
        <f t="shared" si="3"/>
        <v>0</v>
      </c>
      <c r="Q32" s="5">
        <v>10</v>
      </c>
      <c r="R32" s="38">
        <f t="shared" si="4"/>
        <v>0.2</v>
      </c>
      <c r="S32" s="12"/>
      <c r="T32" s="38">
        <f t="shared" si="5"/>
        <v>0</v>
      </c>
      <c r="U32" s="5">
        <v>80</v>
      </c>
      <c r="V32" s="38">
        <f t="shared" si="6"/>
        <v>1.6</v>
      </c>
      <c r="W32" s="12"/>
      <c r="X32" s="38">
        <f t="shared" si="7"/>
        <v>0</v>
      </c>
      <c r="Y32" s="12"/>
      <c r="Z32" s="38">
        <f t="shared" si="8"/>
        <v>0</v>
      </c>
      <c r="AA32" s="12"/>
      <c r="AB32" s="38">
        <f t="shared" si="9"/>
        <v>0</v>
      </c>
      <c r="AC32" s="12"/>
      <c r="AD32" s="39">
        <f t="shared" si="10"/>
        <v>0</v>
      </c>
      <c r="AE32" s="5">
        <f t="shared" si="0"/>
        <v>100</v>
      </c>
    </row>
    <row r="33" spans="1:31" ht="15" customHeight="1" x14ac:dyDescent="0.25">
      <c r="A33" s="75"/>
      <c r="B33" s="75"/>
      <c r="C33" s="75"/>
      <c r="D33" s="75"/>
      <c r="E33" s="75"/>
      <c r="F33" s="69"/>
      <c r="G33" s="72"/>
      <c r="H33" s="69"/>
      <c r="I33" s="6" t="s">
        <v>83</v>
      </c>
      <c r="J33" s="5">
        <v>5</v>
      </c>
      <c r="K33" s="5">
        <v>5</v>
      </c>
      <c r="L33" s="38">
        <f t="shared" si="1"/>
        <v>0.25</v>
      </c>
      <c r="M33" s="5">
        <v>5</v>
      </c>
      <c r="N33" s="38">
        <f t="shared" si="2"/>
        <v>0.25</v>
      </c>
      <c r="O33" s="5">
        <v>30</v>
      </c>
      <c r="P33" s="38">
        <f t="shared" si="3"/>
        <v>1.5</v>
      </c>
      <c r="Q33" s="5">
        <v>30</v>
      </c>
      <c r="R33" s="38">
        <f t="shared" si="4"/>
        <v>1.5</v>
      </c>
      <c r="S33" s="5">
        <v>20</v>
      </c>
      <c r="T33" s="38">
        <f t="shared" si="5"/>
        <v>1</v>
      </c>
      <c r="U33" s="12"/>
      <c r="V33" s="38">
        <f t="shared" si="6"/>
        <v>0</v>
      </c>
      <c r="W33" s="12"/>
      <c r="X33" s="38">
        <f t="shared" si="7"/>
        <v>0</v>
      </c>
      <c r="Y33" s="5">
        <v>10</v>
      </c>
      <c r="Z33" s="38">
        <f t="shared" si="8"/>
        <v>0.5</v>
      </c>
      <c r="AA33" s="12"/>
      <c r="AB33" s="38">
        <f t="shared" si="9"/>
        <v>0</v>
      </c>
      <c r="AC33" s="12"/>
      <c r="AD33" s="39">
        <f t="shared" si="10"/>
        <v>0</v>
      </c>
      <c r="AE33" s="5">
        <f t="shared" si="0"/>
        <v>100</v>
      </c>
    </row>
    <row r="34" spans="1:31" ht="26.4" x14ac:dyDescent="0.25">
      <c r="A34" s="75"/>
      <c r="B34" s="75" t="s">
        <v>22</v>
      </c>
      <c r="C34" s="76" t="s">
        <v>23</v>
      </c>
      <c r="D34" s="75" t="s">
        <v>33</v>
      </c>
      <c r="E34" s="75" t="s">
        <v>51</v>
      </c>
      <c r="F34" s="69">
        <v>3</v>
      </c>
      <c r="G34" s="70">
        <v>4</v>
      </c>
      <c r="H34" s="5">
        <v>7</v>
      </c>
      <c r="I34" s="6" t="s">
        <v>88</v>
      </c>
      <c r="J34" s="5">
        <v>5</v>
      </c>
      <c r="K34" s="5">
        <v>5</v>
      </c>
      <c r="L34" s="38">
        <f t="shared" si="1"/>
        <v>0.25</v>
      </c>
      <c r="M34" s="5">
        <v>5</v>
      </c>
      <c r="N34" s="38">
        <f t="shared" si="2"/>
        <v>0.25</v>
      </c>
      <c r="O34" s="12"/>
      <c r="P34" s="38">
        <f t="shared" si="3"/>
        <v>0</v>
      </c>
      <c r="Q34" s="5">
        <v>5</v>
      </c>
      <c r="R34" s="38">
        <f t="shared" si="4"/>
        <v>0.25</v>
      </c>
      <c r="S34" s="12"/>
      <c r="T34" s="38">
        <f t="shared" si="5"/>
        <v>0</v>
      </c>
      <c r="U34" s="5">
        <v>80</v>
      </c>
      <c r="V34" s="38">
        <f t="shared" si="6"/>
        <v>4</v>
      </c>
      <c r="W34" s="12"/>
      <c r="X34" s="38">
        <f t="shared" si="7"/>
        <v>0</v>
      </c>
      <c r="Y34" s="5">
        <v>5</v>
      </c>
      <c r="Z34" s="38">
        <f t="shared" si="8"/>
        <v>0.25</v>
      </c>
      <c r="AA34" s="12"/>
      <c r="AB34" s="38">
        <f t="shared" si="9"/>
        <v>0</v>
      </c>
      <c r="AC34" s="12"/>
      <c r="AD34" s="39">
        <f t="shared" si="10"/>
        <v>0</v>
      </c>
      <c r="AE34" s="5">
        <f t="shared" si="0"/>
        <v>100</v>
      </c>
    </row>
    <row r="35" spans="1:31" ht="26.4" x14ac:dyDescent="0.25">
      <c r="A35" s="75"/>
      <c r="B35" s="75"/>
      <c r="C35" s="76"/>
      <c r="D35" s="75"/>
      <c r="E35" s="75"/>
      <c r="F35" s="69"/>
      <c r="G35" s="71"/>
      <c r="H35" s="69">
        <v>8</v>
      </c>
      <c r="I35" s="8" t="s">
        <v>85</v>
      </c>
      <c r="J35" s="5">
        <v>4</v>
      </c>
      <c r="K35" s="5">
        <v>5</v>
      </c>
      <c r="L35" s="38">
        <f t="shared" si="1"/>
        <v>0.2</v>
      </c>
      <c r="M35" s="5">
        <v>5</v>
      </c>
      <c r="N35" s="38">
        <f t="shared" si="2"/>
        <v>0.2</v>
      </c>
      <c r="O35" s="12"/>
      <c r="P35" s="38">
        <f t="shared" si="3"/>
        <v>0</v>
      </c>
      <c r="Q35" s="5">
        <v>25</v>
      </c>
      <c r="R35" s="38">
        <f t="shared" si="4"/>
        <v>1</v>
      </c>
      <c r="S35" s="12"/>
      <c r="T35" s="38">
        <f t="shared" si="5"/>
        <v>0</v>
      </c>
      <c r="U35" s="5">
        <v>60</v>
      </c>
      <c r="V35" s="38">
        <f t="shared" si="6"/>
        <v>2.4</v>
      </c>
      <c r="W35" s="12"/>
      <c r="X35" s="38">
        <f t="shared" si="7"/>
        <v>0</v>
      </c>
      <c r="Y35" s="5">
        <v>5</v>
      </c>
      <c r="Z35" s="38">
        <f t="shared" si="8"/>
        <v>0.2</v>
      </c>
      <c r="AA35" s="12"/>
      <c r="AB35" s="38">
        <f t="shared" si="9"/>
        <v>0</v>
      </c>
      <c r="AC35" s="12"/>
      <c r="AD35" s="39">
        <f t="shared" si="10"/>
        <v>0</v>
      </c>
      <c r="AE35" s="5">
        <f t="shared" si="0"/>
        <v>100</v>
      </c>
    </row>
    <row r="36" spans="1:31" ht="26.4" x14ac:dyDescent="0.25">
      <c r="A36" s="75"/>
      <c r="B36" s="75"/>
      <c r="C36" s="76"/>
      <c r="D36" s="75"/>
      <c r="E36" s="75"/>
      <c r="F36" s="69"/>
      <c r="G36" s="71"/>
      <c r="H36" s="69"/>
      <c r="I36" s="6" t="s">
        <v>105</v>
      </c>
      <c r="J36" s="5">
        <v>4</v>
      </c>
      <c r="K36" s="5">
        <v>5</v>
      </c>
      <c r="L36" s="38">
        <f t="shared" si="1"/>
        <v>0.2</v>
      </c>
      <c r="M36" s="5">
        <v>5</v>
      </c>
      <c r="N36" s="38">
        <f t="shared" si="2"/>
        <v>0.2</v>
      </c>
      <c r="O36" s="12"/>
      <c r="P36" s="38">
        <f t="shared" si="3"/>
        <v>0</v>
      </c>
      <c r="Q36" s="5">
        <v>25</v>
      </c>
      <c r="R36" s="38">
        <f t="shared" si="4"/>
        <v>1</v>
      </c>
      <c r="S36" s="12"/>
      <c r="T36" s="38">
        <f t="shared" si="5"/>
        <v>0</v>
      </c>
      <c r="U36" s="5">
        <v>60</v>
      </c>
      <c r="V36" s="38">
        <f t="shared" si="6"/>
        <v>2.4</v>
      </c>
      <c r="W36" s="12"/>
      <c r="X36" s="38">
        <f t="shared" si="7"/>
        <v>0</v>
      </c>
      <c r="Y36" s="5">
        <v>5</v>
      </c>
      <c r="Z36" s="38">
        <f t="shared" si="8"/>
        <v>0.2</v>
      </c>
      <c r="AA36" s="12"/>
      <c r="AB36" s="38">
        <f t="shared" si="9"/>
        <v>0</v>
      </c>
      <c r="AC36" s="12"/>
      <c r="AD36" s="39">
        <f t="shared" si="10"/>
        <v>0</v>
      </c>
      <c r="AE36" s="5">
        <f t="shared" si="0"/>
        <v>100</v>
      </c>
    </row>
    <row r="37" spans="1:31" ht="26.4" x14ac:dyDescent="0.25">
      <c r="A37" s="75"/>
      <c r="B37" s="75"/>
      <c r="C37" s="76"/>
      <c r="D37" s="75"/>
      <c r="E37" s="75"/>
      <c r="F37" s="69"/>
      <c r="G37" s="71"/>
      <c r="H37" s="69"/>
      <c r="I37" s="8" t="s">
        <v>87</v>
      </c>
      <c r="J37" s="5">
        <v>5</v>
      </c>
      <c r="K37" s="5">
        <v>5</v>
      </c>
      <c r="L37" s="38">
        <f t="shared" si="1"/>
        <v>0.25</v>
      </c>
      <c r="M37" s="5">
        <v>5</v>
      </c>
      <c r="N37" s="38">
        <f t="shared" si="2"/>
        <v>0.25</v>
      </c>
      <c r="O37" s="5">
        <v>30</v>
      </c>
      <c r="P37" s="38">
        <f t="shared" si="3"/>
        <v>1.5</v>
      </c>
      <c r="Q37" s="5">
        <v>30</v>
      </c>
      <c r="R37" s="38">
        <f t="shared" si="4"/>
        <v>1.5</v>
      </c>
      <c r="S37" s="5">
        <v>20</v>
      </c>
      <c r="T37" s="38">
        <f t="shared" si="5"/>
        <v>1</v>
      </c>
      <c r="U37" s="12"/>
      <c r="V37" s="38">
        <f t="shared" si="6"/>
        <v>0</v>
      </c>
      <c r="W37" s="12"/>
      <c r="X37" s="38">
        <f t="shared" si="7"/>
        <v>0</v>
      </c>
      <c r="Y37" s="5">
        <v>10</v>
      </c>
      <c r="Z37" s="38">
        <f t="shared" si="8"/>
        <v>0.5</v>
      </c>
      <c r="AA37" s="12"/>
      <c r="AB37" s="38">
        <f t="shared" si="9"/>
        <v>0</v>
      </c>
      <c r="AC37" s="12"/>
      <c r="AD37" s="39">
        <f t="shared" si="10"/>
        <v>0</v>
      </c>
      <c r="AE37" s="5">
        <f t="shared" si="0"/>
        <v>100</v>
      </c>
    </row>
    <row r="38" spans="1:31" ht="13.2" x14ac:dyDescent="0.25">
      <c r="A38" s="75"/>
      <c r="B38" s="75"/>
      <c r="C38" s="76"/>
      <c r="D38" s="75"/>
      <c r="E38" s="75"/>
      <c r="F38" s="69"/>
      <c r="G38" s="71"/>
      <c r="H38" s="69"/>
      <c r="I38" s="15" t="s">
        <v>63</v>
      </c>
      <c r="J38" s="5">
        <v>1</v>
      </c>
      <c r="K38" s="5">
        <v>5</v>
      </c>
      <c r="L38" s="38">
        <f t="shared" si="1"/>
        <v>0.05</v>
      </c>
      <c r="M38" s="5">
        <v>5</v>
      </c>
      <c r="N38" s="38">
        <f t="shared" si="2"/>
        <v>0.05</v>
      </c>
      <c r="O38" s="5">
        <v>5</v>
      </c>
      <c r="P38" s="38">
        <f t="shared" si="3"/>
        <v>0.05</v>
      </c>
      <c r="Q38" s="5">
        <v>5</v>
      </c>
      <c r="R38" s="38">
        <f t="shared" si="4"/>
        <v>0.05</v>
      </c>
      <c r="S38" s="12"/>
      <c r="T38" s="38">
        <f t="shared" si="5"/>
        <v>0</v>
      </c>
      <c r="U38" s="5">
        <v>10</v>
      </c>
      <c r="V38" s="38">
        <f t="shared" si="6"/>
        <v>0.1</v>
      </c>
      <c r="W38" s="5">
        <v>10</v>
      </c>
      <c r="X38" s="38">
        <f t="shared" si="7"/>
        <v>0.1</v>
      </c>
      <c r="Y38" s="5">
        <v>10</v>
      </c>
      <c r="Z38" s="38">
        <f t="shared" si="8"/>
        <v>0.1</v>
      </c>
      <c r="AA38" s="5">
        <v>20</v>
      </c>
      <c r="AB38" s="38">
        <f t="shared" si="9"/>
        <v>0.2</v>
      </c>
      <c r="AC38" s="5">
        <v>30</v>
      </c>
      <c r="AD38" s="39">
        <f t="shared" si="10"/>
        <v>0.3</v>
      </c>
      <c r="AE38" s="5">
        <f t="shared" si="0"/>
        <v>100</v>
      </c>
    </row>
    <row r="39" spans="1:31" ht="13.2" x14ac:dyDescent="0.25">
      <c r="A39" s="75"/>
      <c r="B39" s="75"/>
      <c r="C39" s="76"/>
      <c r="D39" s="75"/>
      <c r="E39" s="75"/>
      <c r="F39" s="69"/>
      <c r="G39" s="72"/>
      <c r="H39" s="69"/>
      <c r="I39" s="16" t="s">
        <v>56</v>
      </c>
      <c r="J39" s="5">
        <v>2</v>
      </c>
      <c r="K39" s="5">
        <v>5</v>
      </c>
      <c r="L39" s="38">
        <f t="shared" si="1"/>
        <v>0.1</v>
      </c>
      <c r="M39" s="5">
        <v>5</v>
      </c>
      <c r="N39" s="38">
        <f t="shared" si="2"/>
        <v>0.1</v>
      </c>
      <c r="O39" s="5">
        <v>20</v>
      </c>
      <c r="P39" s="38">
        <f t="shared" si="3"/>
        <v>0.4</v>
      </c>
      <c r="Q39" s="5">
        <v>20</v>
      </c>
      <c r="R39" s="38">
        <f t="shared" si="4"/>
        <v>0.4</v>
      </c>
      <c r="S39" s="5">
        <v>5</v>
      </c>
      <c r="T39" s="38">
        <f t="shared" si="5"/>
        <v>0.1</v>
      </c>
      <c r="U39" s="5">
        <v>20</v>
      </c>
      <c r="V39" s="38">
        <f t="shared" si="6"/>
        <v>0.4</v>
      </c>
      <c r="W39" s="5">
        <v>5</v>
      </c>
      <c r="X39" s="38">
        <f t="shared" si="7"/>
        <v>0.1</v>
      </c>
      <c r="Y39" s="5">
        <v>5</v>
      </c>
      <c r="Z39" s="38">
        <f t="shared" si="8"/>
        <v>0.1</v>
      </c>
      <c r="AA39" s="5">
        <v>10</v>
      </c>
      <c r="AB39" s="38">
        <f t="shared" si="9"/>
        <v>0.2</v>
      </c>
      <c r="AC39" s="5">
        <v>5</v>
      </c>
      <c r="AD39" s="39">
        <f t="shared" si="10"/>
        <v>0.1</v>
      </c>
      <c r="AE39" s="5">
        <f t="shared" si="0"/>
        <v>100</v>
      </c>
    </row>
    <row r="40" spans="1:31" ht="26.4" customHeight="1" x14ac:dyDescent="0.25">
      <c r="A40" s="79" t="s">
        <v>13</v>
      </c>
      <c r="B40" s="75" t="s">
        <v>41</v>
      </c>
      <c r="C40" s="79" t="s">
        <v>43</v>
      </c>
      <c r="D40" s="75" t="s">
        <v>45</v>
      </c>
      <c r="E40" s="69" t="s">
        <v>50</v>
      </c>
      <c r="F40" s="69">
        <v>3</v>
      </c>
      <c r="G40" s="70">
        <v>1</v>
      </c>
      <c r="H40" s="5">
        <v>8</v>
      </c>
      <c r="I40" s="14" t="s">
        <v>71</v>
      </c>
      <c r="J40" s="5">
        <v>2</v>
      </c>
      <c r="K40" s="5">
        <v>5</v>
      </c>
      <c r="L40" s="38">
        <f t="shared" si="1"/>
        <v>0.1</v>
      </c>
      <c r="M40" s="5">
        <v>5</v>
      </c>
      <c r="N40" s="38">
        <f t="shared" si="2"/>
        <v>0.1</v>
      </c>
      <c r="O40" s="5">
        <v>5</v>
      </c>
      <c r="P40" s="38">
        <f t="shared" si="3"/>
        <v>0.1</v>
      </c>
      <c r="Q40" s="5">
        <v>5</v>
      </c>
      <c r="R40" s="38">
        <f t="shared" si="4"/>
        <v>0.1</v>
      </c>
      <c r="S40" s="12"/>
      <c r="T40" s="38">
        <f t="shared" si="5"/>
        <v>0</v>
      </c>
      <c r="U40" s="5">
        <v>10</v>
      </c>
      <c r="V40" s="38">
        <f t="shared" si="6"/>
        <v>0.2</v>
      </c>
      <c r="W40" s="5">
        <v>10</v>
      </c>
      <c r="X40" s="38">
        <f t="shared" si="7"/>
        <v>0.2</v>
      </c>
      <c r="Y40" s="5">
        <v>10</v>
      </c>
      <c r="Z40" s="38">
        <f t="shared" si="8"/>
        <v>0.2</v>
      </c>
      <c r="AA40" s="5">
        <v>20</v>
      </c>
      <c r="AB40" s="38">
        <f t="shared" si="9"/>
        <v>0.4</v>
      </c>
      <c r="AC40" s="5">
        <v>30</v>
      </c>
      <c r="AD40" s="39">
        <f t="shared" si="10"/>
        <v>0.6</v>
      </c>
      <c r="AE40" s="5">
        <f t="shared" si="0"/>
        <v>100</v>
      </c>
    </row>
    <row r="41" spans="1:31" ht="26.4" x14ac:dyDescent="0.25">
      <c r="A41" s="80"/>
      <c r="B41" s="75"/>
      <c r="C41" s="80"/>
      <c r="D41" s="75"/>
      <c r="E41" s="69"/>
      <c r="F41" s="69"/>
      <c r="G41" s="71"/>
      <c r="H41" s="69">
        <v>9</v>
      </c>
      <c r="I41" s="6" t="s">
        <v>75</v>
      </c>
      <c r="J41" s="5">
        <v>5</v>
      </c>
      <c r="K41" s="5">
        <v>5</v>
      </c>
      <c r="L41" s="38">
        <f t="shared" si="1"/>
        <v>0.25</v>
      </c>
      <c r="M41" s="5">
        <v>5</v>
      </c>
      <c r="N41" s="38">
        <f t="shared" si="2"/>
        <v>0.25</v>
      </c>
      <c r="O41" s="5">
        <v>30</v>
      </c>
      <c r="P41" s="38">
        <f t="shared" si="3"/>
        <v>1.5</v>
      </c>
      <c r="Q41" s="5">
        <v>30</v>
      </c>
      <c r="R41" s="38">
        <f t="shared" si="4"/>
        <v>1.5</v>
      </c>
      <c r="S41" s="12"/>
      <c r="T41" s="38">
        <f t="shared" si="5"/>
        <v>0</v>
      </c>
      <c r="U41" s="12"/>
      <c r="V41" s="38">
        <f t="shared" si="6"/>
        <v>0</v>
      </c>
      <c r="W41" s="12"/>
      <c r="X41" s="38">
        <f t="shared" si="7"/>
        <v>0</v>
      </c>
      <c r="Y41" s="5">
        <v>30</v>
      </c>
      <c r="Z41" s="38">
        <f t="shared" si="8"/>
        <v>1.5</v>
      </c>
      <c r="AA41" s="12"/>
      <c r="AB41" s="38">
        <f t="shared" si="9"/>
        <v>0</v>
      </c>
      <c r="AC41" s="12"/>
      <c r="AD41" s="39">
        <f t="shared" si="10"/>
        <v>0</v>
      </c>
      <c r="AE41" s="5">
        <f t="shared" si="0"/>
        <v>100</v>
      </c>
    </row>
    <row r="42" spans="1:31" ht="33" customHeight="1" x14ac:dyDescent="0.25">
      <c r="A42" s="80"/>
      <c r="B42" s="75"/>
      <c r="C42" s="80"/>
      <c r="D42" s="75"/>
      <c r="E42" s="69"/>
      <c r="F42" s="69"/>
      <c r="G42" s="72"/>
      <c r="H42" s="69"/>
      <c r="I42" s="6" t="s">
        <v>79</v>
      </c>
      <c r="J42" s="5">
        <v>4</v>
      </c>
      <c r="K42" s="5">
        <v>5</v>
      </c>
      <c r="L42" s="38">
        <f t="shared" si="1"/>
        <v>0.2</v>
      </c>
      <c r="M42" s="5">
        <v>5</v>
      </c>
      <c r="N42" s="38">
        <f t="shared" si="2"/>
        <v>0.2</v>
      </c>
      <c r="O42" s="5">
        <v>30</v>
      </c>
      <c r="P42" s="38">
        <f t="shared" si="3"/>
        <v>1.2</v>
      </c>
      <c r="Q42" s="5">
        <v>30</v>
      </c>
      <c r="R42" s="38">
        <f t="shared" si="4"/>
        <v>1.2</v>
      </c>
      <c r="S42" s="5">
        <v>20</v>
      </c>
      <c r="T42" s="38">
        <f t="shared" si="5"/>
        <v>0.8</v>
      </c>
      <c r="U42" s="12"/>
      <c r="V42" s="38">
        <f t="shared" si="6"/>
        <v>0</v>
      </c>
      <c r="W42" s="12"/>
      <c r="X42" s="38">
        <f t="shared" si="7"/>
        <v>0</v>
      </c>
      <c r="Y42" s="5">
        <v>10</v>
      </c>
      <c r="Z42" s="38">
        <f t="shared" si="8"/>
        <v>0.4</v>
      </c>
      <c r="AA42" s="12"/>
      <c r="AB42" s="38">
        <f t="shared" si="9"/>
        <v>0</v>
      </c>
      <c r="AC42" s="12"/>
      <c r="AD42" s="39">
        <f t="shared" si="10"/>
        <v>0</v>
      </c>
      <c r="AE42" s="5">
        <f t="shared" si="0"/>
        <v>100</v>
      </c>
    </row>
    <row r="43" spans="1:31" ht="26.4" x14ac:dyDescent="0.25">
      <c r="A43" s="80"/>
      <c r="B43" s="75" t="s">
        <v>42</v>
      </c>
      <c r="C43" s="80"/>
      <c r="D43" s="75" t="s">
        <v>47</v>
      </c>
      <c r="E43" s="69" t="s">
        <v>50</v>
      </c>
      <c r="F43" s="69">
        <v>3</v>
      </c>
      <c r="G43" s="70">
        <v>3</v>
      </c>
      <c r="H43" s="5">
        <v>9</v>
      </c>
      <c r="I43" s="6" t="s">
        <v>76</v>
      </c>
      <c r="J43" s="5">
        <v>15</v>
      </c>
      <c r="K43" s="5">
        <v>5</v>
      </c>
      <c r="L43" s="38">
        <f t="shared" si="1"/>
        <v>0.75</v>
      </c>
      <c r="M43" s="5">
        <v>5</v>
      </c>
      <c r="N43" s="38">
        <f t="shared" si="2"/>
        <v>0.75</v>
      </c>
      <c r="O43" s="12"/>
      <c r="P43" s="38">
        <f t="shared" si="3"/>
        <v>0</v>
      </c>
      <c r="Q43" s="5">
        <v>5</v>
      </c>
      <c r="R43" s="38">
        <f t="shared" si="4"/>
        <v>0.75</v>
      </c>
      <c r="S43" s="12"/>
      <c r="T43" s="38">
        <f t="shared" si="5"/>
        <v>0</v>
      </c>
      <c r="U43" s="5">
        <v>80</v>
      </c>
      <c r="V43" s="38">
        <f t="shared" si="6"/>
        <v>12</v>
      </c>
      <c r="W43" s="12"/>
      <c r="X43" s="38">
        <f t="shared" si="7"/>
        <v>0</v>
      </c>
      <c r="Y43" s="5">
        <v>5</v>
      </c>
      <c r="Z43" s="38">
        <f t="shared" si="8"/>
        <v>0.75</v>
      </c>
      <c r="AA43" s="12"/>
      <c r="AB43" s="38">
        <f t="shared" si="9"/>
        <v>0</v>
      </c>
      <c r="AC43" s="12"/>
      <c r="AD43" s="39">
        <f t="shared" si="10"/>
        <v>0</v>
      </c>
      <c r="AE43" s="5">
        <f t="shared" si="0"/>
        <v>100</v>
      </c>
    </row>
    <row r="44" spans="1:31" ht="13.2" x14ac:dyDescent="0.25">
      <c r="A44" s="80"/>
      <c r="B44" s="75"/>
      <c r="C44" s="80"/>
      <c r="D44" s="75"/>
      <c r="E44" s="69"/>
      <c r="F44" s="69"/>
      <c r="G44" s="71"/>
      <c r="H44" s="69">
        <v>10</v>
      </c>
      <c r="I44" s="6" t="s">
        <v>77</v>
      </c>
      <c r="J44" s="5">
        <v>5</v>
      </c>
      <c r="K44" s="5">
        <v>5</v>
      </c>
      <c r="L44" s="38">
        <f t="shared" si="1"/>
        <v>0.25</v>
      </c>
      <c r="M44" s="5">
        <v>5</v>
      </c>
      <c r="N44" s="38">
        <f t="shared" si="2"/>
        <v>0.25</v>
      </c>
      <c r="O44" s="12"/>
      <c r="P44" s="38">
        <f t="shared" si="3"/>
        <v>0</v>
      </c>
      <c r="Q44" s="5">
        <v>10</v>
      </c>
      <c r="R44" s="38">
        <f t="shared" si="4"/>
        <v>0.5</v>
      </c>
      <c r="S44" s="12"/>
      <c r="T44" s="38">
        <f t="shared" si="5"/>
        <v>0</v>
      </c>
      <c r="U44" s="5">
        <v>80</v>
      </c>
      <c r="V44" s="38">
        <f t="shared" si="6"/>
        <v>4</v>
      </c>
      <c r="W44" s="12"/>
      <c r="X44" s="38">
        <f t="shared" si="7"/>
        <v>0</v>
      </c>
      <c r="Y44" s="12"/>
      <c r="Z44" s="38">
        <f t="shared" si="8"/>
        <v>0</v>
      </c>
      <c r="AA44" s="12"/>
      <c r="AB44" s="38">
        <f t="shared" si="9"/>
        <v>0</v>
      </c>
      <c r="AC44" s="12"/>
      <c r="AD44" s="39">
        <f t="shared" si="10"/>
        <v>0</v>
      </c>
      <c r="AE44" s="5">
        <f t="shared" si="0"/>
        <v>100</v>
      </c>
    </row>
    <row r="45" spans="1:31" ht="26.4" x14ac:dyDescent="0.25">
      <c r="A45" s="80"/>
      <c r="B45" s="75"/>
      <c r="C45" s="80"/>
      <c r="D45" s="75"/>
      <c r="E45" s="69"/>
      <c r="F45" s="69"/>
      <c r="G45" s="71"/>
      <c r="H45" s="69"/>
      <c r="I45" s="6" t="s">
        <v>78</v>
      </c>
      <c r="J45" s="5">
        <v>7</v>
      </c>
      <c r="K45" s="5">
        <v>5</v>
      </c>
      <c r="L45" s="38">
        <f t="shared" si="1"/>
        <v>0.35</v>
      </c>
      <c r="M45" s="5">
        <v>5</v>
      </c>
      <c r="N45" s="38">
        <f t="shared" si="2"/>
        <v>0.35</v>
      </c>
      <c r="O45" s="5">
        <v>30</v>
      </c>
      <c r="P45" s="38">
        <f t="shared" si="3"/>
        <v>2.1</v>
      </c>
      <c r="Q45" s="5">
        <v>30</v>
      </c>
      <c r="R45" s="38">
        <f t="shared" si="4"/>
        <v>2.1</v>
      </c>
      <c r="S45" s="5">
        <v>20</v>
      </c>
      <c r="T45" s="38">
        <f t="shared" si="5"/>
        <v>1.4</v>
      </c>
      <c r="U45" s="5">
        <v>10</v>
      </c>
      <c r="V45" s="38">
        <f t="shared" si="6"/>
        <v>0.7</v>
      </c>
      <c r="W45" s="12"/>
      <c r="X45" s="38">
        <f t="shared" si="7"/>
        <v>0</v>
      </c>
      <c r="Y45" s="12"/>
      <c r="Z45" s="38">
        <f t="shared" si="8"/>
        <v>0</v>
      </c>
      <c r="AA45" s="12"/>
      <c r="AB45" s="38">
        <f t="shared" si="9"/>
        <v>0</v>
      </c>
      <c r="AC45" s="12"/>
      <c r="AD45" s="39">
        <f t="shared" si="10"/>
        <v>0</v>
      </c>
      <c r="AE45" s="5">
        <f t="shared" si="0"/>
        <v>100</v>
      </c>
    </row>
    <row r="46" spans="1:31" ht="13.2" x14ac:dyDescent="0.25">
      <c r="A46" s="80"/>
      <c r="B46" s="75"/>
      <c r="C46" s="80"/>
      <c r="D46" s="75"/>
      <c r="E46" s="69"/>
      <c r="F46" s="69"/>
      <c r="G46" s="71"/>
      <c r="H46" s="69"/>
      <c r="I46" s="15" t="s">
        <v>63</v>
      </c>
      <c r="J46" s="5">
        <v>4</v>
      </c>
      <c r="K46" s="5">
        <v>5</v>
      </c>
      <c r="L46" s="38">
        <f t="shared" si="1"/>
        <v>0.2</v>
      </c>
      <c r="M46" s="5">
        <v>5</v>
      </c>
      <c r="N46" s="38">
        <f t="shared" si="2"/>
        <v>0.2</v>
      </c>
      <c r="O46" s="5">
        <v>5</v>
      </c>
      <c r="P46" s="38">
        <f t="shared" si="3"/>
        <v>0.2</v>
      </c>
      <c r="Q46" s="5">
        <v>5</v>
      </c>
      <c r="R46" s="38">
        <f t="shared" si="4"/>
        <v>0.2</v>
      </c>
      <c r="S46" s="12"/>
      <c r="T46" s="38">
        <f t="shared" si="5"/>
        <v>0</v>
      </c>
      <c r="U46" s="5">
        <v>10</v>
      </c>
      <c r="V46" s="38">
        <f t="shared" si="6"/>
        <v>0.4</v>
      </c>
      <c r="W46" s="5">
        <v>10</v>
      </c>
      <c r="X46" s="38">
        <f t="shared" si="7"/>
        <v>0.4</v>
      </c>
      <c r="Y46" s="5">
        <v>10</v>
      </c>
      <c r="Z46" s="38">
        <f t="shared" si="8"/>
        <v>0.4</v>
      </c>
      <c r="AA46" s="5">
        <v>20</v>
      </c>
      <c r="AB46" s="38">
        <f t="shared" si="9"/>
        <v>0.8</v>
      </c>
      <c r="AC46" s="5">
        <v>30</v>
      </c>
      <c r="AD46" s="39">
        <f t="shared" si="10"/>
        <v>1.2</v>
      </c>
      <c r="AE46" s="5">
        <f t="shared" si="0"/>
        <v>100</v>
      </c>
    </row>
    <row r="47" spans="1:31" ht="13.2" x14ac:dyDescent="0.25">
      <c r="A47" s="80"/>
      <c r="B47" s="75"/>
      <c r="C47" s="80"/>
      <c r="D47" s="75"/>
      <c r="E47" s="69"/>
      <c r="F47" s="69"/>
      <c r="G47" s="72"/>
      <c r="H47" s="5">
        <v>11</v>
      </c>
      <c r="I47" s="16" t="s">
        <v>56</v>
      </c>
      <c r="J47" s="5">
        <v>3</v>
      </c>
      <c r="K47" s="5">
        <v>5</v>
      </c>
      <c r="L47" s="38">
        <f t="shared" si="1"/>
        <v>0.15</v>
      </c>
      <c r="M47" s="5">
        <v>5</v>
      </c>
      <c r="N47" s="38">
        <f t="shared" si="2"/>
        <v>0.15</v>
      </c>
      <c r="O47" s="5">
        <v>20</v>
      </c>
      <c r="P47" s="38">
        <f t="shared" si="3"/>
        <v>0.6</v>
      </c>
      <c r="Q47" s="5">
        <v>20</v>
      </c>
      <c r="R47" s="38">
        <f t="shared" si="4"/>
        <v>0.6</v>
      </c>
      <c r="S47" s="5">
        <v>5</v>
      </c>
      <c r="T47" s="38">
        <f t="shared" si="5"/>
        <v>0.15</v>
      </c>
      <c r="U47" s="5">
        <v>20</v>
      </c>
      <c r="V47" s="38">
        <f t="shared" si="6"/>
        <v>0.6</v>
      </c>
      <c r="W47" s="5">
        <v>5</v>
      </c>
      <c r="X47" s="38">
        <f t="shared" si="7"/>
        <v>0.15</v>
      </c>
      <c r="Y47" s="5">
        <v>5</v>
      </c>
      <c r="Z47" s="38">
        <f t="shared" si="8"/>
        <v>0.15</v>
      </c>
      <c r="AA47" s="5">
        <v>10</v>
      </c>
      <c r="AB47" s="38">
        <f t="shared" si="9"/>
        <v>0.3</v>
      </c>
      <c r="AC47" s="5">
        <v>5</v>
      </c>
      <c r="AD47" s="39">
        <f t="shared" si="10"/>
        <v>0.15</v>
      </c>
      <c r="AE47" s="5">
        <f t="shared" si="0"/>
        <v>100</v>
      </c>
    </row>
    <row r="48" spans="1:31" ht="39.6" x14ac:dyDescent="0.25">
      <c r="A48" s="77"/>
      <c r="B48" s="4" t="s">
        <v>44</v>
      </c>
      <c r="C48" s="77"/>
      <c r="D48" s="4" t="s">
        <v>46</v>
      </c>
      <c r="E48" s="5" t="s">
        <v>51</v>
      </c>
      <c r="F48" s="5">
        <v>2</v>
      </c>
      <c r="G48" s="5">
        <v>1</v>
      </c>
      <c r="H48" s="5">
        <v>11</v>
      </c>
      <c r="I48" s="6" t="s">
        <v>80</v>
      </c>
      <c r="J48" s="5">
        <v>6</v>
      </c>
      <c r="K48" s="5">
        <v>5</v>
      </c>
      <c r="L48" s="38">
        <f>J48*K48/100</f>
        <v>0.3</v>
      </c>
      <c r="M48" s="5">
        <v>5</v>
      </c>
      <c r="N48" s="38">
        <f>M48*J48/100</f>
        <v>0.3</v>
      </c>
      <c r="O48" s="5">
        <v>30</v>
      </c>
      <c r="P48" s="38">
        <f>O48*J48/100</f>
        <v>1.8</v>
      </c>
      <c r="Q48" s="5">
        <v>30</v>
      </c>
      <c r="R48" s="38">
        <f>Q48*J48/100</f>
        <v>1.8</v>
      </c>
      <c r="S48" s="5">
        <v>20</v>
      </c>
      <c r="T48" s="38">
        <f>S48*J48/100</f>
        <v>1.2</v>
      </c>
      <c r="U48" s="12"/>
      <c r="V48" s="38">
        <f>U48*J48/100</f>
        <v>0</v>
      </c>
      <c r="W48" s="12"/>
      <c r="X48" s="38">
        <f>W48*J48/100</f>
        <v>0</v>
      </c>
      <c r="Y48" s="5">
        <v>10</v>
      </c>
      <c r="Z48" s="38">
        <f>Y48*J48/100</f>
        <v>0.6</v>
      </c>
      <c r="AA48" s="12"/>
      <c r="AB48" s="38">
        <f>AA48*J48/100</f>
        <v>0</v>
      </c>
      <c r="AC48" s="12"/>
      <c r="AD48" s="39">
        <f>AC48*J48/100</f>
        <v>0</v>
      </c>
      <c r="AE48" s="5">
        <f>AC48+AA48+Y48+W48+U48+S48+Q48+O48+M48+K48</f>
        <v>100</v>
      </c>
    </row>
    <row r="49" spans="1:31" ht="15.6" customHeight="1" x14ac:dyDescent="0.25">
      <c r="A49" s="75" t="s">
        <v>34</v>
      </c>
      <c r="B49" s="76" t="s">
        <v>19</v>
      </c>
      <c r="C49" s="75" t="s">
        <v>35</v>
      </c>
      <c r="D49" s="75" t="s">
        <v>8</v>
      </c>
      <c r="E49" s="75" t="s">
        <v>51</v>
      </c>
      <c r="F49" s="69">
        <v>2</v>
      </c>
      <c r="G49" s="70">
        <v>1</v>
      </c>
      <c r="H49" s="69">
        <v>11</v>
      </c>
      <c r="I49" s="6" t="s">
        <v>74</v>
      </c>
      <c r="J49" s="5">
        <v>5</v>
      </c>
      <c r="K49" s="5">
        <v>5</v>
      </c>
      <c r="L49" s="38">
        <f t="shared" si="1"/>
        <v>0.25</v>
      </c>
      <c r="M49" s="5">
        <v>5</v>
      </c>
      <c r="N49" s="38">
        <f t="shared" si="2"/>
        <v>0.25</v>
      </c>
      <c r="O49" s="5">
        <v>30</v>
      </c>
      <c r="P49" s="38">
        <f t="shared" si="3"/>
        <v>1.5</v>
      </c>
      <c r="Q49" s="5">
        <v>30</v>
      </c>
      <c r="R49" s="38">
        <f t="shared" si="4"/>
        <v>1.5</v>
      </c>
      <c r="S49" s="5">
        <v>20</v>
      </c>
      <c r="T49" s="38">
        <f t="shared" si="5"/>
        <v>1</v>
      </c>
      <c r="U49" s="12"/>
      <c r="V49" s="38">
        <f t="shared" si="6"/>
        <v>0</v>
      </c>
      <c r="W49" s="12"/>
      <c r="X49" s="38">
        <f t="shared" si="7"/>
        <v>0</v>
      </c>
      <c r="Y49" s="5">
        <v>10</v>
      </c>
      <c r="Z49" s="38">
        <f t="shared" si="8"/>
        <v>0.5</v>
      </c>
      <c r="AA49" s="12"/>
      <c r="AB49" s="38">
        <f t="shared" si="9"/>
        <v>0</v>
      </c>
      <c r="AC49" s="12"/>
      <c r="AD49" s="39">
        <f t="shared" si="10"/>
        <v>0</v>
      </c>
      <c r="AE49" s="5">
        <f t="shared" si="0"/>
        <v>100</v>
      </c>
    </row>
    <row r="50" spans="1:31" ht="13.2" x14ac:dyDescent="0.25">
      <c r="A50" s="75"/>
      <c r="B50" s="76"/>
      <c r="C50" s="75"/>
      <c r="D50" s="75"/>
      <c r="E50" s="75"/>
      <c r="F50" s="69"/>
      <c r="G50" s="71"/>
      <c r="H50" s="69"/>
      <c r="I50" s="15" t="s">
        <v>63</v>
      </c>
      <c r="J50" s="5">
        <v>1</v>
      </c>
      <c r="K50" s="5">
        <v>5</v>
      </c>
      <c r="L50" s="38">
        <f t="shared" si="1"/>
        <v>0.05</v>
      </c>
      <c r="M50" s="5">
        <v>5</v>
      </c>
      <c r="N50" s="38">
        <f t="shared" si="2"/>
        <v>0.05</v>
      </c>
      <c r="O50" s="5">
        <v>5</v>
      </c>
      <c r="P50" s="38">
        <f t="shared" si="3"/>
        <v>0.05</v>
      </c>
      <c r="Q50" s="5">
        <v>5</v>
      </c>
      <c r="R50" s="38">
        <f t="shared" si="4"/>
        <v>0.05</v>
      </c>
      <c r="S50" s="12"/>
      <c r="T50" s="38">
        <f t="shared" si="5"/>
        <v>0</v>
      </c>
      <c r="U50" s="12"/>
      <c r="V50" s="38">
        <f t="shared" si="6"/>
        <v>0</v>
      </c>
      <c r="W50" s="5">
        <v>10</v>
      </c>
      <c r="X50" s="38">
        <f t="shared" si="7"/>
        <v>0.1</v>
      </c>
      <c r="Y50" s="5">
        <v>10</v>
      </c>
      <c r="Z50" s="38">
        <f t="shared" si="8"/>
        <v>0.1</v>
      </c>
      <c r="AA50" s="5">
        <v>30</v>
      </c>
      <c r="AB50" s="38">
        <f t="shared" si="9"/>
        <v>0.3</v>
      </c>
      <c r="AC50" s="5">
        <v>30</v>
      </c>
      <c r="AD50" s="39">
        <f t="shared" si="10"/>
        <v>0.3</v>
      </c>
      <c r="AE50" s="5">
        <f t="shared" si="0"/>
        <v>100</v>
      </c>
    </row>
    <row r="51" spans="1:31" ht="13.2" x14ac:dyDescent="0.25">
      <c r="A51" s="75"/>
      <c r="B51" s="76"/>
      <c r="C51" s="75"/>
      <c r="D51" s="75"/>
      <c r="E51" s="75"/>
      <c r="F51" s="69"/>
      <c r="G51" s="72"/>
      <c r="H51" s="69"/>
      <c r="I51" s="16" t="s">
        <v>56</v>
      </c>
      <c r="J51" s="5">
        <v>1</v>
      </c>
      <c r="K51" s="5">
        <v>5</v>
      </c>
      <c r="L51" s="38">
        <f t="shared" si="1"/>
        <v>0.05</v>
      </c>
      <c r="M51" s="5">
        <v>5</v>
      </c>
      <c r="N51" s="38">
        <f t="shared" si="2"/>
        <v>0.05</v>
      </c>
      <c r="O51" s="5">
        <v>30</v>
      </c>
      <c r="P51" s="38">
        <f t="shared" si="3"/>
        <v>0.3</v>
      </c>
      <c r="Q51" s="5">
        <v>30</v>
      </c>
      <c r="R51" s="38">
        <f t="shared" si="4"/>
        <v>0.3</v>
      </c>
      <c r="S51" s="5">
        <v>5</v>
      </c>
      <c r="T51" s="38">
        <f t="shared" si="5"/>
        <v>0.05</v>
      </c>
      <c r="U51" s="12"/>
      <c r="V51" s="38">
        <f t="shared" si="6"/>
        <v>0</v>
      </c>
      <c r="W51" s="5">
        <v>5</v>
      </c>
      <c r="X51" s="38">
        <f t="shared" si="7"/>
        <v>0.05</v>
      </c>
      <c r="Y51" s="5">
        <v>5</v>
      </c>
      <c r="Z51" s="38">
        <f t="shared" si="8"/>
        <v>0.05</v>
      </c>
      <c r="AA51" s="5">
        <v>10</v>
      </c>
      <c r="AB51" s="38">
        <f t="shared" si="9"/>
        <v>0.1</v>
      </c>
      <c r="AC51" s="5">
        <v>5</v>
      </c>
      <c r="AD51" s="39">
        <f t="shared" si="10"/>
        <v>0.05</v>
      </c>
      <c r="AE51" s="5">
        <f t="shared" si="0"/>
        <v>100</v>
      </c>
    </row>
    <row r="52" spans="1:31" ht="15.75" customHeight="1" x14ac:dyDescent="0.25">
      <c r="H52" s="11"/>
      <c r="J52" s="58" t="s">
        <v>122</v>
      </c>
      <c r="K52" s="66" t="s">
        <v>123</v>
      </c>
      <c r="L52" s="66"/>
      <c r="M52" s="66" t="s">
        <v>123</v>
      </c>
      <c r="N52" s="66"/>
      <c r="O52" s="66" t="s">
        <v>123</v>
      </c>
      <c r="P52" s="66"/>
      <c r="Q52" s="66" t="s">
        <v>123</v>
      </c>
      <c r="R52" s="66"/>
      <c r="S52" s="66" t="s">
        <v>123</v>
      </c>
      <c r="T52" s="66"/>
      <c r="U52" s="66" t="s">
        <v>123</v>
      </c>
      <c r="V52" s="66"/>
      <c r="W52" s="66" t="s">
        <v>123</v>
      </c>
      <c r="X52" s="66"/>
      <c r="Y52" s="66" t="s">
        <v>123</v>
      </c>
      <c r="Z52" s="66"/>
      <c r="AA52" s="66" t="s">
        <v>123</v>
      </c>
      <c r="AB52" s="66"/>
      <c r="AC52" s="66" t="s">
        <v>123</v>
      </c>
      <c r="AD52" s="66"/>
    </row>
    <row r="53" spans="1:31" ht="15.75" customHeight="1" x14ac:dyDescent="0.25">
      <c r="J53" s="19">
        <f>SUM(J3:J51)</f>
        <v>205</v>
      </c>
      <c r="K53" s="67">
        <f>SUM(L3:L51)</f>
        <v>10.25</v>
      </c>
      <c r="L53" s="67"/>
      <c r="M53" s="67">
        <f>SUM(N3:N51)</f>
        <v>10.25</v>
      </c>
      <c r="N53" s="67"/>
      <c r="O53" s="67">
        <f>SUM(P3:P51)</f>
        <v>32.100000000000009</v>
      </c>
      <c r="P53" s="67"/>
      <c r="Q53" s="67">
        <f>SUM(R3:R51)</f>
        <v>39.75</v>
      </c>
      <c r="R53" s="67"/>
      <c r="S53" s="67">
        <f>SUM(T3:T51)</f>
        <v>16.2</v>
      </c>
      <c r="T53" s="67"/>
      <c r="U53" s="67">
        <f>SUM(V3:V51)</f>
        <v>48.5</v>
      </c>
      <c r="V53" s="67"/>
      <c r="W53" s="67">
        <f>SUM(X3:X51)</f>
        <v>6.2500000000000009</v>
      </c>
      <c r="X53" s="67"/>
      <c r="Y53" s="67">
        <f>SUM(Z3:Z51)</f>
        <v>20.249999999999996</v>
      </c>
      <c r="Z53" s="67"/>
      <c r="AA53" s="67">
        <f>SUM(AB3:AB51)</f>
        <v>9.4000000000000039</v>
      </c>
      <c r="AB53" s="67"/>
      <c r="AC53" s="67">
        <f>SUM(AD3:AD51)</f>
        <v>12.05</v>
      </c>
      <c r="AD53" s="67"/>
    </row>
    <row r="54" spans="1:31" ht="15.75" customHeight="1" x14ac:dyDescent="0.25"/>
    <row r="55" spans="1:31" ht="15.75" customHeight="1" x14ac:dyDescent="0.25"/>
    <row r="56" spans="1:31" ht="15.75" customHeight="1" x14ac:dyDescent="0.25"/>
    <row r="57" spans="1:31" ht="15.75" customHeight="1" x14ac:dyDescent="0.25"/>
    <row r="58" spans="1:31" ht="15.75" customHeight="1" x14ac:dyDescent="0.25"/>
    <row r="59" spans="1:31" ht="15.75" customHeight="1" x14ac:dyDescent="0.25"/>
    <row r="60" spans="1:31" ht="15.75" customHeight="1" x14ac:dyDescent="0.25"/>
    <row r="61" spans="1:31" ht="15.75" customHeight="1" x14ac:dyDescent="0.25"/>
    <row r="62" spans="1:31" ht="15.75" customHeight="1" x14ac:dyDescent="0.25"/>
    <row r="63" spans="1:31" ht="15.75" customHeight="1" x14ac:dyDescent="0.25"/>
    <row r="64" spans="1:3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126">
    <mergeCell ref="G5:G6"/>
    <mergeCell ref="G19:G24"/>
    <mergeCell ref="D5:D6"/>
    <mergeCell ref="A1:A2"/>
    <mergeCell ref="AC1:AD1"/>
    <mergeCell ref="AA1:AB1"/>
    <mergeCell ref="AE1:AE2"/>
    <mergeCell ref="F1:F2"/>
    <mergeCell ref="E1:E2"/>
    <mergeCell ref="D1:D2"/>
    <mergeCell ref="C1:C2"/>
    <mergeCell ref="B1:B2"/>
    <mergeCell ref="U1:V1"/>
    <mergeCell ref="W1:X1"/>
    <mergeCell ref="Y1:Z1"/>
    <mergeCell ref="J1:J2"/>
    <mergeCell ref="I1:I2"/>
    <mergeCell ref="K1:L1"/>
    <mergeCell ref="M1:N1"/>
    <mergeCell ref="H1:H2"/>
    <mergeCell ref="H23:H24"/>
    <mergeCell ref="H19:H22"/>
    <mergeCell ref="H15:H18"/>
    <mergeCell ref="A7:A12"/>
    <mergeCell ref="F40:F42"/>
    <mergeCell ref="F34:F39"/>
    <mergeCell ref="E34:E39"/>
    <mergeCell ref="D34:D39"/>
    <mergeCell ref="C34:C39"/>
    <mergeCell ref="B34:B39"/>
    <mergeCell ref="O1:P1"/>
    <mergeCell ref="Q1:R1"/>
    <mergeCell ref="S1:T1"/>
    <mergeCell ref="B31:B33"/>
    <mergeCell ref="C31:C33"/>
    <mergeCell ref="D31:D33"/>
    <mergeCell ref="E31:E33"/>
    <mergeCell ref="F31:F33"/>
    <mergeCell ref="F25:F30"/>
    <mergeCell ref="E25:E30"/>
    <mergeCell ref="D25:D30"/>
    <mergeCell ref="C25:C30"/>
    <mergeCell ref="B25:B30"/>
    <mergeCell ref="B19:B24"/>
    <mergeCell ref="C19:C24"/>
    <mergeCell ref="D19:D24"/>
    <mergeCell ref="G1:G2"/>
    <mergeCell ref="G3:G4"/>
    <mergeCell ref="B10:B12"/>
    <mergeCell ref="C7:C12"/>
    <mergeCell ref="A13:A18"/>
    <mergeCell ref="A49:A51"/>
    <mergeCell ref="B49:B51"/>
    <mergeCell ref="A3:A6"/>
    <mergeCell ref="B3:B4"/>
    <mergeCell ref="B5:B6"/>
    <mergeCell ref="C3:C4"/>
    <mergeCell ref="C5:C6"/>
    <mergeCell ref="B13:B18"/>
    <mergeCell ref="C13:C18"/>
    <mergeCell ref="A19:A39"/>
    <mergeCell ref="C49:C51"/>
    <mergeCell ref="A40:A48"/>
    <mergeCell ref="C40:C48"/>
    <mergeCell ref="B43:B47"/>
    <mergeCell ref="B40:B42"/>
    <mergeCell ref="D3:D4"/>
    <mergeCell ref="E3:E4"/>
    <mergeCell ref="E5:E6"/>
    <mergeCell ref="F5:F6"/>
    <mergeCell ref="F3:F4"/>
    <mergeCell ref="D10:D12"/>
    <mergeCell ref="E10:E12"/>
    <mergeCell ref="F10:F12"/>
    <mergeCell ref="G49:G51"/>
    <mergeCell ref="G13:G18"/>
    <mergeCell ref="G10:G12"/>
    <mergeCell ref="D13:D18"/>
    <mergeCell ref="E13:E18"/>
    <mergeCell ref="F13:F18"/>
    <mergeCell ref="D49:D51"/>
    <mergeCell ref="E49:E51"/>
    <mergeCell ref="F49:F51"/>
    <mergeCell ref="E19:E24"/>
    <mergeCell ref="F19:F24"/>
    <mergeCell ref="D43:D47"/>
    <mergeCell ref="E43:E47"/>
    <mergeCell ref="F43:F47"/>
    <mergeCell ref="D40:D42"/>
    <mergeCell ref="E40:E42"/>
    <mergeCell ref="G25:G30"/>
    <mergeCell ref="G31:G33"/>
    <mergeCell ref="G34:G39"/>
    <mergeCell ref="G40:G42"/>
    <mergeCell ref="G43:G47"/>
    <mergeCell ref="Y52:Z52"/>
    <mergeCell ref="AA52:AB52"/>
    <mergeCell ref="H25:H26"/>
    <mergeCell ref="H49:H51"/>
    <mergeCell ref="H44:H46"/>
    <mergeCell ref="H41:H42"/>
    <mergeCell ref="H35:H39"/>
    <mergeCell ref="H31:H33"/>
    <mergeCell ref="H27:H30"/>
    <mergeCell ref="AC52:AD52"/>
    <mergeCell ref="O53:P53"/>
    <mergeCell ref="Q53:R53"/>
    <mergeCell ref="S53:T53"/>
    <mergeCell ref="U53:V53"/>
    <mergeCell ref="W53:X53"/>
    <mergeCell ref="Y53:Z53"/>
    <mergeCell ref="AA53:AB53"/>
    <mergeCell ref="H3:H4"/>
    <mergeCell ref="H5:H6"/>
    <mergeCell ref="H10:H12"/>
    <mergeCell ref="H13:H14"/>
    <mergeCell ref="AC53:AD53"/>
    <mergeCell ref="O52:P52"/>
    <mergeCell ref="Q52:R52"/>
    <mergeCell ref="S52:T52"/>
    <mergeCell ref="U52:V52"/>
    <mergeCell ref="W52:X52"/>
    <mergeCell ref="K52:L52"/>
    <mergeCell ref="M52:N52"/>
    <mergeCell ref="K53:L53"/>
    <mergeCell ref="M53:N53"/>
  </mergeCells>
  <conditionalFormatting sqref="H3:H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51">
    <cfRule type="colorScale" priority="3">
      <colorScale>
        <cfvo type="num" val="99"/>
        <cfvo type="num" val="100"/>
        <cfvo type="num" val="101"/>
        <color theme="6" tint="0.59999389629810485"/>
        <color theme="7" tint="0.39997558519241921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888E-CECA-469F-AC89-BCD7688492B5}">
  <dimension ref="A1:E13"/>
  <sheetViews>
    <sheetView workbookViewId="0">
      <pane ySplit="1" topLeftCell="A2" activePane="bottomLeft" state="frozen"/>
      <selection pane="bottomLeft"/>
    </sheetView>
  </sheetViews>
  <sheetFormatPr baseColWidth="10" defaultRowHeight="13.2" x14ac:dyDescent="0.25"/>
  <cols>
    <col min="1" max="1" width="25.88671875" style="1" customWidth="1"/>
    <col min="2" max="2" width="61.88671875" style="18" customWidth="1"/>
    <col min="3" max="3" width="19.33203125" style="1" customWidth="1"/>
    <col min="4" max="4" width="14.6640625" style="1" customWidth="1"/>
    <col min="5" max="5" width="11.5546875" style="1"/>
  </cols>
  <sheetData>
    <row r="1" spans="1:5" ht="18.600000000000001" customHeight="1" x14ac:dyDescent="0.25">
      <c r="A1" s="25" t="s">
        <v>89</v>
      </c>
      <c r="B1" s="25" t="s">
        <v>90</v>
      </c>
      <c r="C1" s="25" t="s">
        <v>91</v>
      </c>
      <c r="D1" s="25" t="s">
        <v>99</v>
      </c>
      <c r="E1" s="25" t="s">
        <v>103</v>
      </c>
    </row>
    <row r="2" spans="1:5" ht="39.6" x14ac:dyDescent="0.25">
      <c r="A2" s="19" t="s">
        <v>197</v>
      </c>
      <c r="B2" s="20" t="s">
        <v>119</v>
      </c>
      <c r="C2" s="40">
        <v>700</v>
      </c>
      <c r="D2" s="5">
        <f>Backlog!K53</f>
        <v>10.25</v>
      </c>
      <c r="E2" s="21">
        <f>D2*C2</f>
        <v>7175</v>
      </c>
    </row>
    <row r="3" spans="1:5" ht="39.6" x14ac:dyDescent="0.25">
      <c r="A3" s="19" t="s">
        <v>92</v>
      </c>
      <c r="B3" s="20" t="s">
        <v>118</v>
      </c>
      <c r="C3" s="40">
        <v>680</v>
      </c>
      <c r="D3" s="5">
        <f>Backlog!M53</f>
        <v>10.25</v>
      </c>
      <c r="E3" s="21">
        <f t="shared" ref="E3:E9" si="0">D3*C3</f>
        <v>6970</v>
      </c>
    </row>
    <row r="4" spans="1:5" ht="39.6" x14ac:dyDescent="0.25">
      <c r="A4" s="19" t="s">
        <v>93</v>
      </c>
      <c r="B4" s="20" t="s">
        <v>117</v>
      </c>
      <c r="C4" s="40">
        <v>530</v>
      </c>
      <c r="D4" s="5">
        <f>Backlog!O53</f>
        <v>32.100000000000009</v>
      </c>
      <c r="E4" s="21">
        <f t="shared" si="0"/>
        <v>17013.000000000004</v>
      </c>
    </row>
    <row r="5" spans="1:5" ht="39.6" x14ac:dyDescent="0.25">
      <c r="A5" s="19" t="s">
        <v>94</v>
      </c>
      <c r="B5" s="20" t="s">
        <v>116</v>
      </c>
      <c r="C5" s="40">
        <v>550</v>
      </c>
      <c r="D5" s="5">
        <f>Backlog!Q53</f>
        <v>39.75</v>
      </c>
      <c r="E5" s="21">
        <f t="shared" si="0"/>
        <v>21862.5</v>
      </c>
    </row>
    <row r="6" spans="1:5" ht="26.4" x14ac:dyDescent="0.25">
      <c r="A6" s="19" t="s">
        <v>95</v>
      </c>
      <c r="B6" s="20" t="s">
        <v>115</v>
      </c>
      <c r="C6" s="40">
        <v>480</v>
      </c>
      <c r="D6" s="5">
        <f>Backlog!S53</f>
        <v>16.2</v>
      </c>
      <c r="E6" s="21">
        <f t="shared" si="0"/>
        <v>7776</v>
      </c>
    </row>
    <row r="7" spans="1:5" ht="39.6" x14ac:dyDescent="0.25">
      <c r="A7" s="19" t="s">
        <v>96</v>
      </c>
      <c r="B7" s="20" t="s">
        <v>114</v>
      </c>
      <c r="C7" s="40">
        <v>700</v>
      </c>
      <c r="D7" s="5">
        <f>Backlog!U53</f>
        <v>48.5</v>
      </c>
      <c r="E7" s="21">
        <f t="shared" si="0"/>
        <v>33950</v>
      </c>
    </row>
    <row r="8" spans="1:5" ht="26.4" x14ac:dyDescent="0.25">
      <c r="A8" s="19" t="s">
        <v>98</v>
      </c>
      <c r="B8" s="20" t="s">
        <v>113</v>
      </c>
      <c r="C8" s="40">
        <v>580</v>
      </c>
      <c r="D8" s="5">
        <f>Backlog!W53</f>
        <v>6.2500000000000009</v>
      </c>
      <c r="E8" s="21">
        <f t="shared" si="0"/>
        <v>3625.0000000000005</v>
      </c>
    </row>
    <row r="9" spans="1:5" ht="26.4" x14ac:dyDescent="0.25">
      <c r="A9" s="19" t="s">
        <v>97</v>
      </c>
      <c r="B9" s="20" t="s">
        <v>112</v>
      </c>
      <c r="C9" s="40">
        <v>560</v>
      </c>
      <c r="D9" s="5">
        <f>Backlog!Y53</f>
        <v>20.249999999999996</v>
      </c>
      <c r="E9" s="21">
        <f t="shared" si="0"/>
        <v>11339.999999999998</v>
      </c>
    </row>
    <row r="10" spans="1:5" ht="30.6" customHeight="1" x14ac:dyDescent="0.25">
      <c r="A10" s="19" t="s">
        <v>111</v>
      </c>
      <c r="B10" s="20" t="s">
        <v>110</v>
      </c>
      <c r="C10" s="40">
        <v>720</v>
      </c>
      <c r="D10" s="5">
        <f>Backlog!AA53</f>
        <v>9.4000000000000039</v>
      </c>
      <c r="E10" s="21">
        <f>D10*C10</f>
        <v>6768.0000000000027</v>
      </c>
    </row>
    <row r="11" spans="1:5" ht="39.6" x14ac:dyDescent="0.25">
      <c r="A11" s="19" t="s">
        <v>100</v>
      </c>
      <c r="B11" s="20" t="s">
        <v>109</v>
      </c>
      <c r="C11" s="40">
        <v>650</v>
      </c>
      <c r="D11" s="5">
        <f>Backlog!AC53</f>
        <v>12.05</v>
      </c>
      <c r="E11" s="21">
        <f>D11*C11</f>
        <v>7832.5000000000009</v>
      </c>
    </row>
    <row r="12" spans="1:5" x14ac:dyDescent="0.25">
      <c r="D12" s="58" t="s">
        <v>121</v>
      </c>
      <c r="E12" s="58" t="s">
        <v>120</v>
      </c>
    </row>
    <row r="13" spans="1:5" x14ac:dyDescent="0.25">
      <c r="D13" s="19">
        <f>SUM(D2:D11)</f>
        <v>205.00000000000003</v>
      </c>
      <c r="E13" s="22">
        <f>SUM(E2:E11)</f>
        <v>124312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5DFD-261A-4145-AB86-CDF86E97FAB0}">
  <dimension ref="A1:J15"/>
  <sheetViews>
    <sheetView workbookViewId="0"/>
  </sheetViews>
  <sheetFormatPr baseColWidth="10" defaultRowHeight="13.2" x14ac:dyDescent="0.25"/>
  <cols>
    <col min="1" max="1" width="16.44140625" style="23" customWidth="1"/>
    <col min="2" max="2" width="21.21875" style="23" bestFit="1" customWidth="1"/>
    <col min="3" max="3" width="21.21875" style="23" customWidth="1"/>
    <col min="4" max="4" width="19.109375" style="23" customWidth="1"/>
    <col min="5" max="5" width="30.6640625" style="23" bestFit="1" customWidth="1"/>
    <col min="6" max="6" width="8.44140625" style="23" customWidth="1"/>
    <col min="7" max="7" width="21.77734375" style="23" customWidth="1"/>
    <col min="8" max="9" width="16.21875" style="23" bestFit="1" customWidth="1"/>
    <col min="10" max="10" width="15.109375" style="11" bestFit="1" customWidth="1"/>
    <col min="11" max="16384" width="11.5546875" style="9"/>
  </cols>
  <sheetData>
    <row r="1" spans="1:10" ht="26.4" x14ac:dyDescent="0.25">
      <c r="A1" s="59" t="s">
        <v>126</v>
      </c>
      <c r="B1" s="59" t="s">
        <v>127</v>
      </c>
      <c r="C1" s="59" t="s">
        <v>140</v>
      </c>
      <c r="D1" s="59" t="s">
        <v>132</v>
      </c>
      <c r="E1" s="59" t="s">
        <v>130</v>
      </c>
      <c r="F1" s="59" t="s">
        <v>131</v>
      </c>
      <c r="G1" s="59" t="s">
        <v>136</v>
      </c>
      <c r="H1" s="59" t="s">
        <v>135</v>
      </c>
      <c r="I1" s="59" t="s">
        <v>137</v>
      </c>
      <c r="J1" s="59" t="s">
        <v>150</v>
      </c>
    </row>
    <row r="2" spans="1:10" x14ac:dyDescent="0.25">
      <c r="A2" s="90" t="s">
        <v>124</v>
      </c>
      <c r="B2" s="47" t="s">
        <v>128</v>
      </c>
      <c r="C2" s="47" t="s">
        <v>143</v>
      </c>
      <c r="D2" s="47" t="s">
        <v>149</v>
      </c>
      <c r="E2" s="47" t="s">
        <v>151</v>
      </c>
      <c r="F2" s="46">
        <v>5000</v>
      </c>
      <c r="G2" s="48">
        <v>0.18043000000000001</v>
      </c>
      <c r="H2" s="49">
        <f t="shared" ref="H2:H7" si="0">G2*F2</f>
        <v>902.15000000000009</v>
      </c>
      <c r="I2" s="91">
        <f>H2+H3+H4+H5</f>
        <v>2202.15</v>
      </c>
      <c r="J2" s="98">
        <f>I2*12</f>
        <v>26425.800000000003</v>
      </c>
    </row>
    <row r="3" spans="1:10" ht="26.4" x14ac:dyDescent="0.25">
      <c r="A3" s="90"/>
      <c r="B3" s="47" t="s">
        <v>141</v>
      </c>
      <c r="C3" s="47" t="s">
        <v>142</v>
      </c>
      <c r="D3" s="47" t="s">
        <v>138</v>
      </c>
      <c r="E3" s="47" t="s">
        <v>139</v>
      </c>
      <c r="F3" s="46">
        <v>1</v>
      </c>
      <c r="G3" s="49">
        <v>121</v>
      </c>
      <c r="H3" s="49">
        <f t="shared" si="0"/>
        <v>121</v>
      </c>
      <c r="I3" s="92"/>
      <c r="J3" s="99"/>
    </row>
    <row r="4" spans="1:10" x14ac:dyDescent="0.25">
      <c r="A4" s="90"/>
      <c r="B4" s="47" t="s">
        <v>129</v>
      </c>
      <c r="C4" s="47" t="s">
        <v>144</v>
      </c>
      <c r="D4" s="50" t="s">
        <v>133</v>
      </c>
      <c r="E4" s="46" t="s">
        <v>134</v>
      </c>
      <c r="F4" s="46">
        <v>2</v>
      </c>
      <c r="G4" s="49">
        <v>430</v>
      </c>
      <c r="H4" s="49">
        <f t="shared" si="0"/>
        <v>860</v>
      </c>
      <c r="I4" s="92"/>
      <c r="J4" s="99"/>
    </row>
    <row r="5" spans="1:10" x14ac:dyDescent="0.25">
      <c r="A5" s="90"/>
      <c r="B5" s="47" t="s">
        <v>146</v>
      </c>
      <c r="C5" s="47" t="s">
        <v>145</v>
      </c>
      <c r="D5" s="46" t="s">
        <v>147</v>
      </c>
      <c r="E5" s="46" t="s">
        <v>148</v>
      </c>
      <c r="F5" s="46">
        <v>1</v>
      </c>
      <c r="G5" s="49">
        <v>319</v>
      </c>
      <c r="H5" s="49">
        <f t="shared" si="0"/>
        <v>319</v>
      </c>
      <c r="I5" s="93"/>
      <c r="J5" s="99"/>
    </row>
    <row r="6" spans="1:10" x14ac:dyDescent="0.25">
      <c r="A6" s="97" t="s">
        <v>125</v>
      </c>
      <c r="B6" s="42" t="s">
        <v>128</v>
      </c>
      <c r="C6" s="42" t="s">
        <v>143</v>
      </c>
      <c r="D6" s="42" t="s">
        <v>149</v>
      </c>
      <c r="E6" s="42" t="s">
        <v>152</v>
      </c>
      <c r="F6" s="41">
        <v>1</v>
      </c>
      <c r="G6" s="43">
        <v>1548</v>
      </c>
      <c r="H6" s="44">
        <f t="shared" si="0"/>
        <v>1548</v>
      </c>
      <c r="I6" s="94">
        <f>H6+H7+H8+H9</f>
        <v>2418</v>
      </c>
      <c r="J6" s="100">
        <f>I6*12</f>
        <v>29016</v>
      </c>
    </row>
    <row r="7" spans="1:10" ht="26.4" x14ac:dyDescent="0.25">
      <c r="A7" s="97"/>
      <c r="B7" s="42" t="s">
        <v>141</v>
      </c>
      <c r="C7" s="42" t="s">
        <v>142</v>
      </c>
      <c r="D7" s="42" t="s">
        <v>138</v>
      </c>
      <c r="E7" s="42" t="s">
        <v>139</v>
      </c>
      <c r="F7" s="41">
        <v>1</v>
      </c>
      <c r="G7" s="44">
        <v>121</v>
      </c>
      <c r="H7" s="44">
        <f t="shared" si="0"/>
        <v>121</v>
      </c>
      <c r="I7" s="95"/>
      <c r="J7" s="101"/>
    </row>
    <row r="8" spans="1:10" x14ac:dyDescent="0.25">
      <c r="A8" s="97"/>
      <c r="B8" s="42" t="s">
        <v>129</v>
      </c>
      <c r="C8" s="42" t="s">
        <v>144</v>
      </c>
      <c r="D8" s="45" t="s">
        <v>133</v>
      </c>
      <c r="E8" s="41" t="s">
        <v>134</v>
      </c>
      <c r="F8" s="41">
        <v>1</v>
      </c>
      <c r="G8" s="44">
        <v>430</v>
      </c>
      <c r="H8" s="44">
        <f>G8*F8</f>
        <v>430</v>
      </c>
      <c r="I8" s="95"/>
      <c r="J8" s="101"/>
    </row>
    <row r="9" spans="1:10" x14ac:dyDescent="0.25">
      <c r="A9" s="97"/>
      <c r="B9" s="42" t="s">
        <v>146</v>
      </c>
      <c r="C9" s="41" t="s">
        <v>145</v>
      </c>
      <c r="D9" s="41" t="s">
        <v>147</v>
      </c>
      <c r="E9" s="41" t="s">
        <v>148</v>
      </c>
      <c r="F9" s="41">
        <v>1</v>
      </c>
      <c r="G9" s="44">
        <v>319</v>
      </c>
      <c r="H9" s="44">
        <f>G9*F9</f>
        <v>319</v>
      </c>
      <c r="I9" s="96"/>
      <c r="J9" s="101"/>
    </row>
    <row r="15" spans="1:10" x14ac:dyDescent="0.25">
      <c r="C15" s="24"/>
    </row>
  </sheetData>
  <mergeCells count="6">
    <mergeCell ref="A2:A5"/>
    <mergeCell ref="I2:I5"/>
    <mergeCell ref="I6:I9"/>
    <mergeCell ref="A6:A9"/>
    <mergeCell ref="J2:J5"/>
    <mergeCell ref="J6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FAAE-4725-43EE-8931-2BAB93D21158}">
  <dimension ref="A2:J23"/>
  <sheetViews>
    <sheetView zoomScale="130" zoomScaleNormal="130" workbookViewId="0"/>
  </sheetViews>
  <sheetFormatPr baseColWidth="10" defaultRowHeight="13.2" x14ac:dyDescent="0.25"/>
  <cols>
    <col min="2" max="2" width="39.21875" customWidth="1"/>
    <col min="3" max="8" width="13.88671875" customWidth="1"/>
  </cols>
  <sheetData>
    <row r="2" spans="1:10" x14ac:dyDescent="0.25">
      <c r="B2" s="104" t="s">
        <v>161</v>
      </c>
      <c r="C2" s="104"/>
      <c r="D2" s="104"/>
      <c r="E2" s="105"/>
      <c r="F2" s="51">
        <v>180000</v>
      </c>
    </row>
    <row r="3" spans="1:10" x14ac:dyDescent="0.25">
      <c r="B3" s="104" t="s">
        <v>162</v>
      </c>
      <c r="C3" s="104"/>
      <c r="D3" s="104"/>
      <c r="E3" s="105"/>
      <c r="F3" s="52">
        <v>6</v>
      </c>
    </row>
    <row r="4" spans="1:10" x14ac:dyDescent="0.25">
      <c r="C4" s="31"/>
      <c r="D4" s="31"/>
      <c r="E4" s="31"/>
    </row>
    <row r="5" spans="1:10" x14ac:dyDescent="0.25">
      <c r="B5" s="66" t="s">
        <v>160</v>
      </c>
      <c r="C5" s="66"/>
      <c r="D5" s="66" t="s">
        <v>153</v>
      </c>
      <c r="E5" s="103" t="s">
        <v>156</v>
      </c>
      <c r="F5" s="103"/>
      <c r="G5" s="103" t="s">
        <v>157</v>
      </c>
      <c r="H5" s="103"/>
    </row>
    <row r="6" spans="1:10" x14ac:dyDescent="0.25">
      <c r="A6" s="9"/>
      <c r="B6" s="66"/>
      <c r="C6" s="66"/>
      <c r="D6" s="66"/>
      <c r="E6" s="54" t="s">
        <v>158</v>
      </c>
      <c r="F6" s="54" t="s">
        <v>103</v>
      </c>
      <c r="G6" s="54" t="s">
        <v>158</v>
      </c>
      <c r="H6" s="54" t="s">
        <v>103</v>
      </c>
      <c r="J6" s="32"/>
    </row>
    <row r="7" spans="1:10" x14ac:dyDescent="0.25">
      <c r="B7" s="102" t="s">
        <v>106</v>
      </c>
      <c r="C7" s="102"/>
      <c r="D7" s="28">
        <f>'Profils RH'!E13</f>
        <v>124312</v>
      </c>
      <c r="E7" s="29">
        <v>1</v>
      </c>
      <c r="F7" s="28">
        <f>D7*E7</f>
        <v>124312</v>
      </c>
      <c r="G7" s="29">
        <v>0</v>
      </c>
      <c r="H7" s="28">
        <f>G7*D7</f>
        <v>0</v>
      </c>
    </row>
    <row r="8" spans="1:10" x14ac:dyDescent="0.25">
      <c r="B8" s="102" t="s">
        <v>107</v>
      </c>
      <c r="C8" s="102"/>
      <c r="D8" s="28">
        <f>15*D7/100</f>
        <v>18646.8</v>
      </c>
      <c r="E8" s="29">
        <v>0</v>
      </c>
      <c r="F8" s="28">
        <f t="shared" ref="F8:F10" si="0">D8*E8</f>
        <v>0</v>
      </c>
      <c r="G8" s="29">
        <v>1</v>
      </c>
      <c r="H8" s="28">
        <f t="shared" ref="H8:H10" si="1">G8*D8</f>
        <v>18646.8</v>
      </c>
    </row>
    <row r="9" spans="1:10" x14ac:dyDescent="0.25">
      <c r="B9" s="102" t="s">
        <v>154</v>
      </c>
      <c r="C9" s="102"/>
      <c r="D9" s="28">
        <f>'Coûts Azure'!I2</f>
        <v>2202.15</v>
      </c>
      <c r="E9" s="29">
        <f>F3</f>
        <v>6</v>
      </c>
      <c r="F9" s="28">
        <f t="shared" si="0"/>
        <v>13212.900000000001</v>
      </c>
      <c r="G9" s="29">
        <v>0</v>
      </c>
      <c r="H9" s="28">
        <f t="shared" si="1"/>
        <v>0</v>
      </c>
    </row>
    <row r="10" spans="1:10" x14ac:dyDescent="0.25">
      <c r="B10" s="102" t="s">
        <v>155</v>
      </c>
      <c r="C10" s="102"/>
      <c r="D10" s="28">
        <f>'Coûts Azure'!I6</f>
        <v>2418</v>
      </c>
      <c r="E10" s="27">
        <v>0</v>
      </c>
      <c r="F10" s="28">
        <f t="shared" si="0"/>
        <v>0</v>
      </c>
      <c r="G10" s="29">
        <v>12</v>
      </c>
      <c r="H10" s="28">
        <f t="shared" si="1"/>
        <v>29016</v>
      </c>
    </row>
    <row r="11" spans="1:10" x14ac:dyDescent="0.25">
      <c r="E11" s="53" t="s">
        <v>159</v>
      </c>
      <c r="F11" s="30">
        <f>SUM(F7:F10)</f>
        <v>137524.9</v>
      </c>
      <c r="G11" s="53" t="s">
        <v>159</v>
      </c>
      <c r="H11" s="30">
        <f>SUM(H7:H10)</f>
        <v>47662.8</v>
      </c>
    </row>
    <row r="13" spans="1:10" x14ac:dyDescent="0.25">
      <c r="B13" s="53" t="s">
        <v>165</v>
      </c>
      <c r="C13" s="54">
        <v>0</v>
      </c>
      <c r="D13" s="54">
        <v>1</v>
      </c>
      <c r="E13" s="54">
        <v>2</v>
      </c>
      <c r="F13" s="54">
        <v>3</v>
      </c>
      <c r="G13" s="54">
        <v>4</v>
      </c>
      <c r="H13" s="54">
        <v>5</v>
      </c>
    </row>
    <row r="14" spans="1:10" x14ac:dyDescent="0.25">
      <c r="B14" s="29" t="s">
        <v>163</v>
      </c>
      <c r="C14" s="28">
        <v>0</v>
      </c>
      <c r="D14" s="28">
        <f>IF(D9&gt;12,12*D9+F7,D9*E9+F7+(12-E9)*D10)</f>
        <v>150737.79999999999</v>
      </c>
      <c r="E14" s="28">
        <f>IF(E9&lt;13,H11,H8+D10*(24-E9)+D9*(E9-12))</f>
        <v>47662.8</v>
      </c>
      <c r="F14" s="28">
        <f>H11</f>
        <v>47662.8</v>
      </c>
      <c r="G14" s="28">
        <f>H11</f>
        <v>47662.8</v>
      </c>
      <c r="H14" s="28">
        <f>H11</f>
        <v>47662.8</v>
      </c>
    </row>
    <row r="15" spans="1:10" x14ac:dyDescent="0.25">
      <c r="B15" s="29" t="s">
        <v>164</v>
      </c>
      <c r="C15" s="28">
        <v>0</v>
      </c>
      <c r="D15" s="28">
        <f>IF(E9&gt;12,0,(12-E9)*F2/12)</f>
        <v>90000</v>
      </c>
      <c r="E15" s="28">
        <f>IF(E9&gt;12,(24-E9)*F2/12,F2)</f>
        <v>180000</v>
      </c>
      <c r="F15" s="28">
        <f>F2</f>
        <v>180000</v>
      </c>
      <c r="G15" s="28">
        <f>F2</f>
        <v>180000</v>
      </c>
      <c r="H15" s="28">
        <f>F2</f>
        <v>180000</v>
      </c>
    </row>
    <row r="16" spans="1:10" x14ac:dyDescent="0.25">
      <c r="B16" s="29" t="s">
        <v>166</v>
      </c>
      <c r="C16" s="28">
        <v>0</v>
      </c>
      <c r="D16" s="28">
        <f>D14</f>
        <v>150737.79999999999</v>
      </c>
      <c r="E16" s="28">
        <f>E14+D16</f>
        <v>198400.59999999998</v>
      </c>
      <c r="F16" s="28">
        <f t="shared" ref="F16:H16" si="2">F14+E16</f>
        <v>246063.39999999997</v>
      </c>
      <c r="G16" s="28">
        <f t="shared" si="2"/>
        <v>293726.19999999995</v>
      </c>
      <c r="H16" s="28">
        <f t="shared" si="2"/>
        <v>341388.99999999994</v>
      </c>
    </row>
    <row r="17" spans="2:8" x14ac:dyDescent="0.25">
      <c r="B17" s="29" t="s">
        <v>167</v>
      </c>
      <c r="C17" s="28">
        <v>0</v>
      </c>
      <c r="D17" s="28">
        <f>D15</f>
        <v>90000</v>
      </c>
      <c r="E17" s="28">
        <f>E15+D17</f>
        <v>270000</v>
      </c>
      <c r="F17" s="28">
        <f t="shared" ref="F17:H17" si="3">F15+E17</f>
        <v>450000</v>
      </c>
      <c r="G17" s="28">
        <f t="shared" si="3"/>
        <v>630000</v>
      </c>
      <c r="H17" s="28">
        <f t="shared" si="3"/>
        <v>810000</v>
      </c>
    </row>
    <row r="18" spans="2:8" x14ac:dyDescent="0.25">
      <c r="B18" s="53" t="s">
        <v>168</v>
      </c>
      <c r="C18" s="34">
        <v>0</v>
      </c>
      <c r="D18" s="28">
        <f>D17-D16</f>
        <v>-60737.799999999988</v>
      </c>
      <c r="E18" s="28">
        <f t="shared" ref="E18:H18" si="4">E17-E16</f>
        <v>71599.400000000023</v>
      </c>
      <c r="F18" s="28">
        <f t="shared" si="4"/>
        <v>203936.60000000003</v>
      </c>
      <c r="G18" s="28">
        <f t="shared" si="4"/>
        <v>336273.80000000005</v>
      </c>
      <c r="H18" s="28">
        <f t="shared" si="4"/>
        <v>468611.00000000006</v>
      </c>
    </row>
    <row r="20" spans="2:8" x14ac:dyDescent="0.25">
      <c r="B20" s="55"/>
      <c r="C20" s="56" t="s">
        <v>170</v>
      </c>
      <c r="D20" s="36">
        <f>IF(D18&gt;0,INT(D18/((F2-H11)/12)),IF(E18&gt;0,INT(24-E18/((F2-H11)/12)),IF(F18&gt;0,INT(36-F18/((F2-H11)/12)),IF(G18&gt;0,INT(48-G18/((F2-H11)/12)),IF(H18&gt;0,INT(60-H18/((F2-H11)/12)),"plus de 60")))))</f>
        <v>17</v>
      </c>
      <c r="E20" s="57" t="s">
        <v>169</v>
      </c>
      <c r="F20" s="57"/>
      <c r="G20" s="57"/>
      <c r="H20" s="35"/>
    </row>
    <row r="22" spans="2:8" x14ac:dyDescent="0.25">
      <c r="B22" s="26" t="s">
        <v>165</v>
      </c>
      <c r="C22" s="29">
        <f>D20/12</f>
        <v>1.4166666666666667</v>
      </c>
      <c r="D22" s="29">
        <f>D20/12</f>
        <v>1.4166666666666667</v>
      </c>
      <c r="F22" s="33"/>
      <c r="G22" s="32"/>
    </row>
    <row r="23" spans="2:8" x14ac:dyDescent="0.25">
      <c r="B23" s="27" t="s">
        <v>171</v>
      </c>
      <c r="C23" s="29">
        <v>-200000</v>
      </c>
      <c r="D23" s="29">
        <v>400000</v>
      </c>
    </row>
  </sheetData>
  <mergeCells count="10">
    <mergeCell ref="B2:E2"/>
    <mergeCell ref="B3:E3"/>
    <mergeCell ref="B5:C6"/>
    <mergeCell ref="B7:C7"/>
    <mergeCell ref="B8:C8"/>
    <mergeCell ref="B9:C9"/>
    <mergeCell ref="B10:C10"/>
    <mergeCell ref="D5:D6"/>
    <mergeCell ref="G5:H5"/>
    <mergeCell ref="E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E35C-2C37-45DF-A6D0-A8F1CC554C64}">
  <dimension ref="A1:E8"/>
  <sheetViews>
    <sheetView tabSelected="1" workbookViewId="0"/>
  </sheetViews>
  <sheetFormatPr baseColWidth="10" defaultRowHeight="13.2" x14ac:dyDescent="0.25"/>
  <cols>
    <col min="1" max="1" width="32.21875" style="18" bestFit="1" customWidth="1"/>
    <col min="2" max="2" width="20.6640625" style="18" bestFit="1" customWidth="1"/>
    <col min="3" max="3" width="12.6640625" style="18" customWidth="1"/>
    <col min="4" max="4" width="73.77734375" style="18" bestFit="1" customWidth="1"/>
    <col min="5" max="5" width="55.109375" style="18" customWidth="1"/>
  </cols>
  <sheetData>
    <row r="1" spans="1:5" x14ac:dyDescent="0.25">
      <c r="A1" s="62" t="s">
        <v>191</v>
      </c>
      <c r="B1" s="62" t="s">
        <v>192</v>
      </c>
      <c r="C1" s="59" t="s">
        <v>193</v>
      </c>
      <c r="D1" s="62" t="s">
        <v>194</v>
      </c>
      <c r="E1" s="62" t="s">
        <v>195</v>
      </c>
    </row>
    <row r="2" spans="1:5" ht="28.2" customHeight="1" x14ac:dyDescent="0.25">
      <c r="A2" s="63" t="s">
        <v>187</v>
      </c>
      <c r="B2" s="63" t="s">
        <v>196</v>
      </c>
      <c r="C2" s="63" t="s">
        <v>188</v>
      </c>
      <c r="D2" s="64" t="s">
        <v>204</v>
      </c>
      <c r="E2" s="65" t="s">
        <v>198</v>
      </c>
    </row>
    <row r="3" spans="1:5" ht="28.2" customHeight="1" x14ac:dyDescent="0.25">
      <c r="A3" s="63" t="s">
        <v>185</v>
      </c>
      <c r="B3" s="63" t="s">
        <v>181</v>
      </c>
      <c r="C3" s="63" t="s">
        <v>189</v>
      </c>
      <c r="D3" s="64" t="s">
        <v>177</v>
      </c>
      <c r="E3" s="65" t="s">
        <v>198</v>
      </c>
    </row>
    <row r="4" spans="1:5" ht="28.2" customHeight="1" x14ac:dyDescent="0.25">
      <c r="A4" s="63" t="s">
        <v>186</v>
      </c>
      <c r="B4" s="63" t="s">
        <v>180</v>
      </c>
      <c r="C4" s="63" t="s">
        <v>174</v>
      </c>
      <c r="D4" s="64" t="s">
        <v>176</v>
      </c>
      <c r="E4" s="64" t="s">
        <v>199</v>
      </c>
    </row>
    <row r="5" spans="1:5" ht="28.2" customHeight="1" x14ac:dyDescent="0.25">
      <c r="A5" s="63" t="s">
        <v>183</v>
      </c>
      <c r="B5" s="63" t="s">
        <v>179</v>
      </c>
      <c r="C5" s="63" t="s">
        <v>173</v>
      </c>
      <c r="D5" s="64" t="s">
        <v>175</v>
      </c>
      <c r="E5" s="64" t="s">
        <v>200</v>
      </c>
    </row>
    <row r="6" spans="1:5" ht="28.2" customHeight="1" x14ac:dyDescent="0.25">
      <c r="A6" s="63" t="s">
        <v>184</v>
      </c>
      <c r="B6" s="63" t="s">
        <v>179</v>
      </c>
      <c r="C6" s="63" t="s">
        <v>173</v>
      </c>
      <c r="D6" s="64" t="s">
        <v>178</v>
      </c>
      <c r="E6" s="65" t="s">
        <v>198</v>
      </c>
    </row>
    <row r="7" spans="1:5" ht="28.2" customHeight="1" x14ac:dyDescent="0.25">
      <c r="A7" s="63" t="s">
        <v>190</v>
      </c>
      <c r="B7" s="63" t="s">
        <v>179</v>
      </c>
      <c r="C7" s="63" t="s">
        <v>203</v>
      </c>
      <c r="D7" s="64" t="s">
        <v>182</v>
      </c>
      <c r="E7" s="65" t="s">
        <v>198</v>
      </c>
    </row>
    <row r="8" spans="1:5" ht="28.2" customHeight="1" x14ac:dyDescent="0.25">
      <c r="A8" s="63" t="s">
        <v>201</v>
      </c>
      <c r="B8" s="63" t="s">
        <v>202</v>
      </c>
      <c r="C8" s="63" t="s">
        <v>173</v>
      </c>
      <c r="D8" s="64" t="s">
        <v>205</v>
      </c>
      <c r="E8" s="64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Backlog</vt:lpstr>
      <vt:lpstr>Profils RH</vt:lpstr>
      <vt:lpstr>Coûts Azure</vt:lpstr>
      <vt:lpstr>Bilan comptable</vt:lpstr>
      <vt:lpstr>Organisation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2025-02-18T18:47:55Z</dcterms:created>
  <dcterms:modified xsi:type="dcterms:W3CDTF">2025-02-26T17:20:32Z</dcterms:modified>
</cp:coreProperties>
</file>