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Meenu\PycharmProjects\FinancialDistressPrediction\"/>
    </mc:Choice>
  </mc:AlternateContent>
  <xr:revisionPtr revIDLastSave="0" documentId="13_ncr:1_{00415C20-1281-4913-BA1B-2AFA5BAB755E}" xr6:coauthVersionLast="43" xr6:coauthVersionMax="43" xr10:uidLastSave="{00000000-0000-0000-0000-000000000000}"/>
  <bookViews>
    <workbookView xWindow="-120" yWindow="-120" windowWidth="20730" windowHeight="11160" firstSheet="5" activeTab="5" xr2:uid="{00000000-000D-0000-FFFF-FFFF00000000}"/>
  </bookViews>
  <sheets>
    <sheet name="Sheet1" sheetId="1" state="hidden" r:id="rId1"/>
    <sheet name="Pre-DataSet" sheetId="3" state="hidden" r:id="rId2"/>
    <sheet name="DataSet" sheetId="4" state="hidden" r:id="rId3"/>
    <sheet name="DataSetFinal" sheetId="6" state="hidden" r:id="rId4"/>
    <sheet name="Pre-DataSet3" sheetId="9" state="hidden" r:id="rId5"/>
    <sheet name="DataSet2" sheetId="14" r:id="rId6"/>
  </sheets>
  <definedNames>
    <definedName name="_xlnm._FilterDatabase" localSheetId="0" hidden="1">Sheet1!$A$4:$AB$382</definedName>
  </definedNames>
  <calcPr calcId="18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90" i="6" l="1"/>
  <c r="U90" i="6"/>
  <c r="V90" i="6"/>
  <c r="W90" i="6"/>
  <c r="X90" i="6"/>
  <c r="Y90" i="6"/>
  <c r="Z90" i="6"/>
  <c r="AA90" i="6"/>
  <c r="AB90" i="6"/>
  <c r="AC90" i="6"/>
  <c r="AD90" i="6"/>
  <c r="AE90" i="6"/>
  <c r="AF90" i="6"/>
  <c r="N4" i="4"/>
  <c r="T4" i="4"/>
  <c r="U4" i="4"/>
  <c r="V4" i="4"/>
  <c r="W4" i="4"/>
  <c r="X4" i="4"/>
  <c r="Y4" i="4"/>
  <c r="Z4" i="4"/>
  <c r="AA4" i="4"/>
  <c r="AC4" i="4"/>
  <c r="T39" i="3"/>
  <c r="N39" i="3"/>
  <c r="AA39" i="3"/>
  <c r="Z39" i="3"/>
  <c r="Y39" i="3"/>
  <c r="W39" i="3"/>
  <c r="V39" i="3"/>
  <c r="U39" i="3"/>
  <c r="X39" i="3"/>
  <c r="AC39" i="3"/>
  <c r="N38" i="3"/>
  <c r="AA38" i="3"/>
  <c r="Z38" i="3"/>
  <c r="Y38" i="3"/>
  <c r="W38" i="3"/>
  <c r="V38" i="3"/>
  <c r="U38" i="3"/>
  <c r="X38" i="3"/>
  <c r="AC38" i="3"/>
  <c r="N19" i="3"/>
  <c r="AA19" i="3"/>
  <c r="Z19" i="3"/>
  <c r="Y19" i="3"/>
  <c r="W19" i="3"/>
  <c r="V19" i="3"/>
  <c r="U19" i="3"/>
  <c r="X19" i="3"/>
  <c r="AC19" i="3"/>
  <c r="N18" i="3"/>
  <c r="AA18" i="3"/>
  <c r="Z18" i="3"/>
  <c r="Y18" i="3"/>
  <c r="W18" i="3"/>
  <c r="V18" i="3"/>
  <c r="U18" i="3"/>
  <c r="X18" i="3"/>
  <c r="AC18" i="3"/>
  <c r="N17" i="3"/>
  <c r="AA17" i="3"/>
  <c r="Z17" i="3"/>
  <c r="Y17" i="3"/>
  <c r="W17" i="3"/>
  <c r="V17" i="3"/>
  <c r="U17" i="3"/>
  <c r="X17" i="3"/>
  <c r="AC17" i="3"/>
  <c r="N16" i="3"/>
  <c r="AA16" i="3"/>
  <c r="Z16" i="3"/>
  <c r="Y16" i="3"/>
  <c r="W16" i="3"/>
  <c r="V16" i="3"/>
  <c r="U16" i="3"/>
  <c r="X16" i="3"/>
  <c r="AC16" i="3"/>
  <c r="T37" i="3"/>
  <c r="N37" i="3"/>
  <c r="AA37" i="3"/>
  <c r="Z37" i="3"/>
  <c r="Y37" i="3"/>
  <c r="W37" i="3"/>
  <c r="V37" i="3"/>
  <c r="U37" i="3"/>
  <c r="X37" i="3"/>
  <c r="AC37" i="3"/>
  <c r="N36" i="3"/>
  <c r="AA36" i="3"/>
  <c r="Z36" i="3"/>
  <c r="Y36" i="3"/>
  <c r="W36" i="3"/>
  <c r="V36" i="3"/>
  <c r="U36" i="3"/>
  <c r="X36" i="3"/>
  <c r="AC36" i="3"/>
  <c r="T35" i="3"/>
  <c r="N35" i="3"/>
  <c r="AA35" i="3"/>
  <c r="Z35" i="3"/>
  <c r="Y35" i="3"/>
  <c r="W35" i="3"/>
  <c r="V35" i="3"/>
  <c r="U35" i="3"/>
  <c r="X35" i="3"/>
  <c r="AC35" i="3"/>
  <c r="T34" i="3"/>
  <c r="N34" i="3"/>
  <c r="AA34" i="3"/>
  <c r="Z34" i="3"/>
  <c r="Y34" i="3"/>
  <c r="W34" i="3"/>
  <c r="V34" i="3"/>
  <c r="U34" i="3"/>
  <c r="X34" i="3"/>
  <c r="AC34" i="3"/>
  <c r="T33" i="3"/>
  <c r="N33" i="3"/>
  <c r="AA33" i="3"/>
  <c r="Z33" i="3"/>
  <c r="Y33" i="3"/>
  <c r="W33" i="3"/>
  <c r="V33" i="3"/>
  <c r="U33" i="3"/>
  <c r="X33" i="3"/>
  <c r="AC33" i="3"/>
  <c r="T32" i="3"/>
  <c r="N32" i="3"/>
  <c r="AA32" i="3"/>
  <c r="Z32" i="3"/>
  <c r="Y32" i="3"/>
  <c r="W32" i="3"/>
  <c r="V32" i="3"/>
  <c r="U32" i="3"/>
  <c r="X32" i="3"/>
  <c r="AC32" i="3"/>
  <c r="T15" i="3"/>
  <c r="N15" i="3"/>
  <c r="AA15" i="3"/>
  <c r="Z15" i="3"/>
  <c r="Y15" i="3"/>
  <c r="W15" i="3"/>
  <c r="V15" i="3"/>
  <c r="U15" i="3"/>
  <c r="X15" i="3"/>
  <c r="AC15" i="3"/>
  <c r="T14" i="3"/>
  <c r="N14" i="3"/>
  <c r="AA14" i="3"/>
  <c r="Z14" i="3"/>
  <c r="Y14" i="3"/>
  <c r="W14" i="3"/>
  <c r="V14" i="3"/>
  <c r="U14" i="3"/>
  <c r="X14" i="3"/>
  <c r="AC14" i="3"/>
  <c r="N31" i="3"/>
  <c r="AA31" i="3"/>
  <c r="Z31" i="3"/>
  <c r="Y31" i="3"/>
  <c r="W31" i="3"/>
  <c r="V31" i="3"/>
  <c r="U31" i="3"/>
  <c r="X31" i="3"/>
  <c r="AC31" i="3"/>
  <c r="N30" i="3"/>
  <c r="AA30" i="3"/>
  <c r="Z30" i="3"/>
  <c r="Y30" i="3"/>
  <c r="W30" i="3"/>
  <c r="V30" i="3"/>
  <c r="U30" i="3"/>
  <c r="X30" i="3"/>
  <c r="AC30" i="3"/>
  <c r="N29" i="3"/>
  <c r="AA29" i="3"/>
  <c r="Z29" i="3"/>
  <c r="Y29" i="3"/>
  <c r="W29" i="3"/>
  <c r="V29" i="3"/>
  <c r="U29" i="3"/>
  <c r="X29" i="3"/>
  <c r="AC29" i="3"/>
  <c r="N28" i="3"/>
  <c r="AA28" i="3"/>
  <c r="Z28" i="3"/>
  <c r="Y28" i="3"/>
  <c r="W28" i="3"/>
  <c r="V28" i="3"/>
  <c r="U28" i="3"/>
  <c r="X28" i="3"/>
  <c r="AC28" i="3"/>
  <c r="N21" i="3"/>
  <c r="T21" i="3"/>
  <c r="U21" i="3"/>
  <c r="V21" i="3"/>
  <c r="W21" i="3"/>
  <c r="X21" i="3"/>
  <c r="Y21" i="3"/>
  <c r="Z21" i="3"/>
  <c r="AA21" i="3"/>
  <c r="AC21" i="3"/>
  <c r="AC20" i="3"/>
  <c r="AC22" i="3"/>
  <c r="AC23" i="3"/>
  <c r="AC2" i="3"/>
  <c r="AC3" i="3"/>
  <c r="AC4" i="3"/>
  <c r="AC5" i="3"/>
  <c r="AC7" i="3"/>
  <c r="AC6" i="3"/>
  <c r="AC8" i="3"/>
  <c r="AC9" i="3"/>
  <c r="AC24" i="3"/>
  <c r="AC25" i="3"/>
  <c r="AC10" i="3"/>
  <c r="AC11" i="3"/>
  <c r="AC12" i="3"/>
  <c r="AC13" i="3"/>
  <c r="T13" i="3"/>
  <c r="N13" i="3"/>
  <c r="AA13" i="3"/>
  <c r="Z13" i="3"/>
  <c r="Y13" i="3"/>
  <c r="W13" i="3"/>
  <c r="V13" i="3"/>
  <c r="U13" i="3"/>
  <c r="X13" i="3"/>
  <c r="T12" i="3"/>
  <c r="N12" i="3"/>
  <c r="AA12" i="3"/>
  <c r="Z12" i="3"/>
  <c r="Y12" i="3"/>
  <c r="W12" i="3"/>
  <c r="V12" i="3"/>
  <c r="U12" i="3"/>
  <c r="X12" i="3"/>
  <c r="N11" i="3"/>
  <c r="AA11" i="3"/>
  <c r="Z11" i="3"/>
  <c r="Y11" i="3"/>
  <c r="W11" i="3"/>
  <c r="V11" i="3"/>
  <c r="U11" i="3"/>
  <c r="X11" i="3"/>
  <c r="N10" i="3"/>
  <c r="AA10" i="3"/>
  <c r="Z10" i="3"/>
  <c r="Y10" i="3"/>
  <c r="W10" i="3"/>
  <c r="V10" i="3"/>
  <c r="U10" i="3"/>
  <c r="X10" i="3"/>
  <c r="N25" i="3"/>
  <c r="AA25" i="3"/>
  <c r="Z25" i="3"/>
  <c r="Y25" i="3"/>
  <c r="W25" i="3"/>
  <c r="V25" i="3"/>
  <c r="U25" i="3"/>
  <c r="X25" i="3"/>
  <c r="N24" i="3"/>
  <c r="AA24" i="3"/>
  <c r="Z24" i="3"/>
  <c r="Y24" i="3"/>
  <c r="W24" i="3"/>
  <c r="V24" i="3"/>
  <c r="U24" i="3"/>
  <c r="X24" i="3"/>
  <c r="T9" i="3"/>
  <c r="N9" i="3"/>
  <c r="AA9" i="3"/>
  <c r="Z9" i="3"/>
  <c r="Y9" i="3"/>
  <c r="W9" i="3"/>
  <c r="V9" i="3"/>
  <c r="U9" i="3"/>
  <c r="X9" i="3"/>
  <c r="T8" i="3"/>
  <c r="N8" i="3"/>
  <c r="AA8" i="3"/>
  <c r="Z8" i="3"/>
  <c r="Y8" i="3"/>
  <c r="W8" i="3"/>
  <c r="V8" i="3"/>
  <c r="U8" i="3"/>
  <c r="X8" i="3"/>
  <c r="T6" i="3"/>
  <c r="N6" i="3"/>
  <c r="AA6" i="3"/>
  <c r="Z6" i="3"/>
  <c r="Y6" i="3"/>
  <c r="W6" i="3"/>
  <c r="V6" i="3"/>
  <c r="U6" i="3"/>
  <c r="X6" i="3"/>
  <c r="T7" i="3"/>
  <c r="N7" i="3"/>
  <c r="AA7" i="3"/>
  <c r="Z7" i="3"/>
  <c r="Y7" i="3"/>
  <c r="W7" i="3"/>
  <c r="V7" i="3"/>
  <c r="U7" i="3"/>
  <c r="X7" i="3"/>
  <c r="T5" i="3"/>
  <c r="N5" i="3"/>
  <c r="AA5" i="3"/>
  <c r="Z5" i="3"/>
  <c r="Y5" i="3"/>
  <c r="W5" i="3"/>
  <c r="V5" i="3"/>
  <c r="U5" i="3"/>
  <c r="X5" i="3"/>
  <c r="T4" i="3"/>
  <c r="N4" i="3"/>
  <c r="AA4" i="3"/>
  <c r="Z4" i="3"/>
  <c r="Y4" i="3"/>
  <c r="W4" i="3"/>
  <c r="V4" i="3"/>
  <c r="U4" i="3"/>
  <c r="X4" i="3"/>
  <c r="P4" i="3"/>
  <c r="T20" i="3"/>
  <c r="N20" i="3"/>
  <c r="AA20" i="3"/>
  <c r="Z20" i="3"/>
  <c r="Y20" i="3"/>
  <c r="W20" i="3"/>
  <c r="V20" i="3"/>
  <c r="U20" i="3"/>
  <c r="X20" i="3"/>
  <c r="N23" i="3"/>
  <c r="AA23" i="3"/>
  <c r="Z23" i="3"/>
  <c r="Y23" i="3"/>
  <c r="W23" i="3"/>
  <c r="V23" i="3"/>
  <c r="U23" i="3"/>
  <c r="X23" i="3"/>
  <c r="N22" i="3"/>
  <c r="AA22" i="3"/>
  <c r="Z22" i="3"/>
  <c r="Y22" i="3"/>
  <c r="W22" i="3"/>
  <c r="V22" i="3"/>
  <c r="U22" i="3"/>
  <c r="X22" i="3"/>
  <c r="T3" i="3"/>
  <c r="N3" i="3"/>
  <c r="AA3" i="3"/>
  <c r="Z3" i="3"/>
  <c r="Y3" i="3"/>
  <c r="W3" i="3"/>
  <c r="V3" i="3"/>
  <c r="U3" i="3"/>
  <c r="X3" i="3"/>
  <c r="T2" i="3"/>
  <c r="N2" i="3"/>
  <c r="AA2" i="3"/>
  <c r="Z2" i="3"/>
  <c r="Y2" i="3"/>
  <c r="W2" i="3"/>
  <c r="V2" i="3"/>
  <c r="U2" i="3"/>
  <c r="X2" i="3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158" i="1"/>
  <c r="AQ159" i="1"/>
  <c r="AQ160" i="1"/>
  <c r="AQ161" i="1"/>
  <c r="AQ162" i="1"/>
  <c r="AQ163" i="1"/>
  <c r="AQ164" i="1"/>
  <c r="AQ165" i="1"/>
  <c r="AQ166" i="1"/>
  <c r="AQ167" i="1"/>
  <c r="AQ168" i="1"/>
  <c r="AQ169" i="1"/>
  <c r="AQ170" i="1"/>
  <c r="AQ171" i="1"/>
  <c r="AQ172" i="1"/>
  <c r="AQ173" i="1"/>
  <c r="AQ174" i="1"/>
  <c r="AQ175" i="1"/>
  <c r="AQ176" i="1"/>
  <c r="AQ177" i="1"/>
  <c r="AQ178" i="1"/>
  <c r="AQ179" i="1"/>
  <c r="AQ180" i="1"/>
  <c r="AQ181" i="1"/>
  <c r="AQ182" i="1"/>
  <c r="AQ183" i="1"/>
  <c r="AQ184" i="1"/>
  <c r="AQ185" i="1"/>
  <c r="AQ186" i="1"/>
  <c r="AQ187" i="1"/>
  <c r="AQ188" i="1"/>
  <c r="AQ189" i="1"/>
  <c r="AQ190" i="1"/>
  <c r="AQ191" i="1"/>
  <c r="AQ192" i="1"/>
  <c r="AQ193" i="1"/>
  <c r="AQ194" i="1"/>
  <c r="AQ195" i="1"/>
  <c r="AQ196" i="1"/>
  <c r="AQ197" i="1"/>
  <c r="AQ198" i="1"/>
  <c r="AQ199" i="1"/>
  <c r="AQ200" i="1"/>
  <c r="AQ201" i="1"/>
  <c r="AQ202" i="1"/>
  <c r="AQ203" i="1"/>
  <c r="AQ204" i="1"/>
  <c r="AQ205" i="1"/>
  <c r="AQ206" i="1"/>
  <c r="AQ207" i="1"/>
  <c r="AQ208" i="1"/>
  <c r="AQ209" i="1"/>
  <c r="AQ210" i="1"/>
  <c r="AQ211" i="1"/>
  <c r="AQ212" i="1"/>
  <c r="AQ213" i="1"/>
  <c r="AQ214" i="1"/>
  <c r="AQ215" i="1"/>
  <c r="AQ216" i="1"/>
  <c r="AQ217" i="1"/>
  <c r="AQ218" i="1"/>
  <c r="AQ219" i="1"/>
  <c r="AQ220" i="1"/>
  <c r="AQ221" i="1"/>
  <c r="AQ222" i="1"/>
  <c r="AQ223" i="1"/>
  <c r="AQ224" i="1"/>
  <c r="AQ225" i="1"/>
  <c r="AQ226" i="1"/>
  <c r="AQ227" i="1"/>
  <c r="AQ228" i="1"/>
  <c r="AQ229" i="1"/>
  <c r="AQ230" i="1"/>
  <c r="AQ231" i="1"/>
  <c r="AQ232" i="1"/>
  <c r="AQ233" i="1"/>
  <c r="AQ234" i="1"/>
  <c r="AQ235" i="1"/>
  <c r="AQ236" i="1"/>
  <c r="AQ237" i="1"/>
  <c r="AQ238" i="1"/>
  <c r="AQ239" i="1"/>
  <c r="AQ240" i="1"/>
  <c r="AQ241" i="1"/>
  <c r="AQ242" i="1"/>
  <c r="AQ243" i="1"/>
  <c r="AQ244" i="1"/>
  <c r="AQ245" i="1"/>
  <c r="AQ246" i="1"/>
  <c r="AQ247" i="1"/>
  <c r="AQ248" i="1"/>
  <c r="AQ249" i="1"/>
  <c r="AQ250" i="1"/>
  <c r="AQ251" i="1"/>
  <c r="AQ252" i="1"/>
  <c r="AQ253" i="1"/>
  <c r="AQ254" i="1"/>
  <c r="AQ255" i="1"/>
  <c r="AQ256" i="1"/>
  <c r="AQ257" i="1"/>
  <c r="AQ258" i="1"/>
  <c r="AQ259" i="1"/>
  <c r="AQ260" i="1"/>
  <c r="AQ261" i="1"/>
  <c r="AQ262" i="1"/>
  <c r="AQ263" i="1"/>
  <c r="AQ264" i="1"/>
  <c r="AQ265" i="1"/>
  <c r="AQ266" i="1"/>
  <c r="AQ267" i="1"/>
  <c r="AQ268" i="1"/>
  <c r="AQ269" i="1"/>
  <c r="AQ270" i="1"/>
  <c r="AQ271" i="1"/>
  <c r="AQ272" i="1"/>
  <c r="AQ273" i="1"/>
  <c r="AQ274" i="1"/>
  <c r="AQ275" i="1"/>
  <c r="AQ276" i="1"/>
  <c r="AQ277" i="1"/>
  <c r="AQ278" i="1"/>
  <c r="AQ279" i="1"/>
  <c r="AQ280" i="1"/>
  <c r="AQ281" i="1"/>
  <c r="AQ282" i="1"/>
  <c r="AQ283" i="1"/>
  <c r="AQ284" i="1"/>
  <c r="AQ285" i="1"/>
  <c r="AQ286" i="1"/>
  <c r="AQ287" i="1"/>
  <c r="AQ288" i="1"/>
  <c r="AQ289" i="1"/>
  <c r="AQ290" i="1"/>
  <c r="AQ291" i="1"/>
  <c r="AQ292" i="1"/>
  <c r="AQ293" i="1"/>
  <c r="AQ294" i="1"/>
  <c r="AQ295" i="1"/>
  <c r="AQ296" i="1"/>
  <c r="AQ297" i="1"/>
  <c r="AQ298" i="1"/>
  <c r="AQ299" i="1"/>
  <c r="AQ300" i="1"/>
  <c r="AQ301" i="1"/>
  <c r="AQ302" i="1"/>
  <c r="AQ303" i="1"/>
  <c r="AQ304" i="1"/>
  <c r="AQ305" i="1"/>
  <c r="AQ306" i="1"/>
  <c r="AQ307" i="1"/>
  <c r="AQ308" i="1"/>
  <c r="AQ309" i="1"/>
  <c r="AQ310" i="1"/>
  <c r="AQ311" i="1"/>
  <c r="AQ312" i="1"/>
  <c r="AQ313" i="1"/>
  <c r="AQ314" i="1"/>
  <c r="AQ315" i="1"/>
  <c r="AQ316" i="1"/>
  <c r="AQ317" i="1"/>
  <c r="AQ318" i="1"/>
  <c r="AQ319" i="1"/>
  <c r="AQ320" i="1"/>
  <c r="AQ321" i="1"/>
  <c r="AQ322" i="1"/>
  <c r="AQ323" i="1"/>
  <c r="AQ324" i="1"/>
  <c r="AQ325" i="1"/>
  <c r="AQ326" i="1"/>
  <c r="AQ327" i="1"/>
  <c r="AQ328" i="1"/>
  <c r="AQ329" i="1"/>
  <c r="AQ330" i="1"/>
  <c r="AQ331" i="1"/>
  <c r="AQ332" i="1"/>
  <c r="AQ333" i="1"/>
  <c r="AQ334" i="1"/>
  <c r="AQ335" i="1"/>
  <c r="AQ336" i="1"/>
  <c r="AQ337" i="1"/>
  <c r="AQ338" i="1"/>
  <c r="AQ339" i="1"/>
  <c r="AQ340" i="1"/>
  <c r="AQ341" i="1"/>
  <c r="AQ342" i="1"/>
  <c r="AQ343" i="1"/>
  <c r="AQ344" i="1"/>
  <c r="AQ345" i="1"/>
  <c r="AQ346" i="1"/>
  <c r="AQ347" i="1"/>
  <c r="AQ348" i="1"/>
  <c r="AQ349" i="1"/>
  <c r="AQ350" i="1"/>
  <c r="AQ351" i="1"/>
  <c r="AQ352" i="1"/>
  <c r="AQ353" i="1"/>
  <c r="AQ354" i="1"/>
  <c r="AQ355" i="1"/>
  <c r="AQ356" i="1"/>
  <c r="AQ357" i="1"/>
  <c r="AQ358" i="1"/>
  <c r="AQ359" i="1"/>
  <c r="AQ360" i="1"/>
  <c r="AQ361" i="1"/>
  <c r="AQ362" i="1"/>
  <c r="AQ363" i="1"/>
  <c r="AQ364" i="1"/>
  <c r="AQ365" i="1"/>
  <c r="AQ366" i="1"/>
  <c r="AQ367" i="1"/>
  <c r="AQ368" i="1"/>
  <c r="AQ369" i="1"/>
  <c r="AQ370" i="1"/>
  <c r="AQ371" i="1"/>
  <c r="AQ372" i="1"/>
  <c r="AQ373" i="1"/>
  <c r="AQ374" i="1"/>
  <c r="AQ375" i="1"/>
  <c r="AQ376" i="1"/>
  <c r="AQ377" i="1"/>
  <c r="AQ378" i="1"/>
  <c r="AQ379" i="1"/>
  <c r="AQ380" i="1"/>
  <c r="AQ381" i="1"/>
  <c r="AQ382" i="1"/>
  <c r="AQ5" i="1"/>
  <c r="AM5" i="1"/>
  <c r="AN5" i="1"/>
  <c r="AO5" i="1"/>
  <c r="AP5" i="1"/>
  <c r="AE217" i="1"/>
  <c r="AH217" i="1"/>
  <c r="AO173" i="1"/>
  <c r="AO174" i="1"/>
  <c r="AO175" i="1"/>
  <c r="AM173" i="1"/>
  <c r="AN173" i="1"/>
  <c r="AP173" i="1"/>
  <c r="AM174" i="1"/>
  <c r="AN174" i="1"/>
  <c r="AP174" i="1"/>
  <c r="AM175" i="1"/>
  <c r="AN175" i="1"/>
  <c r="AP175" i="1"/>
  <c r="AI173" i="1"/>
  <c r="AI174" i="1"/>
  <c r="AI175" i="1"/>
  <c r="AH174" i="1"/>
  <c r="AH175" i="1"/>
  <c r="AG174" i="1"/>
  <c r="AG175" i="1"/>
  <c r="AE174" i="1"/>
  <c r="AE175" i="1"/>
  <c r="N155" i="1"/>
  <c r="N156" i="1"/>
  <c r="N157" i="1"/>
  <c r="N154" i="1"/>
  <c r="AM6" i="1"/>
  <c r="AN6" i="1"/>
  <c r="AO6" i="1"/>
  <c r="AP6" i="1"/>
  <c r="AM7" i="1"/>
  <c r="AN7" i="1"/>
  <c r="AO7" i="1"/>
  <c r="AP7" i="1"/>
  <c r="AM8" i="1"/>
  <c r="AN8" i="1"/>
  <c r="AO8" i="1"/>
  <c r="AP8" i="1"/>
  <c r="AM9" i="1"/>
  <c r="AN9" i="1"/>
  <c r="AO9" i="1"/>
  <c r="AP9" i="1"/>
  <c r="AM10" i="1"/>
  <c r="AN10" i="1"/>
  <c r="AO10" i="1"/>
  <c r="AP10" i="1"/>
  <c r="AM11" i="1"/>
  <c r="AN11" i="1"/>
  <c r="AO11" i="1"/>
  <c r="AP11" i="1"/>
  <c r="AM12" i="1"/>
  <c r="AN12" i="1"/>
  <c r="AO12" i="1"/>
  <c r="AP12" i="1"/>
  <c r="AM13" i="1"/>
  <c r="AN13" i="1"/>
  <c r="AO13" i="1"/>
  <c r="AP13" i="1"/>
  <c r="AM14" i="1"/>
  <c r="AN14" i="1"/>
  <c r="AO14" i="1"/>
  <c r="AP14" i="1"/>
  <c r="AM15" i="1"/>
  <c r="AN15" i="1"/>
  <c r="AO15" i="1"/>
  <c r="AP15" i="1"/>
  <c r="AM16" i="1"/>
  <c r="AN16" i="1"/>
  <c r="AO16" i="1"/>
  <c r="AP16" i="1"/>
  <c r="AM17" i="1"/>
  <c r="AN17" i="1"/>
  <c r="AO17" i="1"/>
  <c r="AP17" i="1"/>
  <c r="AM18" i="1"/>
  <c r="AN18" i="1"/>
  <c r="AO18" i="1"/>
  <c r="AP18" i="1"/>
  <c r="AM19" i="1"/>
  <c r="AN19" i="1"/>
  <c r="AO19" i="1"/>
  <c r="AP19" i="1"/>
  <c r="AM20" i="1"/>
  <c r="AN20" i="1"/>
  <c r="AO20" i="1"/>
  <c r="AP20" i="1"/>
  <c r="AM21" i="1"/>
  <c r="AN21" i="1"/>
  <c r="AO21" i="1"/>
  <c r="AP21" i="1"/>
  <c r="AM22" i="1"/>
  <c r="AN22" i="1"/>
  <c r="AO22" i="1"/>
  <c r="AP22" i="1"/>
  <c r="AM23" i="1"/>
  <c r="AN23" i="1"/>
  <c r="AO23" i="1"/>
  <c r="AP23" i="1"/>
  <c r="AM24" i="1"/>
  <c r="AN24" i="1"/>
  <c r="AO24" i="1"/>
  <c r="AP24" i="1"/>
  <c r="AM25" i="1"/>
  <c r="AN25" i="1"/>
  <c r="AO25" i="1"/>
  <c r="AP25" i="1"/>
  <c r="AM26" i="1"/>
  <c r="AN26" i="1"/>
  <c r="AO26" i="1"/>
  <c r="AP26" i="1"/>
  <c r="AM27" i="1"/>
  <c r="AN27" i="1"/>
  <c r="AO27" i="1"/>
  <c r="AP27" i="1"/>
  <c r="AM28" i="1"/>
  <c r="AN28" i="1"/>
  <c r="AO28" i="1"/>
  <c r="AP28" i="1"/>
  <c r="AM29" i="1"/>
  <c r="AN29" i="1"/>
  <c r="AO29" i="1"/>
  <c r="AP29" i="1"/>
  <c r="AM30" i="1"/>
  <c r="AN30" i="1"/>
  <c r="AO30" i="1"/>
  <c r="AP30" i="1"/>
  <c r="AM31" i="1"/>
  <c r="AN31" i="1"/>
  <c r="AO31" i="1"/>
  <c r="AP31" i="1"/>
  <c r="AM32" i="1"/>
  <c r="AN32" i="1"/>
  <c r="AO32" i="1"/>
  <c r="AP32" i="1"/>
  <c r="AM33" i="1"/>
  <c r="AN33" i="1"/>
  <c r="AO33" i="1"/>
  <c r="AP33" i="1"/>
  <c r="AM34" i="1"/>
  <c r="AN34" i="1"/>
  <c r="AO34" i="1"/>
  <c r="AP34" i="1"/>
  <c r="AM35" i="1"/>
  <c r="AN35" i="1"/>
  <c r="AO35" i="1"/>
  <c r="AP35" i="1"/>
  <c r="AM36" i="1"/>
  <c r="AN36" i="1"/>
  <c r="AO36" i="1"/>
  <c r="AP36" i="1"/>
  <c r="AM37" i="1"/>
  <c r="AN37" i="1"/>
  <c r="AO37" i="1"/>
  <c r="AP37" i="1"/>
  <c r="AM38" i="1"/>
  <c r="AN38" i="1"/>
  <c r="AO38" i="1"/>
  <c r="AP38" i="1"/>
  <c r="AM39" i="1"/>
  <c r="AN39" i="1"/>
  <c r="AO39" i="1"/>
  <c r="AP39" i="1"/>
  <c r="AM40" i="1"/>
  <c r="AN40" i="1"/>
  <c r="AO40" i="1"/>
  <c r="AP40" i="1"/>
  <c r="AM41" i="1"/>
  <c r="AN41" i="1"/>
  <c r="AO41" i="1"/>
  <c r="AP41" i="1"/>
  <c r="AM42" i="1"/>
  <c r="AN42" i="1"/>
  <c r="AO42" i="1"/>
  <c r="AP42" i="1"/>
  <c r="AM43" i="1"/>
  <c r="AN43" i="1"/>
  <c r="AO43" i="1"/>
  <c r="AP43" i="1"/>
  <c r="AM44" i="1"/>
  <c r="AN44" i="1"/>
  <c r="AO44" i="1"/>
  <c r="AP44" i="1"/>
  <c r="AM45" i="1"/>
  <c r="AN45" i="1"/>
  <c r="AO45" i="1"/>
  <c r="AP45" i="1"/>
  <c r="AM46" i="1"/>
  <c r="AN46" i="1"/>
  <c r="AO46" i="1"/>
  <c r="AP46" i="1"/>
  <c r="AM47" i="1"/>
  <c r="AN47" i="1"/>
  <c r="AO47" i="1"/>
  <c r="AP47" i="1"/>
  <c r="AM48" i="1"/>
  <c r="AN48" i="1"/>
  <c r="AO48" i="1"/>
  <c r="AP48" i="1"/>
  <c r="AM49" i="1"/>
  <c r="AN49" i="1"/>
  <c r="AO49" i="1"/>
  <c r="AP49" i="1"/>
  <c r="AM50" i="1"/>
  <c r="AN50" i="1"/>
  <c r="AO50" i="1"/>
  <c r="AP50" i="1"/>
  <c r="AM51" i="1"/>
  <c r="AN51" i="1"/>
  <c r="AO51" i="1"/>
  <c r="AP51" i="1"/>
  <c r="AM52" i="1"/>
  <c r="AN52" i="1"/>
  <c r="AO52" i="1"/>
  <c r="AP52" i="1"/>
  <c r="AM53" i="1"/>
  <c r="AN53" i="1"/>
  <c r="AO53" i="1"/>
  <c r="AP53" i="1"/>
  <c r="AM54" i="1"/>
  <c r="AN54" i="1"/>
  <c r="AO54" i="1"/>
  <c r="AP54" i="1"/>
  <c r="AM55" i="1"/>
  <c r="AN55" i="1"/>
  <c r="AO55" i="1"/>
  <c r="AP55" i="1"/>
  <c r="AM56" i="1"/>
  <c r="AN56" i="1"/>
  <c r="AO56" i="1"/>
  <c r="AP56" i="1"/>
  <c r="AM57" i="1"/>
  <c r="AN57" i="1"/>
  <c r="AO57" i="1"/>
  <c r="AP57" i="1"/>
  <c r="AM58" i="1"/>
  <c r="AN58" i="1"/>
  <c r="AO58" i="1"/>
  <c r="AP58" i="1"/>
  <c r="AM59" i="1"/>
  <c r="AN59" i="1"/>
  <c r="AO59" i="1"/>
  <c r="AP59" i="1"/>
  <c r="AM60" i="1"/>
  <c r="AN60" i="1"/>
  <c r="AO60" i="1"/>
  <c r="AP60" i="1"/>
  <c r="AM61" i="1"/>
  <c r="AN61" i="1"/>
  <c r="AO61" i="1"/>
  <c r="AP61" i="1"/>
  <c r="AM62" i="1"/>
  <c r="AN62" i="1"/>
  <c r="AO62" i="1"/>
  <c r="AP62" i="1"/>
  <c r="AM63" i="1"/>
  <c r="AN63" i="1"/>
  <c r="AO63" i="1"/>
  <c r="AP63" i="1"/>
  <c r="AM64" i="1"/>
  <c r="AN64" i="1"/>
  <c r="AO64" i="1"/>
  <c r="AP64" i="1"/>
  <c r="AM65" i="1"/>
  <c r="AN65" i="1"/>
  <c r="AO65" i="1"/>
  <c r="AP65" i="1"/>
  <c r="AM66" i="1"/>
  <c r="AN66" i="1"/>
  <c r="AO66" i="1"/>
  <c r="AP66" i="1"/>
  <c r="AM67" i="1"/>
  <c r="AN67" i="1"/>
  <c r="AO67" i="1"/>
  <c r="AP67" i="1"/>
  <c r="AM68" i="1"/>
  <c r="AN68" i="1"/>
  <c r="AO68" i="1"/>
  <c r="AP68" i="1"/>
  <c r="AM69" i="1"/>
  <c r="AN69" i="1"/>
  <c r="AO69" i="1"/>
  <c r="AP69" i="1"/>
  <c r="AM70" i="1"/>
  <c r="AN70" i="1"/>
  <c r="AO70" i="1"/>
  <c r="AP70" i="1"/>
  <c r="AM71" i="1"/>
  <c r="AN71" i="1"/>
  <c r="AO71" i="1"/>
  <c r="AP71" i="1"/>
  <c r="AM72" i="1"/>
  <c r="AN72" i="1"/>
  <c r="AO72" i="1"/>
  <c r="AP72" i="1"/>
  <c r="AM73" i="1"/>
  <c r="AN73" i="1"/>
  <c r="AO73" i="1"/>
  <c r="AP73" i="1"/>
  <c r="AM74" i="1"/>
  <c r="AN74" i="1"/>
  <c r="AO74" i="1"/>
  <c r="AP74" i="1"/>
  <c r="AM75" i="1"/>
  <c r="AN75" i="1"/>
  <c r="AO75" i="1"/>
  <c r="AP75" i="1"/>
  <c r="AM76" i="1"/>
  <c r="AN76" i="1"/>
  <c r="AO76" i="1"/>
  <c r="AP76" i="1"/>
  <c r="AM77" i="1"/>
  <c r="AN77" i="1"/>
  <c r="AO77" i="1"/>
  <c r="AP77" i="1"/>
  <c r="AM78" i="1"/>
  <c r="AN78" i="1"/>
  <c r="AO78" i="1"/>
  <c r="AP78" i="1"/>
  <c r="AM79" i="1"/>
  <c r="AN79" i="1"/>
  <c r="AO79" i="1"/>
  <c r="AP79" i="1"/>
  <c r="AM80" i="1"/>
  <c r="AN80" i="1"/>
  <c r="AO80" i="1"/>
  <c r="AP80" i="1"/>
  <c r="AM81" i="1"/>
  <c r="AN81" i="1"/>
  <c r="AO81" i="1"/>
  <c r="AP81" i="1"/>
  <c r="AM82" i="1"/>
  <c r="AN82" i="1"/>
  <c r="AO82" i="1"/>
  <c r="AP82" i="1"/>
  <c r="AO83" i="1"/>
  <c r="AM83" i="1"/>
  <c r="AN83" i="1"/>
  <c r="AP83" i="1"/>
  <c r="AO84" i="1"/>
  <c r="AM84" i="1"/>
  <c r="AN84" i="1"/>
  <c r="AP84" i="1"/>
  <c r="AO85" i="1"/>
  <c r="AM85" i="1"/>
  <c r="AN85" i="1"/>
  <c r="AP85" i="1"/>
  <c r="AM86" i="1"/>
  <c r="AN86" i="1"/>
  <c r="AO86" i="1"/>
  <c r="AP86" i="1"/>
  <c r="AM87" i="1"/>
  <c r="AN87" i="1"/>
  <c r="AO87" i="1"/>
  <c r="AP87" i="1"/>
  <c r="AM88" i="1"/>
  <c r="AN88" i="1"/>
  <c r="AO88" i="1"/>
  <c r="AP88" i="1"/>
  <c r="AM89" i="1"/>
  <c r="AN89" i="1"/>
  <c r="AO89" i="1"/>
  <c r="AP89" i="1"/>
  <c r="AM90" i="1"/>
  <c r="AN90" i="1"/>
  <c r="AO90" i="1"/>
  <c r="AP90" i="1"/>
  <c r="AM91" i="1"/>
  <c r="AN91" i="1"/>
  <c r="AO91" i="1"/>
  <c r="AP91" i="1"/>
  <c r="AM92" i="1"/>
  <c r="AN92" i="1"/>
  <c r="AO92" i="1"/>
  <c r="AP92" i="1"/>
  <c r="AM93" i="1"/>
  <c r="AN93" i="1"/>
  <c r="AO93" i="1"/>
  <c r="AP93" i="1"/>
  <c r="AM94" i="1"/>
  <c r="AN94" i="1"/>
  <c r="AO94" i="1"/>
  <c r="AP94" i="1"/>
  <c r="AM95" i="1"/>
  <c r="AN95" i="1"/>
  <c r="AO95" i="1"/>
  <c r="AP95" i="1"/>
  <c r="AM96" i="1"/>
  <c r="AN96" i="1"/>
  <c r="AO96" i="1"/>
  <c r="AP96" i="1"/>
  <c r="AM97" i="1"/>
  <c r="AN97" i="1"/>
  <c r="AO97" i="1"/>
  <c r="AP97" i="1"/>
  <c r="AM98" i="1"/>
  <c r="AN98" i="1"/>
  <c r="AO98" i="1"/>
  <c r="AP98" i="1"/>
  <c r="AM99" i="1"/>
  <c r="AN99" i="1"/>
  <c r="AO99" i="1"/>
  <c r="AP99" i="1"/>
  <c r="AM100" i="1"/>
  <c r="AN100" i="1"/>
  <c r="AO100" i="1"/>
  <c r="AP100" i="1"/>
  <c r="AM101" i="1"/>
  <c r="AN101" i="1"/>
  <c r="AO101" i="1"/>
  <c r="AP101" i="1"/>
  <c r="AM102" i="1"/>
  <c r="AN102" i="1"/>
  <c r="AO102" i="1"/>
  <c r="AP102" i="1"/>
  <c r="AM103" i="1"/>
  <c r="AN103" i="1"/>
  <c r="AO103" i="1"/>
  <c r="AP103" i="1"/>
  <c r="AM104" i="1"/>
  <c r="AN104" i="1"/>
  <c r="AO104" i="1"/>
  <c r="AP104" i="1"/>
  <c r="AM105" i="1"/>
  <c r="AN105" i="1"/>
  <c r="AO105" i="1"/>
  <c r="AP105" i="1"/>
  <c r="AO106" i="1"/>
  <c r="AM106" i="1"/>
  <c r="AN106" i="1"/>
  <c r="AP106" i="1"/>
  <c r="AO107" i="1"/>
  <c r="AM107" i="1"/>
  <c r="AN107" i="1"/>
  <c r="AP107" i="1"/>
  <c r="AO108" i="1"/>
  <c r="AM108" i="1"/>
  <c r="AN108" i="1"/>
  <c r="AP108" i="1"/>
  <c r="AM109" i="1"/>
  <c r="AN109" i="1"/>
  <c r="AO109" i="1"/>
  <c r="AP109" i="1"/>
  <c r="AM110" i="1"/>
  <c r="AN110" i="1"/>
  <c r="AO110" i="1"/>
  <c r="AP110" i="1"/>
  <c r="AM111" i="1"/>
  <c r="AN111" i="1"/>
  <c r="AO111" i="1"/>
  <c r="AP111" i="1"/>
  <c r="AM112" i="1"/>
  <c r="AN112" i="1"/>
  <c r="AO112" i="1"/>
  <c r="AP112" i="1"/>
  <c r="AM113" i="1"/>
  <c r="AN113" i="1"/>
  <c r="AO113" i="1"/>
  <c r="AP113" i="1"/>
  <c r="AM114" i="1"/>
  <c r="AN114" i="1"/>
  <c r="AO114" i="1"/>
  <c r="AP114" i="1"/>
  <c r="AM115" i="1"/>
  <c r="AN115" i="1"/>
  <c r="AO115" i="1"/>
  <c r="AP115" i="1"/>
  <c r="AM116" i="1"/>
  <c r="AN116" i="1"/>
  <c r="AO116" i="1"/>
  <c r="AP116" i="1"/>
  <c r="AM117" i="1"/>
  <c r="AN117" i="1"/>
  <c r="AO117" i="1"/>
  <c r="AP117" i="1"/>
  <c r="AM118" i="1"/>
  <c r="AN118" i="1"/>
  <c r="AO118" i="1"/>
  <c r="AP118" i="1"/>
  <c r="AM119" i="1"/>
  <c r="AN119" i="1"/>
  <c r="AO119" i="1"/>
  <c r="AP119" i="1"/>
  <c r="AM120" i="1"/>
  <c r="AN120" i="1"/>
  <c r="AO120" i="1"/>
  <c r="AP120" i="1"/>
  <c r="AM121" i="1"/>
  <c r="AN121" i="1"/>
  <c r="AO121" i="1"/>
  <c r="AP121" i="1"/>
  <c r="AM122" i="1"/>
  <c r="AN122" i="1"/>
  <c r="AO122" i="1"/>
  <c r="AP122" i="1"/>
  <c r="AM123" i="1"/>
  <c r="AN123" i="1"/>
  <c r="AO123" i="1"/>
  <c r="AP123" i="1"/>
  <c r="AM124" i="1"/>
  <c r="AN124" i="1"/>
  <c r="AO124" i="1"/>
  <c r="AP124" i="1"/>
  <c r="AO125" i="1"/>
  <c r="AM125" i="1"/>
  <c r="AN125" i="1"/>
  <c r="AP125" i="1"/>
  <c r="AO126" i="1"/>
  <c r="AM126" i="1"/>
  <c r="AN126" i="1"/>
  <c r="AP126" i="1"/>
  <c r="AO127" i="1"/>
  <c r="AM127" i="1"/>
  <c r="AN127" i="1"/>
  <c r="AP127" i="1"/>
  <c r="AO128" i="1"/>
  <c r="AM128" i="1"/>
  <c r="AN128" i="1"/>
  <c r="AP128" i="1"/>
  <c r="AO129" i="1"/>
  <c r="AM129" i="1"/>
  <c r="AN129" i="1"/>
  <c r="AP129" i="1"/>
  <c r="AO130" i="1"/>
  <c r="AM130" i="1"/>
  <c r="AN130" i="1"/>
  <c r="AP130" i="1"/>
  <c r="AO131" i="1"/>
  <c r="AM131" i="1"/>
  <c r="AN131" i="1"/>
  <c r="AP131" i="1"/>
  <c r="AO132" i="1"/>
  <c r="AM132" i="1"/>
  <c r="AN132" i="1"/>
  <c r="AP132" i="1"/>
  <c r="AO133" i="1"/>
  <c r="AM133" i="1"/>
  <c r="AN133" i="1"/>
  <c r="AP133" i="1"/>
  <c r="AO134" i="1"/>
  <c r="AM134" i="1"/>
  <c r="AN134" i="1"/>
  <c r="AP134" i="1"/>
  <c r="AO135" i="1"/>
  <c r="AM135" i="1"/>
  <c r="AN135" i="1"/>
  <c r="AP135" i="1"/>
  <c r="AO136" i="1"/>
  <c r="AM136" i="1"/>
  <c r="AN136" i="1"/>
  <c r="AP136" i="1"/>
  <c r="AO137" i="1"/>
  <c r="AM137" i="1"/>
  <c r="AN137" i="1"/>
  <c r="AP137" i="1"/>
  <c r="AO138" i="1"/>
  <c r="AM138" i="1"/>
  <c r="AN138" i="1"/>
  <c r="AP138" i="1"/>
  <c r="AO139" i="1"/>
  <c r="AM139" i="1"/>
  <c r="AN139" i="1"/>
  <c r="AP139" i="1"/>
  <c r="AO140" i="1"/>
  <c r="AM140" i="1"/>
  <c r="AN140" i="1"/>
  <c r="AP140" i="1"/>
  <c r="AO141" i="1"/>
  <c r="AM141" i="1"/>
  <c r="AN141" i="1"/>
  <c r="AP141" i="1"/>
  <c r="AO142" i="1"/>
  <c r="AM142" i="1"/>
  <c r="AN142" i="1"/>
  <c r="AP142" i="1"/>
  <c r="AO143" i="1"/>
  <c r="AM143" i="1"/>
  <c r="AN143" i="1"/>
  <c r="AP143" i="1"/>
  <c r="AO144" i="1"/>
  <c r="AM144" i="1"/>
  <c r="AN144" i="1"/>
  <c r="AP144" i="1"/>
  <c r="AO145" i="1"/>
  <c r="AM145" i="1"/>
  <c r="AN145" i="1"/>
  <c r="AP145" i="1"/>
  <c r="AO146" i="1"/>
  <c r="AM146" i="1"/>
  <c r="AN146" i="1"/>
  <c r="AP146" i="1"/>
  <c r="AO147" i="1"/>
  <c r="AM147" i="1"/>
  <c r="AN147" i="1"/>
  <c r="AP147" i="1"/>
  <c r="AO148" i="1"/>
  <c r="AM148" i="1"/>
  <c r="AN148" i="1"/>
  <c r="AP148" i="1"/>
  <c r="AO149" i="1"/>
  <c r="AM149" i="1"/>
  <c r="AN149" i="1"/>
  <c r="AP149" i="1"/>
  <c r="AO150" i="1"/>
  <c r="AM150" i="1"/>
  <c r="AN150" i="1"/>
  <c r="AP150" i="1"/>
  <c r="AO151" i="1"/>
  <c r="AM151" i="1"/>
  <c r="AN151" i="1"/>
  <c r="AP151" i="1"/>
  <c r="AO152" i="1"/>
  <c r="AM152" i="1"/>
  <c r="AN152" i="1"/>
  <c r="AP152" i="1"/>
  <c r="AO153" i="1"/>
  <c r="AM153" i="1"/>
  <c r="AN153" i="1"/>
  <c r="AP153" i="1"/>
  <c r="AO154" i="1"/>
  <c r="AM154" i="1"/>
  <c r="AN154" i="1"/>
  <c r="AP154" i="1"/>
  <c r="AO155" i="1"/>
  <c r="AM155" i="1"/>
  <c r="AN155" i="1"/>
  <c r="AP155" i="1"/>
  <c r="AO156" i="1"/>
  <c r="AM156" i="1"/>
  <c r="AN156" i="1"/>
  <c r="AP156" i="1"/>
  <c r="AO157" i="1"/>
  <c r="AM157" i="1"/>
  <c r="AN157" i="1"/>
  <c r="AP157" i="1"/>
  <c r="AO158" i="1"/>
  <c r="AM158" i="1"/>
  <c r="AN158" i="1"/>
  <c r="AP158" i="1"/>
  <c r="AO159" i="1"/>
  <c r="AM159" i="1"/>
  <c r="AN159" i="1"/>
  <c r="AP159" i="1"/>
  <c r="AO160" i="1"/>
  <c r="AM160" i="1"/>
  <c r="AN160" i="1"/>
  <c r="AP160" i="1"/>
  <c r="AO161" i="1"/>
  <c r="AM161" i="1"/>
  <c r="AN161" i="1"/>
  <c r="AP161" i="1"/>
  <c r="AO162" i="1"/>
  <c r="AM162" i="1"/>
  <c r="AN162" i="1"/>
  <c r="AP162" i="1"/>
  <c r="AO163" i="1"/>
  <c r="AM163" i="1"/>
  <c r="AN163" i="1"/>
  <c r="AP163" i="1"/>
  <c r="AO164" i="1"/>
  <c r="AM164" i="1"/>
  <c r="AN164" i="1"/>
  <c r="AP164" i="1"/>
  <c r="AO165" i="1"/>
  <c r="AM165" i="1"/>
  <c r="AN165" i="1"/>
  <c r="AP165" i="1"/>
  <c r="AO166" i="1"/>
  <c r="AM166" i="1"/>
  <c r="AN166" i="1"/>
  <c r="AP166" i="1"/>
  <c r="AO167" i="1"/>
  <c r="AM167" i="1"/>
  <c r="AN167" i="1"/>
  <c r="AP167" i="1"/>
  <c r="AO168" i="1"/>
  <c r="AM168" i="1"/>
  <c r="AN168" i="1"/>
  <c r="AP168" i="1"/>
  <c r="AO169" i="1"/>
  <c r="AM169" i="1"/>
  <c r="AN169" i="1"/>
  <c r="AP169" i="1"/>
  <c r="AO170" i="1"/>
  <c r="AM170" i="1"/>
  <c r="AN170" i="1"/>
  <c r="AP170" i="1"/>
  <c r="AO171" i="1"/>
  <c r="AM171" i="1"/>
  <c r="AN171" i="1"/>
  <c r="AP171" i="1"/>
  <c r="AO172" i="1"/>
  <c r="AM172" i="1"/>
  <c r="AN172" i="1"/>
  <c r="AP172" i="1"/>
  <c r="AO176" i="1"/>
  <c r="AM176" i="1"/>
  <c r="AN176" i="1"/>
  <c r="AP176" i="1"/>
  <c r="AO177" i="1"/>
  <c r="AM177" i="1"/>
  <c r="AN177" i="1"/>
  <c r="AP177" i="1"/>
  <c r="AO178" i="1"/>
  <c r="AM178" i="1"/>
  <c r="AN178" i="1"/>
  <c r="AP178" i="1"/>
  <c r="AO179" i="1"/>
  <c r="AM179" i="1"/>
  <c r="AN179" i="1"/>
  <c r="AP179" i="1"/>
  <c r="AO180" i="1"/>
  <c r="AM180" i="1"/>
  <c r="AN180" i="1"/>
  <c r="AP180" i="1"/>
  <c r="AO181" i="1"/>
  <c r="AM181" i="1"/>
  <c r="AN181" i="1"/>
  <c r="AP181" i="1"/>
  <c r="AO182" i="1"/>
  <c r="AM182" i="1"/>
  <c r="AN182" i="1"/>
  <c r="AP182" i="1"/>
  <c r="AO183" i="1"/>
  <c r="AM183" i="1"/>
  <c r="AN183" i="1"/>
  <c r="AP183" i="1"/>
  <c r="AO184" i="1"/>
  <c r="AM184" i="1"/>
  <c r="AN184" i="1"/>
  <c r="AP184" i="1"/>
  <c r="AO185" i="1"/>
  <c r="AM185" i="1"/>
  <c r="AN185" i="1"/>
  <c r="AP185" i="1"/>
  <c r="AO186" i="1"/>
  <c r="AM186" i="1"/>
  <c r="AN186" i="1"/>
  <c r="AP186" i="1"/>
  <c r="AO187" i="1"/>
  <c r="AM187" i="1"/>
  <c r="AN187" i="1"/>
  <c r="AP187" i="1"/>
  <c r="AO188" i="1"/>
  <c r="AM188" i="1"/>
  <c r="AN188" i="1"/>
  <c r="AP188" i="1"/>
  <c r="AO189" i="1"/>
  <c r="AM189" i="1"/>
  <c r="AN189" i="1"/>
  <c r="AP189" i="1"/>
  <c r="AO190" i="1"/>
  <c r="AM190" i="1"/>
  <c r="AN190" i="1"/>
  <c r="AP190" i="1"/>
  <c r="AO191" i="1"/>
  <c r="AM191" i="1"/>
  <c r="AN191" i="1"/>
  <c r="AP191" i="1"/>
  <c r="AO192" i="1"/>
  <c r="AM192" i="1"/>
  <c r="AN192" i="1"/>
  <c r="AP192" i="1"/>
  <c r="AO193" i="1"/>
  <c r="AM193" i="1"/>
  <c r="AN193" i="1"/>
  <c r="AP193" i="1"/>
  <c r="AO194" i="1"/>
  <c r="AM194" i="1"/>
  <c r="AN194" i="1"/>
  <c r="AP194" i="1"/>
  <c r="AO195" i="1"/>
  <c r="AM195" i="1"/>
  <c r="AN195" i="1"/>
  <c r="AP195" i="1"/>
  <c r="AO196" i="1"/>
  <c r="AM196" i="1"/>
  <c r="AN196" i="1"/>
  <c r="AP196" i="1"/>
  <c r="AO197" i="1"/>
  <c r="AM197" i="1"/>
  <c r="AN197" i="1"/>
  <c r="AP197" i="1"/>
  <c r="AM198" i="1"/>
  <c r="AN198" i="1"/>
  <c r="AO198" i="1"/>
  <c r="AP198" i="1"/>
  <c r="AO199" i="1"/>
  <c r="AM199" i="1"/>
  <c r="AN199" i="1"/>
  <c r="AP199" i="1"/>
  <c r="AO200" i="1"/>
  <c r="AM200" i="1"/>
  <c r="AN200" i="1"/>
  <c r="AP200" i="1"/>
  <c r="AO201" i="1"/>
  <c r="AM201" i="1"/>
  <c r="AN201" i="1"/>
  <c r="AP201" i="1"/>
  <c r="AO202" i="1"/>
  <c r="AM202" i="1"/>
  <c r="AN202" i="1"/>
  <c r="AP202" i="1"/>
  <c r="AO203" i="1"/>
  <c r="AM203" i="1"/>
  <c r="AN203" i="1"/>
  <c r="AP203" i="1"/>
  <c r="AO204" i="1"/>
  <c r="AM204" i="1"/>
  <c r="AN204" i="1"/>
  <c r="AP204" i="1"/>
  <c r="AO205" i="1"/>
  <c r="AM205" i="1"/>
  <c r="AN205" i="1"/>
  <c r="AP205" i="1"/>
  <c r="AO206" i="1"/>
  <c r="AM206" i="1"/>
  <c r="AN206" i="1"/>
  <c r="AP206" i="1"/>
  <c r="AO207" i="1"/>
  <c r="AM207" i="1"/>
  <c r="AN207" i="1"/>
  <c r="AP207" i="1"/>
  <c r="AO208" i="1"/>
  <c r="AM208" i="1"/>
  <c r="AN208" i="1"/>
  <c r="AP208" i="1"/>
  <c r="AO209" i="1"/>
  <c r="AM209" i="1"/>
  <c r="AN209" i="1"/>
  <c r="AP209" i="1"/>
  <c r="AO210" i="1"/>
  <c r="AM210" i="1"/>
  <c r="AN210" i="1"/>
  <c r="AP210" i="1"/>
  <c r="AO211" i="1"/>
  <c r="AM211" i="1"/>
  <c r="AN211" i="1"/>
  <c r="AP211" i="1"/>
  <c r="AO212" i="1"/>
  <c r="AM212" i="1"/>
  <c r="AN212" i="1"/>
  <c r="AP212" i="1"/>
  <c r="AO213" i="1"/>
  <c r="AM213" i="1"/>
  <c r="AN213" i="1"/>
  <c r="AP213" i="1"/>
  <c r="AO214" i="1"/>
  <c r="AM214" i="1"/>
  <c r="AN214" i="1"/>
  <c r="AP214" i="1"/>
  <c r="AO215" i="1"/>
  <c r="AM215" i="1"/>
  <c r="AN215" i="1"/>
  <c r="AP215" i="1"/>
  <c r="AO216" i="1"/>
  <c r="AM216" i="1"/>
  <c r="AN216" i="1"/>
  <c r="AP216" i="1"/>
  <c r="AO217" i="1"/>
  <c r="AM217" i="1"/>
  <c r="AN217" i="1"/>
  <c r="AP217" i="1"/>
  <c r="AO218" i="1"/>
  <c r="AM218" i="1"/>
  <c r="AN218" i="1"/>
  <c r="AP218" i="1"/>
  <c r="AO219" i="1"/>
  <c r="AM219" i="1"/>
  <c r="AN219" i="1"/>
  <c r="AP219" i="1"/>
  <c r="AO220" i="1"/>
  <c r="AM220" i="1"/>
  <c r="AN220" i="1"/>
  <c r="AP220" i="1"/>
  <c r="AO221" i="1"/>
  <c r="AM221" i="1"/>
  <c r="AN221" i="1"/>
  <c r="AP221" i="1"/>
  <c r="AO222" i="1"/>
  <c r="AM222" i="1"/>
  <c r="AN222" i="1"/>
  <c r="AP222" i="1"/>
  <c r="AO223" i="1"/>
  <c r="AM223" i="1"/>
  <c r="AN223" i="1"/>
  <c r="AP223" i="1"/>
  <c r="AO224" i="1"/>
  <c r="AM224" i="1"/>
  <c r="AN224" i="1"/>
  <c r="AP224" i="1"/>
  <c r="AO225" i="1"/>
  <c r="AM225" i="1"/>
  <c r="AN225" i="1"/>
  <c r="AP225" i="1"/>
  <c r="AO226" i="1"/>
  <c r="AM226" i="1"/>
  <c r="AN226" i="1"/>
  <c r="AP226" i="1"/>
  <c r="AO227" i="1"/>
  <c r="AM227" i="1"/>
  <c r="AN227" i="1"/>
  <c r="AP227" i="1"/>
  <c r="AO228" i="1"/>
  <c r="AM228" i="1"/>
  <c r="AN228" i="1"/>
  <c r="AP228" i="1"/>
  <c r="AO229" i="1"/>
  <c r="AM229" i="1"/>
  <c r="AN229" i="1"/>
  <c r="AP229" i="1"/>
  <c r="AO230" i="1"/>
  <c r="AM230" i="1"/>
  <c r="AN230" i="1"/>
  <c r="AP230" i="1"/>
  <c r="AO231" i="1"/>
  <c r="AM231" i="1"/>
  <c r="AN231" i="1"/>
  <c r="AP231" i="1"/>
  <c r="AM232" i="1"/>
  <c r="AN232" i="1"/>
  <c r="AO232" i="1"/>
  <c r="AP232" i="1"/>
  <c r="AM233" i="1"/>
  <c r="AN233" i="1"/>
  <c r="AO233" i="1"/>
  <c r="AP233" i="1"/>
  <c r="AM234" i="1"/>
  <c r="AN234" i="1"/>
  <c r="AO234" i="1"/>
  <c r="AP234" i="1"/>
  <c r="AM235" i="1"/>
  <c r="AN235" i="1"/>
  <c r="AO235" i="1"/>
  <c r="AP235" i="1"/>
  <c r="AO236" i="1"/>
  <c r="AM236" i="1"/>
  <c r="AN236" i="1"/>
  <c r="AP236" i="1"/>
  <c r="AO237" i="1"/>
  <c r="AM237" i="1"/>
  <c r="AN237" i="1"/>
  <c r="AP237" i="1"/>
  <c r="AO238" i="1"/>
  <c r="AM238" i="1"/>
  <c r="AN238" i="1"/>
  <c r="AP238" i="1"/>
  <c r="AO239" i="1"/>
  <c r="AM239" i="1"/>
  <c r="AN239" i="1"/>
  <c r="AP239" i="1"/>
  <c r="AO240" i="1"/>
  <c r="AM240" i="1"/>
  <c r="AN240" i="1"/>
  <c r="AP240" i="1"/>
  <c r="AO241" i="1"/>
  <c r="AM241" i="1"/>
  <c r="AN241" i="1"/>
  <c r="AP241" i="1"/>
  <c r="AO242" i="1"/>
  <c r="AM242" i="1"/>
  <c r="AN242" i="1"/>
  <c r="AP242" i="1"/>
  <c r="AM243" i="1"/>
  <c r="AN243" i="1"/>
  <c r="AO243" i="1"/>
  <c r="AP243" i="1"/>
  <c r="AO244" i="1"/>
  <c r="AM244" i="1"/>
  <c r="AN244" i="1"/>
  <c r="AP244" i="1"/>
  <c r="AO245" i="1"/>
  <c r="AM245" i="1"/>
  <c r="AN245" i="1"/>
  <c r="AP245" i="1"/>
  <c r="AO246" i="1"/>
  <c r="AM246" i="1"/>
  <c r="AN246" i="1"/>
  <c r="AP246" i="1"/>
  <c r="AO247" i="1"/>
  <c r="AM247" i="1"/>
  <c r="AN247" i="1"/>
  <c r="AP247" i="1"/>
  <c r="AO248" i="1"/>
  <c r="AM248" i="1"/>
  <c r="AN248" i="1"/>
  <c r="AP248" i="1"/>
  <c r="AO249" i="1"/>
  <c r="AM249" i="1"/>
  <c r="AN249" i="1"/>
  <c r="AP249" i="1"/>
  <c r="AO250" i="1"/>
  <c r="AM250" i="1"/>
  <c r="AN250" i="1"/>
  <c r="AP250" i="1"/>
  <c r="AO251" i="1"/>
  <c r="AM251" i="1"/>
  <c r="AN251" i="1"/>
  <c r="AP251" i="1"/>
  <c r="AO252" i="1"/>
  <c r="AM252" i="1"/>
  <c r="AN252" i="1"/>
  <c r="AP252" i="1"/>
  <c r="AO253" i="1"/>
  <c r="AM253" i="1"/>
  <c r="AN253" i="1"/>
  <c r="AP253" i="1"/>
  <c r="AO254" i="1"/>
  <c r="AM254" i="1"/>
  <c r="AN254" i="1"/>
  <c r="AP254" i="1"/>
  <c r="AO255" i="1"/>
  <c r="AM255" i="1"/>
  <c r="AN255" i="1"/>
  <c r="AP255" i="1"/>
  <c r="AM256" i="1"/>
  <c r="AN256" i="1"/>
  <c r="AO256" i="1"/>
  <c r="AP256" i="1"/>
  <c r="AM257" i="1"/>
  <c r="AN257" i="1"/>
  <c r="AO257" i="1"/>
  <c r="AP257" i="1"/>
  <c r="AO258" i="1"/>
  <c r="AM258" i="1"/>
  <c r="AN258" i="1"/>
  <c r="AP258" i="1"/>
  <c r="AO259" i="1"/>
  <c r="AM259" i="1"/>
  <c r="AN259" i="1"/>
  <c r="AP259" i="1"/>
  <c r="AO260" i="1"/>
  <c r="AM260" i="1"/>
  <c r="AN260" i="1"/>
  <c r="AP260" i="1"/>
  <c r="AO261" i="1"/>
  <c r="AM261" i="1"/>
  <c r="AN261" i="1"/>
  <c r="AP261" i="1"/>
  <c r="AO262" i="1"/>
  <c r="AM262" i="1"/>
  <c r="AN262" i="1"/>
  <c r="AP262" i="1"/>
  <c r="AO263" i="1"/>
  <c r="AM263" i="1"/>
  <c r="AN263" i="1"/>
  <c r="AP263" i="1"/>
  <c r="AO264" i="1"/>
  <c r="AM264" i="1"/>
  <c r="AN264" i="1"/>
  <c r="AP264" i="1"/>
  <c r="AO265" i="1"/>
  <c r="AM265" i="1"/>
  <c r="AN265" i="1"/>
  <c r="AP265" i="1"/>
  <c r="AO266" i="1"/>
  <c r="AM266" i="1"/>
  <c r="AN266" i="1"/>
  <c r="AP266" i="1"/>
  <c r="AO267" i="1"/>
  <c r="AM267" i="1"/>
  <c r="AN267" i="1"/>
  <c r="AP267" i="1"/>
  <c r="AO268" i="1"/>
  <c r="AM268" i="1"/>
  <c r="AN268" i="1"/>
  <c r="AP268" i="1"/>
  <c r="AO269" i="1"/>
  <c r="AM269" i="1"/>
  <c r="AN269" i="1"/>
  <c r="AP269" i="1"/>
  <c r="AO270" i="1"/>
  <c r="AM270" i="1"/>
  <c r="AN270" i="1"/>
  <c r="AP270" i="1"/>
  <c r="AO271" i="1"/>
  <c r="AM271" i="1"/>
  <c r="AN271" i="1"/>
  <c r="AP271" i="1"/>
  <c r="AO272" i="1"/>
  <c r="AM272" i="1"/>
  <c r="AN272" i="1"/>
  <c r="AP272" i="1"/>
  <c r="AO273" i="1"/>
  <c r="AM273" i="1"/>
  <c r="AN273" i="1"/>
  <c r="AP273" i="1"/>
  <c r="AO274" i="1"/>
  <c r="AM274" i="1"/>
  <c r="AN274" i="1"/>
  <c r="AP274" i="1"/>
  <c r="AO275" i="1"/>
  <c r="AM275" i="1"/>
  <c r="AN275" i="1"/>
  <c r="AP275" i="1"/>
  <c r="AO276" i="1"/>
  <c r="AM276" i="1"/>
  <c r="AN276" i="1"/>
  <c r="AP276" i="1"/>
  <c r="AO277" i="1"/>
  <c r="AM277" i="1"/>
  <c r="AN277" i="1"/>
  <c r="AP277" i="1"/>
  <c r="AO278" i="1"/>
  <c r="AM278" i="1"/>
  <c r="AN278" i="1"/>
  <c r="AP278" i="1"/>
  <c r="AO279" i="1"/>
  <c r="AM279" i="1"/>
  <c r="AN279" i="1"/>
  <c r="AP279" i="1"/>
  <c r="AO280" i="1"/>
  <c r="AM280" i="1"/>
  <c r="AN280" i="1"/>
  <c r="AP280" i="1"/>
  <c r="AO281" i="1"/>
  <c r="AM281" i="1"/>
  <c r="AN281" i="1"/>
  <c r="AP281" i="1"/>
  <c r="AO282" i="1"/>
  <c r="AM282" i="1"/>
  <c r="AN282" i="1"/>
  <c r="AP282" i="1"/>
  <c r="AO283" i="1"/>
  <c r="AM283" i="1"/>
  <c r="AN283" i="1"/>
  <c r="AP283" i="1"/>
  <c r="AO284" i="1"/>
  <c r="AM284" i="1"/>
  <c r="AN284" i="1"/>
  <c r="AP284" i="1"/>
  <c r="AO285" i="1"/>
  <c r="AM285" i="1"/>
  <c r="AN285" i="1"/>
  <c r="AP285" i="1"/>
  <c r="AO286" i="1"/>
  <c r="AM286" i="1"/>
  <c r="AN286" i="1"/>
  <c r="AP286" i="1"/>
  <c r="AO287" i="1"/>
  <c r="AM287" i="1"/>
  <c r="AN287" i="1"/>
  <c r="AP287" i="1"/>
  <c r="AM288" i="1"/>
  <c r="AN288" i="1"/>
  <c r="AO288" i="1"/>
  <c r="AP288" i="1"/>
  <c r="AM289" i="1"/>
  <c r="AN289" i="1"/>
  <c r="AO289" i="1"/>
  <c r="AP289" i="1"/>
  <c r="AM290" i="1"/>
  <c r="AN290" i="1"/>
  <c r="AO290" i="1"/>
  <c r="AP290" i="1"/>
  <c r="AM291" i="1"/>
  <c r="AN291" i="1"/>
  <c r="AO291" i="1"/>
  <c r="AP291" i="1"/>
  <c r="AM292" i="1"/>
  <c r="AN292" i="1"/>
  <c r="AO292" i="1"/>
  <c r="AP292" i="1"/>
  <c r="AM293" i="1"/>
  <c r="AN293" i="1"/>
  <c r="AO293" i="1"/>
  <c r="AP293" i="1"/>
  <c r="AM294" i="1"/>
  <c r="AN294" i="1"/>
  <c r="AO294" i="1"/>
  <c r="AP294" i="1"/>
  <c r="AM295" i="1"/>
  <c r="AN295" i="1"/>
  <c r="AO295" i="1"/>
  <c r="AP295" i="1"/>
  <c r="AM296" i="1"/>
  <c r="AN296" i="1"/>
  <c r="AO296" i="1"/>
  <c r="AP296" i="1"/>
  <c r="AO297" i="1"/>
  <c r="AM297" i="1"/>
  <c r="AN297" i="1"/>
  <c r="AP297" i="1"/>
  <c r="AO298" i="1"/>
  <c r="AM298" i="1"/>
  <c r="AN298" i="1"/>
  <c r="AP298" i="1"/>
  <c r="AO299" i="1"/>
  <c r="AM299" i="1"/>
  <c r="AN299" i="1"/>
  <c r="AP299" i="1"/>
  <c r="AO300" i="1"/>
  <c r="AM300" i="1"/>
  <c r="AN300" i="1"/>
  <c r="AP300" i="1"/>
  <c r="AO301" i="1"/>
  <c r="AM301" i="1"/>
  <c r="AN301" i="1"/>
  <c r="AP301" i="1"/>
  <c r="AO302" i="1"/>
  <c r="AM302" i="1"/>
  <c r="AN302" i="1"/>
  <c r="AP302" i="1"/>
  <c r="AO303" i="1"/>
  <c r="AM303" i="1"/>
  <c r="AN303" i="1"/>
  <c r="AP303" i="1"/>
  <c r="AO304" i="1"/>
  <c r="AM304" i="1"/>
  <c r="AN304" i="1"/>
  <c r="AP304" i="1"/>
  <c r="AO305" i="1"/>
  <c r="AM305" i="1"/>
  <c r="AN305" i="1"/>
  <c r="AP305" i="1"/>
  <c r="AO306" i="1"/>
  <c r="AM306" i="1"/>
  <c r="AN306" i="1"/>
  <c r="AP306" i="1"/>
  <c r="AO307" i="1"/>
  <c r="AM307" i="1"/>
  <c r="AN307" i="1"/>
  <c r="AP307" i="1"/>
  <c r="AO308" i="1"/>
  <c r="AM308" i="1"/>
  <c r="AN308" i="1"/>
  <c r="AP308" i="1"/>
  <c r="AO309" i="1"/>
  <c r="AM309" i="1"/>
  <c r="AN309" i="1"/>
  <c r="AP309" i="1"/>
  <c r="AO310" i="1"/>
  <c r="AM310" i="1"/>
  <c r="AN310" i="1"/>
  <c r="AP310" i="1"/>
  <c r="AO311" i="1"/>
  <c r="AM311" i="1"/>
  <c r="AN311" i="1"/>
  <c r="AP311" i="1"/>
  <c r="AO312" i="1"/>
  <c r="AM312" i="1"/>
  <c r="AN312" i="1"/>
  <c r="AP312" i="1"/>
  <c r="AO313" i="1"/>
  <c r="AM313" i="1"/>
  <c r="AN313" i="1"/>
  <c r="AP313" i="1"/>
  <c r="AO314" i="1"/>
  <c r="AM314" i="1"/>
  <c r="AN314" i="1"/>
  <c r="AP314" i="1"/>
  <c r="AO315" i="1"/>
  <c r="AM315" i="1"/>
  <c r="AN315" i="1"/>
  <c r="AP315" i="1"/>
  <c r="AM316" i="1"/>
  <c r="AN316" i="1"/>
  <c r="AO316" i="1"/>
  <c r="AP316" i="1"/>
  <c r="AM317" i="1"/>
  <c r="AN317" i="1"/>
  <c r="AO317" i="1"/>
  <c r="AP317" i="1"/>
  <c r="AM318" i="1"/>
  <c r="AN318" i="1"/>
  <c r="AO318" i="1"/>
  <c r="AP318" i="1"/>
  <c r="AM319" i="1"/>
  <c r="AN319" i="1"/>
  <c r="AO319" i="1"/>
  <c r="AP319" i="1"/>
  <c r="AM320" i="1"/>
  <c r="AN320" i="1"/>
  <c r="AO320" i="1"/>
  <c r="AP320" i="1"/>
  <c r="AM321" i="1"/>
  <c r="AN321" i="1"/>
  <c r="AO321" i="1"/>
  <c r="AP321" i="1"/>
  <c r="AM322" i="1"/>
  <c r="AN322" i="1"/>
  <c r="AO322" i="1"/>
  <c r="AP322" i="1"/>
  <c r="AM323" i="1"/>
  <c r="AN323" i="1"/>
  <c r="AO323" i="1"/>
  <c r="AP323" i="1"/>
  <c r="AM324" i="1"/>
  <c r="AN324" i="1"/>
  <c r="AO324" i="1"/>
  <c r="AP324" i="1"/>
  <c r="AM325" i="1"/>
  <c r="AN325" i="1"/>
  <c r="AO325" i="1"/>
  <c r="AP325" i="1"/>
  <c r="AM326" i="1"/>
  <c r="AN326" i="1"/>
  <c r="AO326" i="1"/>
  <c r="AP326" i="1"/>
  <c r="AM327" i="1"/>
  <c r="AN327" i="1"/>
  <c r="AO327" i="1"/>
  <c r="AP327" i="1"/>
  <c r="AM328" i="1"/>
  <c r="AN328" i="1"/>
  <c r="AO328" i="1"/>
  <c r="AP328" i="1"/>
  <c r="AM329" i="1"/>
  <c r="AN329" i="1"/>
  <c r="AO329" i="1"/>
  <c r="AP329" i="1"/>
  <c r="AM330" i="1"/>
  <c r="AN330" i="1"/>
  <c r="AO330" i="1"/>
  <c r="AP330" i="1"/>
  <c r="AM331" i="1"/>
  <c r="AN331" i="1"/>
  <c r="AO331" i="1"/>
  <c r="AP331" i="1"/>
  <c r="AM332" i="1"/>
  <c r="AN332" i="1"/>
  <c r="AO332" i="1"/>
  <c r="AP332" i="1"/>
  <c r="AM333" i="1"/>
  <c r="AN333" i="1"/>
  <c r="AO333" i="1"/>
  <c r="AP333" i="1"/>
  <c r="AM334" i="1"/>
  <c r="AN334" i="1"/>
  <c r="AO334" i="1"/>
  <c r="AP334" i="1"/>
  <c r="AM335" i="1"/>
  <c r="AN335" i="1"/>
  <c r="AO335" i="1"/>
  <c r="AP335" i="1"/>
  <c r="AM336" i="1"/>
  <c r="AN336" i="1"/>
  <c r="AO336" i="1"/>
  <c r="AP336" i="1"/>
  <c r="AM337" i="1"/>
  <c r="AN337" i="1"/>
  <c r="AO337" i="1"/>
  <c r="AP337" i="1"/>
  <c r="AM338" i="1"/>
  <c r="AN338" i="1"/>
  <c r="AO338" i="1"/>
  <c r="AP338" i="1"/>
  <c r="AM339" i="1"/>
  <c r="AN339" i="1"/>
  <c r="AO339" i="1"/>
  <c r="AP339" i="1"/>
  <c r="AO340" i="1"/>
  <c r="AM340" i="1"/>
  <c r="AN340" i="1"/>
  <c r="AP340" i="1"/>
  <c r="AO341" i="1"/>
  <c r="AM341" i="1"/>
  <c r="AN341" i="1"/>
  <c r="AP341" i="1"/>
  <c r="AO342" i="1"/>
  <c r="AM342" i="1"/>
  <c r="AN342" i="1"/>
  <c r="AP342" i="1"/>
  <c r="AO343" i="1"/>
  <c r="AM343" i="1"/>
  <c r="AN343" i="1"/>
  <c r="AP343" i="1"/>
  <c r="AO344" i="1"/>
  <c r="AM344" i="1"/>
  <c r="AN344" i="1"/>
  <c r="AP344" i="1"/>
  <c r="AO345" i="1"/>
  <c r="AM345" i="1"/>
  <c r="AN345" i="1"/>
  <c r="AP345" i="1"/>
  <c r="AO346" i="1"/>
  <c r="AM346" i="1"/>
  <c r="AN346" i="1"/>
  <c r="AP346" i="1"/>
  <c r="AO347" i="1"/>
  <c r="AM347" i="1"/>
  <c r="AN347" i="1"/>
  <c r="AP347" i="1"/>
  <c r="AO348" i="1"/>
  <c r="AM348" i="1"/>
  <c r="AN348" i="1"/>
  <c r="AP348" i="1"/>
  <c r="AO349" i="1"/>
  <c r="AM349" i="1"/>
  <c r="AN349" i="1"/>
  <c r="AP349" i="1"/>
  <c r="AM350" i="1"/>
  <c r="AN350" i="1"/>
  <c r="AO350" i="1"/>
  <c r="AP350" i="1"/>
  <c r="AM351" i="1"/>
  <c r="AN351" i="1"/>
  <c r="AO351" i="1"/>
  <c r="AP351" i="1"/>
  <c r="AM352" i="1"/>
  <c r="AN352" i="1"/>
  <c r="AO352" i="1"/>
  <c r="AP352" i="1"/>
  <c r="AM353" i="1"/>
  <c r="AN353" i="1"/>
  <c r="AO353" i="1"/>
  <c r="AP353" i="1"/>
  <c r="AM354" i="1"/>
  <c r="AN354" i="1"/>
  <c r="AO354" i="1"/>
  <c r="AP354" i="1"/>
  <c r="AM355" i="1"/>
  <c r="AN355" i="1"/>
  <c r="AO355" i="1"/>
  <c r="AP355" i="1"/>
  <c r="AO356" i="1"/>
  <c r="AM356" i="1"/>
  <c r="AN356" i="1"/>
  <c r="AP356" i="1"/>
  <c r="AO357" i="1"/>
  <c r="AM357" i="1"/>
  <c r="AN357" i="1"/>
  <c r="AP357" i="1"/>
  <c r="AO358" i="1"/>
  <c r="AM358" i="1"/>
  <c r="AN358" i="1"/>
  <c r="AP358" i="1"/>
  <c r="AO359" i="1"/>
  <c r="AM359" i="1"/>
  <c r="AN359" i="1"/>
  <c r="AP359" i="1"/>
  <c r="AO360" i="1"/>
  <c r="AM360" i="1"/>
  <c r="AN360" i="1"/>
  <c r="AP360" i="1"/>
  <c r="AO361" i="1"/>
  <c r="AM361" i="1"/>
  <c r="AN361" i="1"/>
  <c r="AP361" i="1"/>
  <c r="AO362" i="1"/>
  <c r="AM362" i="1"/>
  <c r="AN362" i="1"/>
  <c r="AP362" i="1"/>
  <c r="AO363" i="1"/>
  <c r="AM363" i="1"/>
  <c r="AN363" i="1"/>
  <c r="AP363" i="1"/>
  <c r="AO364" i="1"/>
  <c r="AM364" i="1"/>
  <c r="AN364" i="1"/>
  <c r="AP364" i="1"/>
  <c r="AO365" i="1"/>
  <c r="AM365" i="1"/>
  <c r="AN365" i="1"/>
  <c r="AP365" i="1"/>
  <c r="AO366" i="1"/>
  <c r="AM366" i="1"/>
  <c r="AN366" i="1"/>
  <c r="AP366" i="1"/>
  <c r="AO367" i="1"/>
  <c r="AM367" i="1"/>
  <c r="AN367" i="1"/>
  <c r="AP367" i="1"/>
  <c r="AO368" i="1"/>
  <c r="AM368" i="1"/>
  <c r="AN368" i="1"/>
  <c r="AP368" i="1"/>
  <c r="AO369" i="1"/>
  <c r="AM369" i="1"/>
  <c r="AN369" i="1"/>
  <c r="AP369" i="1"/>
  <c r="AO370" i="1"/>
  <c r="AM370" i="1"/>
  <c r="AN370" i="1"/>
  <c r="AP370" i="1"/>
  <c r="AO371" i="1"/>
  <c r="AM371" i="1"/>
  <c r="AN371" i="1"/>
  <c r="AP371" i="1"/>
  <c r="AO372" i="1"/>
  <c r="AM372" i="1"/>
  <c r="AN372" i="1"/>
  <c r="AP372" i="1"/>
  <c r="AM373" i="1"/>
  <c r="AN373" i="1"/>
  <c r="AO373" i="1"/>
  <c r="AP373" i="1"/>
  <c r="AO374" i="1"/>
  <c r="AM374" i="1"/>
  <c r="AN374" i="1"/>
  <c r="AP374" i="1"/>
  <c r="AO375" i="1"/>
  <c r="AM375" i="1"/>
  <c r="AN375" i="1"/>
  <c r="AP375" i="1"/>
  <c r="AO376" i="1"/>
  <c r="AM376" i="1"/>
  <c r="AN376" i="1"/>
  <c r="AP376" i="1"/>
  <c r="AO377" i="1"/>
  <c r="AM377" i="1"/>
  <c r="AN377" i="1"/>
  <c r="AP377" i="1"/>
  <c r="AO378" i="1"/>
  <c r="AM378" i="1"/>
  <c r="AN378" i="1"/>
  <c r="AP378" i="1"/>
  <c r="AO379" i="1"/>
  <c r="AM379" i="1"/>
  <c r="AN379" i="1"/>
  <c r="AP379" i="1"/>
  <c r="AO380" i="1"/>
  <c r="AM380" i="1"/>
  <c r="AN380" i="1"/>
  <c r="AP380" i="1"/>
  <c r="AO381" i="1"/>
  <c r="AM381" i="1"/>
  <c r="AN381" i="1"/>
  <c r="AP381" i="1"/>
  <c r="AO382" i="1"/>
  <c r="AM382" i="1"/>
  <c r="AN382" i="1"/>
  <c r="AP382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AJ143" i="1"/>
  <c r="AJ144" i="1"/>
  <c r="AJ145" i="1"/>
  <c r="AJ146" i="1"/>
  <c r="AJ147" i="1"/>
  <c r="AJ148" i="1"/>
  <c r="AJ149" i="1"/>
  <c r="AJ150" i="1"/>
  <c r="AJ151" i="1"/>
  <c r="AJ152" i="1"/>
  <c r="AJ153" i="1"/>
  <c r="AJ154" i="1"/>
  <c r="AJ155" i="1"/>
  <c r="AJ156" i="1"/>
  <c r="AJ157" i="1"/>
  <c r="AJ158" i="1"/>
  <c r="AJ159" i="1"/>
  <c r="AJ160" i="1"/>
  <c r="AJ161" i="1"/>
  <c r="AJ162" i="1"/>
  <c r="AJ163" i="1"/>
  <c r="AJ164" i="1"/>
  <c r="AJ165" i="1"/>
  <c r="AJ166" i="1"/>
  <c r="AJ167" i="1"/>
  <c r="AJ168" i="1"/>
  <c r="AJ169" i="1"/>
  <c r="AJ170" i="1"/>
  <c r="AJ171" i="1"/>
  <c r="AJ172" i="1"/>
  <c r="AJ173" i="1"/>
  <c r="AJ174" i="1"/>
  <c r="AJ175" i="1"/>
  <c r="AJ176" i="1"/>
  <c r="AJ177" i="1"/>
  <c r="AJ178" i="1"/>
  <c r="AJ179" i="1"/>
  <c r="AJ180" i="1"/>
  <c r="AJ181" i="1"/>
  <c r="AJ182" i="1"/>
  <c r="AJ183" i="1"/>
  <c r="AJ184" i="1"/>
  <c r="AJ185" i="1"/>
  <c r="AJ186" i="1"/>
  <c r="AJ187" i="1"/>
  <c r="AJ188" i="1"/>
  <c r="AJ189" i="1"/>
  <c r="AJ190" i="1"/>
  <c r="AJ191" i="1"/>
  <c r="AJ192" i="1"/>
  <c r="AJ193" i="1"/>
  <c r="AJ194" i="1"/>
  <c r="AJ195" i="1"/>
  <c r="AJ196" i="1"/>
  <c r="AJ197" i="1"/>
  <c r="AJ198" i="1"/>
  <c r="AJ199" i="1"/>
  <c r="AJ200" i="1"/>
  <c r="AJ201" i="1"/>
  <c r="AJ202" i="1"/>
  <c r="AJ203" i="1"/>
  <c r="AJ204" i="1"/>
  <c r="AJ205" i="1"/>
  <c r="AJ206" i="1"/>
  <c r="AJ207" i="1"/>
  <c r="AJ208" i="1"/>
  <c r="AJ209" i="1"/>
  <c r="AJ210" i="1"/>
  <c r="AJ211" i="1"/>
  <c r="AJ212" i="1"/>
  <c r="AJ213" i="1"/>
  <c r="AJ214" i="1"/>
  <c r="AJ215" i="1"/>
  <c r="AJ216" i="1"/>
  <c r="AJ217" i="1"/>
  <c r="AJ218" i="1"/>
  <c r="AJ219" i="1"/>
  <c r="AJ220" i="1"/>
  <c r="AJ221" i="1"/>
  <c r="AJ222" i="1"/>
  <c r="AJ223" i="1"/>
  <c r="AJ224" i="1"/>
  <c r="AJ225" i="1"/>
  <c r="AJ226" i="1"/>
  <c r="AJ227" i="1"/>
  <c r="AJ228" i="1"/>
  <c r="AJ229" i="1"/>
  <c r="AJ230" i="1"/>
  <c r="AJ231" i="1"/>
  <c r="AJ232" i="1"/>
  <c r="AJ233" i="1"/>
  <c r="AJ234" i="1"/>
  <c r="AJ235" i="1"/>
  <c r="AJ236" i="1"/>
  <c r="AJ237" i="1"/>
  <c r="AJ238" i="1"/>
  <c r="AJ239" i="1"/>
  <c r="AJ240" i="1"/>
  <c r="AJ241" i="1"/>
  <c r="AJ242" i="1"/>
  <c r="AJ243" i="1"/>
  <c r="AJ244" i="1"/>
  <c r="AJ245" i="1"/>
  <c r="AJ246" i="1"/>
  <c r="AJ247" i="1"/>
  <c r="AJ248" i="1"/>
  <c r="AJ249" i="1"/>
  <c r="AJ250" i="1"/>
  <c r="AJ251" i="1"/>
  <c r="AJ252" i="1"/>
  <c r="AJ253" i="1"/>
  <c r="AJ254" i="1"/>
  <c r="AJ255" i="1"/>
  <c r="AJ256" i="1"/>
  <c r="AJ257" i="1"/>
  <c r="AJ258" i="1"/>
  <c r="AJ259" i="1"/>
  <c r="AJ260" i="1"/>
  <c r="AJ261" i="1"/>
  <c r="AJ262" i="1"/>
  <c r="AJ263" i="1"/>
  <c r="AJ264" i="1"/>
  <c r="AJ265" i="1"/>
  <c r="AJ266" i="1"/>
  <c r="AJ267" i="1"/>
  <c r="AJ268" i="1"/>
  <c r="AJ269" i="1"/>
  <c r="AJ270" i="1"/>
  <c r="AJ271" i="1"/>
  <c r="AJ272" i="1"/>
  <c r="AJ273" i="1"/>
  <c r="AJ274" i="1"/>
  <c r="AJ275" i="1"/>
  <c r="AJ276" i="1"/>
  <c r="AJ277" i="1"/>
  <c r="AJ278" i="1"/>
  <c r="AJ279" i="1"/>
  <c r="AJ280" i="1"/>
  <c r="AJ281" i="1"/>
  <c r="AJ282" i="1"/>
  <c r="AJ283" i="1"/>
  <c r="AJ284" i="1"/>
  <c r="AJ285" i="1"/>
  <c r="AJ286" i="1"/>
  <c r="AJ287" i="1"/>
  <c r="AJ288" i="1"/>
  <c r="AJ289" i="1"/>
  <c r="AJ290" i="1"/>
  <c r="AJ291" i="1"/>
  <c r="AJ292" i="1"/>
  <c r="AJ293" i="1"/>
  <c r="AJ294" i="1"/>
  <c r="AJ295" i="1"/>
  <c r="AJ296" i="1"/>
  <c r="AJ297" i="1"/>
  <c r="AJ298" i="1"/>
  <c r="AJ299" i="1"/>
  <c r="AJ300" i="1"/>
  <c r="AJ301" i="1"/>
  <c r="AJ302" i="1"/>
  <c r="AJ303" i="1"/>
  <c r="AJ304" i="1"/>
  <c r="AJ305" i="1"/>
  <c r="AJ306" i="1"/>
  <c r="AJ307" i="1"/>
  <c r="AJ308" i="1"/>
  <c r="AJ309" i="1"/>
  <c r="AJ310" i="1"/>
  <c r="AJ311" i="1"/>
  <c r="AJ312" i="1"/>
  <c r="AJ313" i="1"/>
  <c r="AJ314" i="1"/>
  <c r="AJ315" i="1"/>
  <c r="AJ316" i="1"/>
  <c r="AJ317" i="1"/>
  <c r="AJ318" i="1"/>
  <c r="AJ319" i="1"/>
  <c r="AJ320" i="1"/>
  <c r="AJ321" i="1"/>
  <c r="AJ322" i="1"/>
  <c r="AJ323" i="1"/>
  <c r="AJ324" i="1"/>
  <c r="AJ325" i="1"/>
  <c r="AJ326" i="1"/>
  <c r="AJ327" i="1"/>
  <c r="AJ328" i="1"/>
  <c r="AJ329" i="1"/>
  <c r="AJ330" i="1"/>
  <c r="AJ331" i="1"/>
  <c r="AJ332" i="1"/>
  <c r="AJ333" i="1"/>
  <c r="AJ334" i="1"/>
  <c r="AJ335" i="1"/>
  <c r="AJ336" i="1"/>
  <c r="AJ337" i="1"/>
  <c r="AJ338" i="1"/>
  <c r="AJ339" i="1"/>
  <c r="AJ340" i="1"/>
  <c r="AJ341" i="1"/>
  <c r="AJ342" i="1"/>
  <c r="AJ343" i="1"/>
  <c r="AJ344" i="1"/>
  <c r="AJ345" i="1"/>
  <c r="AJ346" i="1"/>
  <c r="AJ347" i="1"/>
  <c r="AJ348" i="1"/>
  <c r="AJ349" i="1"/>
  <c r="AJ350" i="1"/>
  <c r="AJ351" i="1"/>
  <c r="AJ352" i="1"/>
  <c r="AJ353" i="1"/>
  <c r="AJ354" i="1"/>
  <c r="AJ355" i="1"/>
  <c r="AJ356" i="1"/>
  <c r="AJ357" i="1"/>
  <c r="AJ358" i="1"/>
  <c r="AJ359" i="1"/>
  <c r="AJ360" i="1"/>
  <c r="AJ361" i="1"/>
  <c r="AJ362" i="1"/>
  <c r="AJ363" i="1"/>
  <c r="AJ364" i="1"/>
  <c r="AJ365" i="1"/>
  <c r="AJ366" i="1"/>
  <c r="AJ367" i="1"/>
  <c r="AJ368" i="1"/>
  <c r="AJ369" i="1"/>
  <c r="AJ370" i="1"/>
  <c r="AJ371" i="1"/>
  <c r="AJ372" i="1"/>
  <c r="AJ373" i="1"/>
  <c r="AJ374" i="1"/>
  <c r="AJ375" i="1"/>
  <c r="AJ376" i="1"/>
  <c r="AJ377" i="1"/>
  <c r="AJ378" i="1"/>
  <c r="AJ379" i="1"/>
  <c r="AJ380" i="1"/>
  <c r="AJ381" i="1"/>
  <c r="AJ382" i="1"/>
  <c r="AJ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I202" i="1"/>
  <c r="AI203" i="1"/>
  <c r="AI204" i="1"/>
  <c r="AI205" i="1"/>
  <c r="AI206" i="1"/>
  <c r="AI207" i="1"/>
  <c r="AI208" i="1"/>
  <c r="AI209" i="1"/>
  <c r="AI210" i="1"/>
  <c r="AI211" i="1"/>
  <c r="AI212" i="1"/>
  <c r="AI213" i="1"/>
  <c r="AI214" i="1"/>
  <c r="AI215" i="1"/>
  <c r="AI216" i="1"/>
  <c r="AI217" i="1"/>
  <c r="AI218" i="1"/>
  <c r="AI219" i="1"/>
  <c r="AI220" i="1"/>
  <c r="AI221" i="1"/>
  <c r="AI222" i="1"/>
  <c r="AI223" i="1"/>
  <c r="AI224" i="1"/>
  <c r="AI225" i="1"/>
  <c r="AI226" i="1"/>
  <c r="AI227" i="1"/>
  <c r="AI228" i="1"/>
  <c r="AI229" i="1"/>
  <c r="AI230" i="1"/>
  <c r="AI231" i="1"/>
  <c r="AI232" i="1"/>
  <c r="AI233" i="1"/>
  <c r="AI234" i="1"/>
  <c r="AI235" i="1"/>
  <c r="AI236" i="1"/>
  <c r="AI237" i="1"/>
  <c r="AI238" i="1"/>
  <c r="AI239" i="1"/>
  <c r="AI240" i="1"/>
  <c r="AI241" i="1"/>
  <c r="AI242" i="1"/>
  <c r="AI243" i="1"/>
  <c r="AI244" i="1"/>
  <c r="AI245" i="1"/>
  <c r="AI246" i="1"/>
  <c r="AI247" i="1"/>
  <c r="AI248" i="1"/>
  <c r="AI249" i="1"/>
  <c r="AI250" i="1"/>
  <c r="AI251" i="1"/>
  <c r="AI252" i="1"/>
  <c r="AI253" i="1"/>
  <c r="AI254" i="1"/>
  <c r="AI255" i="1"/>
  <c r="AI256" i="1"/>
  <c r="AI257" i="1"/>
  <c r="AI258" i="1"/>
  <c r="AI259" i="1"/>
  <c r="AI260" i="1"/>
  <c r="AI261" i="1"/>
  <c r="AI262" i="1"/>
  <c r="AI263" i="1"/>
  <c r="AI264" i="1"/>
  <c r="AI265" i="1"/>
  <c r="AI266" i="1"/>
  <c r="AI267" i="1"/>
  <c r="AI268" i="1"/>
  <c r="AI269" i="1"/>
  <c r="AI270" i="1"/>
  <c r="AI271" i="1"/>
  <c r="AI272" i="1"/>
  <c r="AI273" i="1"/>
  <c r="AI274" i="1"/>
  <c r="AI275" i="1"/>
  <c r="AI276" i="1"/>
  <c r="AI277" i="1"/>
  <c r="AI278" i="1"/>
  <c r="AI279" i="1"/>
  <c r="AI280" i="1"/>
  <c r="AI281" i="1"/>
  <c r="AI282" i="1"/>
  <c r="AI283" i="1"/>
  <c r="AI284" i="1"/>
  <c r="AI285" i="1"/>
  <c r="AI286" i="1"/>
  <c r="AI287" i="1"/>
  <c r="AI288" i="1"/>
  <c r="AI289" i="1"/>
  <c r="AI290" i="1"/>
  <c r="AI291" i="1"/>
  <c r="AI292" i="1"/>
  <c r="AI293" i="1"/>
  <c r="AI294" i="1"/>
  <c r="AI295" i="1"/>
  <c r="AI296" i="1"/>
  <c r="AI297" i="1"/>
  <c r="AI298" i="1"/>
  <c r="AI299" i="1"/>
  <c r="AI300" i="1"/>
  <c r="AI301" i="1"/>
  <c r="AI302" i="1"/>
  <c r="AI303" i="1"/>
  <c r="AI304" i="1"/>
  <c r="AI305" i="1"/>
  <c r="AI306" i="1"/>
  <c r="AI307" i="1"/>
  <c r="AI308" i="1"/>
  <c r="AI309" i="1"/>
  <c r="AI310" i="1"/>
  <c r="AI311" i="1"/>
  <c r="AI312" i="1"/>
  <c r="AI313" i="1"/>
  <c r="AI314" i="1"/>
  <c r="AI315" i="1"/>
  <c r="AI316" i="1"/>
  <c r="AI317" i="1"/>
  <c r="AI318" i="1"/>
  <c r="AI319" i="1"/>
  <c r="AI320" i="1"/>
  <c r="AI321" i="1"/>
  <c r="AI322" i="1"/>
  <c r="AI323" i="1"/>
  <c r="AI324" i="1"/>
  <c r="AI325" i="1"/>
  <c r="AI326" i="1"/>
  <c r="AI327" i="1"/>
  <c r="AI328" i="1"/>
  <c r="AI329" i="1"/>
  <c r="AI330" i="1"/>
  <c r="AI331" i="1"/>
  <c r="AI332" i="1"/>
  <c r="AI333" i="1"/>
  <c r="AI334" i="1"/>
  <c r="AI335" i="1"/>
  <c r="AI336" i="1"/>
  <c r="AI337" i="1"/>
  <c r="AI338" i="1"/>
  <c r="AI339" i="1"/>
  <c r="AI340" i="1"/>
  <c r="AI341" i="1"/>
  <c r="AI342" i="1"/>
  <c r="AI343" i="1"/>
  <c r="AI344" i="1"/>
  <c r="AI345" i="1"/>
  <c r="AI346" i="1"/>
  <c r="AI347" i="1"/>
  <c r="AI348" i="1"/>
  <c r="AI349" i="1"/>
  <c r="AI350" i="1"/>
  <c r="AI351" i="1"/>
  <c r="AI352" i="1"/>
  <c r="AI353" i="1"/>
  <c r="AI354" i="1"/>
  <c r="AI355" i="1"/>
  <c r="AI356" i="1"/>
  <c r="AI357" i="1"/>
  <c r="AI358" i="1"/>
  <c r="AI359" i="1"/>
  <c r="AI360" i="1"/>
  <c r="AI361" i="1"/>
  <c r="AI362" i="1"/>
  <c r="AI363" i="1"/>
  <c r="AI364" i="1"/>
  <c r="AI365" i="1"/>
  <c r="AI366" i="1"/>
  <c r="AI367" i="1"/>
  <c r="AI368" i="1"/>
  <c r="AI369" i="1"/>
  <c r="AI370" i="1"/>
  <c r="AI371" i="1"/>
  <c r="AI372" i="1"/>
  <c r="AI373" i="1"/>
  <c r="AI374" i="1"/>
  <c r="AI375" i="1"/>
  <c r="AI376" i="1"/>
  <c r="AI377" i="1"/>
  <c r="AI378" i="1"/>
  <c r="AI379" i="1"/>
  <c r="AI380" i="1"/>
  <c r="AI381" i="1"/>
  <c r="AI382" i="1"/>
  <c r="AI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7" i="1"/>
  <c r="AH198" i="1"/>
  <c r="AH199" i="1"/>
  <c r="AH200" i="1"/>
  <c r="AH201" i="1"/>
  <c r="AH202" i="1"/>
  <c r="AH203" i="1"/>
  <c r="AH204" i="1"/>
  <c r="AH205" i="1"/>
  <c r="AH206" i="1"/>
  <c r="AH207" i="1"/>
  <c r="AH208" i="1"/>
  <c r="AH209" i="1"/>
  <c r="AH210" i="1"/>
  <c r="AH211" i="1"/>
  <c r="AH212" i="1"/>
  <c r="AH213" i="1"/>
  <c r="AH214" i="1"/>
  <c r="AH215" i="1"/>
  <c r="AH216" i="1"/>
  <c r="AH218" i="1"/>
  <c r="AH219" i="1"/>
  <c r="AH220" i="1"/>
  <c r="AH221" i="1"/>
  <c r="AH222" i="1"/>
  <c r="AH223" i="1"/>
  <c r="AH224" i="1"/>
  <c r="AH225" i="1"/>
  <c r="AH226" i="1"/>
  <c r="AH227" i="1"/>
  <c r="AH228" i="1"/>
  <c r="AH229" i="1"/>
  <c r="AH230" i="1"/>
  <c r="AH231" i="1"/>
  <c r="AH232" i="1"/>
  <c r="AH233" i="1"/>
  <c r="AH234" i="1"/>
  <c r="AH235" i="1"/>
  <c r="AH236" i="1"/>
  <c r="AH237" i="1"/>
  <c r="AH238" i="1"/>
  <c r="AH239" i="1"/>
  <c r="AH240" i="1"/>
  <c r="AH241" i="1"/>
  <c r="AH242" i="1"/>
  <c r="AH243" i="1"/>
  <c r="AH244" i="1"/>
  <c r="AH245" i="1"/>
  <c r="AH246" i="1"/>
  <c r="AH247" i="1"/>
  <c r="AH248" i="1"/>
  <c r="AH249" i="1"/>
  <c r="AH250" i="1"/>
  <c r="AH251" i="1"/>
  <c r="AH252" i="1"/>
  <c r="AH253" i="1"/>
  <c r="AH254" i="1"/>
  <c r="AH255" i="1"/>
  <c r="AH256" i="1"/>
  <c r="AH257" i="1"/>
  <c r="AH258" i="1"/>
  <c r="AH259" i="1"/>
  <c r="AH260" i="1"/>
  <c r="AH261" i="1"/>
  <c r="AH262" i="1"/>
  <c r="AH263" i="1"/>
  <c r="AH264" i="1"/>
  <c r="AH265" i="1"/>
  <c r="AH266" i="1"/>
  <c r="AH267" i="1"/>
  <c r="AH268" i="1"/>
  <c r="AH269" i="1"/>
  <c r="AH270" i="1"/>
  <c r="AH271" i="1"/>
  <c r="AH272" i="1"/>
  <c r="AH273" i="1"/>
  <c r="AH274" i="1"/>
  <c r="AH275" i="1"/>
  <c r="AH276" i="1"/>
  <c r="AH277" i="1"/>
  <c r="AH278" i="1"/>
  <c r="AH279" i="1"/>
  <c r="AH280" i="1"/>
  <c r="AH281" i="1"/>
  <c r="AH282" i="1"/>
  <c r="AH283" i="1"/>
  <c r="AH284" i="1"/>
  <c r="AH285" i="1"/>
  <c r="AH286" i="1"/>
  <c r="AH287" i="1"/>
  <c r="AH288" i="1"/>
  <c r="AH289" i="1"/>
  <c r="AH290" i="1"/>
  <c r="AH291" i="1"/>
  <c r="AH292" i="1"/>
  <c r="AH293" i="1"/>
  <c r="AH294" i="1"/>
  <c r="AH295" i="1"/>
  <c r="AH296" i="1"/>
  <c r="AH297" i="1"/>
  <c r="AH298" i="1"/>
  <c r="AH299" i="1"/>
  <c r="AH300" i="1"/>
  <c r="AH301" i="1"/>
  <c r="AH302" i="1"/>
  <c r="AH303" i="1"/>
  <c r="AH304" i="1"/>
  <c r="AH305" i="1"/>
  <c r="AH306" i="1"/>
  <c r="AH307" i="1"/>
  <c r="AH308" i="1"/>
  <c r="AH309" i="1"/>
  <c r="AH310" i="1"/>
  <c r="AH311" i="1"/>
  <c r="AH312" i="1"/>
  <c r="AH313" i="1"/>
  <c r="AH314" i="1"/>
  <c r="AH315" i="1"/>
  <c r="AH316" i="1"/>
  <c r="AH317" i="1"/>
  <c r="AH318" i="1"/>
  <c r="AH319" i="1"/>
  <c r="AH320" i="1"/>
  <c r="AH321" i="1"/>
  <c r="AH322" i="1"/>
  <c r="AH323" i="1"/>
  <c r="AH324" i="1"/>
  <c r="AH325" i="1"/>
  <c r="AH326" i="1"/>
  <c r="AH327" i="1"/>
  <c r="AH328" i="1"/>
  <c r="AH329" i="1"/>
  <c r="AH330" i="1"/>
  <c r="AH331" i="1"/>
  <c r="AH332" i="1"/>
  <c r="AH333" i="1"/>
  <c r="AH334" i="1"/>
  <c r="AH335" i="1"/>
  <c r="AH336" i="1"/>
  <c r="AH337" i="1"/>
  <c r="AH338" i="1"/>
  <c r="AH339" i="1"/>
  <c r="AH340" i="1"/>
  <c r="AH341" i="1"/>
  <c r="AH342" i="1"/>
  <c r="AH343" i="1"/>
  <c r="AH344" i="1"/>
  <c r="AH345" i="1"/>
  <c r="AH346" i="1"/>
  <c r="AH347" i="1"/>
  <c r="AH348" i="1"/>
  <c r="AH349" i="1"/>
  <c r="AH350" i="1"/>
  <c r="AH351" i="1"/>
  <c r="AH352" i="1"/>
  <c r="AH353" i="1"/>
  <c r="AH354" i="1"/>
  <c r="AH355" i="1"/>
  <c r="AH356" i="1"/>
  <c r="AH357" i="1"/>
  <c r="AH358" i="1"/>
  <c r="AH359" i="1"/>
  <c r="AH360" i="1"/>
  <c r="AH361" i="1"/>
  <c r="AH362" i="1"/>
  <c r="AH363" i="1"/>
  <c r="AH364" i="1"/>
  <c r="AH365" i="1"/>
  <c r="AH366" i="1"/>
  <c r="AH367" i="1"/>
  <c r="AH368" i="1"/>
  <c r="AH369" i="1"/>
  <c r="AH370" i="1"/>
  <c r="AH371" i="1"/>
  <c r="AH372" i="1"/>
  <c r="AH373" i="1"/>
  <c r="AH374" i="1"/>
  <c r="AH375" i="1"/>
  <c r="AH376" i="1"/>
  <c r="AH377" i="1"/>
  <c r="AH378" i="1"/>
  <c r="AH379" i="1"/>
  <c r="AH380" i="1"/>
  <c r="AH381" i="1"/>
  <c r="AH382" i="1"/>
  <c r="AH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56" i="1"/>
  <c r="AG157" i="1"/>
  <c r="AG158" i="1"/>
  <c r="AG159" i="1"/>
  <c r="AG160" i="1"/>
  <c r="AG161" i="1"/>
  <c r="AG162" i="1"/>
  <c r="AG163" i="1"/>
  <c r="AG164" i="1"/>
  <c r="AG165" i="1"/>
  <c r="AG166" i="1"/>
  <c r="AG167" i="1"/>
  <c r="AG168" i="1"/>
  <c r="AG169" i="1"/>
  <c r="AG170" i="1"/>
  <c r="AG171" i="1"/>
  <c r="AG172" i="1"/>
  <c r="AG173" i="1"/>
  <c r="AG176" i="1"/>
  <c r="AG177" i="1"/>
  <c r="AG178" i="1"/>
  <c r="AG179" i="1"/>
  <c r="AG180" i="1"/>
  <c r="AG181" i="1"/>
  <c r="AG182" i="1"/>
  <c r="AG183" i="1"/>
  <c r="AG184" i="1"/>
  <c r="AG185" i="1"/>
  <c r="AG186" i="1"/>
  <c r="AG187" i="1"/>
  <c r="AG188" i="1"/>
  <c r="AG189" i="1"/>
  <c r="AG190" i="1"/>
  <c r="AG191" i="1"/>
  <c r="AG192" i="1"/>
  <c r="AG193" i="1"/>
  <c r="AG194" i="1"/>
  <c r="AG195" i="1"/>
  <c r="AG196" i="1"/>
  <c r="AG197" i="1"/>
  <c r="AG198" i="1"/>
  <c r="AG199" i="1"/>
  <c r="AG200" i="1"/>
  <c r="AG201" i="1"/>
  <c r="AG202" i="1"/>
  <c r="AG203" i="1"/>
  <c r="AG204" i="1"/>
  <c r="AG205" i="1"/>
  <c r="AG206" i="1"/>
  <c r="AG207" i="1"/>
  <c r="AG208" i="1"/>
  <c r="AG209" i="1"/>
  <c r="AG210" i="1"/>
  <c r="AG211" i="1"/>
  <c r="AG212" i="1"/>
  <c r="AG213" i="1"/>
  <c r="AG214" i="1"/>
  <c r="AG215" i="1"/>
  <c r="AG216" i="1"/>
  <c r="AG217" i="1"/>
  <c r="AG218" i="1"/>
  <c r="AG219" i="1"/>
  <c r="AG220" i="1"/>
  <c r="AG221" i="1"/>
  <c r="AG222" i="1"/>
  <c r="AG223" i="1"/>
  <c r="AG224" i="1"/>
  <c r="AG225" i="1"/>
  <c r="AG226" i="1"/>
  <c r="AG227" i="1"/>
  <c r="AG228" i="1"/>
  <c r="AG229" i="1"/>
  <c r="AG230" i="1"/>
  <c r="AG231" i="1"/>
  <c r="AG232" i="1"/>
  <c r="AG233" i="1"/>
  <c r="AG234" i="1"/>
  <c r="AG235" i="1"/>
  <c r="AG236" i="1"/>
  <c r="AG237" i="1"/>
  <c r="AG238" i="1"/>
  <c r="AG239" i="1"/>
  <c r="AG240" i="1"/>
  <c r="AG241" i="1"/>
  <c r="AG242" i="1"/>
  <c r="AG243" i="1"/>
  <c r="AG244" i="1"/>
  <c r="AG245" i="1"/>
  <c r="AG246" i="1"/>
  <c r="AG247" i="1"/>
  <c r="AG248" i="1"/>
  <c r="AG249" i="1"/>
  <c r="AG250" i="1"/>
  <c r="AG251" i="1"/>
  <c r="AG252" i="1"/>
  <c r="AG253" i="1"/>
  <c r="AG254" i="1"/>
  <c r="AG255" i="1"/>
  <c r="AG256" i="1"/>
  <c r="AG257" i="1"/>
  <c r="AG258" i="1"/>
  <c r="AG259" i="1"/>
  <c r="AG260" i="1"/>
  <c r="AG261" i="1"/>
  <c r="AG262" i="1"/>
  <c r="AG263" i="1"/>
  <c r="AG264" i="1"/>
  <c r="AG265" i="1"/>
  <c r="AG266" i="1"/>
  <c r="AG267" i="1"/>
  <c r="AG268" i="1"/>
  <c r="AG269" i="1"/>
  <c r="AG270" i="1"/>
  <c r="AG271" i="1"/>
  <c r="AG272" i="1"/>
  <c r="AG273" i="1"/>
  <c r="AG274" i="1"/>
  <c r="AG275" i="1"/>
  <c r="AG276" i="1"/>
  <c r="AG277" i="1"/>
  <c r="AG278" i="1"/>
  <c r="AG279" i="1"/>
  <c r="AG280" i="1"/>
  <c r="AG281" i="1"/>
  <c r="AG282" i="1"/>
  <c r="AG283" i="1"/>
  <c r="AG284" i="1"/>
  <c r="AG285" i="1"/>
  <c r="AG286" i="1"/>
  <c r="AG287" i="1"/>
  <c r="AG288" i="1"/>
  <c r="AG289" i="1"/>
  <c r="AG290" i="1"/>
  <c r="AG291" i="1"/>
  <c r="AG292" i="1"/>
  <c r="AG293" i="1"/>
  <c r="AG294" i="1"/>
  <c r="AG295" i="1"/>
  <c r="AG296" i="1"/>
  <c r="AG297" i="1"/>
  <c r="AG298" i="1"/>
  <c r="AG299" i="1"/>
  <c r="AG300" i="1"/>
  <c r="AG301" i="1"/>
  <c r="AG302" i="1"/>
  <c r="AG303" i="1"/>
  <c r="AG304" i="1"/>
  <c r="AG305" i="1"/>
  <c r="AG306" i="1"/>
  <c r="AG307" i="1"/>
  <c r="AG308" i="1"/>
  <c r="AG309" i="1"/>
  <c r="AG310" i="1"/>
  <c r="AG311" i="1"/>
  <c r="AG312" i="1"/>
  <c r="AG313" i="1"/>
  <c r="AG314" i="1"/>
  <c r="AG315" i="1"/>
  <c r="AG316" i="1"/>
  <c r="AG317" i="1"/>
  <c r="AG318" i="1"/>
  <c r="AG319" i="1"/>
  <c r="AG320" i="1"/>
  <c r="AG321" i="1"/>
  <c r="AG322" i="1"/>
  <c r="AG323" i="1"/>
  <c r="AG324" i="1"/>
  <c r="AG325" i="1"/>
  <c r="AG326" i="1"/>
  <c r="AG327" i="1"/>
  <c r="AG328" i="1"/>
  <c r="AG329" i="1"/>
  <c r="AG330" i="1"/>
  <c r="AG331" i="1"/>
  <c r="AG332" i="1"/>
  <c r="AG333" i="1"/>
  <c r="AG334" i="1"/>
  <c r="AG335" i="1"/>
  <c r="AG336" i="1"/>
  <c r="AG337" i="1"/>
  <c r="AG338" i="1"/>
  <c r="AG339" i="1"/>
  <c r="AG340" i="1"/>
  <c r="AG341" i="1"/>
  <c r="AG342" i="1"/>
  <c r="AG343" i="1"/>
  <c r="AG344" i="1"/>
  <c r="AG345" i="1"/>
  <c r="AG346" i="1"/>
  <c r="AG347" i="1"/>
  <c r="AG348" i="1"/>
  <c r="AG349" i="1"/>
  <c r="AG350" i="1"/>
  <c r="AG351" i="1"/>
  <c r="AG352" i="1"/>
  <c r="AG353" i="1"/>
  <c r="AG354" i="1"/>
  <c r="AG355" i="1"/>
  <c r="AG356" i="1"/>
  <c r="AG357" i="1"/>
  <c r="AG358" i="1"/>
  <c r="AG359" i="1"/>
  <c r="AG360" i="1"/>
  <c r="AG361" i="1"/>
  <c r="AG362" i="1"/>
  <c r="AG363" i="1"/>
  <c r="AG364" i="1"/>
  <c r="AG365" i="1"/>
  <c r="AG366" i="1"/>
  <c r="AG367" i="1"/>
  <c r="AG368" i="1"/>
  <c r="AG369" i="1"/>
  <c r="AG370" i="1"/>
  <c r="AG371" i="1"/>
  <c r="AG372" i="1"/>
  <c r="AG373" i="1"/>
  <c r="AG374" i="1"/>
  <c r="AG375" i="1"/>
  <c r="AG376" i="1"/>
  <c r="AG377" i="1"/>
  <c r="AG378" i="1"/>
  <c r="AG379" i="1"/>
  <c r="AG380" i="1"/>
  <c r="AG381" i="1"/>
  <c r="AG382" i="1"/>
  <c r="AG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250" i="1"/>
  <c r="AE251" i="1"/>
  <c r="AE252" i="1"/>
  <c r="AE253" i="1"/>
  <c r="AE254" i="1"/>
  <c r="AE255" i="1"/>
  <c r="AE256" i="1"/>
  <c r="AE257" i="1"/>
  <c r="AE258" i="1"/>
  <c r="AE259" i="1"/>
  <c r="AE260" i="1"/>
  <c r="AE261" i="1"/>
  <c r="AE262" i="1"/>
  <c r="AE263" i="1"/>
  <c r="AE264" i="1"/>
  <c r="AE265" i="1"/>
  <c r="AE266" i="1"/>
  <c r="AE267" i="1"/>
  <c r="AE268" i="1"/>
  <c r="AE269" i="1"/>
  <c r="AE270" i="1"/>
  <c r="AE271" i="1"/>
  <c r="AE272" i="1"/>
  <c r="AE273" i="1"/>
  <c r="AE274" i="1"/>
  <c r="AE275" i="1"/>
  <c r="AE276" i="1"/>
  <c r="AE277" i="1"/>
  <c r="AE278" i="1"/>
  <c r="AE279" i="1"/>
  <c r="AE280" i="1"/>
  <c r="AE281" i="1"/>
  <c r="AE282" i="1"/>
  <c r="AE283" i="1"/>
  <c r="AE284" i="1"/>
  <c r="AE285" i="1"/>
  <c r="AE286" i="1"/>
  <c r="AE287" i="1"/>
  <c r="AE288" i="1"/>
  <c r="AE289" i="1"/>
  <c r="AE290" i="1"/>
  <c r="AE291" i="1"/>
  <c r="AE292" i="1"/>
  <c r="AE293" i="1"/>
  <c r="AE294" i="1"/>
  <c r="AE295" i="1"/>
  <c r="AE296" i="1"/>
  <c r="AE297" i="1"/>
  <c r="AE298" i="1"/>
  <c r="AE299" i="1"/>
  <c r="AE300" i="1"/>
  <c r="AE301" i="1"/>
  <c r="AE302" i="1"/>
  <c r="AE303" i="1"/>
  <c r="AE304" i="1"/>
  <c r="AE305" i="1"/>
  <c r="AE306" i="1"/>
  <c r="AE307" i="1"/>
  <c r="AE308" i="1"/>
  <c r="AE309" i="1"/>
  <c r="AE310" i="1"/>
  <c r="AE311" i="1"/>
  <c r="AE312" i="1"/>
  <c r="AE313" i="1"/>
  <c r="AE314" i="1"/>
  <c r="AE315" i="1"/>
  <c r="AE316" i="1"/>
  <c r="AE317" i="1"/>
  <c r="AE318" i="1"/>
  <c r="AE319" i="1"/>
  <c r="AE320" i="1"/>
  <c r="AE321" i="1"/>
  <c r="AE322" i="1"/>
  <c r="AE323" i="1"/>
  <c r="AE324" i="1"/>
  <c r="AE325" i="1"/>
  <c r="AE326" i="1"/>
  <c r="AE327" i="1"/>
  <c r="AE328" i="1"/>
  <c r="AE329" i="1"/>
  <c r="AE330" i="1"/>
  <c r="AE331" i="1"/>
  <c r="AE332" i="1"/>
  <c r="AE333" i="1"/>
  <c r="AE334" i="1"/>
  <c r="AE335" i="1"/>
  <c r="AE336" i="1"/>
  <c r="AE337" i="1"/>
  <c r="AE338" i="1"/>
  <c r="AE339" i="1"/>
  <c r="AE340" i="1"/>
  <c r="AE341" i="1"/>
  <c r="AE342" i="1"/>
  <c r="AE343" i="1"/>
  <c r="AE344" i="1"/>
  <c r="AE345" i="1"/>
  <c r="AE346" i="1"/>
  <c r="AE347" i="1"/>
  <c r="AE348" i="1"/>
  <c r="AE349" i="1"/>
  <c r="AE350" i="1"/>
  <c r="AE351" i="1"/>
  <c r="AE352" i="1"/>
  <c r="AE353" i="1"/>
  <c r="AE354" i="1"/>
  <c r="AE355" i="1"/>
  <c r="AE356" i="1"/>
  <c r="AE357" i="1"/>
  <c r="AE358" i="1"/>
  <c r="AE359" i="1"/>
  <c r="AE360" i="1"/>
  <c r="AE361" i="1"/>
  <c r="AE362" i="1"/>
  <c r="AE363" i="1"/>
  <c r="AE364" i="1"/>
  <c r="AE365" i="1"/>
  <c r="AE366" i="1"/>
  <c r="AE367" i="1"/>
  <c r="AE368" i="1"/>
  <c r="AE369" i="1"/>
  <c r="AE370" i="1"/>
  <c r="AE371" i="1"/>
  <c r="AE372" i="1"/>
  <c r="AE373" i="1"/>
  <c r="AE374" i="1"/>
  <c r="AE375" i="1"/>
  <c r="AE376" i="1"/>
  <c r="AE377" i="1"/>
  <c r="AE378" i="1"/>
  <c r="AE379" i="1"/>
  <c r="AE380" i="1"/>
  <c r="AE381" i="1"/>
  <c r="AE382" i="1"/>
  <c r="AE5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C368" i="1"/>
  <c r="AC369" i="1"/>
  <c r="AC370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C6" i="1"/>
  <c r="AC5" i="1"/>
  <c r="L6" i="1"/>
  <c r="AB6" i="1"/>
  <c r="L7" i="1"/>
  <c r="AB7" i="1"/>
  <c r="L8" i="1"/>
  <c r="AB8" i="1"/>
  <c r="L9" i="1"/>
  <c r="AB9" i="1"/>
  <c r="L10" i="1"/>
  <c r="AB10" i="1"/>
  <c r="L11" i="1"/>
  <c r="AB11" i="1"/>
  <c r="L12" i="1"/>
  <c r="AB12" i="1"/>
  <c r="L13" i="1"/>
  <c r="AB13" i="1"/>
  <c r="AB14" i="1"/>
  <c r="AB15" i="1"/>
  <c r="L16" i="1"/>
  <c r="AB16" i="1"/>
  <c r="L17" i="1"/>
  <c r="AB17" i="1"/>
  <c r="L18" i="1"/>
  <c r="AB18" i="1"/>
  <c r="L19" i="1"/>
  <c r="AB19" i="1"/>
  <c r="L20" i="1"/>
  <c r="AB20" i="1"/>
  <c r="L21" i="1"/>
  <c r="AB21" i="1"/>
  <c r="L22" i="1"/>
  <c r="AB22" i="1"/>
  <c r="L23" i="1"/>
  <c r="AB23" i="1"/>
  <c r="L24" i="1"/>
  <c r="AB24" i="1"/>
  <c r="AB25" i="1"/>
  <c r="L26" i="1"/>
  <c r="AB26" i="1"/>
  <c r="L27" i="1"/>
  <c r="AB27" i="1"/>
  <c r="L28" i="1"/>
  <c r="AB28" i="1"/>
  <c r="L29" i="1"/>
  <c r="AB29" i="1"/>
  <c r="L30" i="1"/>
  <c r="AB30" i="1"/>
  <c r="L31" i="1"/>
  <c r="AB31" i="1"/>
  <c r="L32" i="1"/>
  <c r="AB32" i="1"/>
  <c r="L33" i="1"/>
  <c r="AB33" i="1"/>
  <c r="L34" i="1"/>
  <c r="AB34" i="1"/>
  <c r="L35" i="1"/>
  <c r="AB35" i="1"/>
  <c r="L36" i="1"/>
  <c r="AB36" i="1"/>
  <c r="L37" i="1"/>
  <c r="AB37" i="1"/>
  <c r="L38" i="1"/>
  <c r="AB38" i="1"/>
  <c r="L39" i="1"/>
  <c r="AB39" i="1"/>
  <c r="L40" i="1"/>
  <c r="AB40" i="1"/>
  <c r="L41" i="1"/>
  <c r="AB41" i="1"/>
  <c r="L42" i="1"/>
  <c r="AB42" i="1"/>
  <c r="L43" i="1"/>
  <c r="AB43" i="1"/>
  <c r="L44" i="1"/>
  <c r="AB44" i="1"/>
  <c r="L45" i="1"/>
  <c r="AB45" i="1"/>
  <c r="L46" i="1"/>
  <c r="AB46" i="1"/>
  <c r="L47" i="1"/>
  <c r="AB47" i="1"/>
  <c r="L48" i="1"/>
  <c r="AB48" i="1"/>
  <c r="L49" i="1"/>
  <c r="AB49" i="1"/>
  <c r="L50" i="1"/>
  <c r="AB50" i="1"/>
  <c r="L51" i="1"/>
  <c r="AB51" i="1"/>
  <c r="L52" i="1"/>
  <c r="AB52" i="1"/>
  <c r="L53" i="1"/>
  <c r="AB53" i="1"/>
  <c r="L54" i="1"/>
  <c r="AB54" i="1"/>
  <c r="L55" i="1"/>
  <c r="AB55" i="1"/>
  <c r="L56" i="1"/>
  <c r="AB56" i="1"/>
  <c r="L57" i="1"/>
  <c r="AB57" i="1"/>
  <c r="L58" i="1"/>
  <c r="AB58" i="1"/>
  <c r="L59" i="1"/>
  <c r="AB59" i="1"/>
  <c r="L60" i="1"/>
  <c r="AB60" i="1"/>
  <c r="L61" i="1"/>
  <c r="AB61" i="1"/>
  <c r="L62" i="1"/>
  <c r="AB62" i="1"/>
  <c r="L63" i="1"/>
  <c r="AB63" i="1"/>
  <c r="L64" i="1"/>
  <c r="AB64" i="1"/>
  <c r="L65" i="1"/>
  <c r="AB65" i="1"/>
  <c r="L66" i="1"/>
  <c r="AB66" i="1"/>
  <c r="L67" i="1"/>
  <c r="AB67" i="1"/>
  <c r="L68" i="1"/>
  <c r="AB68" i="1"/>
  <c r="L69" i="1"/>
  <c r="AB69" i="1"/>
  <c r="L70" i="1"/>
  <c r="AB70" i="1"/>
  <c r="L71" i="1"/>
  <c r="AB71" i="1"/>
  <c r="L72" i="1"/>
  <c r="AB72" i="1"/>
  <c r="L73" i="1"/>
  <c r="AB73" i="1"/>
  <c r="L74" i="1"/>
  <c r="AB74" i="1"/>
  <c r="L75" i="1"/>
  <c r="AB75" i="1"/>
  <c r="L76" i="1"/>
  <c r="AB76" i="1"/>
  <c r="L77" i="1"/>
  <c r="AB77" i="1"/>
  <c r="L78" i="1"/>
  <c r="AB78" i="1"/>
  <c r="L79" i="1"/>
  <c r="AB79" i="1"/>
  <c r="L80" i="1"/>
  <c r="AB80" i="1"/>
  <c r="L81" i="1"/>
  <c r="AB81" i="1"/>
  <c r="L82" i="1"/>
  <c r="AB82" i="1"/>
  <c r="L83" i="1"/>
  <c r="AB83" i="1"/>
  <c r="L84" i="1"/>
  <c r="AB84" i="1"/>
  <c r="L85" i="1"/>
  <c r="AB85" i="1"/>
  <c r="L86" i="1"/>
  <c r="AB86" i="1"/>
  <c r="L87" i="1"/>
  <c r="AB87" i="1"/>
  <c r="L88" i="1"/>
  <c r="AB88" i="1"/>
  <c r="L89" i="1"/>
  <c r="AB89" i="1"/>
  <c r="L90" i="1"/>
  <c r="AB90" i="1"/>
  <c r="L91" i="1"/>
  <c r="AB91" i="1"/>
  <c r="L92" i="1"/>
  <c r="AB92" i="1"/>
  <c r="L93" i="1"/>
  <c r="AB93" i="1"/>
  <c r="L94" i="1"/>
  <c r="AB94" i="1"/>
  <c r="L95" i="1"/>
  <c r="AB95" i="1"/>
  <c r="L96" i="1"/>
  <c r="AB96" i="1"/>
  <c r="L97" i="1"/>
  <c r="AB97" i="1"/>
  <c r="L98" i="1"/>
  <c r="AB98" i="1"/>
  <c r="L99" i="1"/>
  <c r="AB99" i="1"/>
  <c r="L100" i="1"/>
  <c r="AB100" i="1"/>
  <c r="L101" i="1"/>
  <c r="AB101" i="1"/>
  <c r="L102" i="1"/>
  <c r="AB102" i="1"/>
  <c r="L103" i="1"/>
  <c r="AB103" i="1"/>
  <c r="L104" i="1"/>
  <c r="AB104" i="1"/>
  <c r="L105" i="1"/>
  <c r="AB105" i="1"/>
  <c r="L106" i="1"/>
  <c r="AB106" i="1"/>
  <c r="L107" i="1"/>
  <c r="AB107" i="1"/>
  <c r="L108" i="1"/>
  <c r="AB108" i="1"/>
  <c r="L109" i="1"/>
  <c r="AB109" i="1"/>
  <c r="L110" i="1"/>
  <c r="AB110" i="1"/>
  <c r="L111" i="1"/>
  <c r="AB111" i="1"/>
  <c r="L112" i="1"/>
  <c r="AB112" i="1"/>
  <c r="L113" i="1"/>
  <c r="AB113" i="1"/>
  <c r="L114" i="1"/>
  <c r="AB114" i="1"/>
  <c r="L115" i="1"/>
  <c r="AB115" i="1"/>
  <c r="L116" i="1"/>
  <c r="AB116" i="1"/>
  <c r="L117" i="1"/>
  <c r="AB117" i="1"/>
  <c r="L118" i="1"/>
  <c r="AB118" i="1"/>
  <c r="L119" i="1"/>
  <c r="AB119" i="1"/>
  <c r="L120" i="1"/>
  <c r="AB120" i="1"/>
  <c r="L121" i="1"/>
  <c r="AB121" i="1"/>
  <c r="L122" i="1"/>
  <c r="AB122" i="1"/>
  <c r="L123" i="1"/>
  <c r="AB123" i="1"/>
  <c r="L124" i="1"/>
  <c r="AB124" i="1"/>
  <c r="L125" i="1"/>
  <c r="AB125" i="1"/>
  <c r="L126" i="1"/>
  <c r="AB126" i="1"/>
  <c r="L127" i="1"/>
  <c r="AB127" i="1"/>
  <c r="L128" i="1"/>
  <c r="AB128" i="1"/>
  <c r="L129" i="1"/>
  <c r="AB129" i="1"/>
  <c r="L130" i="1"/>
  <c r="AB130" i="1"/>
  <c r="L131" i="1"/>
  <c r="AB131" i="1"/>
  <c r="L132" i="1"/>
  <c r="AB132" i="1"/>
  <c r="L133" i="1"/>
  <c r="AB133" i="1"/>
  <c r="L134" i="1"/>
  <c r="AB134" i="1"/>
  <c r="L135" i="1"/>
  <c r="AB135" i="1"/>
  <c r="L136" i="1"/>
  <c r="AB136" i="1"/>
  <c r="L137" i="1"/>
  <c r="AB137" i="1"/>
  <c r="L138" i="1"/>
  <c r="AB138" i="1"/>
  <c r="L139" i="1"/>
  <c r="AB139" i="1"/>
  <c r="L140" i="1"/>
  <c r="AB140" i="1"/>
  <c r="L141" i="1"/>
  <c r="AB141" i="1"/>
  <c r="L142" i="1"/>
  <c r="AB142" i="1"/>
  <c r="L143" i="1"/>
  <c r="AB143" i="1"/>
  <c r="L144" i="1"/>
  <c r="AB144" i="1"/>
  <c r="L145" i="1"/>
  <c r="AB145" i="1"/>
  <c r="L146" i="1"/>
  <c r="AB146" i="1"/>
  <c r="L147" i="1"/>
  <c r="AB147" i="1"/>
  <c r="L148" i="1"/>
  <c r="AB148" i="1"/>
  <c r="L149" i="1"/>
  <c r="AB149" i="1"/>
  <c r="L150" i="1"/>
  <c r="AB150" i="1"/>
  <c r="L151" i="1"/>
  <c r="AB151" i="1"/>
  <c r="L152" i="1"/>
  <c r="AB152" i="1"/>
  <c r="L153" i="1"/>
  <c r="AB153" i="1"/>
  <c r="L154" i="1"/>
  <c r="AB154" i="1"/>
  <c r="L155" i="1"/>
  <c r="AB155" i="1"/>
  <c r="L156" i="1"/>
  <c r="AB156" i="1"/>
  <c r="L157" i="1"/>
  <c r="AB157" i="1"/>
  <c r="L158" i="1"/>
  <c r="AB158" i="1"/>
  <c r="L159" i="1"/>
  <c r="AB159" i="1"/>
  <c r="L160" i="1"/>
  <c r="AB160" i="1"/>
  <c r="L161" i="1"/>
  <c r="AB161" i="1"/>
  <c r="L162" i="1"/>
  <c r="AB162" i="1"/>
  <c r="L163" i="1"/>
  <c r="AB163" i="1"/>
  <c r="L164" i="1"/>
  <c r="AB164" i="1"/>
  <c r="L165" i="1"/>
  <c r="AB165" i="1"/>
  <c r="L166" i="1"/>
  <c r="AB166" i="1"/>
  <c r="L167" i="1"/>
  <c r="AB167" i="1"/>
  <c r="L168" i="1"/>
  <c r="AB168" i="1"/>
  <c r="L169" i="1"/>
  <c r="AB169" i="1"/>
  <c r="L170" i="1"/>
  <c r="AB170" i="1"/>
  <c r="L171" i="1"/>
  <c r="AB171" i="1"/>
  <c r="L172" i="1"/>
  <c r="AB172" i="1"/>
  <c r="L173" i="1"/>
  <c r="AB173" i="1"/>
  <c r="L174" i="1"/>
  <c r="AB174" i="1"/>
  <c r="L175" i="1"/>
  <c r="AB175" i="1"/>
  <c r="L176" i="1"/>
  <c r="AB176" i="1"/>
  <c r="L177" i="1"/>
  <c r="AB177" i="1"/>
  <c r="L178" i="1"/>
  <c r="AB178" i="1"/>
  <c r="L179" i="1"/>
  <c r="AB179" i="1"/>
  <c r="L180" i="1"/>
  <c r="AB180" i="1"/>
  <c r="L181" i="1"/>
  <c r="AB181" i="1"/>
  <c r="L182" i="1"/>
  <c r="AB182" i="1"/>
  <c r="L183" i="1"/>
  <c r="AB183" i="1"/>
  <c r="L184" i="1"/>
  <c r="AB184" i="1"/>
  <c r="L185" i="1"/>
  <c r="AB185" i="1"/>
  <c r="L186" i="1"/>
  <c r="AB186" i="1"/>
  <c r="L187" i="1"/>
  <c r="AB187" i="1"/>
  <c r="L188" i="1"/>
  <c r="AB188" i="1"/>
  <c r="L189" i="1"/>
  <c r="AB189" i="1"/>
  <c r="L190" i="1"/>
  <c r="AB190" i="1"/>
  <c r="L191" i="1"/>
  <c r="AB191" i="1"/>
  <c r="L192" i="1"/>
  <c r="AB192" i="1"/>
  <c r="L193" i="1"/>
  <c r="AB193" i="1"/>
  <c r="L194" i="1"/>
  <c r="AB194" i="1"/>
  <c r="L195" i="1"/>
  <c r="AB195" i="1"/>
  <c r="L196" i="1"/>
  <c r="AB196" i="1"/>
  <c r="L197" i="1"/>
  <c r="AB197" i="1"/>
  <c r="L198" i="1"/>
  <c r="AB198" i="1"/>
  <c r="L199" i="1"/>
  <c r="AB199" i="1"/>
  <c r="L200" i="1"/>
  <c r="AB200" i="1"/>
  <c r="L201" i="1"/>
  <c r="AB201" i="1"/>
  <c r="L202" i="1"/>
  <c r="AB202" i="1"/>
  <c r="L203" i="1"/>
  <c r="AB203" i="1"/>
  <c r="L204" i="1"/>
  <c r="AB204" i="1"/>
  <c r="L205" i="1"/>
  <c r="AB205" i="1"/>
  <c r="L206" i="1"/>
  <c r="AB206" i="1"/>
  <c r="L207" i="1"/>
  <c r="AB207" i="1"/>
  <c r="L208" i="1"/>
  <c r="AB208" i="1"/>
  <c r="L209" i="1"/>
  <c r="AB209" i="1"/>
  <c r="L210" i="1"/>
  <c r="AB210" i="1"/>
  <c r="L211" i="1"/>
  <c r="AB211" i="1"/>
  <c r="L212" i="1"/>
  <c r="AB212" i="1"/>
  <c r="L213" i="1"/>
  <c r="AB213" i="1"/>
  <c r="L214" i="1"/>
  <c r="AB214" i="1"/>
  <c r="L215" i="1"/>
  <c r="AB215" i="1"/>
  <c r="L216" i="1"/>
  <c r="AB216" i="1"/>
  <c r="L217" i="1"/>
  <c r="AB217" i="1"/>
  <c r="L218" i="1"/>
  <c r="AB218" i="1"/>
  <c r="L219" i="1"/>
  <c r="AB219" i="1"/>
  <c r="L220" i="1"/>
  <c r="AB220" i="1"/>
  <c r="L221" i="1"/>
  <c r="AB221" i="1"/>
  <c r="L222" i="1"/>
  <c r="AB222" i="1"/>
  <c r="L223" i="1"/>
  <c r="AB223" i="1"/>
  <c r="L224" i="1"/>
  <c r="AB224" i="1"/>
  <c r="L225" i="1"/>
  <c r="AB225" i="1"/>
  <c r="L226" i="1"/>
  <c r="AB226" i="1"/>
  <c r="L227" i="1"/>
  <c r="AB227" i="1"/>
  <c r="L228" i="1"/>
  <c r="AB228" i="1"/>
  <c r="L229" i="1"/>
  <c r="AB229" i="1"/>
  <c r="L230" i="1"/>
  <c r="AB230" i="1"/>
  <c r="L231" i="1"/>
  <c r="AB231" i="1"/>
  <c r="L232" i="1"/>
  <c r="AB232" i="1"/>
  <c r="L233" i="1"/>
  <c r="AB233" i="1"/>
  <c r="L234" i="1"/>
  <c r="AB234" i="1"/>
  <c r="AB235" i="1"/>
  <c r="L236" i="1"/>
  <c r="AB236" i="1"/>
  <c r="L237" i="1"/>
  <c r="AB237" i="1"/>
  <c r="L238" i="1"/>
  <c r="AB238" i="1"/>
  <c r="L239" i="1"/>
  <c r="AB239" i="1"/>
  <c r="L240" i="1"/>
  <c r="AB240" i="1"/>
  <c r="L241" i="1"/>
  <c r="AB241" i="1"/>
  <c r="L242" i="1"/>
  <c r="AB242" i="1"/>
  <c r="L243" i="1"/>
  <c r="AB243" i="1"/>
  <c r="L244" i="1"/>
  <c r="AB244" i="1"/>
  <c r="L245" i="1"/>
  <c r="AB245" i="1"/>
  <c r="L246" i="1"/>
  <c r="AB246" i="1"/>
  <c r="L247" i="1"/>
  <c r="AB247" i="1"/>
  <c r="L248" i="1"/>
  <c r="AB248" i="1"/>
  <c r="L249" i="1"/>
  <c r="AB249" i="1"/>
  <c r="L250" i="1"/>
  <c r="AB250" i="1"/>
  <c r="L251" i="1"/>
  <c r="AB251" i="1"/>
  <c r="L252" i="1"/>
  <c r="AB252" i="1"/>
  <c r="L253" i="1"/>
  <c r="AB253" i="1"/>
  <c r="L254" i="1"/>
  <c r="AB254" i="1"/>
  <c r="L255" i="1"/>
  <c r="AB255" i="1"/>
  <c r="L256" i="1"/>
  <c r="AB256" i="1"/>
  <c r="L257" i="1"/>
  <c r="AB257" i="1"/>
  <c r="L258" i="1"/>
  <c r="AB258" i="1"/>
  <c r="L259" i="1"/>
  <c r="AB259" i="1"/>
  <c r="L260" i="1"/>
  <c r="AB260" i="1"/>
  <c r="L261" i="1"/>
  <c r="AB261" i="1"/>
  <c r="L262" i="1"/>
  <c r="AB262" i="1"/>
  <c r="L263" i="1"/>
  <c r="AB263" i="1"/>
  <c r="L264" i="1"/>
  <c r="AB264" i="1"/>
  <c r="L265" i="1"/>
  <c r="AB265" i="1"/>
  <c r="L266" i="1"/>
  <c r="AB266" i="1"/>
  <c r="L267" i="1"/>
  <c r="AB267" i="1"/>
  <c r="L268" i="1"/>
  <c r="AB268" i="1"/>
  <c r="L269" i="1"/>
  <c r="AB269" i="1"/>
  <c r="L270" i="1"/>
  <c r="AB270" i="1"/>
  <c r="L271" i="1"/>
  <c r="AB271" i="1"/>
  <c r="L272" i="1"/>
  <c r="AB272" i="1"/>
  <c r="L273" i="1"/>
  <c r="AB273" i="1"/>
  <c r="L274" i="1"/>
  <c r="AB274" i="1"/>
  <c r="L275" i="1"/>
  <c r="AB275" i="1"/>
  <c r="L276" i="1"/>
  <c r="AB276" i="1"/>
  <c r="L277" i="1"/>
  <c r="AB277" i="1"/>
  <c r="L278" i="1"/>
  <c r="AB278" i="1"/>
  <c r="L279" i="1"/>
  <c r="AB279" i="1"/>
  <c r="L280" i="1"/>
  <c r="AB280" i="1"/>
  <c r="L281" i="1"/>
  <c r="AB281" i="1"/>
  <c r="L282" i="1"/>
  <c r="AB282" i="1"/>
  <c r="L283" i="1"/>
  <c r="AB283" i="1"/>
  <c r="L284" i="1"/>
  <c r="AB284" i="1"/>
  <c r="L285" i="1"/>
  <c r="AB285" i="1"/>
  <c r="L286" i="1"/>
  <c r="AB286" i="1"/>
  <c r="L287" i="1"/>
  <c r="AB287" i="1"/>
  <c r="L288" i="1"/>
  <c r="AB288" i="1"/>
  <c r="L289" i="1"/>
  <c r="AB289" i="1"/>
  <c r="L290" i="1"/>
  <c r="AB290" i="1"/>
  <c r="L291" i="1"/>
  <c r="AB291" i="1"/>
  <c r="L292" i="1"/>
  <c r="AB292" i="1"/>
  <c r="L293" i="1"/>
  <c r="AB293" i="1"/>
  <c r="L294" i="1"/>
  <c r="AB294" i="1"/>
  <c r="L295" i="1"/>
  <c r="AB295" i="1"/>
  <c r="L296" i="1"/>
  <c r="AB296" i="1"/>
  <c r="L297" i="1"/>
  <c r="AB297" i="1"/>
  <c r="L298" i="1"/>
  <c r="AB298" i="1"/>
  <c r="L299" i="1"/>
  <c r="AB299" i="1"/>
  <c r="L300" i="1"/>
  <c r="AB300" i="1"/>
  <c r="L301" i="1"/>
  <c r="AB301" i="1"/>
  <c r="L302" i="1"/>
  <c r="AB302" i="1"/>
  <c r="L303" i="1"/>
  <c r="AB303" i="1"/>
  <c r="L304" i="1"/>
  <c r="AB304" i="1"/>
  <c r="L305" i="1"/>
  <c r="AB305" i="1"/>
  <c r="L306" i="1"/>
  <c r="AB306" i="1"/>
  <c r="L307" i="1"/>
  <c r="AB307" i="1"/>
  <c r="L308" i="1"/>
  <c r="AB308" i="1"/>
  <c r="L309" i="1"/>
  <c r="AB309" i="1"/>
  <c r="L310" i="1"/>
  <c r="AB310" i="1"/>
  <c r="L311" i="1"/>
  <c r="AB311" i="1"/>
  <c r="L312" i="1"/>
  <c r="AB312" i="1"/>
  <c r="L313" i="1"/>
  <c r="AB313" i="1"/>
  <c r="L314" i="1"/>
  <c r="AB314" i="1"/>
  <c r="L315" i="1"/>
  <c r="AB315" i="1"/>
  <c r="L316" i="1"/>
  <c r="AB316" i="1"/>
  <c r="L317" i="1"/>
  <c r="AB317" i="1"/>
  <c r="L318" i="1"/>
  <c r="AB318" i="1"/>
  <c r="L319" i="1"/>
  <c r="AB319" i="1"/>
  <c r="L320" i="1"/>
  <c r="AB320" i="1"/>
  <c r="L321" i="1"/>
  <c r="AB321" i="1"/>
  <c r="L322" i="1"/>
  <c r="AB322" i="1"/>
  <c r="L323" i="1"/>
  <c r="AB323" i="1"/>
  <c r="L324" i="1"/>
  <c r="AB324" i="1"/>
  <c r="L325" i="1"/>
  <c r="AB325" i="1"/>
  <c r="L326" i="1"/>
  <c r="AB326" i="1"/>
  <c r="L327" i="1"/>
  <c r="AB327" i="1"/>
  <c r="L328" i="1"/>
  <c r="AB328" i="1"/>
  <c r="L329" i="1"/>
  <c r="AB329" i="1"/>
  <c r="L330" i="1"/>
  <c r="AB330" i="1"/>
  <c r="L331" i="1"/>
  <c r="AB331" i="1"/>
  <c r="L332" i="1"/>
  <c r="AB332" i="1"/>
  <c r="L333" i="1"/>
  <c r="AB333" i="1"/>
  <c r="L334" i="1"/>
  <c r="AB334" i="1"/>
  <c r="L335" i="1"/>
  <c r="AB335" i="1"/>
  <c r="L336" i="1"/>
  <c r="AB336" i="1"/>
  <c r="L337" i="1"/>
  <c r="AB337" i="1"/>
  <c r="L338" i="1"/>
  <c r="AB338" i="1"/>
  <c r="L339" i="1"/>
  <c r="AB339" i="1"/>
  <c r="L340" i="1"/>
  <c r="AB340" i="1"/>
  <c r="L341" i="1"/>
  <c r="AB341" i="1"/>
  <c r="L342" i="1"/>
  <c r="AB342" i="1"/>
  <c r="L343" i="1"/>
  <c r="AB343" i="1"/>
  <c r="L344" i="1"/>
  <c r="AB344" i="1"/>
  <c r="L345" i="1"/>
  <c r="AB345" i="1"/>
  <c r="L346" i="1"/>
  <c r="AB346" i="1"/>
  <c r="L347" i="1"/>
  <c r="AB347" i="1"/>
  <c r="L348" i="1"/>
  <c r="AB348" i="1"/>
  <c r="L349" i="1"/>
  <c r="AB349" i="1"/>
  <c r="L350" i="1"/>
  <c r="AB350" i="1"/>
  <c r="L351" i="1"/>
  <c r="AB351" i="1"/>
  <c r="L352" i="1"/>
  <c r="AB352" i="1"/>
  <c r="L353" i="1"/>
  <c r="AB353" i="1"/>
  <c r="L354" i="1"/>
  <c r="AB354" i="1"/>
  <c r="L355" i="1"/>
  <c r="AB355" i="1"/>
  <c r="L356" i="1"/>
  <c r="AB356" i="1"/>
  <c r="L357" i="1"/>
  <c r="AB357" i="1"/>
  <c r="L358" i="1"/>
  <c r="AB358" i="1"/>
  <c r="L359" i="1"/>
  <c r="AB359" i="1"/>
  <c r="L360" i="1"/>
  <c r="AB360" i="1"/>
  <c r="L361" i="1"/>
  <c r="AB361" i="1"/>
  <c r="L362" i="1"/>
  <c r="AB362" i="1"/>
  <c r="L363" i="1"/>
  <c r="AB363" i="1"/>
  <c r="L364" i="1"/>
  <c r="AB364" i="1"/>
  <c r="L365" i="1"/>
  <c r="AB365" i="1"/>
  <c r="L366" i="1"/>
  <c r="AB366" i="1"/>
  <c r="L367" i="1"/>
  <c r="AB367" i="1"/>
  <c r="L368" i="1"/>
  <c r="AB368" i="1"/>
  <c r="L369" i="1"/>
  <c r="AB369" i="1"/>
  <c r="L370" i="1"/>
  <c r="AB370" i="1"/>
  <c r="L371" i="1"/>
  <c r="AB371" i="1"/>
  <c r="L372" i="1"/>
  <c r="AB372" i="1"/>
  <c r="L373" i="1"/>
  <c r="AB373" i="1"/>
  <c r="L374" i="1"/>
  <c r="AB374" i="1"/>
  <c r="L375" i="1"/>
  <c r="AB375" i="1"/>
  <c r="L376" i="1"/>
  <c r="AB376" i="1"/>
  <c r="L377" i="1"/>
  <c r="AB377" i="1"/>
  <c r="L378" i="1"/>
  <c r="AB378" i="1"/>
  <c r="L379" i="1"/>
  <c r="AB379" i="1"/>
  <c r="L380" i="1"/>
  <c r="AB380" i="1"/>
  <c r="L381" i="1"/>
  <c r="AB381" i="1"/>
  <c r="L382" i="1"/>
  <c r="AB382" i="1"/>
  <c r="L5" i="1"/>
  <c r="AB5" i="1"/>
  <c r="I6" i="1"/>
  <c r="AA6" i="1"/>
  <c r="I7" i="1"/>
  <c r="AA7" i="1"/>
  <c r="I8" i="1"/>
  <c r="AA8" i="1"/>
  <c r="I9" i="1"/>
  <c r="AA9" i="1"/>
  <c r="I10" i="1"/>
  <c r="AA10" i="1"/>
  <c r="I11" i="1"/>
  <c r="AA11" i="1"/>
  <c r="I12" i="1"/>
  <c r="AA12" i="1"/>
  <c r="I13" i="1"/>
  <c r="AA13" i="1"/>
  <c r="I14" i="1"/>
  <c r="AA14" i="1"/>
  <c r="I15" i="1"/>
  <c r="AA15" i="1"/>
  <c r="I16" i="1"/>
  <c r="AA16" i="1"/>
  <c r="I17" i="1"/>
  <c r="AA17" i="1"/>
  <c r="I18" i="1"/>
  <c r="AA18" i="1"/>
  <c r="I19" i="1"/>
  <c r="AA19" i="1"/>
  <c r="I20" i="1"/>
  <c r="AA20" i="1"/>
  <c r="I21" i="1"/>
  <c r="AA21" i="1"/>
  <c r="I22" i="1"/>
  <c r="AA22" i="1"/>
  <c r="I23" i="1"/>
  <c r="AA23" i="1"/>
  <c r="I24" i="1"/>
  <c r="AA24" i="1"/>
  <c r="I25" i="1"/>
  <c r="AA25" i="1"/>
  <c r="I26" i="1"/>
  <c r="AA26" i="1"/>
  <c r="I27" i="1"/>
  <c r="AA27" i="1"/>
  <c r="I28" i="1"/>
  <c r="AA28" i="1"/>
  <c r="I29" i="1"/>
  <c r="AA29" i="1"/>
  <c r="I30" i="1"/>
  <c r="AA30" i="1"/>
  <c r="I31" i="1"/>
  <c r="AA31" i="1"/>
  <c r="I32" i="1"/>
  <c r="AA32" i="1"/>
  <c r="I33" i="1"/>
  <c r="AA33" i="1"/>
  <c r="I34" i="1"/>
  <c r="AA34" i="1"/>
  <c r="I35" i="1"/>
  <c r="AA35" i="1"/>
  <c r="I36" i="1"/>
  <c r="AA36" i="1"/>
  <c r="I37" i="1"/>
  <c r="AA37" i="1"/>
  <c r="I38" i="1"/>
  <c r="AA38" i="1"/>
  <c r="I39" i="1"/>
  <c r="AA39" i="1"/>
  <c r="I40" i="1"/>
  <c r="AA40" i="1"/>
  <c r="I41" i="1"/>
  <c r="AA41" i="1"/>
  <c r="I42" i="1"/>
  <c r="AA42" i="1"/>
  <c r="I43" i="1"/>
  <c r="AA43" i="1"/>
  <c r="I44" i="1"/>
  <c r="AA44" i="1"/>
  <c r="I45" i="1"/>
  <c r="AA45" i="1"/>
  <c r="I46" i="1"/>
  <c r="AA46" i="1"/>
  <c r="I47" i="1"/>
  <c r="AA47" i="1"/>
  <c r="I48" i="1"/>
  <c r="AA48" i="1"/>
  <c r="I49" i="1"/>
  <c r="AA49" i="1"/>
  <c r="I50" i="1"/>
  <c r="AA50" i="1"/>
  <c r="I51" i="1"/>
  <c r="AA51" i="1"/>
  <c r="I52" i="1"/>
  <c r="AA52" i="1"/>
  <c r="I53" i="1"/>
  <c r="AA53" i="1"/>
  <c r="I54" i="1"/>
  <c r="AA54" i="1"/>
  <c r="I55" i="1"/>
  <c r="AA55" i="1"/>
  <c r="I56" i="1"/>
  <c r="AA56" i="1"/>
  <c r="I57" i="1"/>
  <c r="AA57" i="1"/>
  <c r="I58" i="1"/>
  <c r="AA58" i="1"/>
  <c r="I59" i="1"/>
  <c r="AA59" i="1"/>
  <c r="I60" i="1"/>
  <c r="AA60" i="1"/>
  <c r="I61" i="1"/>
  <c r="AA61" i="1"/>
  <c r="I62" i="1"/>
  <c r="AA62" i="1"/>
  <c r="I63" i="1"/>
  <c r="AA63" i="1"/>
  <c r="I64" i="1"/>
  <c r="AA64" i="1"/>
  <c r="I65" i="1"/>
  <c r="AA65" i="1"/>
  <c r="I66" i="1"/>
  <c r="AA66" i="1"/>
  <c r="I67" i="1"/>
  <c r="AA67" i="1"/>
  <c r="I68" i="1"/>
  <c r="AA68" i="1"/>
  <c r="I69" i="1"/>
  <c r="AA69" i="1"/>
  <c r="I70" i="1"/>
  <c r="AA70" i="1"/>
  <c r="I71" i="1"/>
  <c r="AA71" i="1"/>
  <c r="I72" i="1"/>
  <c r="AA72" i="1"/>
  <c r="I73" i="1"/>
  <c r="AA73" i="1"/>
  <c r="I74" i="1"/>
  <c r="AA74" i="1"/>
  <c r="I75" i="1"/>
  <c r="AA75" i="1"/>
  <c r="I76" i="1"/>
  <c r="AA76" i="1"/>
  <c r="I77" i="1"/>
  <c r="AA77" i="1"/>
  <c r="I78" i="1"/>
  <c r="AA78" i="1"/>
  <c r="I79" i="1"/>
  <c r="AA79" i="1"/>
  <c r="I80" i="1"/>
  <c r="AA80" i="1"/>
  <c r="I81" i="1"/>
  <c r="AA81" i="1"/>
  <c r="I82" i="1"/>
  <c r="AA82" i="1"/>
  <c r="I83" i="1"/>
  <c r="AA83" i="1"/>
  <c r="I84" i="1"/>
  <c r="AA84" i="1"/>
  <c r="I85" i="1"/>
  <c r="AA85" i="1"/>
  <c r="I86" i="1"/>
  <c r="AA86" i="1"/>
  <c r="I87" i="1"/>
  <c r="AA87" i="1"/>
  <c r="I88" i="1"/>
  <c r="AA88" i="1"/>
  <c r="I89" i="1"/>
  <c r="AA89" i="1"/>
  <c r="I90" i="1"/>
  <c r="AA90" i="1"/>
  <c r="I91" i="1"/>
  <c r="AA91" i="1"/>
  <c r="I92" i="1"/>
  <c r="AA92" i="1"/>
  <c r="I93" i="1"/>
  <c r="AA93" i="1"/>
  <c r="I94" i="1"/>
  <c r="AA94" i="1"/>
  <c r="I95" i="1"/>
  <c r="AA95" i="1"/>
  <c r="I96" i="1"/>
  <c r="AA96" i="1"/>
  <c r="I97" i="1"/>
  <c r="AA97" i="1"/>
  <c r="I98" i="1"/>
  <c r="AA98" i="1"/>
  <c r="I99" i="1"/>
  <c r="AA99" i="1"/>
  <c r="I100" i="1"/>
  <c r="AA100" i="1"/>
  <c r="I101" i="1"/>
  <c r="AA101" i="1"/>
  <c r="I102" i="1"/>
  <c r="AA102" i="1"/>
  <c r="I103" i="1"/>
  <c r="AA103" i="1"/>
  <c r="I104" i="1"/>
  <c r="AA104" i="1"/>
  <c r="I105" i="1"/>
  <c r="AA105" i="1"/>
  <c r="I106" i="1"/>
  <c r="AA106" i="1"/>
  <c r="I107" i="1"/>
  <c r="AA107" i="1"/>
  <c r="I108" i="1"/>
  <c r="AA108" i="1"/>
  <c r="I109" i="1"/>
  <c r="AA109" i="1"/>
  <c r="I110" i="1"/>
  <c r="AA110" i="1"/>
  <c r="I111" i="1"/>
  <c r="AA111" i="1"/>
  <c r="I112" i="1"/>
  <c r="AA112" i="1"/>
  <c r="I113" i="1"/>
  <c r="AA113" i="1"/>
  <c r="I114" i="1"/>
  <c r="AA114" i="1"/>
  <c r="I115" i="1"/>
  <c r="AA115" i="1"/>
  <c r="I116" i="1"/>
  <c r="AA116" i="1"/>
  <c r="I117" i="1"/>
  <c r="AA117" i="1"/>
  <c r="I118" i="1"/>
  <c r="AA118" i="1"/>
  <c r="I119" i="1"/>
  <c r="AA119" i="1"/>
  <c r="I120" i="1"/>
  <c r="AA120" i="1"/>
  <c r="I121" i="1"/>
  <c r="AA121" i="1"/>
  <c r="I122" i="1"/>
  <c r="AA122" i="1"/>
  <c r="I123" i="1"/>
  <c r="AA123" i="1"/>
  <c r="I124" i="1"/>
  <c r="AA124" i="1"/>
  <c r="I125" i="1"/>
  <c r="AA125" i="1"/>
  <c r="I126" i="1"/>
  <c r="AA126" i="1"/>
  <c r="I127" i="1"/>
  <c r="AA127" i="1"/>
  <c r="I128" i="1"/>
  <c r="AA128" i="1"/>
  <c r="I129" i="1"/>
  <c r="AA129" i="1"/>
  <c r="I130" i="1"/>
  <c r="AA130" i="1"/>
  <c r="I131" i="1"/>
  <c r="AA131" i="1"/>
  <c r="I132" i="1"/>
  <c r="AA132" i="1"/>
  <c r="I133" i="1"/>
  <c r="AA133" i="1"/>
  <c r="I134" i="1"/>
  <c r="AA134" i="1"/>
  <c r="I135" i="1"/>
  <c r="AA135" i="1"/>
  <c r="I136" i="1"/>
  <c r="AA136" i="1"/>
  <c r="I137" i="1"/>
  <c r="AA137" i="1"/>
  <c r="I138" i="1"/>
  <c r="AA138" i="1"/>
  <c r="I139" i="1"/>
  <c r="AA139" i="1"/>
  <c r="I140" i="1"/>
  <c r="AA140" i="1"/>
  <c r="I141" i="1"/>
  <c r="AA141" i="1"/>
  <c r="I142" i="1"/>
  <c r="AA142" i="1"/>
  <c r="I143" i="1"/>
  <c r="AA143" i="1"/>
  <c r="I144" i="1"/>
  <c r="AA144" i="1"/>
  <c r="I145" i="1"/>
  <c r="AA145" i="1"/>
  <c r="I146" i="1"/>
  <c r="AA146" i="1"/>
  <c r="I147" i="1"/>
  <c r="AA147" i="1"/>
  <c r="I148" i="1"/>
  <c r="AA148" i="1"/>
  <c r="I149" i="1"/>
  <c r="AA149" i="1"/>
  <c r="I150" i="1"/>
  <c r="AA150" i="1"/>
  <c r="I151" i="1"/>
  <c r="AA151" i="1"/>
  <c r="I152" i="1"/>
  <c r="AA152" i="1"/>
  <c r="I153" i="1"/>
  <c r="AA153" i="1"/>
  <c r="I154" i="1"/>
  <c r="AA154" i="1"/>
  <c r="I155" i="1"/>
  <c r="AA155" i="1"/>
  <c r="I156" i="1"/>
  <c r="AA156" i="1"/>
  <c r="I157" i="1"/>
  <c r="AA157" i="1"/>
  <c r="I158" i="1"/>
  <c r="AA158" i="1"/>
  <c r="I159" i="1"/>
  <c r="AA159" i="1"/>
  <c r="I160" i="1"/>
  <c r="AA160" i="1"/>
  <c r="I161" i="1"/>
  <c r="AA161" i="1"/>
  <c r="I162" i="1"/>
  <c r="AA162" i="1"/>
  <c r="I163" i="1"/>
  <c r="AA163" i="1"/>
  <c r="I164" i="1"/>
  <c r="AA164" i="1"/>
  <c r="I165" i="1"/>
  <c r="AA165" i="1"/>
  <c r="I166" i="1"/>
  <c r="AA166" i="1"/>
  <c r="I167" i="1"/>
  <c r="AA167" i="1"/>
  <c r="I168" i="1"/>
  <c r="AA168" i="1"/>
  <c r="I169" i="1"/>
  <c r="AA169" i="1"/>
  <c r="I170" i="1"/>
  <c r="AA170" i="1"/>
  <c r="I171" i="1"/>
  <c r="AA171" i="1"/>
  <c r="I172" i="1"/>
  <c r="AA172" i="1"/>
  <c r="I173" i="1"/>
  <c r="AA173" i="1"/>
  <c r="I174" i="1"/>
  <c r="AA174" i="1"/>
  <c r="I175" i="1"/>
  <c r="AA175" i="1"/>
  <c r="I176" i="1"/>
  <c r="AA176" i="1"/>
  <c r="I177" i="1"/>
  <c r="AA177" i="1"/>
  <c r="I178" i="1"/>
  <c r="AA178" i="1"/>
  <c r="I179" i="1"/>
  <c r="AA179" i="1"/>
  <c r="I180" i="1"/>
  <c r="AA180" i="1"/>
  <c r="I181" i="1"/>
  <c r="AA181" i="1"/>
  <c r="I182" i="1"/>
  <c r="AA182" i="1"/>
  <c r="I183" i="1"/>
  <c r="AA183" i="1"/>
  <c r="I184" i="1"/>
  <c r="AA184" i="1"/>
  <c r="I185" i="1"/>
  <c r="AA185" i="1"/>
  <c r="I186" i="1"/>
  <c r="AA186" i="1"/>
  <c r="I187" i="1"/>
  <c r="AA187" i="1"/>
  <c r="I188" i="1"/>
  <c r="AA188" i="1"/>
  <c r="I189" i="1"/>
  <c r="AA189" i="1"/>
  <c r="I190" i="1"/>
  <c r="AA190" i="1"/>
  <c r="I191" i="1"/>
  <c r="AA191" i="1"/>
  <c r="I192" i="1"/>
  <c r="AA192" i="1"/>
  <c r="I193" i="1"/>
  <c r="AA193" i="1"/>
  <c r="I194" i="1"/>
  <c r="AA194" i="1"/>
  <c r="I195" i="1"/>
  <c r="AA195" i="1"/>
  <c r="I196" i="1"/>
  <c r="AA196" i="1"/>
  <c r="I197" i="1"/>
  <c r="AA197" i="1"/>
  <c r="I198" i="1"/>
  <c r="AA198" i="1"/>
  <c r="I199" i="1"/>
  <c r="AA199" i="1"/>
  <c r="I200" i="1"/>
  <c r="AA200" i="1"/>
  <c r="I201" i="1"/>
  <c r="AA201" i="1"/>
  <c r="I202" i="1"/>
  <c r="AA202" i="1"/>
  <c r="I203" i="1"/>
  <c r="AA203" i="1"/>
  <c r="I204" i="1"/>
  <c r="AA204" i="1"/>
  <c r="I205" i="1"/>
  <c r="AA205" i="1"/>
  <c r="I206" i="1"/>
  <c r="AA206" i="1"/>
  <c r="I207" i="1"/>
  <c r="AA207" i="1"/>
  <c r="I208" i="1"/>
  <c r="AA208" i="1"/>
  <c r="I209" i="1"/>
  <c r="AA209" i="1"/>
  <c r="I210" i="1"/>
  <c r="AA210" i="1"/>
  <c r="I211" i="1"/>
  <c r="AA211" i="1"/>
  <c r="I212" i="1"/>
  <c r="AA212" i="1"/>
  <c r="I213" i="1"/>
  <c r="AA213" i="1"/>
  <c r="I214" i="1"/>
  <c r="AA214" i="1"/>
  <c r="I215" i="1"/>
  <c r="AA215" i="1"/>
  <c r="I216" i="1"/>
  <c r="AA216" i="1"/>
  <c r="I217" i="1"/>
  <c r="AA217" i="1"/>
  <c r="I218" i="1"/>
  <c r="AA218" i="1"/>
  <c r="I219" i="1"/>
  <c r="AA219" i="1"/>
  <c r="I220" i="1"/>
  <c r="AA220" i="1"/>
  <c r="I221" i="1"/>
  <c r="AA221" i="1"/>
  <c r="I222" i="1"/>
  <c r="AA222" i="1"/>
  <c r="I223" i="1"/>
  <c r="AA223" i="1"/>
  <c r="I224" i="1"/>
  <c r="AA224" i="1"/>
  <c r="I225" i="1"/>
  <c r="AA225" i="1"/>
  <c r="I226" i="1"/>
  <c r="AA226" i="1"/>
  <c r="I227" i="1"/>
  <c r="AA227" i="1"/>
  <c r="I228" i="1"/>
  <c r="AA228" i="1"/>
  <c r="I229" i="1"/>
  <c r="AA229" i="1"/>
  <c r="I230" i="1"/>
  <c r="AA230" i="1"/>
  <c r="I231" i="1"/>
  <c r="AA231" i="1"/>
  <c r="I232" i="1"/>
  <c r="AA232" i="1"/>
  <c r="I233" i="1"/>
  <c r="AA233" i="1"/>
  <c r="I234" i="1"/>
  <c r="AA234" i="1"/>
  <c r="I235" i="1"/>
  <c r="AA235" i="1"/>
  <c r="I236" i="1"/>
  <c r="AA236" i="1"/>
  <c r="I237" i="1"/>
  <c r="AA237" i="1"/>
  <c r="I238" i="1"/>
  <c r="AA238" i="1"/>
  <c r="I239" i="1"/>
  <c r="AA239" i="1"/>
  <c r="I240" i="1"/>
  <c r="AA240" i="1"/>
  <c r="I241" i="1"/>
  <c r="AA241" i="1"/>
  <c r="I242" i="1"/>
  <c r="AA242" i="1"/>
  <c r="I243" i="1"/>
  <c r="AA243" i="1"/>
  <c r="I244" i="1"/>
  <c r="AA244" i="1"/>
  <c r="I245" i="1"/>
  <c r="AA245" i="1"/>
  <c r="I246" i="1"/>
  <c r="AA246" i="1"/>
  <c r="I247" i="1"/>
  <c r="AA247" i="1"/>
  <c r="I248" i="1"/>
  <c r="AA248" i="1"/>
  <c r="I249" i="1"/>
  <c r="AA249" i="1"/>
  <c r="I250" i="1"/>
  <c r="AA250" i="1"/>
  <c r="I251" i="1"/>
  <c r="AA251" i="1"/>
  <c r="I252" i="1"/>
  <c r="AA252" i="1"/>
  <c r="I253" i="1"/>
  <c r="AA253" i="1"/>
  <c r="I254" i="1"/>
  <c r="AA254" i="1"/>
  <c r="I255" i="1"/>
  <c r="AA255" i="1"/>
  <c r="I256" i="1"/>
  <c r="AA256" i="1"/>
  <c r="I257" i="1"/>
  <c r="AA257" i="1"/>
  <c r="I258" i="1"/>
  <c r="AA258" i="1"/>
  <c r="I259" i="1"/>
  <c r="AA259" i="1"/>
  <c r="I260" i="1"/>
  <c r="AA260" i="1"/>
  <c r="I261" i="1"/>
  <c r="AA261" i="1"/>
  <c r="I262" i="1"/>
  <c r="AA262" i="1"/>
  <c r="I263" i="1"/>
  <c r="AA263" i="1"/>
  <c r="I264" i="1"/>
  <c r="AA264" i="1"/>
  <c r="I265" i="1"/>
  <c r="AA265" i="1"/>
  <c r="I266" i="1"/>
  <c r="AA266" i="1"/>
  <c r="I267" i="1"/>
  <c r="AA267" i="1"/>
  <c r="I268" i="1"/>
  <c r="AA268" i="1"/>
  <c r="I269" i="1"/>
  <c r="AA269" i="1"/>
  <c r="I270" i="1"/>
  <c r="AA270" i="1"/>
  <c r="I271" i="1"/>
  <c r="AA271" i="1"/>
  <c r="I272" i="1"/>
  <c r="AA272" i="1"/>
  <c r="I273" i="1"/>
  <c r="AA273" i="1"/>
  <c r="I274" i="1"/>
  <c r="AA274" i="1"/>
  <c r="I275" i="1"/>
  <c r="AA275" i="1"/>
  <c r="I276" i="1"/>
  <c r="AA276" i="1"/>
  <c r="I277" i="1"/>
  <c r="AA277" i="1"/>
  <c r="I278" i="1"/>
  <c r="AA278" i="1"/>
  <c r="I279" i="1"/>
  <c r="AA279" i="1"/>
  <c r="I280" i="1"/>
  <c r="AA280" i="1"/>
  <c r="I281" i="1"/>
  <c r="AA281" i="1"/>
  <c r="I282" i="1"/>
  <c r="AA282" i="1"/>
  <c r="I283" i="1"/>
  <c r="AA283" i="1"/>
  <c r="I284" i="1"/>
  <c r="AA284" i="1"/>
  <c r="I285" i="1"/>
  <c r="AA285" i="1"/>
  <c r="I286" i="1"/>
  <c r="AA286" i="1"/>
  <c r="I287" i="1"/>
  <c r="AA287" i="1"/>
  <c r="I288" i="1"/>
  <c r="AA288" i="1"/>
  <c r="I289" i="1"/>
  <c r="AA289" i="1"/>
  <c r="I290" i="1"/>
  <c r="AA290" i="1"/>
  <c r="I291" i="1"/>
  <c r="AA291" i="1"/>
  <c r="I292" i="1"/>
  <c r="AA292" i="1"/>
  <c r="I293" i="1"/>
  <c r="AA293" i="1"/>
  <c r="I294" i="1"/>
  <c r="AA294" i="1"/>
  <c r="I295" i="1"/>
  <c r="AA295" i="1"/>
  <c r="I296" i="1"/>
  <c r="AA296" i="1"/>
  <c r="I297" i="1"/>
  <c r="AA297" i="1"/>
  <c r="I298" i="1"/>
  <c r="AA298" i="1"/>
  <c r="I299" i="1"/>
  <c r="AA299" i="1"/>
  <c r="I300" i="1"/>
  <c r="AA300" i="1"/>
  <c r="I301" i="1"/>
  <c r="AA301" i="1"/>
  <c r="I302" i="1"/>
  <c r="AA302" i="1"/>
  <c r="I303" i="1"/>
  <c r="AA303" i="1"/>
  <c r="I304" i="1"/>
  <c r="AA304" i="1"/>
  <c r="I305" i="1"/>
  <c r="AA305" i="1"/>
  <c r="I306" i="1"/>
  <c r="AA306" i="1"/>
  <c r="I307" i="1"/>
  <c r="AA307" i="1"/>
  <c r="I308" i="1"/>
  <c r="AA308" i="1"/>
  <c r="I309" i="1"/>
  <c r="AA309" i="1"/>
  <c r="I310" i="1"/>
  <c r="AA310" i="1"/>
  <c r="I311" i="1"/>
  <c r="AA311" i="1"/>
  <c r="I312" i="1"/>
  <c r="AA312" i="1"/>
  <c r="I313" i="1"/>
  <c r="AA313" i="1"/>
  <c r="I314" i="1"/>
  <c r="AA314" i="1"/>
  <c r="I315" i="1"/>
  <c r="AA315" i="1"/>
  <c r="I316" i="1"/>
  <c r="AA316" i="1"/>
  <c r="I317" i="1"/>
  <c r="AA317" i="1"/>
  <c r="I318" i="1"/>
  <c r="AA318" i="1"/>
  <c r="I319" i="1"/>
  <c r="AA319" i="1"/>
  <c r="I320" i="1"/>
  <c r="AA320" i="1"/>
  <c r="I321" i="1"/>
  <c r="AA321" i="1"/>
  <c r="I322" i="1"/>
  <c r="AA322" i="1"/>
  <c r="I323" i="1"/>
  <c r="AA323" i="1"/>
  <c r="I324" i="1"/>
  <c r="AA324" i="1"/>
  <c r="I325" i="1"/>
  <c r="AA325" i="1"/>
  <c r="I326" i="1"/>
  <c r="AA326" i="1"/>
  <c r="I327" i="1"/>
  <c r="AA327" i="1"/>
  <c r="I328" i="1"/>
  <c r="AA328" i="1"/>
  <c r="I329" i="1"/>
  <c r="AA329" i="1"/>
  <c r="I330" i="1"/>
  <c r="AA330" i="1"/>
  <c r="I331" i="1"/>
  <c r="AA331" i="1"/>
  <c r="I332" i="1"/>
  <c r="AA332" i="1"/>
  <c r="I333" i="1"/>
  <c r="AA333" i="1"/>
  <c r="I334" i="1"/>
  <c r="AA334" i="1"/>
  <c r="I335" i="1"/>
  <c r="AA335" i="1"/>
  <c r="I336" i="1"/>
  <c r="AA336" i="1"/>
  <c r="I337" i="1"/>
  <c r="AA337" i="1"/>
  <c r="I338" i="1"/>
  <c r="AA338" i="1"/>
  <c r="I339" i="1"/>
  <c r="AA339" i="1"/>
  <c r="I340" i="1"/>
  <c r="AA340" i="1"/>
  <c r="I341" i="1"/>
  <c r="AA341" i="1"/>
  <c r="I342" i="1"/>
  <c r="AA342" i="1"/>
  <c r="I343" i="1"/>
  <c r="AA343" i="1"/>
  <c r="I344" i="1"/>
  <c r="AA344" i="1"/>
  <c r="I345" i="1"/>
  <c r="AA345" i="1"/>
  <c r="I346" i="1"/>
  <c r="AA346" i="1"/>
  <c r="I347" i="1"/>
  <c r="AA347" i="1"/>
  <c r="I348" i="1"/>
  <c r="AA348" i="1"/>
  <c r="I349" i="1"/>
  <c r="AA349" i="1"/>
  <c r="I350" i="1"/>
  <c r="AA350" i="1"/>
  <c r="I351" i="1"/>
  <c r="AA351" i="1"/>
  <c r="I352" i="1"/>
  <c r="AA352" i="1"/>
  <c r="I353" i="1"/>
  <c r="AA353" i="1"/>
  <c r="I354" i="1"/>
  <c r="AA354" i="1"/>
  <c r="I355" i="1"/>
  <c r="AA355" i="1"/>
  <c r="I356" i="1"/>
  <c r="AA356" i="1"/>
  <c r="I357" i="1"/>
  <c r="AA357" i="1"/>
  <c r="I358" i="1"/>
  <c r="AA358" i="1"/>
  <c r="I359" i="1"/>
  <c r="AA359" i="1"/>
  <c r="I360" i="1"/>
  <c r="AA360" i="1"/>
  <c r="I361" i="1"/>
  <c r="AA361" i="1"/>
  <c r="I362" i="1"/>
  <c r="AA362" i="1"/>
  <c r="I363" i="1"/>
  <c r="AA363" i="1"/>
  <c r="I364" i="1"/>
  <c r="AA364" i="1"/>
  <c r="I365" i="1"/>
  <c r="AA365" i="1"/>
  <c r="I366" i="1"/>
  <c r="AA366" i="1"/>
  <c r="I367" i="1"/>
  <c r="AA367" i="1"/>
  <c r="I368" i="1"/>
  <c r="AA368" i="1"/>
  <c r="I369" i="1"/>
  <c r="AA369" i="1"/>
  <c r="I370" i="1"/>
  <c r="AA370" i="1"/>
  <c r="I371" i="1"/>
  <c r="AA371" i="1"/>
  <c r="I372" i="1"/>
  <c r="AA372" i="1"/>
  <c r="I373" i="1"/>
  <c r="AA373" i="1"/>
  <c r="I374" i="1"/>
  <c r="AA374" i="1"/>
  <c r="I375" i="1"/>
  <c r="AA375" i="1"/>
  <c r="I376" i="1"/>
  <c r="AA376" i="1"/>
  <c r="I377" i="1"/>
  <c r="AA377" i="1"/>
  <c r="I378" i="1"/>
  <c r="AA378" i="1"/>
  <c r="I379" i="1"/>
  <c r="AA379" i="1"/>
  <c r="I380" i="1"/>
  <c r="AA380" i="1"/>
  <c r="I381" i="1"/>
  <c r="AA381" i="1"/>
  <c r="I382" i="1"/>
  <c r="AA382" i="1"/>
  <c r="I5" i="1"/>
  <c r="AA5" i="1"/>
  <c r="G371" i="1"/>
  <c r="Z371" i="1"/>
  <c r="G372" i="1"/>
  <c r="Z372" i="1"/>
  <c r="G373" i="1"/>
  <c r="Z373" i="1"/>
  <c r="G374" i="1"/>
  <c r="Z374" i="1"/>
  <c r="G375" i="1"/>
  <c r="Z375" i="1"/>
  <c r="G376" i="1"/>
  <c r="Z376" i="1"/>
  <c r="G377" i="1"/>
  <c r="Z377" i="1"/>
  <c r="G378" i="1"/>
  <c r="Z378" i="1"/>
  <c r="G379" i="1"/>
  <c r="Z379" i="1"/>
  <c r="G380" i="1"/>
  <c r="Z380" i="1"/>
  <c r="G381" i="1"/>
  <c r="Z381" i="1"/>
  <c r="G382" i="1"/>
  <c r="Z382" i="1"/>
  <c r="G11" i="1"/>
  <c r="Z11" i="1"/>
  <c r="G12" i="1"/>
  <c r="Z12" i="1"/>
  <c r="G13" i="1"/>
  <c r="Z13" i="1"/>
  <c r="G14" i="1"/>
  <c r="Z14" i="1"/>
  <c r="G15" i="1"/>
  <c r="Z15" i="1"/>
  <c r="G16" i="1"/>
  <c r="Z16" i="1"/>
  <c r="G17" i="1"/>
  <c r="Z17" i="1"/>
  <c r="G18" i="1"/>
  <c r="Z18" i="1"/>
  <c r="G19" i="1"/>
  <c r="Z19" i="1"/>
  <c r="G20" i="1"/>
  <c r="Z20" i="1"/>
  <c r="G21" i="1"/>
  <c r="Z21" i="1"/>
  <c r="G22" i="1"/>
  <c r="Z22" i="1"/>
  <c r="G23" i="1"/>
  <c r="Z23" i="1"/>
  <c r="G24" i="1"/>
  <c r="Z24" i="1"/>
  <c r="G25" i="1"/>
  <c r="Z25" i="1"/>
  <c r="G26" i="1"/>
  <c r="Z26" i="1"/>
  <c r="G27" i="1"/>
  <c r="Z27" i="1"/>
  <c r="G28" i="1"/>
  <c r="Z28" i="1"/>
  <c r="G29" i="1"/>
  <c r="Z29" i="1"/>
  <c r="G30" i="1"/>
  <c r="Z30" i="1"/>
  <c r="G31" i="1"/>
  <c r="Z31" i="1"/>
  <c r="G32" i="1"/>
  <c r="Z32" i="1"/>
  <c r="G33" i="1"/>
  <c r="Z33" i="1"/>
  <c r="G34" i="1"/>
  <c r="Z34" i="1"/>
  <c r="G35" i="1"/>
  <c r="Z35" i="1"/>
  <c r="G36" i="1"/>
  <c r="Z36" i="1"/>
  <c r="G37" i="1"/>
  <c r="Z37" i="1"/>
  <c r="G38" i="1"/>
  <c r="Z38" i="1"/>
  <c r="G39" i="1"/>
  <c r="Z39" i="1"/>
  <c r="G40" i="1"/>
  <c r="Z40" i="1"/>
  <c r="G41" i="1"/>
  <c r="Z41" i="1"/>
  <c r="G42" i="1"/>
  <c r="Z42" i="1"/>
  <c r="G43" i="1"/>
  <c r="Z43" i="1"/>
  <c r="G44" i="1"/>
  <c r="Z44" i="1"/>
  <c r="G45" i="1"/>
  <c r="Z45" i="1"/>
  <c r="G46" i="1"/>
  <c r="Z46" i="1"/>
  <c r="G47" i="1"/>
  <c r="Z47" i="1"/>
  <c r="G48" i="1"/>
  <c r="Z48" i="1"/>
  <c r="G49" i="1"/>
  <c r="Z49" i="1"/>
  <c r="G50" i="1"/>
  <c r="Z50" i="1"/>
  <c r="G51" i="1"/>
  <c r="Z51" i="1"/>
  <c r="G52" i="1"/>
  <c r="Z52" i="1"/>
  <c r="G53" i="1"/>
  <c r="Z53" i="1"/>
  <c r="G54" i="1"/>
  <c r="Z54" i="1"/>
  <c r="G55" i="1"/>
  <c r="Z55" i="1"/>
  <c r="G56" i="1"/>
  <c r="Z56" i="1"/>
  <c r="G57" i="1"/>
  <c r="Z57" i="1"/>
  <c r="G58" i="1"/>
  <c r="Z58" i="1"/>
  <c r="G59" i="1"/>
  <c r="Z59" i="1"/>
  <c r="G60" i="1"/>
  <c r="Z60" i="1"/>
  <c r="G61" i="1"/>
  <c r="Z61" i="1"/>
  <c r="G62" i="1"/>
  <c r="Z62" i="1"/>
  <c r="G63" i="1"/>
  <c r="Z63" i="1"/>
  <c r="G64" i="1"/>
  <c r="Z64" i="1"/>
  <c r="G65" i="1"/>
  <c r="Z65" i="1"/>
  <c r="G66" i="1"/>
  <c r="Z66" i="1"/>
  <c r="G67" i="1"/>
  <c r="Z67" i="1"/>
  <c r="G68" i="1"/>
  <c r="Z68" i="1"/>
  <c r="G69" i="1"/>
  <c r="Z69" i="1"/>
  <c r="G70" i="1"/>
  <c r="Z70" i="1"/>
  <c r="G71" i="1"/>
  <c r="Z71" i="1"/>
  <c r="G72" i="1"/>
  <c r="Z72" i="1"/>
  <c r="G73" i="1"/>
  <c r="Z73" i="1"/>
  <c r="G74" i="1"/>
  <c r="Z74" i="1"/>
  <c r="G75" i="1"/>
  <c r="Z75" i="1"/>
  <c r="G76" i="1"/>
  <c r="Z76" i="1"/>
  <c r="G77" i="1"/>
  <c r="Z77" i="1"/>
  <c r="G78" i="1"/>
  <c r="Z78" i="1"/>
  <c r="G79" i="1"/>
  <c r="Z79" i="1"/>
  <c r="G80" i="1"/>
  <c r="Z80" i="1"/>
  <c r="G81" i="1"/>
  <c r="Z81" i="1"/>
  <c r="G82" i="1"/>
  <c r="Z82" i="1"/>
  <c r="G83" i="1"/>
  <c r="Z83" i="1"/>
  <c r="G84" i="1"/>
  <c r="Z84" i="1"/>
  <c r="G85" i="1"/>
  <c r="Z85" i="1"/>
  <c r="G86" i="1"/>
  <c r="Z86" i="1"/>
  <c r="G87" i="1"/>
  <c r="Z87" i="1"/>
  <c r="G88" i="1"/>
  <c r="Z88" i="1"/>
  <c r="G89" i="1"/>
  <c r="Z89" i="1"/>
  <c r="G90" i="1"/>
  <c r="Z90" i="1"/>
  <c r="G91" i="1"/>
  <c r="Z91" i="1"/>
  <c r="G92" i="1"/>
  <c r="Z92" i="1"/>
  <c r="G93" i="1"/>
  <c r="Z93" i="1"/>
  <c r="G94" i="1"/>
  <c r="Z94" i="1"/>
  <c r="G95" i="1"/>
  <c r="Z95" i="1"/>
  <c r="G96" i="1"/>
  <c r="Z96" i="1"/>
  <c r="G97" i="1"/>
  <c r="Z97" i="1"/>
  <c r="G98" i="1"/>
  <c r="Z98" i="1"/>
  <c r="G99" i="1"/>
  <c r="Z99" i="1"/>
  <c r="G100" i="1"/>
  <c r="Z100" i="1"/>
  <c r="G101" i="1"/>
  <c r="Z101" i="1"/>
  <c r="G102" i="1"/>
  <c r="Z102" i="1"/>
  <c r="G103" i="1"/>
  <c r="Z103" i="1"/>
  <c r="G104" i="1"/>
  <c r="Z104" i="1"/>
  <c r="G105" i="1"/>
  <c r="Z105" i="1"/>
  <c r="G106" i="1"/>
  <c r="Z106" i="1"/>
  <c r="G107" i="1"/>
  <c r="Z107" i="1"/>
  <c r="G108" i="1"/>
  <c r="Z108" i="1"/>
  <c r="G109" i="1"/>
  <c r="Z109" i="1"/>
  <c r="G110" i="1"/>
  <c r="Z110" i="1"/>
  <c r="G111" i="1"/>
  <c r="Z111" i="1"/>
  <c r="G112" i="1"/>
  <c r="Z112" i="1"/>
  <c r="G113" i="1"/>
  <c r="Z113" i="1"/>
  <c r="G114" i="1"/>
  <c r="Z114" i="1"/>
  <c r="G115" i="1"/>
  <c r="Z115" i="1"/>
  <c r="G116" i="1"/>
  <c r="Z116" i="1"/>
  <c r="G117" i="1"/>
  <c r="Z117" i="1"/>
  <c r="G118" i="1"/>
  <c r="Z118" i="1"/>
  <c r="G119" i="1"/>
  <c r="Z119" i="1"/>
  <c r="G120" i="1"/>
  <c r="Z120" i="1"/>
  <c r="G121" i="1"/>
  <c r="Z121" i="1"/>
  <c r="G122" i="1"/>
  <c r="Z122" i="1"/>
  <c r="G123" i="1"/>
  <c r="Z123" i="1"/>
  <c r="G124" i="1"/>
  <c r="Z124" i="1"/>
  <c r="G125" i="1"/>
  <c r="Z125" i="1"/>
  <c r="G126" i="1"/>
  <c r="Z126" i="1"/>
  <c r="G127" i="1"/>
  <c r="Z127" i="1"/>
  <c r="G128" i="1"/>
  <c r="Z128" i="1"/>
  <c r="G129" i="1"/>
  <c r="Z129" i="1"/>
  <c r="G130" i="1"/>
  <c r="Z130" i="1"/>
  <c r="G131" i="1"/>
  <c r="Z131" i="1"/>
  <c r="G132" i="1"/>
  <c r="Z132" i="1"/>
  <c r="G133" i="1"/>
  <c r="Z133" i="1"/>
  <c r="G134" i="1"/>
  <c r="Z134" i="1"/>
  <c r="G135" i="1"/>
  <c r="Z135" i="1"/>
  <c r="G136" i="1"/>
  <c r="Z136" i="1"/>
  <c r="G137" i="1"/>
  <c r="Z137" i="1"/>
  <c r="G138" i="1"/>
  <c r="Z138" i="1"/>
  <c r="G139" i="1"/>
  <c r="Z139" i="1"/>
  <c r="G140" i="1"/>
  <c r="Z140" i="1"/>
  <c r="G141" i="1"/>
  <c r="Z141" i="1"/>
  <c r="G142" i="1"/>
  <c r="Z142" i="1"/>
  <c r="G143" i="1"/>
  <c r="Z143" i="1"/>
  <c r="G144" i="1"/>
  <c r="Z144" i="1"/>
  <c r="G145" i="1"/>
  <c r="Z145" i="1"/>
  <c r="G146" i="1"/>
  <c r="Z146" i="1"/>
  <c r="G147" i="1"/>
  <c r="Z147" i="1"/>
  <c r="G148" i="1"/>
  <c r="Z148" i="1"/>
  <c r="G149" i="1"/>
  <c r="Z149" i="1"/>
  <c r="G150" i="1"/>
  <c r="Z150" i="1"/>
  <c r="G151" i="1"/>
  <c r="Z151" i="1"/>
  <c r="G152" i="1"/>
  <c r="Z152" i="1"/>
  <c r="G153" i="1"/>
  <c r="Z153" i="1"/>
  <c r="G154" i="1"/>
  <c r="Z154" i="1"/>
  <c r="G155" i="1"/>
  <c r="Z155" i="1"/>
  <c r="G156" i="1"/>
  <c r="Z156" i="1"/>
  <c r="G157" i="1"/>
  <c r="Z157" i="1"/>
  <c r="G158" i="1"/>
  <c r="Z158" i="1"/>
  <c r="G159" i="1"/>
  <c r="Z159" i="1"/>
  <c r="G160" i="1"/>
  <c r="Z160" i="1"/>
  <c r="G161" i="1"/>
  <c r="Z161" i="1"/>
  <c r="G162" i="1"/>
  <c r="Z162" i="1"/>
  <c r="G163" i="1"/>
  <c r="Z163" i="1"/>
  <c r="G164" i="1"/>
  <c r="Z164" i="1"/>
  <c r="G165" i="1"/>
  <c r="Z165" i="1"/>
  <c r="G166" i="1"/>
  <c r="Z166" i="1"/>
  <c r="G167" i="1"/>
  <c r="Z167" i="1"/>
  <c r="G168" i="1"/>
  <c r="Z168" i="1"/>
  <c r="G169" i="1"/>
  <c r="Z169" i="1"/>
  <c r="G170" i="1"/>
  <c r="Z170" i="1"/>
  <c r="G171" i="1"/>
  <c r="Z171" i="1"/>
  <c r="G172" i="1"/>
  <c r="Z172" i="1"/>
  <c r="G173" i="1"/>
  <c r="Z173" i="1"/>
  <c r="G174" i="1"/>
  <c r="Z174" i="1"/>
  <c r="G175" i="1"/>
  <c r="Z175" i="1"/>
  <c r="G176" i="1"/>
  <c r="Z176" i="1"/>
  <c r="G177" i="1"/>
  <c r="Z177" i="1"/>
  <c r="G178" i="1"/>
  <c r="Z178" i="1"/>
  <c r="G179" i="1"/>
  <c r="Z179" i="1"/>
  <c r="G180" i="1"/>
  <c r="Z180" i="1"/>
  <c r="G181" i="1"/>
  <c r="Z181" i="1"/>
  <c r="G182" i="1"/>
  <c r="Z182" i="1"/>
  <c r="G183" i="1"/>
  <c r="Z183" i="1"/>
  <c r="G184" i="1"/>
  <c r="Z184" i="1"/>
  <c r="G185" i="1"/>
  <c r="Z185" i="1"/>
  <c r="G186" i="1"/>
  <c r="Z186" i="1"/>
  <c r="G187" i="1"/>
  <c r="Z187" i="1"/>
  <c r="G188" i="1"/>
  <c r="Z188" i="1"/>
  <c r="G189" i="1"/>
  <c r="Z189" i="1"/>
  <c r="G190" i="1"/>
  <c r="Z190" i="1"/>
  <c r="G191" i="1"/>
  <c r="Z191" i="1"/>
  <c r="G192" i="1"/>
  <c r="Z192" i="1"/>
  <c r="G193" i="1"/>
  <c r="Z193" i="1"/>
  <c r="G194" i="1"/>
  <c r="Z194" i="1"/>
  <c r="G195" i="1"/>
  <c r="Z195" i="1"/>
  <c r="G196" i="1"/>
  <c r="Z196" i="1"/>
  <c r="G197" i="1"/>
  <c r="Z197" i="1"/>
  <c r="G198" i="1"/>
  <c r="Z198" i="1"/>
  <c r="G199" i="1"/>
  <c r="Z199" i="1"/>
  <c r="G200" i="1"/>
  <c r="Z200" i="1"/>
  <c r="G201" i="1"/>
  <c r="Z201" i="1"/>
  <c r="G202" i="1"/>
  <c r="Z202" i="1"/>
  <c r="G203" i="1"/>
  <c r="Z203" i="1"/>
  <c r="G204" i="1"/>
  <c r="Z204" i="1"/>
  <c r="G205" i="1"/>
  <c r="Z205" i="1"/>
  <c r="G206" i="1"/>
  <c r="Z206" i="1"/>
  <c r="G207" i="1"/>
  <c r="Z207" i="1"/>
  <c r="G208" i="1"/>
  <c r="Z208" i="1"/>
  <c r="G209" i="1"/>
  <c r="Z209" i="1"/>
  <c r="G210" i="1"/>
  <c r="Z210" i="1"/>
  <c r="G211" i="1"/>
  <c r="Z211" i="1"/>
  <c r="G212" i="1"/>
  <c r="Z212" i="1"/>
  <c r="G213" i="1"/>
  <c r="Z213" i="1"/>
  <c r="G214" i="1"/>
  <c r="Z214" i="1"/>
  <c r="G215" i="1"/>
  <c r="Z215" i="1"/>
  <c r="G216" i="1"/>
  <c r="Z216" i="1"/>
  <c r="G217" i="1"/>
  <c r="Z217" i="1"/>
  <c r="G218" i="1"/>
  <c r="Z218" i="1"/>
  <c r="G219" i="1"/>
  <c r="Z219" i="1"/>
  <c r="G220" i="1"/>
  <c r="Z220" i="1"/>
  <c r="G221" i="1"/>
  <c r="Z221" i="1"/>
  <c r="G222" i="1"/>
  <c r="Z222" i="1"/>
  <c r="G223" i="1"/>
  <c r="Z223" i="1"/>
  <c r="G224" i="1"/>
  <c r="Z224" i="1"/>
  <c r="G225" i="1"/>
  <c r="Z225" i="1"/>
  <c r="G226" i="1"/>
  <c r="Z226" i="1"/>
  <c r="G227" i="1"/>
  <c r="Z227" i="1"/>
  <c r="G228" i="1"/>
  <c r="Z228" i="1"/>
  <c r="G229" i="1"/>
  <c r="Z229" i="1"/>
  <c r="G230" i="1"/>
  <c r="Z230" i="1"/>
  <c r="G231" i="1"/>
  <c r="Z231" i="1"/>
  <c r="G232" i="1"/>
  <c r="Z232" i="1"/>
  <c r="G233" i="1"/>
  <c r="Z233" i="1"/>
  <c r="G234" i="1"/>
  <c r="Z234" i="1"/>
  <c r="G235" i="1"/>
  <c r="Z235" i="1"/>
  <c r="G236" i="1"/>
  <c r="Z236" i="1"/>
  <c r="G237" i="1"/>
  <c r="Z237" i="1"/>
  <c r="G238" i="1"/>
  <c r="Z238" i="1"/>
  <c r="G239" i="1"/>
  <c r="Z239" i="1"/>
  <c r="G240" i="1"/>
  <c r="Z240" i="1"/>
  <c r="G241" i="1"/>
  <c r="Z241" i="1"/>
  <c r="G242" i="1"/>
  <c r="Z242" i="1"/>
  <c r="G243" i="1"/>
  <c r="Z243" i="1"/>
  <c r="G244" i="1"/>
  <c r="Z244" i="1"/>
  <c r="G245" i="1"/>
  <c r="Z245" i="1"/>
  <c r="G246" i="1"/>
  <c r="Z246" i="1"/>
  <c r="G247" i="1"/>
  <c r="Z247" i="1"/>
  <c r="G248" i="1"/>
  <c r="Z248" i="1"/>
  <c r="G249" i="1"/>
  <c r="Z249" i="1"/>
  <c r="G250" i="1"/>
  <c r="Z250" i="1"/>
  <c r="G251" i="1"/>
  <c r="Z251" i="1"/>
  <c r="G252" i="1"/>
  <c r="Z252" i="1"/>
  <c r="G253" i="1"/>
  <c r="Z253" i="1"/>
  <c r="G254" i="1"/>
  <c r="Z254" i="1"/>
  <c r="G255" i="1"/>
  <c r="Z255" i="1"/>
  <c r="G256" i="1"/>
  <c r="Z256" i="1"/>
  <c r="G257" i="1"/>
  <c r="Z257" i="1"/>
  <c r="G258" i="1"/>
  <c r="Z258" i="1"/>
  <c r="G259" i="1"/>
  <c r="Z259" i="1"/>
  <c r="G260" i="1"/>
  <c r="Z260" i="1"/>
  <c r="G261" i="1"/>
  <c r="Z261" i="1"/>
  <c r="G262" i="1"/>
  <c r="Z262" i="1"/>
  <c r="G263" i="1"/>
  <c r="Z263" i="1"/>
  <c r="G264" i="1"/>
  <c r="Z264" i="1"/>
  <c r="G265" i="1"/>
  <c r="Z265" i="1"/>
  <c r="G266" i="1"/>
  <c r="Z266" i="1"/>
  <c r="G267" i="1"/>
  <c r="Z267" i="1"/>
  <c r="G268" i="1"/>
  <c r="Z268" i="1"/>
  <c r="G269" i="1"/>
  <c r="Z269" i="1"/>
  <c r="G270" i="1"/>
  <c r="Z270" i="1"/>
  <c r="G271" i="1"/>
  <c r="Z271" i="1"/>
  <c r="G272" i="1"/>
  <c r="Z272" i="1"/>
  <c r="G273" i="1"/>
  <c r="Z273" i="1"/>
  <c r="G274" i="1"/>
  <c r="Z274" i="1"/>
  <c r="G275" i="1"/>
  <c r="Z275" i="1"/>
  <c r="G276" i="1"/>
  <c r="Z276" i="1"/>
  <c r="G277" i="1"/>
  <c r="Z277" i="1"/>
  <c r="G278" i="1"/>
  <c r="Z278" i="1"/>
  <c r="G279" i="1"/>
  <c r="Z279" i="1"/>
  <c r="G280" i="1"/>
  <c r="Z280" i="1"/>
  <c r="G281" i="1"/>
  <c r="Z281" i="1"/>
  <c r="G282" i="1"/>
  <c r="Z282" i="1"/>
  <c r="G283" i="1"/>
  <c r="Z283" i="1"/>
  <c r="G284" i="1"/>
  <c r="Z284" i="1"/>
  <c r="G285" i="1"/>
  <c r="Z285" i="1"/>
  <c r="G286" i="1"/>
  <c r="Z286" i="1"/>
  <c r="G287" i="1"/>
  <c r="Z287" i="1"/>
  <c r="G288" i="1"/>
  <c r="Z288" i="1"/>
  <c r="G289" i="1"/>
  <c r="Z289" i="1"/>
  <c r="G290" i="1"/>
  <c r="Z290" i="1"/>
  <c r="G291" i="1"/>
  <c r="Z291" i="1"/>
  <c r="G292" i="1"/>
  <c r="Z292" i="1"/>
  <c r="G293" i="1"/>
  <c r="Z293" i="1"/>
  <c r="G294" i="1"/>
  <c r="Z294" i="1"/>
  <c r="G295" i="1"/>
  <c r="Z295" i="1"/>
  <c r="G296" i="1"/>
  <c r="Z296" i="1"/>
  <c r="G297" i="1"/>
  <c r="Z297" i="1"/>
  <c r="G298" i="1"/>
  <c r="Z298" i="1"/>
  <c r="G299" i="1"/>
  <c r="Z299" i="1"/>
  <c r="G300" i="1"/>
  <c r="Z300" i="1"/>
  <c r="G301" i="1"/>
  <c r="Z301" i="1"/>
  <c r="G302" i="1"/>
  <c r="Z302" i="1"/>
  <c r="G303" i="1"/>
  <c r="Z303" i="1"/>
  <c r="G304" i="1"/>
  <c r="Z304" i="1"/>
  <c r="G305" i="1"/>
  <c r="Z305" i="1"/>
  <c r="G306" i="1"/>
  <c r="Z306" i="1"/>
  <c r="G307" i="1"/>
  <c r="Z307" i="1"/>
  <c r="G308" i="1"/>
  <c r="Z308" i="1"/>
  <c r="G309" i="1"/>
  <c r="Z309" i="1"/>
  <c r="G310" i="1"/>
  <c r="Z310" i="1"/>
  <c r="G311" i="1"/>
  <c r="Z311" i="1"/>
  <c r="G312" i="1"/>
  <c r="Z312" i="1"/>
  <c r="G313" i="1"/>
  <c r="Z313" i="1"/>
  <c r="G314" i="1"/>
  <c r="Z314" i="1"/>
  <c r="G315" i="1"/>
  <c r="Z315" i="1"/>
  <c r="G316" i="1"/>
  <c r="Z316" i="1"/>
  <c r="G317" i="1"/>
  <c r="Z317" i="1"/>
  <c r="G318" i="1"/>
  <c r="Z318" i="1"/>
  <c r="G319" i="1"/>
  <c r="Z319" i="1"/>
  <c r="G320" i="1"/>
  <c r="Z320" i="1"/>
  <c r="G321" i="1"/>
  <c r="Z321" i="1"/>
  <c r="G322" i="1"/>
  <c r="Z322" i="1"/>
  <c r="G323" i="1"/>
  <c r="Z323" i="1"/>
  <c r="G324" i="1"/>
  <c r="Z324" i="1"/>
  <c r="G325" i="1"/>
  <c r="Z325" i="1"/>
  <c r="G326" i="1"/>
  <c r="Z326" i="1"/>
  <c r="G327" i="1"/>
  <c r="Z327" i="1"/>
  <c r="G328" i="1"/>
  <c r="Z328" i="1"/>
  <c r="G329" i="1"/>
  <c r="Z329" i="1"/>
  <c r="G330" i="1"/>
  <c r="Z330" i="1"/>
  <c r="G331" i="1"/>
  <c r="Z331" i="1"/>
  <c r="G332" i="1"/>
  <c r="Z332" i="1"/>
  <c r="G333" i="1"/>
  <c r="Z333" i="1"/>
  <c r="G334" i="1"/>
  <c r="Z334" i="1"/>
  <c r="G335" i="1"/>
  <c r="Z335" i="1"/>
  <c r="G336" i="1"/>
  <c r="Z336" i="1"/>
  <c r="G337" i="1"/>
  <c r="Z337" i="1"/>
  <c r="G338" i="1"/>
  <c r="Z338" i="1"/>
  <c r="G339" i="1"/>
  <c r="Z339" i="1"/>
  <c r="G340" i="1"/>
  <c r="Z340" i="1"/>
  <c r="G341" i="1"/>
  <c r="Z341" i="1"/>
  <c r="G342" i="1"/>
  <c r="Z342" i="1"/>
  <c r="G343" i="1"/>
  <c r="Z343" i="1"/>
  <c r="G344" i="1"/>
  <c r="Z344" i="1"/>
  <c r="G345" i="1"/>
  <c r="Z345" i="1"/>
  <c r="G346" i="1"/>
  <c r="Z346" i="1"/>
  <c r="G347" i="1"/>
  <c r="Z347" i="1"/>
  <c r="G348" i="1"/>
  <c r="Z348" i="1"/>
  <c r="G349" i="1"/>
  <c r="Z349" i="1"/>
  <c r="G350" i="1"/>
  <c r="Z350" i="1"/>
  <c r="G351" i="1"/>
  <c r="Z351" i="1"/>
  <c r="G352" i="1"/>
  <c r="Z352" i="1"/>
  <c r="G353" i="1"/>
  <c r="Z353" i="1"/>
  <c r="G354" i="1"/>
  <c r="Z354" i="1"/>
  <c r="G355" i="1"/>
  <c r="Z355" i="1"/>
  <c r="G356" i="1"/>
  <c r="Z356" i="1"/>
  <c r="G357" i="1"/>
  <c r="Z357" i="1"/>
  <c r="G358" i="1"/>
  <c r="Z358" i="1"/>
  <c r="G359" i="1"/>
  <c r="Z359" i="1"/>
  <c r="G360" i="1"/>
  <c r="Z360" i="1"/>
  <c r="G361" i="1"/>
  <c r="Z361" i="1"/>
  <c r="G362" i="1"/>
  <c r="Z362" i="1"/>
  <c r="G363" i="1"/>
  <c r="Z363" i="1"/>
  <c r="G364" i="1"/>
  <c r="Z364" i="1"/>
  <c r="G365" i="1"/>
  <c r="Z365" i="1"/>
  <c r="G366" i="1"/>
  <c r="Z366" i="1"/>
  <c r="G367" i="1"/>
  <c r="Z367" i="1"/>
  <c r="G368" i="1"/>
  <c r="Z368" i="1"/>
  <c r="G369" i="1"/>
  <c r="Z369" i="1"/>
  <c r="G370" i="1"/>
  <c r="Z370" i="1"/>
  <c r="G6" i="1"/>
  <c r="Z6" i="1"/>
  <c r="G7" i="1"/>
  <c r="Z7" i="1"/>
  <c r="G8" i="1"/>
  <c r="Z8" i="1"/>
  <c r="G9" i="1"/>
  <c r="Z9" i="1"/>
  <c r="G10" i="1"/>
  <c r="Z10" i="1"/>
  <c r="G5" i="1"/>
  <c r="Z5" i="1"/>
  <c r="D21" i="1"/>
  <c r="Y21" i="1"/>
  <c r="D22" i="1"/>
  <c r="Y22" i="1"/>
  <c r="D23" i="1"/>
  <c r="Y23" i="1"/>
  <c r="D24" i="1"/>
  <c r="Y24" i="1"/>
  <c r="D25" i="1"/>
  <c r="Y25" i="1"/>
  <c r="D26" i="1"/>
  <c r="Y26" i="1"/>
  <c r="D27" i="1"/>
  <c r="Y27" i="1"/>
  <c r="D28" i="1"/>
  <c r="Y28" i="1"/>
  <c r="D29" i="1"/>
  <c r="Y29" i="1"/>
  <c r="D30" i="1"/>
  <c r="Y30" i="1"/>
  <c r="D31" i="1"/>
  <c r="Y31" i="1"/>
  <c r="D32" i="1"/>
  <c r="Y32" i="1"/>
  <c r="D33" i="1"/>
  <c r="Y33" i="1"/>
  <c r="D34" i="1"/>
  <c r="Y34" i="1"/>
  <c r="D35" i="1"/>
  <c r="Y35" i="1"/>
  <c r="D36" i="1"/>
  <c r="Y36" i="1"/>
  <c r="D37" i="1"/>
  <c r="Y37" i="1"/>
  <c r="D38" i="1"/>
  <c r="Y38" i="1"/>
  <c r="D39" i="1"/>
  <c r="Y39" i="1"/>
  <c r="D40" i="1"/>
  <c r="Y40" i="1"/>
  <c r="D41" i="1"/>
  <c r="Y41" i="1"/>
  <c r="D42" i="1"/>
  <c r="Y42" i="1"/>
  <c r="D43" i="1"/>
  <c r="Y43" i="1"/>
  <c r="D44" i="1"/>
  <c r="Y44" i="1"/>
  <c r="D45" i="1"/>
  <c r="Y45" i="1"/>
  <c r="D46" i="1"/>
  <c r="Y46" i="1"/>
  <c r="D47" i="1"/>
  <c r="Y47" i="1"/>
  <c r="D48" i="1"/>
  <c r="Y48" i="1"/>
  <c r="D49" i="1"/>
  <c r="Y49" i="1"/>
  <c r="D50" i="1"/>
  <c r="Y50" i="1"/>
  <c r="D51" i="1"/>
  <c r="Y51" i="1"/>
  <c r="D52" i="1"/>
  <c r="Y52" i="1"/>
  <c r="D53" i="1"/>
  <c r="Y53" i="1"/>
  <c r="D54" i="1"/>
  <c r="Y54" i="1"/>
  <c r="D55" i="1"/>
  <c r="Y55" i="1"/>
  <c r="D56" i="1"/>
  <c r="Y56" i="1"/>
  <c r="D57" i="1"/>
  <c r="Y57" i="1"/>
  <c r="D58" i="1"/>
  <c r="Y58" i="1"/>
  <c r="D59" i="1"/>
  <c r="Y59" i="1"/>
  <c r="D60" i="1"/>
  <c r="Y60" i="1"/>
  <c r="D61" i="1"/>
  <c r="Y61" i="1"/>
  <c r="D62" i="1"/>
  <c r="Y62" i="1"/>
  <c r="D63" i="1"/>
  <c r="Y63" i="1"/>
  <c r="D64" i="1"/>
  <c r="Y64" i="1"/>
  <c r="D65" i="1"/>
  <c r="Y65" i="1"/>
  <c r="D66" i="1"/>
  <c r="Y66" i="1"/>
  <c r="D67" i="1"/>
  <c r="Y67" i="1"/>
  <c r="D68" i="1"/>
  <c r="Y68" i="1"/>
  <c r="D69" i="1"/>
  <c r="Y69" i="1"/>
  <c r="D70" i="1"/>
  <c r="Y70" i="1"/>
  <c r="D71" i="1"/>
  <c r="Y71" i="1"/>
  <c r="D72" i="1"/>
  <c r="Y72" i="1"/>
  <c r="D73" i="1"/>
  <c r="Y73" i="1"/>
  <c r="D74" i="1"/>
  <c r="Y74" i="1"/>
  <c r="D75" i="1"/>
  <c r="Y75" i="1"/>
  <c r="D76" i="1"/>
  <c r="Y76" i="1"/>
  <c r="D77" i="1"/>
  <c r="Y77" i="1"/>
  <c r="D78" i="1"/>
  <c r="Y78" i="1"/>
  <c r="D79" i="1"/>
  <c r="Y79" i="1"/>
  <c r="D80" i="1"/>
  <c r="Y80" i="1"/>
  <c r="D81" i="1"/>
  <c r="Y81" i="1"/>
  <c r="D82" i="1"/>
  <c r="Y82" i="1"/>
  <c r="D83" i="1"/>
  <c r="Y83" i="1"/>
  <c r="D84" i="1"/>
  <c r="Y84" i="1"/>
  <c r="D85" i="1"/>
  <c r="Y85" i="1"/>
  <c r="D86" i="1"/>
  <c r="Y86" i="1"/>
  <c r="D87" i="1"/>
  <c r="Y87" i="1"/>
  <c r="D88" i="1"/>
  <c r="Y88" i="1"/>
  <c r="D89" i="1"/>
  <c r="Y89" i="1"/>
  <c r="D90" i="1"/>
  <c r="Y90" i="1"/>
  <c r="D91" i="1"/>
  <c r="Y91" i="1"/>
  <c r="D92" i="1"/>
  <c r="Y92" i="1"/>
  <c r="D93" i="1"/>
  <c r="Y93" i="1"/>
  <c r="D94" i="1"/>
  <c r="Y94" i="1"/>
  <c r="D95" i="1"/>
  <c r="Y95" i="1"/>
  <c r="D96" i="1"/>
  <c r="Y96" i="1"/>
  <c r="D97" i="1"/>
  <c r="Y97" i="1"/>
  <c r="D98" i="1"/>
  <c r="Y98" i="1"/>
  <c r="D99" i="1"/>
  <c r="Y99" i="1"/>
  <c r="D100" i="1"/>
  <c r="Y100" i="1"/>
  <c r="D101" i="1"/>
  <c r="Y101" i="1"/>
  <c r="D102" i="1"/>
  <c r="Y102" i="1"/>
  <c r="D103" i="1"/>
  <c r="Y103" i="1"/>
  <c r="D104" i="1"/>
  <c r="Y104" i="1"/>
  <c r="D105" i="1"/>
  <c r="Y105" i="1"/>
  <c r="D106" i="1"/>
  <c r="Y106" i="1"/>
  <c r="D107" i="1"/>
  <c r="Y107" i="1"/>
  <c r="D108" i="1"/>
  <c r="Y108" i="1"/>
  <c r="D109" i="1"/>
  <c r="Y109" i="1"/>
  <c r="D110" i="1"/>
  <c r="Y110" i="1"/>
  <c r="D111" i="1"/>
  <c r="Y111" i="1"/>
  <c r="D112" i="1"/>
  <c r="Y112" i="1"/>
  <c r="D113" i="1"/>
  <c r="Y113" i="1"/>
  <c r="D114" i="1"/>
  <c r="Y114" i="1"/>
  <c r="D115" i="1"/>
  <c r="Y115" i="1"/>
  <c r="D116" i="1"/>
  <c r="Y116" i="1"/>
  <c r="D117" i="1"/>
  <c r="Y117" i="1"/>
  <c r="D118" i="1"/>
  <c r="Y118" i="1"/>
  <c r="D119" i="1"/>
  <c r="Y119" i="1"/>
  <c r="D120" i="1"/>
  <c r="Y120" i="1"/>
  <c r="D121" i="1"/>
  <c r="Y121" i="1"/>
  <c r="D122" i="1"/>
  <c r="Y122" i="1"/>
  <c r="D123" i="1"/>
  <c r="Y123" i="1"/>
  <c r="D124" i="1"/>
  <c r="Y124" i="1"/>
  <c r="D125" i="1"/>
  <c r="Y125" i="1"/>
  <c r="D126" i="1"/>
  <c r="Y126" i="1"/>
  <c r="D127" i="1"/>
  <c r="Y127" i="1"/>
  <c r="D128" i="1"/>
  <c r="Y128" i="1"/>
  <c r="D129" i="1"/>
  <c r="Y129" i="1"/>
  <c r="D130" i="1"/>
  <c r="Y130" i="1"/>
  <c r="D131" i="1"/>
  <c r="Y131" i="1"/>
  <c r="D132" i="1"/>
  <c r="Y132" i="1"/>
  <c r="D133" i="1"/>
  <c r="Y133" i="1"/>
  <c r="D134" i="1"/>
  <c r="Y134" i="1"/>
  <c r="D135" i="1"/>
  <c r="Y135" i="1"/>
  <c r="D136" i="1"/>
  <c r="Y136" i="1"/>
  <c r="D137" i="1"/>
  <c r="Y137" i="1"/>
  <c r="D138" i="1"/>
  <c r="Y138" i="1"/>
  <c r="D139" i="1"/>
  <c r="Y139" i="1"/>
  <c r="D140" i="1"/>
  <c r="Y140" i="1"/>
  <c r="D141" i="1"/>
  <c r="Y141" i="1"/>
  <c r="D142" i="1"/>
  <c r="Y142" i="1"/>
  <c r="D143" i="1"/>
  <c r="Y143" i="1"/>
  <c r="D144" i="1"/>
  <c r="Y144" i="1"/>
  <c r="D145" i="1"/>
  <c r="Y145" i="1"/>
  <c r="D146" i="1"/>
  <c r="Y146" i="1"/>
  <c r="D147" i="1"/>
  <c r="Y147" i="1"/>
  <c r="D148" i="1"/>
  <c r="Y148" i="1"/>
  <c r="D149" i="1"/>
  <c r="Y149" i="1"/>
  <c r="D150" i="1"/>
  <c r="Y150" i="1"/>
  <c r="D151" i="1"/>
  <c r="Y151" i="1"/>
  <c r="D152" i="1"/>
  <c r="Y152" i="1"/>
  <c r="D153" i="1"/>
  <c r="Y153" i="1"/>
  <c r="D154" i="1"/>
  <c r="Y154" i="1"/>
  <c r="D155" i="1"/>
  <c r="Y155" i="1"/>
  <c r="D156" i="1"/>
  <c r="Y156" i="1"/>
  <c r="D157" i="1"/>
  <c r="Y157" i="1"/>
  <c r="D158" i="1"/>
  <c r="Y158" i="1"/>
  <c r="D159" i="1"/>
  <c r="Y159" i="1"/>
  <c r="D160" i="1"/>
  <c r="Y160" i="1"/>
  <c r="D161" i="1"/>
  <c r="Y161" i="1"/>
  <c r="D162" i="1"/>
  <c r="Y162" i="1"/>
  <c r="D163" i="1"/>
  <c r="Y163" i="1"/>
  <c r="D164" i="1"/>
  <c r="Y164" i="1"/>
  <c r="D165" i="1"/>
  <c r="Y165" i="1"/>
  <c r="D166" i="1"/>
  <c r="Y166" i="1"/>
  <c r="D167" i="1"/>
  <c r="Y167" i="1"/>
  <c r="D168" i="1"/>
  <c r="Y168" i="1"/>
  <c r="D169" i="1"/>
  <c r="Y169" i="1"/>
  <c r="D170" i="1"/>
  <c r="Y170" i="1"/>
  <c r="D171" i="1"/>
  <c r="Y171" i="1"/>
  <c r="D172" i="1"/>
  <c r="Y172" i="1"/>
  <c r="D173" i="1"/>
  <c r="Y173" i="1"/>
  <c r="D174" i="1"/>
  <c r="Y174" i="1"/>
  <c r="D175" i="1"/>
  <c r="Y175" i="1"/>
  <c r="D176" i="1"/>
  <c r="Y176" i="1"/>
  <c r="D177" i="1"/>
  <c r="Y177" i="1"/>
  <c r="D178" i="1"/>
  <c r="Y178" i="1"/>
  <c r="D179" i="1"/>
  <c r="Y179" i="1"/>
  <c r="D180" i="1"/>
  <c r="Y180" i="1"/>
  <c r="D181" i="1"/>
  <c r="Y181" i="1"/>
  <c r="D182" i="1"/>
  <c r="Y182" i="1"/>
  <c r="D183" i="1"/>
  <c r="Y183" i="1"/>
  <c r="D184" i="1"/>
  <c r="Y184" i="1"/>
  <c r="D185" i="1"/>
  <c r="Y185" i="1"/>
  <c r="D186" i="1"/>
  <c r="Y186" i="1"/>
  <c r="D187" i="1"/>
  <c r="Y187" i="1"/>
  <c r="D188" i="1"/>
  <c r="Y188" i="1"/>
  <c r="D189" i="1"/>
  <c r="Y189" i="1"/>
  <c r="D190" i="1"/>
  <c r="Y190" i="1"/>
  <c r="D191" i="1"/>
  <c r="Y191" i="1"/>
  <c r="D192" i="1"/>
  <c r="Y192" i="1"/>
  <c r="D193" i="1"/>
  <c r="Y193" i="1"/>
  <c r="D194" i="1"/>
  <c r="Y194" i="1"/>
  <c r="D195" i="1"/>
  <c r="Y195" i="1"/>
  <c r="D196" i="1"/>
  <c r="Y196" i="1"/>
  <c r="D197" i="1"/>
  <c r="Y197" i="1"/>
  <c r="D198" i="1"/>
  <c r="Y198" i="1"/>
  <c r="D199" i="1"/>
  <c r="Y199" i="1"/>
  <c r="D200" i="1"/>
  <c r="Y200" i="1"/>
  <c r="D201" i="1"/>
  <c r="Y201" i="1"/>
  <c r="D202" i="1"/>
  <c r="Y202" i="1"/>
  <c r="D203" i="1"/>
  <c r="Y203" i="1"/>
  <c r="D204" i="1"/>
  <c r="Y204" i="1"/>
  <c r="D205" i="1"/>
  <c r="Y205" i="1"/>
  <c r="D206" i="1"/>
  <c r="Y206" i="1"/>
  <c r="D207" i="1"/>
  <c r="Y207" i="1"/>
  <c r="D208" i="1"/>
  <c r="Y208" i="1"/>
  <c r="D209" i="1"/>
  <c r="Y209" i="1"/>
  <c r="D210" i="1"/>
  <c r="Y210" i="1"/>
  <c r="D211" i="1"/>
  <c r="Y211" i="1"/>
  <c r="D212" i="1"/>
  <c r="Y212" i="1"/>
  <c r="D213" i="1"/>
  <c r="Y213" i="1"/>
  <c r="D214" i="1"/>
  <c r="Y214" i="1"/>
  <c r="D215" i="1"/>
  <c r="Y215" i="1"/>
  <c r="D216" i="1"/>
  <c r="Y216" i="1"/>
  <c r="D217" i="1"/>
  <c r="Y217" i="1"/>
  <c r="D218" i="1"/>
  <c r="Y218" i="1"/>
  <c r="D219" i="1"/>
  <c r="Y219" i="1"/>
  <c r="D220" i="1"/>
  <c r="Y220" i="1"/>
  <c r="D221" i="1"/>
  <c r="Y221" i="1"/>
  <c r="D222" i="1"/>
  <c r="Y222" i="1"/>
  <c r="D223" i="1"/>
  <c r="Y223" i="1"/>
  <c r="D224" i="1"/>
  <c r="Y224" i="1"/>
  <c r="D225" i="1"/>
  <c r="Y225" i="1"/>
  <c r="D226" i="1"/>
  <c r="Y226" i="1"/>
  <c r="D227" i="1"/>
  <c r="Y227" i="1"/>
  <c r="D228" i="1"/>
  <c r="Y228" i="1"/>
  <c r="D229" i="1"/>
  <c r="Y229" i="1"/>
  <c r="D230" i="1"/>
  <c r="Y230" i="1"/>
  <c r="D231" i="1"/>
  <c r="Y231" i="1"/>
  <c r="D232" i="1"/>
  <c r="Y232" i="1"/>
  <c r="D233" i="1"/>
  <c r="Y233" i="1"/>
  <c r="D234" i="1"/>
  <c r="Y234" i="1"/>
  <c r="D235" i="1"/>
  <c r="Y235" i="1"/>
  <c r="D236" i="1"/>
  <c r="Y236" i="1"/>
  <c r="D237" i="1"/>
  <c r="Y237" i="1"/>
  <c r="D238" i="1"/>
  <c r="Y238" i="1"/>
  <c r="D239" i="1"/>
  <c r="Y239" i="1"/>
  <c r="D240" i="1"/>
  <c r="Y240" i="1"/>
  <c r="D241" i="1"/>
  <c r="Y241" i="1"/>
  <c r="D242" i="1"/>
  <c r="Y242" i="1"/>
  <c r="D243" i="1"/>
  <c r="Y243" i="1"/>
  <c r="D244" i="1"/>
  <c r="Y244" i="1"/>
  <c r="D245" i="1"/>
  <c r="Y245" i="1"/>
  <c r="D246" i="1"/>
  <c r="Y246" i="1"/>
  <c r="D247" i="1"/>
  <c r="Y247" i="1"/>
  <c r="D248" i="1"/>
  <c r="Y248" i="1"/>
  <c r="D249" i="1"/>
  <c r="Y249" i="1"/>
  <c r="D250" i="1"/>
  <c r="Y250" i="1"/>
  <c r="D251" i="1"/>
  <c r="Y251" i="1"/>
  <c r="D252" i="1"/>
  <c r="Y252" i="1"/>
  <c r="D253" i="1"/>
  <c r="Y253" i="1"/>
  <c r="D254" i="1"/>
  <c r="Y254" i="1"/>
  <c r="D255" i="1"/>
  <c r="Y255" i="1"/>
  <c r="D256" i="1"/>
  <c r="Y256" i="1"/>
  <c r="D257" i="1"/>
  <c r="Y257" i="1"/>
  <c r="D258" i="1"/>
  <c r="Y258" i="1"/>
  <c r="D259" i="1"/>
  <c r="Y259" i="1"/>
  <c r="D260" i="1"/>
  <c r="Y260" i="1"/>
  <c r="D261" i="1"/>
  <c r="Y261" i="1"/>
  <c r="D262" i="1"/>
  <c r="Y262" i="1"/>
  <c r="D263" i="1"/>
  <c r="Y263" i="1"/>
  <c r="D264" i="1"/>
  <c r="Y264" i="1"/>
  <c r="D265" i="1"/>
  <c r="Y265" i="1"/>
  <c r="D266" i="1"/>
  <c r="Y266" i="1"/>
  <c r="D267" i="1"/>
  <c r="Y267" i="1"/>
  <c r="D268" i="1"/>
  <c r="Y268" i="1"/>
  <c r="D269" i="1"/>
  <c r="Y269" i="1"/>
  <c r="D270" i="1"/>
  <c r="Y270" i="1"/>
  <c r="D271" i="1"/>
  <c r="Y271" i="1"/>
  <c r="D272" i="1"/>
  <c r="Y272" i="1"/>
  <c r="D273" i="1"/>
  <c r="Y273" i="1"/>
  <c r="D274" i="1"/>
  <c r="Y274" i="1"/>
  <c r="D275" i="1"/>
  <c r="Y275" i="1"/>
  <c r="D276" i="1"/>
  <c r="Y276" i="1"/>
  <c r="D277" i="1"/>
  <c r="Y277" i="1"/>
  <c r="D278" i="1"/>
  <c r="Y278" i="1"/>
  <c r="D279" i="1"/>
  <c r="Y279" i="1"/>
  <c r="D280" i="1"/>
  <c r="Y280" i="1"/>
  <c r="D281" i="1"/>
  <c r="Y281" i="1"/>
  <c r="D282" i="1"/>
  <c r="Y282" i="1"/>
  <c r="D283" i="1"/>
  <c r="Y283" i="1"/>
  <c r="D284" i="1"/>
  <c r="Y284" i="1"/>
  <c r="D285" i="1"/>
  <c r="Y285" i="1"/>
  <c r="D286" i="1"/>
  <c r="Y286" i="1"/>
  <c r="D287" i="1"/>
  <c r="Y287" i="1"/>
  <c r="D288" i="1"/>
  <c r="Y288" i="1"/>
  <c r="D289" i="1"/>
  <c r="Y289" i="1"/>
  <c r="D290" i="1"/>
  <c r="Y290" i="1"/>
  <c r="D291" i="1"/>
  <c r="Y291" i="1"/>
  <c r="D292" i="1"/>
  <c r="Y292" i="1"/>
  <c r="D293" i="1"/>
  <c r="Y293" i="1"/>
  <c r="D294" i="1"/>
  <c r="Y294" i="1"/>
  <c r="D295" i="1"/>
  <c r="Y295" i="1"/>
  <c r="D296" i="1"/>
  <c r="Y296" i="1"/>
  <c r="D297" i="1"/>
  <c r="Y297" i="1"/>
  <c r="D298" i="1"/>
  <c r="Y298" i="1"/>
  <c r="D299" i="1"/>
  <c r="Y299" i="1"/>
  <c r="D300" i="1"/>
  <c r="Y300" i="1"/>
  <c r="D301" i="1"/>
  <c r="Y301" i="1"/>
  <c r="D302" i="1"/>
  <c r="Y302" i="1"/>
  <c r="D303" i="1"/>
  <c r="Y303" i="1"/>
  <c r="D304" i="1"/>
  <c r="Y304" i="1"/>
  <c r="D305" i="1"/>
  <c r="Y305" i="1"/>
  <c r="D306" i="1"/>
  <c r="Y306" i="1"/>
  <c r="D307" i="1"/>
  <c r="Y307" i="1"/>
  <c r="D308" i="1"/>
  <c r="Y308" i="1"/>
  <c r="D309" i="1"/>
  <c r="Y309" i="1"/>
  <c r="D310" i="1"/>
  <c r="Y310" i="1"/>
  <c r="D311" i="1"/>
  <c r="Y311" i="1"/>
  <c r="D312" i="1"/>
  <c r="Y312" i="1"/>
  <c r="D313" i="1"/>
  <c r="Y313" i="1"/>
  <c r="D314" i="1"/>
  <c r="Y314" i="1"/>
  <c r="D315" i="1"/>
  <c r="Y315" i="1"/>
  <c r="D316" i="1"/>
  <c r="Y316" i="1"/>
  <c r="D317" i="1"/>
  <c r="Y317" i="1"/>
  <c r="D318" i="1"/>
  <c r="Y318" i="1"/>
  <c r="D319" i="1"/>
  <c r="Y319" i="1"/>
  <c r="D320" i="1"/>
  <c r="Y320" i="1"/>
  <c r="D321" i="1"/>
  <c r="Y321" i="1"/>
  <c r="D322" i="1"/>
  <c r="Y322" i="1"/>
  <c r="D323" i="1"/>
  <c r="Y323" i="1"/>
  <c r="D324" i="1"/>
  <c r="Y324" i="1"/>
  <c r="D325" i="1"/>
  <c r="Y325" i="1"/>
  <c r="D326" i="1"/>
  <c r="Y326" i="1"/>
  <c r="D327" i="1"/>
  <c r="Y327" i="1"/>
  <c r="D328" i="1"/>
  <c r="Y328" i="1"/>
  <c r="D329" i="1"/>
  <c r="Y329" i="1"/>
  <c r="D330" i="1"/>
  <c r="Y330" i="1"/>
  <c r="D331" i="1"/>
  <c r="Y331" i="1"/>
  <c r="D332" i="1"/>
  <c r="Y332" i="1"/>
  <c r="D333" i="1"/>
  <c r="Y333" i="1"/>
  <c r="D334" i="1"/>
  <c r="Y334" i="1"/>
  <c r="D335" i="1"/>
  <c r="Y335" i="1"/>
  <c r="D336" i="1"/>
  <c r="Y336" i="1"/>
  <c r="D337" i="1"/>
  <c r="Y337" i="1"/>
  <c r="D338" i="1"/>
  <c r="Y338" i="1"/>
  <c r="D339" i="1"/>
  <c r="Y339" i="1"/>
  <c r="D340" i="1"/>
  <c r="Y340" i="1"/>
  <c r="D341" i="1"/>
  <c r="Y341" i="1"/>
  <c r="D342" i="1"/>
  <c r="Y342" i="1"/>
  <c r="D343" i="1"/>
  <c r="Y343" i="1"/>
  <c r="D344" i="1"/>
  <c r="Y344" i="1"/>
  <c r="D345" i="1"/>
  <c r="Y345" i="1"/>
  <c r="D346" i="1"/>
  <c r="Y346" i="1"/>
  <c r="D347" i="1"/>
  <c r="Y347" i="1"/>
  <c r="D348" i="1"/>
  <c r="Y348" i="1"/>
  <c r="D349" i="1"/>
  <c r="Y349" i="1"/>
  <c r="D350" i="1"/>
  <c r="Y350" i="1"/>
  <c r="D351" i="1"/>
  <c r="Y351" i="1"/>
  <c r="D352" i="1"/>
  <c r="Y352" i="1"/>
  <c r="D353" i="1"/>
  <c r="Y353" i="1"/>
  <c r="D354" i="1"/>
  <c r="Y354" i="1"/>
  <c r="D355" i="1"/>
  <c r="Y355" i="1"/>
  <c r="D356" i="1"/>
  <c r="Y356" i="1"/>
  <c r="D357" i="1"/>
  <c r="Y357" i="1"/>
  <c r="D358" i="1"/>
  <c r="Y358" i="1"/>
  <c r="D359" i="1"/>
  <c r="Y359" i="1"/>
  <c r="D360" i="1"/>
  <c r="Y360" i="1"/>
  <c r="D361" i="1"/>
  <c r="Y361" i="1"/>
  <c r="D362" i="1"/>
  <c r="Y362" i="1"/>
  <c r="D363" i="1"/>
  <c r="Y363" i="1"/>
  <c r="D364" i="1"/>
  <c r="Y364" i="1"/>
  <c r="D365" i="1"/>
  <c r="Y365" i="1"/>
  <c r="D366" i="1"/>
  <c r="Y366" i="1"/>
  <c r="D367" i="1"/>
  <c r="Y367" i="1"/>
  <c r="D368" i="1"/>
  <c r="Y368" i="1"/>
  <c r="D369" i="1"/>
  <c r="Y369" i="1"/>
  <c r="D370" i="1"/>
  <c r="Y370" i="1"/>
  <c r="D371" i="1"/>
  <c r="Y371" i="1"/>
  <c r="D372" i="1"/>
  <c r="Y372" i="1"/>
  <c r="D373" i="1"/>
  <c r="Y373" i="1"/>
  <c r="D374" i="1"/>
  <c r="Y374" i="1"/>
  <c r="D375" i="1"/>
  <c r="Y375" i="1"/>
  <c r="D376" i="1"/>
  <c r="Y376" i="1"/>
  <c r="D377" i="1"/>
  <c r="Y377" i="1"/>
  <c r="D378" i="1"/>
  <c r="Y378" i="1"/>
  <c r="D379" i="1"/>
  <c r="Y379" i="1"/>
  <c r="D380" i="1"/>
  <c r="Y380" i="1"/>
  <c r="D381" i="1"/>
  <c r="Y381" i="1"/>
  <c r="D382" i="1"/>
  <c r="Y382" i="1"/>
  <c r="D7" i="1"/>
  <c r="Y7" i="1"/>
  <c r="D8" i="1"/>
  <c r="Y8" i="1"/>
  <c r="D9" i="1"/>
  <c r="Y9" i="1"/>
  <c r="D10" i="1"/>
  <c r="Y10" i="1"/>
  <c r="D11" i="1"/>
  <c r="Y11" i="1"/>
  <c r="D12" i="1"/>
  <c r="Y12" i="1"/>
  <c r="D13" i="1"/>
  <c r="Y13" i="1"/>
  <c r="D14" i="1"/>
  <c r="Y14" i="1"/>
  <c r="D15" i="1"/>
  <c r="Y15" i="1"/>
  <c r="D16" i="1"/>
  <c r="Y16" i="1"/>
  <c r="D17" i="1"/>
  <c r="Y17" i="1"/>
  <c r="D18" i="1"/>
  <c r="Y18" i="1"/>
  <c r="D19" i="1"/>
  <c r="Y19" i="1"/>
  <c r="D20" i="1"/>
  <c r="Y20" i="1"/>
  <c r="D5" i="1"/>
  <c r="Y5" i="1"/>
  <c r="J5" i="1"/>
  <c r="X5" i="1"/>
  <c r="D6" i="1"/>
  <c r="Y6" i="1"/>
  <c r="J365" i="1"/>
  <c r="X365" i="1"/>
  <c r="J366" i="1"/>
  <c r="X366" i="1"/>
  <c r="J367" i="1"/>
  <c r="X367" i="1"/>
  <c r="J368" i="1"/>
  <c r="X368" i="1"/>
  <c r="J369" i="1"/>
  <c r="X369" i="1"/>
  <c r="J370" i="1"/>
  <c r="X370" i="1"/>
  <c r="J371" i="1"/>
  <c r="X371" i="1"/>
  <c r="J372" i="1"/>
  <c r="X372" i="1"/>
  <c r="J373" i="1"/>
  <c r="X373" i="1"/>
  <c r="J374" i="1"/>
  <c r="X374" i="1"/>
  <c r="J375" i="1"/>
  <c r="X375" i="1"/>
  <c r="J376" i="1"/>
  <c r="X376" i="1"/>
  <c r="J377" i="1"/>
  <c r="X377" i="1"/>
  <c r="J378" i="1"/>
  <c r="X378" i="1"/>
  <c r="J379" i="1"/>
  <c r="X379" i="1"/>
  <c r="J380" i="1"/>
  <c r="X380" i="1"/>
  <c r="J381" i="1"/>
  <c r="X381" i="1"/>
  <c r="J382" i="1"/>
  <c r="X382" i="1"/>
  <c r="J343" i="1"/>
  <c r="X343" i="1"/>
  <c r="J344" i="1"/>
  <c r="X344" i="1"/>
  <c r="J345" i="1"/>
  <c r="X345" i="1"/>
  <c r="J346" i="1"/>
  <c r="X346" i="1"/>
  <c r="J347" i="1"/>
  <c r="X347" i="1"/>
  <c r="J348" i="1"/>
  <c r="X348" i="1"/>
  <c r="J349" i="1"/>
  <c r="X349" i="1"/>
  <c r="J350" i="1"/>
  <c r="X350" i="1"/>
  <c r="J351" i="1"/>
  <c r="X351" i="1"/>
  <c r="J352" i="1"/>
  <c r="X352" i="1"/>
  <c r="J353" i="1"/>
  <c r="X353" i="1"/>
  <c r="J354" i="1"/>
  <c r="X354" i="1"/>
  <c r="J355" i="1"/>
  <c r="X355" i="1"/>
  <c r="J356" i="1"/>
  <c r="X356" i="1"/>
  <c r="J357" i="1"/>
  <c r="X357" i="1"/>
  <c r="J358" i="1"/>
  <c r="X358" i="1"/>
  <c r="J359" i="1"/>
  <c r="X359" i="1"/>
  <c r="J360" i="1"/>
  <c r="X360" i="1"/>
  <c r="J361" i="1"/>
  <c r="X361" i="1"/>
  <c r="J362" i="1"/>
  <c r="X362" i="1"/>
  <c r="J363" i="1"/>
  <c r="X363" i="1"/>
  <c r="J364" i="1"/>
  <c r="X364" i="1"/>
  <c r="J321" i="1"/>
  <c r="X321" i="1"/>
  <c r="J322" i="1"/>
  <c r="X322" i="1"/>
  <c r="J323" i="1"/>
  <c r="X323" i="1"/>
  <c r="J324" i="1"/>
  <c r="X324" i="1"/>
  <c r="J325" i="1"/>
  <c r="X325" i="1"/>
  <c r="J326" i="1"/>
  <c r="X326" i="1"/>
  <c r="J327" i="1"/>
  <c r="X327" i="1"/>
  <c r="J328" i="1"/>
  <c r="X328" i="1"/>
  <c r="J329" i="1"/>
  <c r="X329" i="1"/>
  <c r="J330" i="1"/>
  <c r="X330" i="1"/>
  <c r="J331" i="1"/>
  <c r="X331" i="1"/>
  <c r="J332" i="1"/>
  <c r="X332" i="1"/>
  <c r="J333" i="1"/>
  <c r="X333" i="1"/>
  <c r="J334" i="1"/>
  <c r="X334" i="1"/>
  <c r="J335" i="1"/>
  <c r="X335" i="1"/>
  <c r="J336" i="1"/>
  <c r="X336" i="1"/>
  <c r="J337" i="1"/>
  <c r="X337" i="1"/>
  <c r="J338" i="1"/>
  <c r="X338" i="1"/>
  <c r="J339" i="1"/>
  <c r="X339" i="1"/>
  <c r="J340" i="1"/>
  <c r="X340" i="1"/>
  <c r="J341" i="1"/>
  <c r="X341" i="1"/>
  <c r="J342" i="1"/>
  <c r="X342" i="1"/>
  <c r="J298" i="1"/>
  <c r="X298" i="1"/>
  <c r="J299" i="1"/>
  <c r="X299" i="1"/>
  <c r="J300" i="1"/>
  <c r="X300" i="1"/>
  <c r="J301" i="1"/>
  <c r="X301" i="1"/>
  <c r="J302" i="1"/>
  <c r="X302" i="1"/>
  <c r="J303" i="1"/>
  <c r="X303" i="1"/>
  <c r="J304" i="1"/>
  <c r="X304" i="1"/>
  <c r="J305" i="1"/>
  <c r="X305" i="1"/>
  <c r="J306" i="1"/>
  <c r="X306" i="1"/>
  <c r="J307" i="1"/>
  <c r="X307" i="1"/>
  <c r="J308" i="1"/>
  <c r="X308" i="1"/>
  <c r="J309" i="1"/>
  <c r="X309" i="1"/>
  <c r="J310" i="1"/>
  <c r="X310" i="1"/>
  <c r="J311" i="1"/>
  <c r="X311" i="1"/>
  <c r="J312" i="1"/>
  <c r="X312" i="1"/>
  <c r="J313" i="1"/>
  <c r="X313" i="1"/>
  <c r="J314" i="1"/>
  <c r="X314" i="1"/>
  <c r="J315" i="1"/>
  <c r="X315" i="1"/>
  <c r="J316" i="1"/>
  <c r="X316" i="1"/>
  <c r="J317" i="1"/>
  <c r="X317" i="1"/>
  <c r="J318" i="1"/>
  <c r="X318" i="1"/>
  <c r="J319" i="1"/>
  <c r="X319" i="1"/>
  <c r="J320" i="1"/>
  <c r="X320" i="1"/>
  <c r="J282" i="1"/>
  <c r="X282" i="1"/>
  <c r="J283" i="1"/>
  <c r="X283" i="1"/>
  <c r="J284" i="1"/>
  <c r="X284" i="1"/>
  <c r="J285" i="1"/>
  <c r="X285" i="1"/>
  <c r="J286" i="1"/>
  <c r="X286" i="1"/>
  <c r="J287" i="1"/>
  <c r="X287" i="1"/>
  <c r="J288" i="1"/>
  <c r="X288" i="1"/>
  <c r="J289" i="1"/>
  <c r="X289" i="1"/>
  <c r="J290" i="1"/>
  <c r="X290" i="1"/>
  <c r="J291" i="1"/>
  <c r="X291" i="1"/>
  <c r="J292" i="1"/>
  <c r="X292" i="1"/>
  <c r="J293" i="1"/>
  <c r="X293" i="1"/>
  <c r="J294" i="1"/>
  <c r="X294" i="1"/>
  <c r="J295" i="1"/>
  <c r="X295" i="1"/>
  <c r="J296" i="1"/>
  <c r="X296" i="1"/>
  <c r="J297" i="1"/>
  <c r="X297" i="1"/>
  <c r="J264" i="1"/>
  <c r="X264" i="1"/>
  <c r="J265" i="1"/>
  <c r="X265" i="1"/>
  <c r="J266" i="1"/>
  <c r="X266" i="1"/>
  <c r="J267" i="1"/>
  <c r="X267" i="1"/>
  <c r="J268" i="1"/>
  <c r="X268" i="1"/>
  <c r="J269" i="1"/>
  <c r="X269" i="1"/>
  <c r="J270" i="1"/>
  <c r="X270" i="1"/>
  <c r="J271" i="1"/>
  <c r="X271" i="1"/>
  <c r="J272" i="1"/>
  <c r="X272" i="1"/>
  <c r="J273" i="1"/>
  <c r="X273" i="1"/>
  <c r="J274" i="1"/>
  <c r="X274" i="1"/>
  <c r="J275" i="1"/>
  <c r="X275" i="1"/>
  <c r="J276" i="1"/>
  <c r="X276" i="1"/>
  <c r="J277" i="1"/>
  <c r="X277" i="1"/>
  <c r="J278" i="1"/>
  <c r="X278" i="1"/>
  <c r="J279" i="1"/>
  <c r="X279" i="1"/>
  <c r="J280" i="1"/>
  <c r="X280" i="1"/>
  <c r="J281" i="1"/>
  <c r="X281" i="1"/>
  <c r="J249" i="1"/>
  <c r="X249" i="1"/>
  <c r="J250" i="1"/>
  <c r="X250" i="1"/>
  <c r="J251" i="1"/>
  <c r="X251" i="1"/>
  <c r="J252" i="1"/>
  <c r="X252" i="1"/>
  <c r="J253" i="1"/>
  <c r="X253" i="1"/>
  <c r="J254" i="1"/>
  <c r="X254" i="1"/>
  <c r="J255" i="1"/>
  <c r="X255" i="1"/>
  <c r="J256" i="1"/>
  <c r="X256" i="1"/>
  <c r="J257" i="1"/>
  <c r="X257" i="1"/>
  <c r="J258" i="1"/>
  <c r="X258" i="1"/>
  <c r="J259" i="1"/>
  <c r="X259" i="1"/>
  <c r="J260" i="1"/>
  <c r="X260" i="1"/>
  <c r="J261" i="1"/>
  <c r="X261" i="1"/>
  <c r="J262" i="1"/>
  <c r="X262" i="1"/>
  <c r="J263" i="1"/>
  <c r="X263" i="1"/>
  <c r="J230" i="1"/>
  <c r="X230" i="1"/>
  <c r="J231" i="1"/>
  <c r="X231" i="1"/>
  <c r="J232" i="1"/>
  <c r="X232" i="1"/>
  <c r="J233" i="1"/>
  <c r="X233" i="1"/>
  <c r="J234" i="1"/>
  <c r="X234" i="1"/>
  <c r="J235" i="1"/>
  <c r="X235" i="1"/>
  <c r="J236" i="1"/>
  <c r="X236" i="1"/>
  <c r="J237" i="1"/>
  <c r="X237" i="1"/>
  <c r="J238" i="1"/>
  <c r="X238" i="1"/>
  <c r="J239" i="1"/>
  <c r="X239" i="1"/>
  <c r="J240" i="1"/>
  <c r="X240" i="1"/>
  <c r="J241" i="1"/>
  <c r="X241" i="1"/>
  <c r="J242" i="1"/>
  <c r="X242" i="1"/>
  <c r="J243" i="1"/>
  <c r="X243" i="1"/>
  <c r="J244" i="1"/>
  <c r="X244" i="1"/>
  <c r="J245" i="1"/>
  <c r="X245" i="1"/>
  <c r="J246" i="1"/>
  <c r="X246" i="1"/>
  <c r="J247" i="1"/>
  <c r="X247" i="1"/>
  <c r="J248" i="1"/>
  <c r="X248" i="1"/>
  <c r="J218" i="1"/>
  <c r="X218" i="1"/>
  <c r="J219" i="1"/>
  <c r="X219" i="1"/>
  <c r="J220" i="1"/>
  <c r="X220" i="1"/>
  <c r="J221" i="1"/>
  <c r="X221" i="1"/>
  <c r="J222" i="1"/>
  <c r="X222" i="1"/>
  <c r="J223" i="1"/>
  <c r="X223" i="1"/>
  <c r="J224" i="1"/>
  <c r="X224" i="1"/>
  <c r="J225" i="1"/>
  <c r="X225" i="1"/>
  <c r="J226" i="1"/>
  <c r="X226" i="1"/>
  <c r="J227" i="1"/>
  <c r="X227" i="1"/>
  <c r="J228" i="1"/>
  <c r="X228" i="1"/>
  <c r="J229" i="1"/>
  <c r="X229" i="1"/>
  <c r="J205" i="1"/>
  <c r="X205" i="1"/>
  <c r="J206" i="1"/>
  <c r="X206" i="1"/>
  <c r="J207" i="1"/>
  <c r="X207" i="1"/>
  <c r="J208" i="1"/>
  <c r="X208" i="1"/>
  <c r="J209" i="1"/>
  <c r="X209" i="1"/>
  <c r="J210" i="1"/>
  <c r="X210" i="1"/>
  <c r="J211" i="1"/>
  <c r="X211" i="1"/>
  <c r="J212" i="1"/>
  <c r="X212" i="1"/>
  <c r="J213" i="1"/>
  <c r="X213" i="1"/>
  <c r="J214" i="1"/>
  <c r="X214" i="1"/>
  <c r="J215" i="1"/>
  <c r="X215" i="1"/>
  <c r="J216" i="1"/>
  <c r="X216" i="1"/>
  <c r="J217" i="1"/>
  <c r="X217" i="1"/>
  <c r="J185" i="1"/>
  <c r="X185" i="1"/>
  <c r="J186" i="1"/>
  <c r="X186" i="1"/>
  <c r="J187" i="1"/>
  <c r="X187" i="1"/>
  <c r="J188" i="1"/>
  <c r="X188" i="1"/>
  <c r="J189" i="1"/>
  <c r="X189" i="1"/>
  <c r="J190" i="1"/>
  <c r="X190" i="1"/>
  <c r="J191" i="1"/>
  <c r="X191" i="1"/>
  <c r="J192" i="1"/>
  <c r="X192" i="1"/>
  <c r="J193" i="1"/>
  <c r="X193" i="1"/>
  <c r="J194" i="1"/>
  <c r="X194" i="1"/>
  <c r="J195" i="1"/>
  <c r="X195" i="1"/>
  <c r="J196" i="1"/>
  <c r="X196" i="1"/>
  <c r="J197" i="1"/>
  <c r="X197" i="1"/>
  <c r="J198" i="1"/>
  <c r="X198" i="1"/>
  <c r="J199" i="1"/>
  <c r="X199" i="1"/>
  <c r="J200" i="1"/>
  <c r="X200" i="1"/>
  <c r="J201" i="1"/>
  <c r="X201" i="1"/>
  <c r="J202" i="1"/>
  <c r="X202" i="1"/>
  <c r="J203" i="1"/>
  <c r="X203" i="1"/>
  <c r="J204" i="1"/>
  <c r="X204" i="1"/>
  <c r="J170" i="1"/>
  <c r="X170" i="1"/>
  <c r="J171" i="1"/>
  <c r="X171" i="1"/>
  <c r="J172" i="1"/>
  <c r="X172" i="1"/>
  <c r="J173" i="1"/>
  <c r="X173" i="1"/>
  <c r="J174" i="1"/>
  <c r="X174" i="1"/>
  <c r="J175" i="1"/>
  <c r="X175" i="1"/>
  <c r="J176" i="1"/>
  <c r="X176" i="1"/>
  <c r="J177" i="1"/>
  <c r="X177" i="1"/>
  <c r="J178" i="1"/>
  <c r="X178" i="1"/>
  <c r="J179" i="1"/>
  <c r="X179" i="1"/>
  <c r="J180" i="1"/>
  <c r="X180" i="1"/>
  <c r="J181" i="1"/>
  <c r="X181" i="1"/>
  <c r="J182" i="1"/>
  <c r="X182" i="1"/>
  <c r="J183" i="1"/>
  <c r="X183" i="1"/>
  <c r="J184" i="1"/>
  <c r="X184" i="1"/>
  <c r="J159" i="1"/>
  <c r="X159" i="1"/>
  <c r="J160" i="1"/>
  <c r="X160" i="1"/>
  <c r="J161" i="1"/>
  <c r="X161" i="1"/>
  <c r="J162" i="1"/>
  <c r="X162" i="1"/>
  <c r="J163" i="1"/>
  <c r="X163" i="1"/>
  <c r="J164" i="1"/>
  <c r="X164" i="1"/>
  <c r="J165" i="1"/>
  <c r="X165" i="1"/>
  <c r="J166" i="1"/>
  <c r="X166" i="1"/>
  <c r="J167" i="1"/>
  <c r="X167" i="1"/>
  <c r="J168" i="1"/>
  <c r="X168" i="1"/>
  <c r="J169" i="1"/>
  <c r="X169" i="1"/>
  <c r="J139" i="1"/>
  <c r="X139" i="1"/>
  <c r="J140" i="1"/>
  <c r="X140" i="1"/>
  <c r="J141" i="1"/>
  <c r="X141" i="1"/>
  <c r="J142" i="1"/>
  <c r="X142" i="1"/>
  <c r="J143" i="1"/>
  <c r="X143" i="1"/>
  <c r="J144" i="1"/>
  <c r="X144" i="1"/>
  <c r="J145" i="1"/>
  <c r="X145" i="1"/>
  <c r="J146" i="1"/>
  <c r="X146" i="1"/>
  <c r="J147" i="1"/>
  <c r="X147" i="1"/>
  <c r="J148" i="1"/>
  <c r="X148" i="1"/>
  <c r="J149" i="1"/>
  <c r="X149" i="1"/>
  <c r="J150" i="1"/>
  <c r="X150" i="1"/>
  <c r="J151" i="1"/>
  <c r="X151" i="1"/>
  <c r="J152" i="1"/>
  <c r="X152" i="1"/>
  <c r="J153" i="1"/>
  <c r="X153" i="1"/>
  <c r="J154" i="1"/>
  <c r="X154" i="1"/>
  <c r="J155" i="1"/>
  <c r="X155" i="1"/>
  <c r="J156" i="1"/>
  <c r="X156" i="1"/>
  <c r="J157" i="1"/>
  <c r="X157" i="1"/>
  <c r="J158" i="1"/>
  <c r="X158" i="1"/>
  <c r="J126" i="1"/>
  <c r="X126" i="1"/>
  <c r="J127" i="1"/>
  <c r="X127" i="1"/>
  <c r="J128" i="1"/>
  <c r="X128" i="1"/>
  <c r="J129" i="1"/>
  <c r="X129" i="1"/>
  <c r="J130" i="1"/>
  <c r="X130" i="1"/>
  <c r="J131" i="1"/>
  <c r="X131" i="1"/>
  <c r="J132" i="1"/>
  <c r="X132" i="1"/>
  <c r="J133" i="1"/>
  <c r="X133" i="1"/>
  <c r="J134" i="1"/>
  <c r="X134" i="1"/>
  <c r="J135" i="1"/>
  <c r="X135" i="1"/>
  <c r="J136" i="1"/>
  <c r="X136" i="1"/>
  <c r="J137" i="1"/>
  <c r="X137" i="1"/>
  <c r="J138" i="1"/>
  <c r="X138" i="1"/>
  <c r="J108" i="1"/>
  <c r="X108" i="1"/>
  <c r="J109" i="1"/>
  <c r="X109" i="1"/>
  <c r="J110" i="1"/>
  <c r="X110" i="1"/>
  <c r="J111" i="1"/>
  <c r="X111" i="1"/>
  <c r="J112" i="1"/>
  <c r="X112" i="1"/>
  <c r="J113" i="1"/>
  <c r="X113" i="1"/>
  <c r="J114" i="1"/>
  <c r="X114" i="1"/>
  <c r="J115" i="1"/>
  <c r="X115" i="1"/>
  <c r="J116" i="1"/>
  <c r="X116" i="1"/>
  <c r="J117" i="1"/>
  <c r="X117" i="1"/>
  <c r="J118" i="1"/>
  <c r="X118" i="1"/>
  <c r="J119" i="1"/>
  <c r="X119" i="1"/>
  <c r="J120" i="1"/>
  <c r="X120" i="1"/>
  <c r="J121" i="1"/>
  <c r="X121" i="1"/>
  <c r="J122" i="1"/>
  <c r="X122" i="1"/>
  <c r="J123" i="1"/>
  <c r="X123" i="1"/>
  <c r="J124" i="1"/>
  <c r="X124" i="1"/>
  <c r="J125" i="1"/>
  <c r="X125" i="1"/>
  <c r="J84" i="1"/>
  <c r="X84" i="1"/>
  <c r="J85" i="1"/>
  <c r="X85" i="1"/>
  <c r="J86" i="1"/>
  <c r="X86" i="1"/>
  <c r="J87" i="1"/>
  <c r="X87" i="1"/>
  <c r="J88" i="1"/>
  <c r="X88" i="1"/>
  <c r="J89" i="1"/>
  <c r="X89" i="1"/>
  <c r="J90" i="1"/>
  <c r="X90" i="1"/>
  <c r="J91" i="1"/>
  <c r="X91" i="1"/>
  <c r="J92" i="1"/>
  <c r="X92" i="1"/>
  <c r="J93" i="1"/>
  <c r="X93" i="1"/>
  <c r="J94" i="1"/>
  <c r="X94" i="1"/>
  <c r="J95" i="1"/>
  <c r="X95" i="1"/>
  <c r="J96" i="1"/>
  <c r="X96" i="1"/>
  <c r="J97" i="1"/>
  <c r="X97" i="1"/>
  <c r="J98" i="1"/>
  <c r="X98" i="1"/>
  <c r="J99" i="1"/>
  <c r="X99" i="1"/>
  <c r="J100" i="1"/>
  <c r="X100" i="1"/>
  <c r="J101" i="1"/>
  <c r="X101" i="1"/>
  <c r="J102" i="1"/>
  <c r="X102" i="1"/>
  <c r="J103" i="1"/>
  <c r="X103" i="1"/>
  <c r="J104" i="1"/>
  <c r="X104" i="1"/>
  <c r="J105" i="1"/>
  <c r="X105" i="1"/>
  <c r="J106" i="1"/>
  <c r="X106" i="1"/>
  <c r="J107" i="1"/>
  <c r="X107" i="1"/>
  <c r="J79" i="1"/>
  <c r="X79" i="1"/>
  <c r="J80" i="1"/>
  <c r="X80" i="1"/>
  <c r="J81" i="1"/>
  <c r="X81" i="1"/>
  <c r="J82" i="1"/>
  <c r="X82" i="1"/>
  <c r="J83" i="1"/>
  <c r="X83" i="1"/>
  <c r="J62" i="1"/>
  <c r="X62" i="1"/>
  <c r="J63" i="1"/>
  <c r="X63" i="1"/>
  <c r="J64" i="1"/>
  <c r="X64" i="1"/>
  <c r="J65" i="1"/>
  <c r="X65" i="1"/>
  <c r="J66" i="1"/>
  <c r="X66" i="1"/>
  <c r="J67" i="1"/>
  <c r="X67" i="1"/>
  <c r="J68" i="1"/>
  <c r="X68" i="1"/>
  <c r="J69" i="1"/>
  <c r="X69" i="1"/>
  <c r="J70" i="1"/>
  <c r="X70" i="1"/>
  <c r="J71" i="1"/>
  <c r="X71" i="1"/>
  <c r="J72" i="1"/>
  <c r="X72" i="1"/>
  <c r="J73" i="1"/>
  <c r="X73" i="1"/>
  <c r="J74" i="1"/>
  <c r="X74" i="1"/>
  <c r="J75" i="1"/>
  <c r="X75" i="1"/>
  <c r="J76" i="1"/>
  <c r="X76" i="1"/>
  <c r="J77" i="1"/>
  <c r="X77" i="1"/>
  <c r="J78" i="1"/>
  <c r="X78" i="1"/>
  <c r="J43" i="1"/>
  <c r="X43" i="1"/>
  <c r="J44" i="1"/>
  <c r="X44" i="1"/>
  <c r="J45" i="1"/>
  <c r="X45" i="1"/>
  <c r="J46" i="1"/>
  <c r="X46" i="1"/>
  <c r="J47" i="1"/>
  <c r="X47" i="1"/>
  <c r="J48" i="1"/>
  <c r="X48" i="1"/>
  <c r="J49" i="1"/>
  <c r="X49" i="1"/>
  <c r="J50" i="1"/>
  <c r="X50" i="1"/>
  <c r="J51" i="1"/>
  <c r="X51" i="1"/>
  <c r="J52" i="1"/>
  <c r="X52" i="1"/>
  <c r="J53" i="1"/>
  <c r="X53" i="1"/>
  <c r="J54" i="1"/>
  <c r="X54" i="1"/>
  <c r="J55" i="1"/>
  <c r="X55" i="1"/>
  <c r="J56" i="1"/>
  <c r="X56" i="1"/>
  <c r="J57" i="1"/>
  <c r="X57" i="1"/>
  <c r="J58" i="1"/>
  <c r="X58" i="1"/>
  <c r="J59" i="1"/>
  <c r="X59" i="1"/>
  <c r="J60" i="1"/>
  <c r="X60" i="1"/>
  <c r="J61" i="1"/>
  <c r="X61" i="1"/>
  <c r="J41" i="1"/>
  <c r="X41" i="1"/>
  <c r="J42" i="1"/>
  <c r="X42" i="1"/>
  <c r="J7" i="1"/>
  <c r="X7" i="1"/>
  <c r="J8" i="1"/>
  <c r="X8" i="1"/>
  <c r="J9" i="1"/>
  <c r="X9" i="1"/>
  <c r="J10" i="1"/>
  <c r="X10" i="1"/>
  <c r="J11" i="1"/>
  <c r="X11" i="1"/>
  <c r="J12" i="1"/>
  <c r="X12" i="1"/>
  <c r="J13" i="1"/>
  <c r="X13" i="1"/>
  <c r="J14" i="1"/>
  <c r="X14" i="1"/>
  <c r="J15" i="1"/>
  <c r="X15" i="1"/>
  <c r="J16" i="1"/>
  <c r="X16" i="1"/>
  <c r="J17" i="1"/>
  <c r="X17" i="1"/>
  <c r="J18" i="1"/>
  <c r="X18" i="1"/>
  <c r="J19" i="1"/>
  <c r="X19" i="1"/>
  <c r="J20" i="1"/>
  <c r="X20" i="1"/>
  <c r="J21" i="1"/>
  <c r="X21" i="1"/>
  <c r="J22" i="1"/>
  <c r="X22" i="1"/>
  <c r="J23" i="1"/>
  <c r="X23" i="1"/>
  <c r="J24" i="1"/>
  <c r="X24" i="1"/>
  <c r="J25" i="1"/>
  <c r="X25" i="1"/>
  <c r="J26" i="1"/>
  <c r="X26" i="1"/>
  <c r="J27" i="1"/>
  <c r="X27" i="1"/>
  <c r="J28" i="1"/>
  <c r="X28" i="1"/>
  <c r="J29" i="1"/>
  <c r="X29" i="1"/>
  <c r="J30" i="1"/>
  <c r="X30" i="1"/>
  <c r="J31" i="1"/>
  <c r="X31" i="1"/>
  <c r="J32" i="1"/>
  <c r="X32" i="1"/>
  <c r="J33" i="1"/>
  <c r="X33" i="1"/>
  <c r="J34" i="1"/>
  <c r="X34" i="1"/>
  <c r="J35" i="1"/>
  <c r="X35" i="1"/>
  <c r="J36" i="1"/>
  <c r="X36" i="1"/>
  <c r="J37" i="1"/>
  <c r="X37" i="1"/>
  <c r="J38" i="1"/>
  <c r="X38" i="1"/>
  <c r="J39" i="1"/>
  <c r="X39" i="1"/>
  <c r="J40" i="1"/>
  <c r="X40" i="1"/>
  <c r="J6" i="1"/>
  <c r="X6" i="1"/>
  <c r="N375" i="1"/>
  <c r="N376" i="1"/>
  <c r="N377" i="1"/>
  <c r="N378" i="1"/>
  <c r="N379" i="1"/>
  <c r="N380" i="1"/>
  <c r="N381" i="1"/>
  <c r="N382" i="1"/>
  <c r="N374" i="1"/>
  <c r="N363" i="1"/>
  <c r="N364" i="1"/>
  <c r="N365" i="1"/>
  <c r="N366" i="1"/>
  <c r="N367" i="1"/>
  <c r="N368" i="1"/>
  <c r="N369" i="1"/>
  <c r="N370" i="1"/>
  <c r="N371" i="1"/>
  <c r="N372" i="1"/>
  <c r="N362" i="1"/>
  <c r="N352" i="1"/>
  <c r="N353" i="1"/>
  <c r="N354" i="1"/>
  <c r="N355" i="1"/>
  <c r="N356" i="1"/>
  <c r="N357" i="1"/>
  <c r="N358" i="1"/>
  <c r="N359" i="1"/>
  <c r="N360" i="1"/>
  <c r="N351" i="1"/>
  <c r="N343" i="1"/>
  <c r="N344" i="1"/>
  <c r="N345" i="1"/>
  <c r="N346" i="1"/>
  <c r="N347" i="1"/>
  <c r="N348" i="1"/>
  <c r="N349" i="1"/>
  <c r="N342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23" i="1"/>
  <c r="N318" i="1"/>
  <c r="N319" i="1"/>
  <c r="N320" i="1"/>
  <c r="N321" i="1"/>
  <c r="N317" i="1"/>
  <c r="N313" i="1"/>
  <c r="N314" i="1"/>
  <c r="N315" i="1"/>
  <c r="N312" i="1"/>
  <c r="N300" i="1"/>
  <c r="N301" i="1"/>
  <c r="N302" i="1"/>
  <c r="N303" i="1"/>
  <c r="N304" i="1"/>
  <c r="N305" i="1"/>
  <c r="N306" i="1"/>
  <c r="N307" i="1"/>
  <c r="N308" i="1"/>
  <c r="N309" i="1"/>
  <c r="N310" i="1"/>
  <c r="N299" i="1"/>
  <c r="N290" i="1"/>
  <c r="N291" i="1"/>
  <c r="N292" i="1"/>
  <c r="N293" i="1"/>
  <c r="N294" i="1"/>
  <c r="N295" i="1"/>
  <c r="N296" i="1"/>
  <c r="N297" i="1"/>
  <c r="N289" i="1"/>
  <c r="N279" i="1"/>
  <c r="N280" i="1"/>
  <c r="N281" i="1"/>
  <c r="N282" i="1"/>
  <c r="N283" i="1"/>
  <c r="N284" i="1"/>
  <c r="N285" i="1"/>
  <c r="N286" i="1"/>
  <c r="N287" i="1"/>
  <c r="N278" i="1"/>
  <c r="N272" i="1"/>
  <c r="N273" i="1"/>
  <c r="N274" i="1"/>
  <c r="N275" i="1"/>
  <c r="N276" i="1"/>
  <c r="N271" i="1"/>
  <c r="N269" i="1"/>
  <c r="N266" i="1"/>
  <c r="N267" i="1"/>
  <c r="N265" i="1"/>
  <c r="N258" i="1"/>
  <c r="N259" i="1"/>
  <c r="N260" i="1"/>
  <c r="N261" i="1"/>
  <c r="N262" i="1"/>
  <c r="N263" i="1"/>
  <c r="N257" i="1"/>
  <c r="N247" i="1"/>
  <c r="N248" i="1"/>
  <c r="N249" i="1"/>
  <c r="N250" i="1"/>
  <c r="N251" i="1"/>
  <c r="N252" i="1"/>
  <c r="N253" i="1"/>
  <c r="N254" i="1"/>
  <c r="N255" i="1"/>
  <c r="N246" i="1"/>
  <c r="N234" i="1"/>
  <c r="N235" i="1"/>
  <c r="N236" i="1"/>
  <c r="N237" i="1"/>
  <c r="N238" i="1"/>
  <c r="N239" i="1"/>
  <c r="N240" i="1"/>
  <c r="N241" i="1"/>
  <c r="N242" i="1"/>
  <c r="N243" i="1"/>
  <c r="N244" i="1"/>
  <c r="N233" i="1"/>
  <c r="N222" i="1"/>
  <c r="N223" i="1"/>
  <c r="N224" i="1"/>
  <c r="N225" i="1"/>
  <c r="N226" i="1"/>
  <c r="N227" i="1"/>
  <c r="N228" i="1"/>
  <c r="N229" i="1"/>
  <c r="N230" i="1"/>
  <c r="N231" i="1"/>
  <c r="N221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06" i="1"/>
  <c r="N202" i="1"/>
  <c r="N203" i="1"/>
  <c r="N204" i="1"/>
  <c r="N201" i="1"/>
  <c r="N192" i="1"/>
  <c r="N193" i="1"/>
  <c r="N194" i="1"/>
  <c r="N195" i="1"/>
  <c r="N196" i="1"/>
  <c r="N197" i="1"/>
  <c r="N198" i="1"/>
  <c r="N199" i="1"/>
  <c r="N191" i="1"/>
  <c r="N187" i="1"/>
  <c r="N188" i="1"/>
  <c r="N189" i="1"/>
  <c r="N186" i="1"/>
  <c r="N178" i="1"/>
  <c r="N179" i="1"/>
  <c r="N180" i="1"/>
  <c r="N181" i="1"/>
  <c r="N182" i="1"/>
  <c r="N183" i="1"/>
  <c r="N184" i="1"/>
  <c r="N177" i="1"/>
  <c r="N171" i="1"/>
  <c r="N172" i="1"/>
  <c r="N173" i="1"/>
  <c r="N174" i="1"/>
  <c r="N175" i="1"/>
  <c r="N170" i="1"/>
  <c r="N160" i="1"/>
  <c r="N161" i="1"/>
  <c r="N162" i="1"/>
  <c r="N163" i="1"/>
  <c r="N164" i="1"/>
  <c r="N165" i="1"/>
  <c r="N166" i="1"/>
  <c r="N167" i="1"/>
  <c r="N168" i="1"/>
  <c r="N159" i="1"/>
  <c r="N147" i="1"/>
  <c r="N148" i="1"/>
  <c r="N149" i="1"/>
  <c r="N150" i="1"/>
  <c r="N151" i="1"/>
  <c r="N152" i="1"/>
  <c r="N153" i="1"/>
  <c r="N146" i="1"/>
  <c r="N137" i="1"/>
  <c r="N138" i="1"/>
  <c r="N139" i="1"/>
  <c r="N140" i="1"/>
  <c r="N141" i="1"/>
  <c r="N142" i="1"/>
  <c r="N143" i="1"/>
  <c r="N144" i="1"/>
  <c r="N136" i="1"/>
  <c r="N128" i="1"/>
  <c r="N129" i="1"/>
  <c r="N130" i="1"/>
  <c r="N131" i="1"/>
  <c r="N132" i="1"/>
  <c r="N133" i="1"/>
  <c r="N134" i="1"/>
  <c r="N127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10" i="1"/>
  <c r="N100" i="1"/>
  <c r="N101" i="1"/>
  <c r="N102" i="1"/>
  <c r="N103" i="1"/>
  <c r="N104" i="1"/>
  <c r="N105" i="1"/>
  <c r="N106" i="1"/>
  <c r="N107" i="1"/>
  <c r="N108" i="1"/>
  <c r="N99" i="1"/>
  <c r="N93" i="1"/>
  <c r="N94" i="1"/>
  <c r="N95" i="1"/>
  <c r="N96" i="1"/>
  <c r="N97" i="1"/>
  <c r="N92" i="1"/>
  <c r="N88" i="1"/>
  <c r="N89" i="1"/>
  <c r="N90" i="1"/>
  <c r="N87" i="1"/>
  <c r="N84" i="1"/>
  <c r="N85" i="1"/>
  <c r="N83" i="1"/>
  <c r="N76" i="1"/>
  <c r="N77" i="1"/>
  <c r="N78" i="1"/>
  <c r="N79" i="1"/>
  <c r="N80" i="1"/>
  <c r="N81" i="1"/>
  <c r="N75" i="1"/>
  <c r="N64" i="1"/>
  <c r="N65" i="1"/>
  <c r="N66" i="1"/>
  <c r="N67" i="1"/>
  <c r="N68" i="1"/>
  <c r="N69" i="1"/>
  <c r="N70" i="1"/>
  <c r="N71" i="1"/>
  <c r="N72" i="1"/>
  <c r="N73" i="1"/>
  <c r="N63" i="1"/>
  <c r="N51" i="1"/>
  <c r="N52" i="1"/>
  <c r="N53" i="1"/>
  <c r="N54" i="1"/>
  <c r="N55" i="1"/>
  <c r="N56" i="1"/>
  <c r="N57" i="1"/>
  <c r="N58" i="1"/>
  <c r="N59" i="1"/>
  <c r="N60" i="1"/>
  <c r="N61" i="1"/>
  <c r="N50" i="1"/>
  <c r="N43" i="1"/>
  <c r="N44" i="1"/>
  <c r="N45" i="1"/>
  <c r="N46" i="1"/>
  <c r="N47" i="1"/>
  <c r="N48" i="1"/>
  <c r="N42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15" i="1"/>
  <c r="N6" i="1"/>
  <c r="N13" i="1"/>
  <c r="N12" i="1"/>
  <c r="N11" i="1"/>
  <c r="N10" i="1"/>
  <c r="N9" i="1"/>
  <c r="N8" i="1"/>
  <c r="N7" i="1"/>
  <c r="T373" i="1"/>
  <c r="Q373" i="1"/>
  <c r="M373" i="1"/>
  <c r="T375" i="1"/>
  <c r="T374" i="1"/>
  <c r="Q375" i="1"/>
  <c r="Q374" i="1"/>
  <c r="M375" i="1"/>
  <c r="M374" i="1"/>
  <c r="T377" i="1"/>
  <c r="T376" i="1"/>
  <c r="Q377" i="1"/>
  <c r="Q376" i="1"/>
  <c r="M377" i="1"/>
  <c r="M376" i="1"/>
  <c r="T379" i="1"/>
  <c r="T378" i="1"/>
  <c r="Q379" i="1"/>
  <c r="Q378" i="1"/>
  <c r="M379" i="1"/>
  <c r="M378" i="1"/>
  <c r="T381" i="1"/>
  <c r="T380" i="1"/>
  <c r="Q381" i="1"/>
  <c r="Q380" i="1"/>
  <c r="M381" i="1"/>
  <c r="M380" i="1"/>
  <c r="T361" i="1"/>
  <c r="Q361" i="1"/>
  <c r="M361" i="1"/>
  <c r="T363" i="1"/>
  <c r="T362" i="1"/>
  <c r="Q363" i="1"/>
  <c r="Q362" i="1"/>
  <c r="M363" i="1"/>
  <c r="M362" i="1"/>
  <c r="T365" i="1"/>
  <c r="T364" i="1"/>
  <c r="Q365" i="1"/>
  <c r="Q364" i="1"/>
  <c r="M365" i="1"/>
  <c r="M364" i="1"/>
  <c r="T367" i="1"/>
  <c r="T366" i="1"/>
  <c r="Q367" i="1"/>
  <c r="Q366" i="1"/>
  <c r="M367" i="1"/>
  <c r="M366" i="1"/>
  <c r="T369" i="1"/>
  <c r="T368" i="1"/>
  <c r="Q369" i="1"/>
  <c r="Q368" i="1"/>
  <c r="M369" i="1"/>
  <c r="M368" i="1"/>
  <c r="T371" i="1"/>
  <c r="T370" i="1"/>
  <c r="Q371" i="1"/>
  <c r="Q370" i="1"/>
  <c r="M371" i="1"/>
  <c r="M370" i="1"/>
  <c r="T351" i="1"/>
  <c r="T350" i="1"/>
  <c r="Q351" i="1"/>
  <c r="Q350" i="1"/>
  <c r="M351" i="1"/>
  <c r="M350" i="1"/>
  <c r="T353" i="1"/>
  <c r="T352" i="1"/>
  <c r="Q353" i="1"/>
  <c r="Q352" i="1"/>
  <c r="M353" i="1"/>
  <c r="M352" i="1"/>
  <c r="T355" i="1"/>
  <c r="T354" i="1"/>
  <c r="Q355" i="1"/>
  <c r="Q354" i="1"/>
  <c r="M355" i="1"/>
  <c r="M354" i="1"/>
  <c r="T357" i="1"/>
  <c r="T356" i="1"/>
  <c r="Q357" i="1"/>
  <c r="Q356" i="1"/>
  <c r="M357" i="1"/>
  <c r="M356" i="1"/>
  <c r="T359" i="1"/>
  <c r="T358" i="1"/>
  <c r="Q359" i="1"/>
  <c r="Q358" i="1"/>
  <c r="M359" i="1"/>
  <c r="M358" i="1"/>
  <c r="T342" i="1"/>
  <c r="T341" i="1"/>
  <c r="Q342" i="1"/>
  <c r="Q341" i="1"/>
  <c r="M342" i="1"/>
  <c r="M341" i="1"/>
  <c r="T344" i="1"/>
  <c r="T343" i="1"/>
  <c r="Q344" i="1"/>
  <c r="Q343" i="1"/>
  <c r="M344" i="1"/>
  <c r="M343" i="1"/>
  <c r="T345" i="1"/>
  <c r="Q345" i="1"/>
  <c r="M345" i="1"/>
  <c r="T347" i="1"/>
  <c r="T346" i="1"/>
  <c r="Q347" i="1"/>
  <c r="Q346" i="1"/>
  <c r="M347" i="1"/>
  <c r="M346" i="1"/>
  <c r="T348" i="1"/>
  <c r="Q348" i="1"/>
  <c r="M348" i="1"/>
  <c r="T323" i="1"/>
  <c r="T322" i="1"/>
  <c r="Q323" i="1"/>
  <c r="Q322" i="1"/>
  <c r="M323" i="1"/>
  <c r="M322" i="1"/>
  <c r="T325" i="1"/>
  <c r="T324" i="1"/>
  <c r="Q325" i="1"/>
  <c r="Q324" i="1"/>
  <c r="M325" i="1"/>
  <c r="M324" i="1"/>
  <c r="T327" i="1"/>
  <c r="T326" i="1"/>
  <c r="Q327" i="1"/>
  <c r="Q326" i="1"/>
  <c r="M327" i="1"/>
  <c r="M326" i="1"/>
  <c r="T329" i="1"/>
  <c r="T328" i="1"/>
  <c r="Q329" i="1"/>
  <c r="Q328" i="1"/>
  <c r="M329" i="1"/>
  <c r="M328" i="1"/>
  <c r="T331" i="1"/>
  <c r="T330" i="1"/>
  <c r="Q331" i="1"/>
  <c r="Q330" i="1"/>
  <c r="M331" i="1"/>
  <c r="M330" i="1"/>
  <c r="T333" i="1"/>
  <c r="T332" i="1"/>
  <c r="Q333" i="1"/>
  <c r="Q332" i="1"/>
  <c r="M333" i="1"/>
  <c r="M332" i="1"/>
  <c r="T335" i="1"/>
  <c r="T334" i="1"/>
  <c r="Q335" i="1"/>
  <c r="Q334" i="1"/>
  <c r="M335" i="1"/>
  <c r="M334" i="1"/>
  <c r="T337" i="1"/>
  <c r="T336" i="1"/>
  <c r="Q337" i="1"/>
  <c r="Q336" i="1"/>
  <c r="M337" i="1"/>
  <c r="M336" i="1"/>
  <c r="T339" i="1"/>
  <c r="T338" i="1"/>
  <c r="Q339" i="1"/>
  <c r="Q338" i="1"/>
  <c r="M339" i="1"/>
  <c r="M338" i="1"/>
  <c r="U338" i="1"/>
  <c r="U342" i="1"/>
  <c r="U369" i="1"/>
  <c r="U365" i="1"/>
  <c r="U351" i="1"/>
  <c r="U373" i="1"/>
  <c r="U374" i="1"/>
  <c r="U375" i="1"/>
  <c r="U376" i="1"/>
  <c r="U377" i="1"/>
  <c r="U379" i="1"/>
  <c r="U378" i="1"/>
  <c r="U380" i="1"/>
  <c r="U381" i="1"/>
  <c r="U361" i="1"/>
  <c r="U363" i="1"/>
  <c r="U362" i="1"/>
  <c r="U364" i="1"/>
  <c r="U366" i="1"/>
  <c r="U367" i="1"/>
  <c r="U368" i="1"/>
  <c r="U370" i="1"/>
  <c r="U371" i="1"/>
  <c r="U350" i="1"/>
  <c r="U352" i="1"/>
  <c r="U353" i="1"/>
  <c r="U355" i="1"/>
  <c r="U354" i="1"/>
  <c r="U356" i="1"/>
  <c r="U357" i="1"/>
  <c r="U359" i="1"/>
  <c r="U358" i="1"/>
  <c r="U341" i="1"/>
  <c r="U343" i="1"/>
  <c r="U344" i="1"/>
  <c r="U345" i="1"/>
  <c r="U347" i="1"/>
  <c r="U346" i="1"/>
  <c r="U348" i="1"/>
  <c r="U322" i="1"/>
  <c r="U323" i="1"/>
  <c r="U325" i="1"/>
  <c r="U324" i="1"/>
  <c r="U327" i="1"/>
  <c r="U326" i="1"/>
  <c r="U329" i="1"/>
  <c r="U328" i="1"/>
  <c r="U331" i="1"/>
  <c r="U330" i="1"/>
  <c r="U332" i="1"/>
  <c r="U333" i="1"/>
  <c r="U335" i="1"/>
  <c r="U334" i="1"/>
  <c r="U337" i="1"/>
  <c r="U336" i="1"/>
  <c r="U339" i="1"/>
  <c r="T317" i="1"/>
  <c r="T316" i="1"/>
  <c r="Q317" i="1"/>
  <c r="Q316" i="1"/>
  <c r="M317" i="1"/>
  <c r="M316" i="1"/>
  <c r="T319" i="1"/>
  <c r="T318" i="1"/>
  <c r="Q319" i="1"/>
  <c r="Q318" i="1"/>
  <c r="M319" i="1"/>
  <c r="M318" i="1"/>
  <c r="T320" i="1"/>
  <c r="Q320" i="1"/>
  <c r="M320" i="1"/>
  <c r="T312" i="1"/>
  <c r="T311" i="1"/>
  <c r="Q312" i="1"/>
  <c r="Q311" i="1"/>
  <c r="M312" i="1"/>
  <c r="M311" i="1"/>
  <c r="T314" i="1"/>
  <c r="T313" i="1"/>
  <c r="Q314" i="1"/>
  <c r="Q313" i="1"/>
  <c r="M314" i="1"/>
  <c r="M313" i="1"/>
  <c r="T299" i="1"/>
  <c r="T298" i="1"/>
  <c r="Q299" i="1"/>
  <c r="Q298" i="1"/>
  <c r="M299" i="1"/>
  <c r="M298" i="1"/>
  <c r="T301" i="1"/>
  <c r="T300" i="1"/>
  <c r="Q301" i="1"/>
  <c r="Q300" i="1"/>
  <c r="M301" i="1"/>
  <c r="M300" i="1"/>
  <c r="T303" i="1"/>
  <c r="T302" i="1"/>
  <c r="Q303" i="1"/>
  <c r="Q302" i="1"/>
  <c r="M303" i="1"/>
  <c r="M302" i="1"/>
  <c r="T305" i="1"/>
  <c r="T304" i="1"/>
  <c r="Q305" i="1"/>
  <c r="Q304" i="1"/>
  <c r="M305" i="1"/>
  <c r="M304" i="1"/>
  <c r="U298" i="1"/>
  <c r="U316" i="1"/>
  <c r="U314" i="1"/>
  <c r="U320" i="1"/>
  <c r="U317" i="1"/>
  <c r="U319" i="1"/>
  <c r="U318" i="1"/>
  <c r="U312" i="1"/>
  <c r="U311" i="1"/>
  <c r="U313" i="1"/>
  <c r="U299" i="1"/>
  <c r="U301" i="1"/>
  <c r="U300" i="1"/>
  <c r="U302" i="1"/>
  <c r="U303" i="1"/>
  <c r="U305" i="1"/>
  <c r="U304" i="1"/>
  <c r="M310" i="1"/>
  <c r="T307" i="1"/>
  <c r="T306" i="1"/>
  <c r="Q307" i="1"/>
  <c r="Q306" i="1"/>
  <c r="M307" i="1"/>
  <c r="M306" i="1"/>
  <c r="T309" i="1"/>
  <c r="T308" i="1"/>
  <c r="Q309" i="1"/>
  <c r="Q308" i="1"/>
  <c r="M309" i="1"/>
  <c r="M308" i="1"/>
  <c r="T288" i="1"/>
  <c r="Q288" i="1"/>
  <c r="M288" i="1"/>
  <c r="T290" i="1"/>
  <c r="T289" i="1"/>
  <c r="Q290" i="1"/>
  <c r="Q289" i="1"/>
  <c r="M290" i="1"/>
  <c r="M289" i="1"/>
  <c r="T292" i="1"/>
  <c r="T291" i="1"/>
  <c r="Q292" i="1"/>
  <c r="Q291" i="1"/>
  <c r="M292" i="1"/>
  <c r="M291" i="1"/>
  <c r="T294" i="1"/>
  <c r="T293" i="1"/>
  <c r="Q294" i="1"/>
  <c r="Q293" i="1"/>
  <c r="M294" i="1"/>
  <c r="M293" i="1"/>
  <c r="T296" i="1"/>
  <c r="T295" i="1"/>
  <c r="Q296" i="1"/>
  <c r="Q295" i="1"/>
  <c r="M296" i="1"/>
  <c r="M295" i="1"/>
  <c r="T278" i="1"/>
  <c r="T277" i="1"/>
  <c r="Q278" i="1"/>
  <c r="Q277" i="1"/>
  <c r="M278" i="1"/>
  <c r="M277" i="1"/>
  <c r="T280" i="1"/>
  <c r="T279" i="1"/>
  <c r="Q280" i="1"/>
  <c r="Q279" i="1"/>
  <c r="M280" i="1"/>
  <c r="M279" i="1"/>
  <c r="T282" i="1"/>
  <c r="T281" i="1"/>
  <c r="Q282" i="1"/>
  <c r="Q281" i="1"/>
  <c r="M282" i="1"/>
  <c r="M281" i="1"/>
  <c r="T284" i="1"/>
  <c r="T283" i="1"/>
  <c r="Q284" i="1"/>
  <c r="Q283" i="1"/>
  <c r="M284" i="1"/>
  <c r="M283" i="1"/>
  <c r="T286" i="1"/>
  <c r="T285" i="1"/>
  <c r="Q286" i="1"/>
  <c r="Q285" i="1"/>
  <c r="M286" i="1"/>
  <c r="M285" i="1"/>
  <c r="T271" i="1"/>
  <c r="T270" i="1"/>
  <c r="Q271" i="1"/>
  <c r="Q270" i="1"/>
  <c r="M271" i="1"/>
  <c r="M270" i="1"/>
  <c r="T273" i="1"/>
  <c r="T272" i="1"/>
  <c r="Q273" i="1"/>
  <c r="Q272" i="1"/>
  <c r="M273" i="1"/>
  <c r="M272" i="1"/>
  <c r="T274" i="1"/>
  <c r="Q274" i="1"/>
  <c r="M274" i="1"/>
  <c r="U309" i="1"/>
  <c r="U307" i="1"/>
  <c r="U288" i="1"/>
  <c r="U306" i="1"/>
  <c r="U308" i="1"/>
  <c r="U289" i="1"/>
  <c r="U290" i="1"/>
  <c r="U295" i="1"/>
  <c r="U291" i="1"/>
  <c r="U292" i="1"/>
  <c r="U293" i="1"/>
  <c r="U294" i="1"/>
  <c r="U296" i="1"/>
  <c r="U277" i="1"/>
  <c r="U278" i="1"/>
  <c r="U280" i="1"/>
  <c r="U279" i="1"/>
  <c r="U282" i="1"/>
  <c r="U281" i="1"/>
  <c r="U284" i="1"/>
  <c r="U283" i="1"/>
  <c r="U285" i="1"/>
  <c r="U286" i="1"/>
  <c r="U270" i="1"/>
  <c r="U271" i="1"/>
  <c r="U273" i="1"/>
  <c r="U272" i="1"/>
  <c r="U274" i="1"/>
  <c r="T275" i="1"/>
  <c r="Q275" i="1"/>
  <c r="M275" i="1"/>
  <c r="T268" i="1"/>
  <c r="Q268" i="1"/>
  <c r="M268" i="1"/>
  <c r="T264" i="1"/>
  <c r="Q264" i="1"/>
  <c r="M264" i="1"/>
  <c r="T266" i="1"/>
  <c r="T265" i="1"/>
  <c r="Q266" i="1"/>
  <c r="Q265" i="1"/>
  <c r="M266" i="1"/>
  <c r="M265" i="1"/>
  <c r="T256" i="1"/>
  <c r="Q256" i="1"/>
  <c r="M256" i="1"/>
  <c r="T258" i="1"/>
  <c r="T257" i="1"/>
  <c r="Q258" i="1"/>
  <c r="Q257" i="1"/>
  <c r="M258" i="1"/>
  <c r="M257" i="1"/>
  <c r="T260" i="1"/>
  <c r="T259" i="1"/>
  <c r="Q260" i="1"/>
  <c r="Q259" i="1"/>
  <c r="M260" i="1"/>
  <c r="M259" i="1"/>
  <c r="T262" i="1"/>
  <c r="T261" i="1"/>
  <c r="Q262" i="1"/>
  <c r="Q261" i="1"/>
  <c r="M262" i="1"/>
  <c r="M261" i="1"/>
  <c r="M255" i="1"/>
  <c r="T245" i="1"/>
  <c r="Q245" i="1"/>
  <c r="M245" i="1"/>
  <c r="T246" i="1"/>
  <c r="Q246" i="1"/>
  <c r="M246" i="1"/>
  <c r="T248" i="1"/>
  <c r="T247" i="1"/>
  <c r="Q248" i="1"/>
  <c r="Q247" i="1"/>
  <c r="M248" i="1"/>
  <c r="M247" i="1"/>
  <c r="T250" i="1"/>
  <c r="T249" i="1"/>
  <c r="Q250" i="1"/>
  <c r="Q249" i="1"/>
  <c r="M250" i="1"/>
  <c r="M249" i="1"/>
  <c r="T252" i="1"/>
  <c r="T251" i="1"/>
  <c r="Q252" i="1"/>
  <c r="Q251" i="1"/>
  <c r="M252" i="1"/>
  <c r="M251" i="1"/>
  <c r="T254" i="1"/>
  <c r="T253" i="1"/>
  <c r="Q254" i="1"/>
  <c r="Q253" i="1"/>
  <c r="M254" i="1"/>
  <c r="M253" i="1"/>
  <c r="T233" i="1"/>
  <c r="T232" i="1"/>
  <c r="Q233" i="1"/>
  <c r="Q232" i="1"/>
  <c r="M233" i="1"/>
  <c r="M232" i="1"/>
  <c r="T235" i="1"/>
  <c r="T234" i="1"/>
  <c r="Q235" i="1"/>
  <c r="Q234" i="1"/>
  <c r="M235" i="1"/>
  <c r="M234" i="1"/>
  <c r="T237" i="1"/>
  <c r="T236" i="1"/>
  <c r="Q237" i="1"/>
  <c r="Q236" i="1"/>
  <c r="M237" i="1"/>
  <c r="M236" i="1"/>
  <c r="T239" i="1"/>
  <c r="T238" i="1"/>
  <c r="Q239" i="1"/>
  <c r="Q238" i="1"/>
  <c r="M239" i="1"/>
  <c r="M238" i="1"/>
  <c r="T241" i="1"/>
  <c r="T240" i="1"/>
  <c r="Q241" i="1"/>
  <c r="Q240" i="1"/>
  <c r="M241" i="1"/>
  <c r="M240" i="1"/>
  <c r="T243" i="1"/>
  <c r="T242" i="1"/>
  <c r="Q243" i="1"/>
  <c r="Q242" i="1"/>
  <c r="M243" i="1"/>
  <c r="M242" i="1"/>
  <c r="T220" i="1"/>
  <c r="Q220" i="1"/>
  <c r="M220" i="1"/>
  <c r="T222" i="1"/>
  <c r="T221" i="1"/>
  <c r="Q222" i="1"/>
  <c r="Q221" i="1"/>
  <c r="M222" i="1"/>
  <c r="M221" i="1"/>
  <c r="T224" i="1"/>
  <c r="T223" i="1"/>
  <c r="Q224" i="1"/>
  <c r="Q223" i="1"/>
  <c r="M224" i="1"/>
  <c r="M223" i="1"/>
  <c r="T226" i="1"/>
  <c r="T225" i="1"/>
  <c r="Q226" i="1"/>
  <c r="Q225" i="1"/>
  <c r="M226" i="1"/>
  <c r="M225" i="1"/>
  <c r="T228" i="1"/>
  <c r="T227" i="1"/>
  <c r="Q228" i="1"/>
  <c r="Q227" i="1"/>
  <c r="M228" i="1"/>
  <c r="M227" i="1"/>
  <c r="T230" i="1"/>
  <c r="T229" i="1"/>
  <c r="Q230" i="1"/>
  <c r="Q229" i="1"/>
  <c r="M230" i="1"/>
  <c r="M229" i="1"/>
  <c r="T206" i="1"/>
  <c r="T205" i="1"/>
  <c r="Q206" i="1"/>
  <c r="Q205" i="1"/>
  <c r="M206" i="1"/>
  <c r="M205" i="1"/>
  <c r="T208" i="1"/>
  <c r="T207" i="1"/>
  <c r="Q208" i="1"/>
  <c r="Q207" i="1"/>
  <c r="M208" i="1"/>
  <c r="M207" i="1"/>
  <c r="T210" i="1"/>
  <c r="T209" i="1"/>
  <c r="Q210" i="1"/>
  <c r="Q209" i="1"/>
  <c r="M210" i="1"/>
  <c r="M209" i="1"/>
  <c r="T212" i="1"/>
  <c r="T211" i="1"/>
  <c r="Q212" i="1"/>
  <c r="Q211" i="1"/>
  <c r="M212" i="1"/>
  <c r="M211" i="1"/>
  <c r="T214" i="1"/>
  <c r="T213" i="1"/>
  <c r="Q214" i="1"/>
  <c r="Q213" i="1"/>
  <c r="M214" i="1"/>
  <c r="M213" i="1"/>
  <c r="T216" i="1"/>
  <c r="T215" i="1"/>
  <c r="Q216" i="1"/>
  <c r="Q215" i="1"/>
  <c r="M216" i="1"/>
  <c r="M215" i="1"/>
  <c r="T218" i="1"/>
  <c r="T217" i="1"/>
  <c r="Q218" i="1"/>
  <c r="Q217" i="1"/>
  <c r="M218" i="1"/>
  <c r="M217" i="1"/>
  <c r="M204" i="1"/>
  <c r="T201" i="1"/>
  <c r="T200" i="1"/>
  <c r="Q201" i="1"/>
  <c r="Q200" i="1"/>
  <c r="M201" i="1"/>
  <c r="M200" i="1"/>
  <c r="T203" i="1"/>
  <c r="T202" i="1"/>
  <c r="Q203" i="1"/>
  <c r="Q202" i="1"/>
  <c r="M203" i="1"/>
  <c r="M202" i="1"/>
  <c r="T191" i="1"/>
  <c r="T190" i="1"/>
  <c r="Q191" i="1"/>
  <c r="Q190" i="1"/>
  <c r="M191" i="1"/>
  <c r="M190" i="1"/>
  <c r="T193" i="1"/>
  <c r="T192" i="1"/>
  <c r="Q193" i="1"/>
  <c r="Q192" i="1"/>
  <c r="M193" i="1"/>
  <c r="M192" i="1"/>
  <c r="T195" i="1"/>
  <c r="T194" i="1"/>
  <c r="Q195" i="1"/>
  <c r="Q194" i="1"/>
  <c r="M195" i="1"/>
  <c r="M194" i="1"/>
  <c r="T196" i="1"/>
  <c r="Q196" i="1"/>
  <c r="M196" i="1"/>
  <c r="T198" i="1"/>
  <c r="T197" i="1"/>
  <c r="Q198" i="1"/>
  <c r="Q197" i="1"/>
  <c r="M198" i="1"/>
  <c r="M197" i="1"/>
  <c r="U224" i="1"/>
  <c r="U241" i="1"/>
  <c r="U266" i="1"/>
  <c r="U228" i="1"/>
  <c r="U198" i="1"/>
  <c r="U275" i="1"/>
  <c r="U268" i="1"/>
  <c r="U264" i="1"/>
  <c r="U265" i="1"/>
  <c r="U256" i="1"/>
  <c r="U257" i="1"/>
  <c r="U258" i="1"/>
  <c r="U260" i="1"/>
  <c r="U259" i="1"/>
  <c r="U262" i="1"/>
  <c r="U261" i="1"/>
  <c r="U245" i="1"/>
  <c r="U246" i="1"/>
  <c r="U247" i="1"/>
  <c r="U248" i="1"/>
  <c r="U249" i="1"/>
  <c r="U250" i="1"/>
  <c r="U251" i="1"/>
  <c r="U252" i="1"/>
  <c r="U254" i="1"/>
  <c r="U233" i="1"/>
  <c r="U253" i="1"/>
  <c r="U232" i="1"/>
  <c r="U234" i="1"/>
  <c r="U236" i="1"/>
  <c r="U237" i="1"/>
  <c r="U238" i="1"/>
  <c r="U239" i="1"/>
  <c r="U240" i="1"/>
  <c r="U242" i="1"/>
  <c r="U243" i="1"/>
  <c r="U220" i="1"/>
  <c r="U221" i="1"/>
  <c r="U222" i="1"/>
  <c r="U223" i="1"/>
  <c r="U225" i="1"/>
  <c r="U226" i="1"/>
  <c r="U227" i="1"/>
  <c r="U229" i="1"/>
  <c r="U230" i="1"/>
  <c r="U208" i="1"/>
  <c r="U206" i="1"/>
  <c r="U205" i="1"/>
  <c r="U207" i="1"/>
  <c r="U209" i="1"/>
  <c r="U210" i="1"/>
  <c r="U212" i="1"/>
  <c r="U211" i="1"/>
  <c r="U213" i="1"/>
  <c r="U214" i="1"/>
  <c r="U216" i="1"/>
  <c r="U215" i="1"/>
  <c r="U217" i="1"/>
  <c r="U218" i="1"/>
  <c r="U201" i="1"/>
  <c r="U200" i="1"/>
  <c r="U202" i="1"/>
  <c r="U203" i="1"/>
  <c r="U191" i="1"/>
  <c r="U190" i="1"/>
  <c r="U192" i="1"/>
  <c r="U193" i="1"/>
  <c r="U194" i="1"/>
  <c r="U195" i="1"/>
  <c r="U196" i="1"/>
  <c r="U197" i="1"/>
  <c r="T186" i="1"/>
  <c r="T185" i="1"/>
  <c r="Q186" i="1"/>
  <c r="Q185" i="1"/>
  <c r="M186" i="1"/>
  <c r="M185" i="1"/>
  <c r="T188" i="1"/>
  <c r="T187" i="1"/>
  <c r="Q188" i="1"/>
  <c r="Q187" i="1"/>
  <c r="M188" i="1"/>
  <c r="M187" i="1"/>
  <c r="T177" i="1"/>
  <c r="T176" i="1"/>
  <c r="Q177" i="1"/>
  <c r="Q176" i="1"/>
  <c r="U177" i="1"/>
  <c r="M177" i="1"/>
  <c r="M176" i="1"/>
  <c r="T179" i="1"/>
  <c r="T178" i="1"/>
  <c r="Q179" i="1"/>
  <c r="Q178" i="1"/>
  <c r="M179" i="1"/>
  <c r="M178" i="1"/>
  <c r="T180" i="1"/>
  <c r="Q180" i="1"/>
  <c r="M180" i="1"/>
  <c r="T182" i="1"/>
  <c r="T181" i="1"/>
  <c r="Q182" i="1"/>
  <c r="Q181" i="1"/>
  <c r="M182" i="1"/>
  <c r="M181" i="1"/>
  <c r="T183" i="1"/>
  <c r="Q183" i="1"/>
  <c r="M184" i="1"/>
  <c r="M183" i="1"/>
  <c r="U178" i="1"/>
  <c r="U188" i="1"/>
  <c r="U186" i="1"/>
  <c r="U185" i="1"/>
  <c r="U187" i="1"/>
  <c r="U176" i="1"/>
  <c r="U179" i="1"/>
  <c r="U182" i="1"/>
  <c r="U183" i="1"/>
  <c r="U180" i="1"/>
  <c r="U181" i="1"/>
  <c r="T170" i="1"/>
  <c r="T169" i="1"/>
  <c r="Q170" i="1"/>
  <c r="Q169" i="1"/>
  <c r="M170" i="1"/>
  <c r="M169" i="1"/>
  <c r="M171" i="1"/>
  <c r="M172" i="1"/>
  <c r="T172" i="1"/>
  <c r="T171" i="1"/>
  <c r="Q172" i="1"/>
  <c r="Q171" i="1"/>
  <c r="M173" i="1"/>
  <c r="M174" i="1"/>
  <c r="T173" i="1"/>
  <c r="T174" i="1"/>
  <c r="Q174" i="1"/>
  <c r="Q173" i="1"/>
  <c r="Q159" i="1"/>
  <c r="Q158" i="1"/>
  <c r="M159" i="1"/>
  <c r="M158" i="1"/>
  <c r="T161" i="1"/>
  <c r="T160" i="1"/>
  <c r="Q161" i="1"/>
  <c r="Q160" i="1"/>
  <c r="M161" i="1"/>
  <c r="M160" i="1"/>
  <c r="T163" i="1"/>
  <c r="T162" i="1"/>
  <c r="Q163" i="1"/>
  <c r="Q162" i="1"/>
  <c r="M163" i="1"/>
  <c r="M162" i="1"/>
  <c r="T165" i="1"/>
  <c r="T164" i="1"/>
  <c r="Q165" i="1"/>
  <c r="Q164" i="1"/>
  <c r="M165" i="1"/>
  <c r="M164" i="1"/>
  <c r="U160" i="1"/>
  <c r="U165" i="1"/>
  <c r="U161" i="1"/>
  <c r="U173" i="1"/>
  <c r="U170" i="1"/>
  <c r="U169" i="1"/>
  <c r="U171" i="1"/>
  <c r="U172" i="1"/>
  <c r="U174" i="1"/>
  <c r="U159" i="1"/>
  <c r="U158" i="1"/>
  <c r="U162" i="1"/>
  <c r="U163" i="1"/>
  <c r="U164" i="1"/>
  <c r="T167" i="1"/>
  <c r="T166" i="1"/>
  <c r="Q167" i="1"/>
  <c r="Q166" i="1"/>
  <c r="M167" i="1"/>
  <c r="M166" i="1"/>
  <c r="T154" i="1"/>
  <c r="Q154" i="1"/>
  <c r="M154" i="1"/>
  <c r="T156" i="1"/>
  <c r="T155" i="1"/>
  <c r="Q156" i="1"/>
  <c r="Q155" i="1"/>
  <c r="M156" i="1"/>
  <c r="M155" i="1"/>
  <c r="T145" i="1"/>
  <c r="Q145" i="1"/>
  <c r="M145" i="1"/>
  <c r="T147" i="1"/>
  <c r="T146" i="1"/>
  <c r="Q147" i="1"/>
  <c r="Q146" i="1"/>
  <c r="M147" i="1"/>
  <c r="M146" i="1"/>
  <c r="T149" i="1"/>
  <c r="T148" i="1"/>
  <c r="Q149" i="1"/>
  <c r="Q148" i="1"/>
  <c r="M149" i="1"/>
  <c r="M148" i="1"/>
  <c r="T151" i="1"/>
  <c r="T150" i="1"/>
  <c r="Q151" i="1"/>
  <c r="Q150" i="1"/>
  <c r="M151" i="1"/>
  <c r="M150" i="1"/>
  <c r="T152" i="1"/>
  <c r="Q152" i="1"/>
  <c r="M153" i="1"/>
  <c r="M152" i="1"/>
  <c r="T135" i="1"/>
  <c r="Q135" i="1"/>
  <c r="M135" i="1"/>
  <c r="T137" i="1"/>
  <c r="T136" i="1"/>
  <c r="Q136" i="1"/>
  <c r="Q137" i="1"/>
  <c r="M137" i="1"/>
  <c r="M136" i="1"/>
  <c r="T138" i="1"/>
  <c r="Q138" i="1"/>
  <c r="M138" i="1"/>
  <c r="T140" i="1"/>
  <c r="T139" i="1"/>
  <c r="Q140" i="1"/>
  <c r="Q139" i="1"/>
  <c r="M140" i="1"/>
  <c r="M139" i="1"/>
  <c r="T142" i="1"/>
  <c r="T141" i="1"/>
  <c r="Q142" i="1"/>
  <c r="Q141" i="1"/>
  <c r="M142" i="1"/>
  <c r="M141" i="1"/>
  <c r="T143" i="1"/>
  <c r="Q143" i="1"/>
  <c r="M144" i="1"/>
  <c r="M143" i="1"/>
  <c r="U147" i="1"/>
  <c r="U155" i="1"/>
  <c r="U148" i="1"/>
  <c r="U166" i="1"/>
  <c r="U167" i="1"/>
  <c r="U156" i="1"/>
  <c r="U154" i="1"/>
  <c r="U145" i="1"/>
  <c r="U146" i="1"/>
  <c r="U149" i="1"/>
  <c r="U150" i="1"/>
  <c r="U151" i="1"/>
  <c r="U152" i="1"/>
  <c r="U135" i="1"/>
  <c r="U137" i="1"/>
  <c r="U136" i="1"/>
  <c r="U138" i="1"/>
  <c r="U142" i="1"/>
  <c r="U139" i="1"/>
  <c r="U140" i="1"/>
  <c r="U141" i="1"/>
  <c r="U143" i="1"/>
  <c r="Q127" i="1"/>
  <c r="Q126" i="1"/>
  <c r="M127" i="1"/>
  <c r="M126" i="1"/>
  <c r="T129" i="1"/>
  <c r="T128" i="1"/>
  <c r="Q129" i="1"/>
  <c r="Q128" i="1"/>
  <c r="M129" i="1"/>
  <c r="M128" i="1"/>
  <c r="T131" i="1"/>
  <c r="T130" i="1"/>
  <c r="Q131" i="1"/>
  <c r="Q130" i="1"/>
  <c r="M131" i="1"/>
  <c r="M130" i="1"/>
  <c r="M134" i="1"/>
  <c r="T133" i="1"/>
  <c r="T132" i="1"/>
  <c r="Q133" i="1"/>
  <c r="Q132" i="1"/>
  <c r="M133" i="1"/>
  <c r="M132" i="1"/>
  <c r="T110" i="1"/>
  <c r="T109" i="1"/>
  <c r="Q110" i="1"/>
  <c r="Q109" i="1"/>
  <c r="M110" i="1"/>
  <c r="M109" i="1"/>
  <c r="T112" i="1"/>
  <c r="T111" i="1"/>
  <c r="Q112" i="1"/>
  <c r="Q111" i="1"/>
  <c r="M112" i="1"/>
  <c r="M111" i="1"/>
  <c r="T114" i="1"/>
  <c r="T113" i="1"/>
  <c r="Q114" i="1"/>
  <c r="Q113" i="1"/>
  <c r="M114" i="1"/>
  <c r="M113" i="1"/>
  <c r="T116" i="1"/>
  <c r="T115" i="1"/>
  <c r="Q116" i="1"/>
  <c r="Q115" i="1"/>
  <c r="M116" i="1"/>
  <c r="M115" i="1"/>
  <c r="T118" i="1"/>
  <c r="T117" i="1"/>
  <c r="Q118" i="1"/>
  <c r="Q117" i="1"/>
  <c r="M118" i="1"/>
  <c r="M117" i="1"/>
  <c r="T120" i="1"/>
  <c r="T119" i="1"/>
  <c r="Q120" i="1"/>
  <c r="Q119" i="1"/>
  <c r="M120" i="1"/>
  <c r="M119" i="1"/>
  <c r="T122" i="1"/>
  <c r="T121" i="1"/>
  <c r="Q122" i="1"/>
  <c r="Q121" i="1"/>
  <c r="U122" i="1"/>
  <c r="M122" i="1"/>
  <c r="M121" i="1"/>
  <c r="T124" i="1"/>
  <c r="T123" i="1"/>
  <c r="Q124" i="1"/>
  <c r="Q123" i="1"/>
  <c r="M124" i="1"/>
  <c r="M123" i="1"/>
  <c r="T99" i="1"/>
  <c r="T98" i="1"/>
  <c r="Q99" i="1"/>
  <c r="Q98" i="1"/>
  <c r="M99" i="1"/>
  <c r="M98" i="1"/>
  <c r="T101" i="1"/>
  <c r="T100" i="1"/>
  <c r="Q101" i="1"/>
  <c r="Q100" i="1"/>
  <c r="M101" i="1"/>
  <c r="M100" i="1"/>
  <c r="T103" i="1"/>
  <c r="T102" i="1"/>
  <c r="Q103" i="1"/>
  <c r="Q102" i="1"/>
  <c r="M103" i="1"/>
  <c r="M102" i="1"/>
  <c r="T105" i="1"/>
  <c r="T104" i="1"/>
  <c r="Q105" i="1"/>
  <c r="Q104" i="1"/>
  <c r="M105" i="1"/>
  <c r="M104" i="1"/>
  <c r="T107" i="1"/>
  <c r="T106" i="1"/>
  <c r="Q107" i="1"/>
  <c r="Q106" i="1"/>
  <c r="M107" i="1"/>
  <c r="M106" i="1"/>
  <c r="T92" i="1"/>
  <c r="T91" i="1"/>
  <c r="Q92" i="1"/>
  <c r="Q91" i="1"/>
  <c r="M92" i="1"/>
  <c r="M91" i="1"/>
  <c r="T94" i="1"/>
  <c r="T93" i="1"/>
  <c r="Q94" i="1"/>
  <c r="Q93" i="1"/>
  <c r="M94" i="1"/>
  <c r="M93" i="1"/>
  <c r="T96" i="1"/>
  <c r="T95" i="1"/>
  <c r="Q96" i="1"/>
  <c r="Q95" i="1"/>
  <c r="M96" i="1"/>
  <c r="M95" i="1"/>
  <c r="T87" i="1"/>
  <c r="T86" i="1"/>
  <c r="Q87" i="1"/>
  <c r="Q86" i="1"/>
  <c r="M87" i="1"/>
  <c r="M86" i="1"/>
  <c r="T89" i="1"/>
  <c r="T88" i="1"/>
  <c r="Q89" i="1"/>
  <c r="Q88" i="1"/>
  <c r="M89" i="1"/>
  <c r="M88" i="1"/>
  <c r="T82" i="1"/>
  <c r="Q82" i="1"/>
  <c r="M82" i="1"/>
  <c r="T83" i="1"/>
  <c r="Q83" i="1"/>
  <c r="M83" i="1"/>
  <c r="T84" i="1"/>
  <c r="Q84" i="1"/>
  <c r="M85" i="1"/>
  <c r="M84" i="1"/>
  <c r="T74" i="1"/>
  <c r="Q74" i="1"/>
  <c r="M74" i="1"/>
  <c r="T76" i="1"/>
  <c r="T75" i="1"/>
  <c r="Q76" i="1"/>
  <c r="Q75" i="1"/>
  <c r="M76" i="1"/>
  <c r="M75" i="1"/>
  <c r="T78" i="1"/>
  <c r="T77" i="1"/>
  <c r="Q78" i="1"/>
  <c r="Q77" i="1"/>
  <c r="M78" i="1"/>
  <c r="M77" i="1"/>
  <c r="T80" i="1"/>
  <c r="T79" i="1"/>
  <c r="Q80" i="1"/>
  <c r="Q79" i="1"/>
  <c r="M80" i="1"/>
  <c r="M79" i="1"/>
  <c r="T62" i="1"/>
  <c r="Q62" i="1"/>
  <c r="M62" i="1"/>
  <c r="T64" i="1"/>
  <c r="T63" i="1"/>
  <c r="Q64" i="1"/>
  <c r="Q63" i="1"/>
  <c r="M64" i="1"/>
  <c r="M63" i="1"/>
  <c r="T66" i="1"/>
  <c r="T65" i="1"/>
  <c r="Q66" i="1"/>
  <c r="Q65" i="1"/>
  <c r="M66" i="1"/>
  <c r="M65" i="1"/>
  <c r="T68" i="1"/>
  <c r="T67" i="1"/>
  <c r="Q68" i="1"/>
  <c r="Q67" i="1"/>
  <c r="M68" i="1"/>
  <c r="M67" i="1"/>
  <c r="T72" i="1"/>
  <c r="T71" i="1"/>
  <c r="Q72" i="1"/>
  <c r="Q71" i="1"/>
  <c r="T70" i="1"/>
  <c r="T69" i="1"/>
  <c r="Q70" i="1"/>
  <c r="Q69" i="1"/>
  <c r="M70" i="1"/>
  <c r="M69" i="1"/>
  <c r="U87" i="1"/>
  <c r="U126" i="1"/>
  <c r="U129" i="1"/>
  <c r="U127" i="1"/>
  <c r="U128" i="1"/>
  <c r="U130" i="1"/>
  <c r="U131" i="1"/>
  <c r="U132" i="1"/>
  <c r="U133" i="1"/>
  <c r="U109" i="1"/>
  <c r="U110" i="1"/>
  <c r="U112" i="1"/>
  <c r="U111" i="1"/>
  <c r="U114" i="1"/>
  <c r="U113" i="1"/>
  <c r="U115" i="1"/>
  <c r="U116" i="1"/>
  <c r="U118" i="1"/>
  <c r="U117" i="1"/>
  <c r="U120" i="1"/>
  <c r="U121" i="1"/>
  <c r="U119" i="1"/>
  <c r="U124" i="1"/>
  <c r="U123" i="1"/>
  <c r="U101" i="1"/>
  <c r="U98" i="1"/>
  <c r="U99" i="1"/>
  <c r="U103" i="1"/>
  <c r="U100" i="1"/>
  <c r="U102" i="1"/>
  <c r="U105" i="1"/>
  <c r="U84" i="1"/>
  <c r="U104" i="1"/>
  <c r="U107" i="1"/>
  <c r="U83" i="1"/>
  <c r="U95" i="1"/>
  <c r="U106" i="1"/>
  <c r="U91" i="1"/>
  <c r="U92" i="1"/>
  <c r="U96" i="1"/>
  <c r="U93" i="1"/>
  <c r="U94" i="1"/>
  <c r="U86" i="1"/>
  <c r="U88" i="1"/>
  <c r="U89" i="1"/>
  <c r="U82" i="1"/>
  <c r="U74" i="1"/>
  <c r="U75" i="1"/>
  <c r="U76" i="1"/>
  <c r="U77" i="1"/>
  <c r="U78" i="1"/>
  <c r="U80" i="1"/>
  <c r="U79" i="1"/>
  <c r="U62" i="1"/>
  <c r="U64" i="1"/>
  <c r="U63" i="1"/>
  <c r="U66" i="1"/>
  <c r="U65" i="1"/>
  <c r="U70" i="1"/>
  <c r="U68" i="1"/>
  <c r="U67" i="1"/>
  <c r="U69" i="1"/>
  <c r="M72" i="1"/>
  <c r="M71" i="1"/>
  <c r="T50" i="1"/>
  <c r="T49" i="1"/>
  <c r="Q50" i="1"/>
  <c r="Q49" i="1"/>
  <c r="M50" i="1"/>
  <c r="M49" i="1"/>
  <c r="T52" i="1"/>
  <c r="T51" i="1"/>
  <c r="Q52" i="1"/>
  <c r="Q51" i="1"/>
  <c r="M52" i="1"/>
  <c r="M51" i="1"/>
  <c r="T54" i="1"/>
  <c r="T53" i="1"/>
  <c r="Q54" i="1"/>
  <c r="Q53" i="1"/>
  <c r="M54" i="1"/>
  <c r="M53" i="1"/>
  <c r="T56" i="1"/>
  <c r="T55" i="1"/>
  <c r="Q56" i="1"/>
  <c r="Q55" i="1"/>
  <c r="M56" i="1"/>
  <c r="M55" i="1"/>
  <c r="T58" i="1"/>
  <c r="T57" i="1"/>
  <c r="Q58" i="1"/>
  <c r="Q57" i="1"/>
  <c r="M58" i="1"/>
  <c r="M57" i="1"/>
  <c r="T60" i="1"/>
  <c r="T59" i="1"/>
  <c r="Q60" i="1"/>
  <c r="Q59" i="1"/>
  <c r="M60" i="1"/>
  <c r="M59" i="1"/>
  <c r="T41" i="1"/>
  <c r="Q41" i="1"/>
  <c r="M41" i="1"/>
  <c r="T43" i="1"/>
  <c r="T42" i="1"/>
  <c r="Q43" i="1"/>
  <c r="Q42" i="1"/>
  <c r="M43" i="1"/>
  <c r="M42" i="1"/>
  <c r="U54" i="1"/>
  <c r="U52" i="1"/>
  <c r="U71" i="1"/>
  <c r="U72" i="1"/>
  <c r="U50" i="1"/>
  <c r="U57" i="1"/>
  <c r="U49" i="1"/>
  <c r="U51" i="1"/>
  <c r="U53" i="1"/>
  <c r="U55" i="1"/>
  <c r="U56" i="1"/>
  <c r="U58" i="1"/>
  <c r="U60" i="1"/>
  <c r="U59" i="1"/>
  <c r="U43" i="1"/>
  <c r="U41" i="1"/>
  <c r="U42" i="1"/>
  <c r="M45" i="1"/>
  <c r="M46" i="1"/>
  <c r="M44" i="1"/>
  <c r="T46" i="1"/>
  <c r="T45" i="1"/>
  <c r="T44" i="1"/>
  <c r="Q46" i="1"/>
  <c r="Q45" i="1"/>
  <c r="Q44" i="1"/>
  <c r="T47" i="1"/>
  <c r="Q47" i="1"/>
  <c r="M47" i="1"/>
  <c r="T15" i="1"/>
  <c r="T14" i="1"/>
  <c r="Q15" i="1"/>
  <c r="Q14" i="1"/>
  <c r="M15" i="1"/>
  <c r="M14" i="1"/>
  <c r="T17" i="1"/>
  <c r="T16" i="1"/>
  <c r="Q17" i="1"/>
  <c r="Q16" i="1"/>
  <c r="M17" i="1"/>
  <c r="M16" i="1"/>
  <c r="T19" i="1"/>
  <c r="T18" i="1"/>
  <c r="Q19" i="1"/>
  <c r="Q18" i="1"/>
  <c r="M19" i="1"/>
  <c r="M18" i="1"/>
  <c r="T21" i="1"/>
  <c r="T20" i="1"/>
  <c r="Q21" i="1"/>
  <c r="Q20" i="1"/>
  <c r="M21" i="1"/>
  <c r="M20" i="1"/>
  <c r="T23" i="1"/>
  <c r="T22" i="1"/>
  <c r="Q23" i="1"/>
  <c r="Q22" i="1"/>
  <c r="M23" i="1"/>
  <c r="M22" i="1"/>
  <c r="T25" i="1"/>
  <c r="T24" i="1"/>
  <c r="Q25" i="1"/>
  <c r="Q24" i="1"/>
  <c r="M25" i="1"/>
  <c r="M24" i="1"/>
  <c r="T27" i="1"/>
  <c r="T26" i="1"/>
  <c r="Q27" i="1"/>
  <c r="Q26" i="1"/>
  <c r="M13" i="1"/>
  <c r="M26" i="1"/>
  <c r="M27" i="1"/>
  <c r="M28" i="1"/>
  <c r="M29" i="1"/>
  <c r="T29" i="1"/>
  <c r="T28" i="1"/>
  <c r="Q29" i="1"/>
  <c r="Q28" i="1"/>
  <c r="T31" i="1"/>
  <c r="T30" i="1"/>
  <c r="Q31" i="1"/>
  <c r="Q30" i="1"/>
  <c r="M31" i="1"/>
  <c r="M30" i="1"/>
  <c r="M10" i="1"/>
  <c r="M11" i="1"/>
  <c r="M12" i="1"/>
  <c r="M32" i="1"/>
  <c r="M33" i="1"/>
  <c r="Q33" i="1"/>
  <c r="T33" i="1"/>
  <c r="T32" i="1"/>
  <c r="Q32" i="1"/>
  <c r="U46" i="1"/>
  <c r="U45" i="1"/>
  <c r="U44" i="1"/>
  <c r="U47" i="1"/>
  <c r="U20" i="1"/>
  <c r="U18" i="1"/>
  <c r="U17" i="1"/>
  <c r="U16" i="1"/>
  <c r="U19" i="1"/>
  <c r="U21" i="1"/>
  <c r="U22" i="1"/>
  <c r="U23" i="1"/>
  <c r="U33" i="1"/>
  <c r="U26" i="1"/>
  <c r="U32" i="1"/>
  <c r="U27" i="1"/>
  <c r="U29" i="1"/>
  <c r="U31" i="1"/>
  <c r="U30" i="1"/>
  <c r="U28" i="1"/>
  <c r="Q34" i="1"/>
  <c r="Q35" i="1"/>
  <c r="Q36" i="1"/>
  <c r="T35" i="1"/>
  <c r="T34" i="1"/>
  <c r="M35" i="1"/>
  <c r="M36" i="1"/>
  <c r="M37" i="1"/>
  <c r="M38" i="1"/>
  <c r="M39" i="1"/>
  <c r="M40" i="1"/>
  <c r="M34" i="1"/>
  <c r="Q38" i="1"/>
  <c r="Q39" i="1"/>
  <c r="Q40" i="1"/>
  <c r="T36" i="1"/>
  <c r="T38" i="1"/>
  <c r="T39" i="1"/>
  <c r="T37" i="1"/>
  <c r="Q37" i="1"/>
  <c r="T6" i="1"/>
  <c r="T7" i="1"/>
  <c r="T8" i="1"/>
  <c r="T9" i="1"/>
  <c r="T10" i="1"/>
  <c r="T11" i="1"/>
  <c r="T12" i="1"/>
  <c r="T5" i="1"/>
  <c r="Q6" i="1"/>
  <c r="Q7" i="1"/>
  <c r="Q8" i="1"/>
  <c r="Q9" i="1"/>
  <c r="Q10" i="1"/>
  <c r="Q11" i="1"/>
  <c r="Q12" i="1"/>
  <c r="Q5" i="1"/>
  <c r="M6" i="1"/>
  <c r="M7" i="1"/>
  <c r="M8" i="1"/>
  <c r="M9" i="1"/>
  <c r="M5" i="1"/>
  <c r="U144" i="1"/>
  <c r="U153" i="1"/>
  <c r="U184" i="1"/>
  <c r="U85" i="1"/>
  <c r="U39" i="1"/>
  <c r="U37" i="1"/>
  <c r="U38" i="1"/>
  <c r="U34" i="1"/>
  <c r="U35" i="1"/>
  <c r="U36" i="1"/>
  <c r="U12" i="1"/>
  <c r="U8" i="1"/>
  <c r="U5" i="1"/>
  <c r="U10" i="1"/>
  <c r="U6" i="1"/>
  <c r="U9" i="1"/>
  <c r="U11" i="1"/>
  <c r="U7" i="1"/>
  <c r="Q48" i="1"/>
  <c r="Q61" i="1"/>
  <c r="Q73" i="1"/>
  <c r="Q81" i="1"/>
  <c r="Q85" i="1"/>
  <c r="Q90" i="1"/>
  <c r="Q97" i="1"/>
  <c r="Q108" i="1"/>
  <c r="Q125" i="1"/>
  <c r="Q134" i="1"/>
  <c r="Q144" i="1"/>
  <c r="Q153" i="1"/>
  <c r="Q157" i="1"/>
  <c r="Q168" i="1"/>
  <c r="Q175" i="1"/>
  <c r="Q184" i="1"/>
  <c r="Q189" i="1"/>
  <c r="Q199" i="1"/>
  <c r="Q204" i="1"/>
  <c r="Q219" i="1"/>
  <c r="Q231" i="1"/>
  <c r="Q244" i="1"/>
  <c r="Q255" i="1"/>
  <c r="Q263" i="1"/>
  <c r="Q267" i="1"/>
  <c r="Q269" i="1"/>
  <c r="Q276" i="1"/>
  <c r="Q287" i="1"/>
  <c r="Q297" i="1"/>
  <c r="Q310" i="1"/>
  <c r="Q315" i="1"/>
  <c r="Q321" i="1"/>
  <c r="Q340" i="1"/>
  <c r="Q349" i="1"/>
  <c r="Q360" i="1"/>
  <c r="Q372" i="1"/>
  <c r="Q382" i="1"/>
  <c r="M244" i="1"/>
  <c r="M48" i="1"/>
  <c r="M61" i="1"/>
  <c r="M73" i="1"/>
  <c r="M81" i="1"/>
  <c r="M90" i="1"/>
  <c r="M97" i="1"/>
  <c r="M108" i="1"/>
  <c r="M125" i="1"/>
  <c r="M157" i="1"/>
  <c r="M168" i="1"/>
  <c r="M175" i="1"/>
  <c r="M189" i="1"/>
  <c r="M199" i="1"/>
  <c r="M219" i="1"/>
  <c r="M231" i="1"/>
  <c r="M263" i="1"/>
  <c r="M267" i="1"/>
  <c r="M269" i="1"/>
  <c r="M276" i="1"/>
  <c r="M287" i="1"/>
  <c r="M297" i="1"/>
  <c r="M315" i="1"/>
  <c r="M321" i="1"/>
  <c r="M340" i="1"/>
  <c r="M349" i="1"/>
  <c r="M360" i="1"/>
  <c r="M372" i="1"/>
  <c r="M382" i="1"/>
  <c r="Q13" i="1"/>
  <c r="T297" i="1"/>
  <c r="T310" i="1"/>
  <c r="T315" i="1"/>
  <c r="T321" i="1"/>
  <c r="T340" i="1"/>
  <c r="T349" i="1"/>
  <c r="T360" i="1"/>
  <c r="T372" i="1"/>
  <c r="T382" i="1"/>
  <c r="U310" i="1"/>
  <c r="U360" i="1"/>
  <c r="U372" i="1"/>
  <c r="U297" i="1"/>
  <c r="U382" i="1"/>
  <c r="U315" i="1"/>
  <c r="U349" i="1"/>
  <c r="U321" i="1"/>
  <c r="U340" i="1"/>
  <c r="U204" i="1"/>
  <c r="T231" i="1"/>
  <c r="T244" i="1"/>
  <c r="T255" i="1"/>
  <c r="T263" i="1"/>
  <c r="T267" i="1"/>
  <c r="T269" i="1"/>
  <c r="T276" i="1"/>
  <c r="T287" i="1"/>
  <c r="T40" i="1"/>
  <c r="T48" i="1"/>
  <c r="T61" i="1"/>
  <c r="T73" i="1"/>
  <c r="T81" i="1"/>
  <c r="T85" i="1"/>
  <c r="T90" i="1"/>
  <c r="T97" i="1"/>
  <c r="T108" i="1"/>
  <c r="T125" i="1"/>
  <c r="T134" i="1"/>
  <c r="T144" i="1"/>
  <c r="T153" i="1"/>
  <c r="T157" i="1"/>
  <c r="T168" i="1"/>
  <c r="T175" i="1"/>
  <c r="T184" i="1"/>
  <c r="T189" i="1"/>
  <c r="T199" i="1"/>
  <c r="T204" i="1"/>
  <c r="T219" i="1"/>
  <c r="U263" i="1"/>
  <c r="U231" i="1"/>
  <c r="U244" i="1"/>
  <c r="U48" i="1"/>
  <c r="U73" i="1"/>
  <c r="U61" i="1"/>
  <c r="U189" i="1"/>
  <c r="U157" i="1"/>
  <c r="U125" i="1"/>
  <c r="U90" i="1"/>
  <c r="U108" i="1"/>
  <c r="U97" i="1"/>
  <c r="U287" i="1"/>
  <c r="U40" i="1"/>
  <c r="U175" i="1"/>
  <c r="U134" i="1"/>
  <c r="U219" i="1"/>
  <c r="U199" i="1"/>
  <c r="U168" i="1"/>
  <c r="U81" i="1"/>
  <c r="U276" i="1"/>
  <c r="U267" i="1"/>
  <c r="U255" i="1"/>
  <c r="U269" i="1"/>
  <c r="T13" i="1"/>
  <c r="U13" i="1"/>
</calcChain>
</file>

<file path=xl/sharedStrings.xml><?xml version="1.0" encoding="utf-8"?>
<sst xmlns="http://schemas.openxmlformats.org/spreadsheetml/2006/main" count="1153" uniqueCount="567">
  <si>
    <t>Inventory</t>
  </si>
  <si>
    <t>Cost of Sales</t>
  </si>
  <si>
    <t>Accounts Receivables</t>
  </si>
  <si>
    <t>Net Credit Sales</t>
  </si>
  <si>
    <t>Accounts Payables</t>
  </si>
  <si>
    <t>10 (4+7-9)</t>
  </si>
  <si>
    <t>4 (2/3)*365</t>
  </si>
  <si>
    <t>7 (5/6)*365</t>
  </si>
  <si>
    <t>9 (8/3)*365</t>
  </si>
  <si>
    <t>Days Inventroy Outstanding (INV)</t>
  </si>
  <si>
    <t>Days Sales Outstanding (AR)</t>
  </si>
  <si>
    <t>Days Payables Outstanding (AP)</t>
  </si>
  <si>
    <t>Cash Conversion Cycle (CCC)</t>
  </si>
  <si>
    <t>Cash Flow from Operations</t>
  </si>
  <si>
    <t>12 (11/6)</t>
  </si>
  <si>
    <t>Cash Conversion Efficiency (CCE)</t>
  </si>
  <si>
    <t>Sales Growth (SG)</t>
  </si>
  <si>
    <t>Leverage (LV)</t>
  </si>
  <si>
    <t>Current Assets</t>
  </si>
  <si>
    <t>Current Liabilities</t>
  </si>
  <si>
    <t>18 (16/17)</t>
  </si>
  <si>
    <t>The Natural Logarithm of Sales (FS)</t>
  </si>
  <si>
    <t>Current Ratio (CR)</t>
  </si>
  <si>
    <t>WCM</t>
  </si>
  <si>
    <t>19 (4+7+9+10+12)</t>
  </si>
  <si>
    <t>Deviation (residuals)</t>
  </si>
  <si>
    <t>Audit Quality (AC Members)</t>
  </si>
  <si>
    <t>CCC*AQ (10x21)</t>
  </si>
  <si>
    <t>22 (Interaction (Optimal level of Working Capital)</t>
  </si>
  <si>
    <t>INV*AQ (4x21)</t>
  </si>
  <si>
    <t>AR*AQ (7x21)</t>
  </si>
  <si>
    <t>AP*AQ (9x21)</t>
  </si>
  <si>
    <t>CCE*AQ (12x21)</t>
  </si>
  <si>
    <t>Company name</t>
  </si>
  <si>
    <t>15a</t>
  </si>
  <si>
    <t>15b</t>
  </si>
  <si>
    <t>Total Liability</t>
  </si>
  <si>
    <t>15(15a/15b)</t>
  </si>
  <si>
    <t>Total Assets</t>
  </si>
  <si>
    <t>ADNH17</t>
  </si>
  <si>
    <t>ADAVIATION17</t>
  </si>
  <si>
    <t>ADAVIATION16</t>
  </si>
  <si>
    <t>ADAVIATION15</t>
  </si>
  <si>
    <t>ADSB17</t>
  </si>
  <si>
    <t>ADNH16</t>
  </si>
  <si>
    <t>AGLTY17</t>
  </si>
  <si>
    <t>AGTHIA17</t>
  </si>
  <si>
    <t>ALDAR17</t>
  </si>
  <si>
    <t>ARKAN17</t>
  </si>
  <si>
    <t>ARTC17</t>
  </si>
  <si>
    <t>ATMI17</t>
  </si>
  <si>
    <t>BILDCO17</t>
  </si>
  <si>
    <t>DEYAAR17</t>
  </si>
  <si>
    <t>DRIVE17</t>
  </si>
  <si>
    <t>DSI17</t>
  </si>
  <si>
    <t>ERC17</t>
  </si>
  <si>
    <t>ETISALAT17</t>
  </si>
  <si>
    <t>FBICO17</t>
  </si>
  <si>
    <t>FCI17</t>
  </si>
  <si>
    <t>FOODCO17</t>
  </si>
  <si>
    <t>GCEM17</t>
  </si>
  <si>
    <t>GGICO17</t>
  </si>
  <si>
    <t>GULFA17</t>
  </si>
  <si>
    <t>GULFNAV17</t>
  </si>
  <si>
    <t>JULPHAR17</t>
  </si>
  <si>
    <t>KICO17</t>
  </si>
  <si>
    <t>MARKA17</t>
  </si>
  <si>
    <t>MAZAYA17</t>
  </si>
  <si>
    <t>NASS17</t>
  </si>
  <si>
    <t>NCC17</t>
  </si>
  <si>
    <t>NCTH17</t>
  </si>
  <si>
    <t>NIND17</t>
  </si>
  <si>
    <t>NMDC17</t>
  </si>
  <si>
    <t>QTEL17</t>
  </si>
  <si>
    <t>SALAM17</t>
  </si>
  <si>
    <t>SCIDC17</t>
  </si>
  <si>
    <t>TAQA17</t>
  </si>
  <si>
    <t>UFC17</t>
  </si>
  <si>
    <t>ADAVIATION13</t>
  </si>
  <si>
    <t>ADAVIATION14</t>
  </si>
  <si>
    <t>ADAVIATION12</t>
  </si>
  <si>
    <t>ADAVIATION11</t>
  </si>
  <si>
    <t>ADNH15</t>
  </si>
  <si>
    <t>ADNH14</t>
  </si>
  <si>
    <t>ADNH13</t>
  </si>
  <si>
    <t>ADNH12</t>
  </si>
  <si>
    <t>ADNH11</t>
  </si>
  <si>
    <t>ADAVIATION08</t>
  </si>
  <si>
    <t>ADAVIATION 09</t>
  </si>
  <si>
    <t>ADNH10</t>
  </si>
  <si>
    <t>ADNH09</t>
  </si>
  <si>
    <t>ADNH08</t>
  </si>
  <si>
    <t>ADNH07</t>
  </si>
  <si>
    <t>ADNH06</t>
  </si>
  <si>
    <t>ADNH05</t>
  </si>
  <si>
    <t>ADNH04</t>
  </si>
  <si>
    <t>ADNH03</t>
  </si>
  <si>
    <t>ADNH02</t>
  </si>
  <si>
    <t>ADNH01</t>
  </si>
  <si>
    <t>ADNH00</t>
  </si>
  <si>
    <t>ADNH99</t>
  </si>
  <si>
    <t>ADNH98</t>
  </si>
  <si>
    <t>ADNH97</t>
  </si>
  <si>
    <t>ADNH96</t>
  </si>
  <si>
    <t>ADNH95</t>
  </si>
  <si>
    <t>ADNH94</t>
  </si>
  <si>
    <t>ADNH93</t>
  </si>
  <si>
    <t>ADNH92</t>
  </si>
  <si>
    <t>ADNH91</t>
  </si>
  <si>
    <t>ADSB15</t>
  </si>
  <si>
    <t>ADSB16</t>
  </si>
  <si>
    <t>ADSB14</t>
  </si>
  <si>
    <t>ADSB13</t>
  </si>
  <si>
    <t>ADSB12</t>
  </si>
  <si>
    <t>ADSB11</t>
  </si>
  <si>
    <t>ADSB10</t>
  </si>
  <si>
    <t>AGLTY16</t>
  </si>
  <si>
    <t>AGLTY15</t>
  </si>
  <si>
    <t>AGLTY14</t>
  </si>
  <si>
    <t>AGLTY13</t>
  </si>
  <si>
    <t>AGLTY12</t>
  </si>
  <si>
    <t>AGLTY11</t>
  </si>
  <si>
    <t>AGLTY09</t>
  </si>
  <si>
    <t>AGLTY10</t>
  </si>
  <si>
    <t>AGLTY08</t>
  </si>
  <si>
    <t>AGLTY07</t>
  </si>
  <si>
    <t>AGLTY06</t>
  </si>
  <si>
    <t>AGLTY05</t>
  </si>
  <si>
    <t>AGHTIA16</t>
  </si>
  <si>
    <t>AGTHIA15</t>
  </si>
  <si>
    <t>AGTHIA14</t>
  </si>
  <si>
    <t>AGTHIA13</t>
  </si>
  <si>
    <t>AGTHIA12</t>
  </si>
  <si>
    <t>AGTHIA11</t>
  </si>
  <si>
    <t>AGTHIA10</t>
  </si>
  <si>
    <t>AGTHIA09</t>
  </si>
  <si>
    <t>AGTHIA08</t>
  </si>
  <si>
    <t>AGTHIA07</t>
  </si>
  <si>
    <t>AGTHIA06</t>
  </si>
  <si>
    <t>ALDAR16</t>
  </si>
  <si>
    <t>ALDAR15</t>
  </si>
  <si>
    <t>ALDAR14</t>
  </si>
  <si>
    <t xml:space="preserve"> ALDAR13</t>
  </si>
  <si>
    <t>ALDAR12</t>
  </si>
  <si>
    <t>ALDAR11</t>
  </si>
  <si>
    <t>ALDAR10</t>
  </si>
  <si>
    <t>AMANAT17</t>
  </si>
  <si>
    <t>AMANAT16</t>
  </si>
  <si>
    <t>AMANAT15</t>
  </si>
  <si>
    <t>AMANAT14</t>
  </si>
  <si>
    <t>ARKAN16</t>
  </si>
  <si>
    <t>ARKAN15</t>
  </si>
  <si>
    <t>ARKAN14</t>
  </si>
  <si>
    <t>ARKAN13</t>
  </si>
  <si>
    <t>ARTC15</t>
  </si>
  <si>
    <t>ARTC16</t>
  </si>
  <si>
    <t>ARTC14</t>
  </si>
  <si>
    <t>ARTC13</t>
  </si>
  <si>
    <t>ARTC12</t>
  </si>
  <si>
    <t>ARTC11</t>
  </si>
  <si>
    <t>ATMI16</t>
  </si>
  <si>
    <t>ATMI15</t>
  </si>
  <si>
    <t>ATMI14</t>
  </si>
  <si>
    <t>ATMI13</t>
  </si>
  <si>
    <t>ATMI12</t>
  </si>
  <si>
    <t>ATMI11</t>
  </si>
  <si>
    <t>ATMI10</t>
  </si>
  <si>
    <t>ATMI09</t>
  </si>
  <si>
    <t>ATMI08</t>
  </si>
  <si>
    <t>ATMI07</t>
  </si>
  <si>
    <t>BILDCO16</t>
  </si>
  <si>
    <t>BILDCO15</t>
  </si>
  <si>
    <t>BILDCO14</t>
  </si>
  <si>
    <t>BILDC013</t>
  </si>
  <si>
    <t>BIDCO12</t>
  </si>
  <si>
    <t>BILDCO11</t>
  </si>
  <si>
    <t>BILDC010</t>
  </si>
  <si>
    <t>BILDCO09</t>
  </si>
  <si>
    <t>BILDCO08</t>
  </si>
  <si>
    <t>BILDCO07</t>
  </si>
  <si>
    <t>BILDCO06</t>
  </si>
  <si>
    <t>BILDCO05</t>
  </si>
  <si>
    <t>BILDCO04</t>
  </si>
  <si>
    <t>BILDCO03</t>
  </si>
  <si>
    <t>BILDCO02</t>
  </si>
  <si>
    <t>BILDCO01</t>
  </si>
  <si>
    <t>DEYAAR16</t>
  </si>
  <si>
    <t>DEYAAR15</t>
  </si>
  <si>
    <t>DEYAAR14</t>
  </si>
  <si>
    <t>DEYAAR13</t>
  </si>
  <si>
    <t>DEYAAR12</t>
  </si>
  <si>
    <t>DEYAAR11</t>
  </si>
  <si>
    <t>DEYAAR10</t>
  </si>
  <si>
    <t>DEYAAR09</t>
  </si>
  <si>
    <t>DFM17</t>
  </si>
  <si>
    <t>DFM16</t>
  </si>
  <si>
    <t>DFM15</t>
  </si>
  <si>
    <t>DFM14</t>
  </si>
  <si>
    <t>DFM13</t>
  </si>
  <si>
    <t>DFM12</t>
  </si>
  <si>
    <t>DFM11</t>
  </si>
  <si>
    <t>DFM10</t>
  </si>
  <si>
    <t>DFM09</t>
  </si>
  <si>
    <t>DFM08</t>
  </si>
  <si>
    <t>DNIR17</t>
  </si>
  <si>
    <t>DNIR16</t>
  </si>
  <si>
    <t>DNIR15</t>
  </si>
  <si>
    <t>DNIR14</t>
  </si>
  <si>
    <t>DNIR13</t>
  </si>
  <si>
    <t>DNIR12</t>
  </si>
  <si>
    <t>DNIR11</t>
  </si>
  <si>
    <t>DNIR10</t>
  </si>
  <si>
    <t>DNIR09</t>
  </si>
  <si>
    <t>DRIVE16</t>
  </si>
  <si>
    <t>DRIVE15</t>
  </si>
  <si>
    <t>DRIVE14</t>
  </si>
  <si>
    <t>DSI16</t>
  </si>
  <si>
    <t>DSI15</t>
  </si>
  <si>
    <t>DSI14</t>
  </si>
  <si>
    <t>DSI13</t>
  </si>
  <si>
    <t>DSI12</t>
  </si>
  <si>
    <t>DSI11</t>
  </si>
  <si>
    <t>DSI10</t>
  </si>
  <si>
    <t>DSI09</t>
  </si>
  <si>
    <t>DSI08</t>
  </si>
  <si>
    <t>DSI07</t>
  </si>
  <si>
    <t>ERC16</t>
  </si>
  <si>
    <t>ERC15</t>
  </si>
  <si>
    <t>ERC14</t>
  </si>
  <si>
    <t>ERC13</t>
  </si>
  <si>
    <t>ERC12</t>
  </si>
  <si>
    <t>ERC11</t>
  </si>
  <si>
    <t>ETISALAT16</t>
  </si>
  <si>
    <t>ETISALAT15</t>
  </si>
  <si>
    <t>ETISALAT14</t>
  </si>
  <si>
    <t>ETISALAT13</t>
  </si>
  <si>
    <t>ETISALAT12</t>
  </si>
  <si>
    <t>ETISALAT11</t>
  </si>
  <si>
    <t>ETISALAT10</t>
  </si>
  <si>
    <t>ETISALAT09</t>
  </si>
  <si>
    <t>FBICO16</t>
  </si>
  <si>
    <t>FBICO15</t>
  </si>
  <si>
    <t>FBIC014</t>
  </si>
  <si>
    <t>FBICO13</t>
  </si>
  <si>
    <t>FCI16</t>
  </si>
  <si>
    <t>FCI15</t>
  </si>
  <si>
    <t>FCI14</t>
  </si>
  <si>
    <t>FCI10</t>
  </si>
  <si>
    <t>FCI09</t>
  </si>
  <si>
    <t>FCI08</t>
  </si>
  <si>
    <t>FCI07</t>
  </si>
  <si>
    <t>FCI06</t>
  </si>
  <si>
    <t>FCI05</t>
  </si>
  <si>
    <t>FOODCO16</t>
  </si>
  <si>
    <t>FOODCO15</t>
  </si>
  <si>
    <t>FOODCO14</t>
  </si>
  <si>
    <t>FOODCO13</t>
  </si>
  <si>
    <t>GCEM16</t>
  </si>
  <si>
    <t>GCEM15</t>
  </si>
  <si>
    <t>GCEM14</t>
  </si>
  <si>
    <t>GCEM13</t>
  </si>
  <si>
    <t>GCEM12</t>
  </si>
  <si>
    <t>GCEM11</t>
  </si>
  <si>
    <t>GCEM10</t>
  </si>
  <si>
    <t>GCEM08</t>
  </si>
  <si>
    <t>GCEM09</t>
  </si>
  <si>
    <t>GCEM07</t>
  </si>
  <si>
    <t>GCEM06</t>
  </si>
  <si>
    <t>GCEM05</t>
  </si>
  <si>
    <t>GCEM04</t>
  </si>
  <si>
    <t>GCEM03</t>
  </si>
  <si>
    <t>GGICO16</t>
  </si>
  <si>
    <t>GGICO15</t>
  </si>
  <si>
    <t>GGICO13</t>
  </si>
  <si>
    <t>GGICO14</t>
  </si>
  <si>
    <t>GGICO12</t>
  </si>
  <si>
    <t>GGICO11</t>
  </si>
  <si>
    <t>GGICO10</t>
  </si>
  <si>
    <t>GGICO09</t>
  </si>
  <si>
    <t>GGICO08</t>
  </si>
  <si>
    <t>GGICO07</t>
  </si>
  <si>
    <t>GGICO06</t>
  </si>
  <si>
    <t>GULFA16</t>
  </si>
  <si>
    <t>GULFA15</t>
  </si>
  <si>
    <t>GULFA14</t>
  </si>
  <si>
    <t>GULFA13</t>
  </si>
  <si>
    <t>GULFA12</t>
  </si>
  <si>
    <t>GULFA11</t>
  </si>
  <si>
    <t>GULFA10</t>
  </si>
  <si>
    <t>GULFA09</t>
  </si>
  <si>
    <t>GULFA08</t>
  </si>
  <si>
    <t>GULFA07</t>
  </si>
  <si>
    <t>GULFA05</t>
  </si>
  <si>
    <t>GULFA06</t>
  </si>
  <si>
    <t>GULFNAV16</t>
  </si>
  <si>
    <t>GULFNAV15</t>
  </si>
  <si>
    <t>GULFNAV14</t>
  </si>
  <si>
    <t>GULFNAV13</t>
  </si>
  <si>
    <t>GULFNAV12</t>
  </si>
  <si>
    <t>GULFNAV11</t>
  </si>
  <si>
    <t>GULFNAV10</t>
  </si>
  <si>
    <t>GULFNAV09</t>
  </si>
  <si>
    <t>GULFNAV08</t>
  </si>
  <si>
    <t>GULFNAV07</t>
  </si>
  <si>
    <t>JULPHAR16</t>
  </si>
  <si>
    <t>JULPHAR15</t>
  </si>
  <si>
    <t>JULPHAR14</t>
  </si>
  <si>
    <t>JULPHAR13</t>
  </si>
  <si>
    <t>JULPHAR12</t>
  </si>
  <si>
    <t>JULPHAR11</t>
  </si>
  <si>
    <t>JULPHAR10</t>
  </si>
  <si>
    <t>KICO16</t>
  </si>
  <si>
    <t>KICO15</t>
  </si>
  <si>
    <t>KICO14</t>
  </si>
  <si>
    <t>MARKA16</t>
  </si>
  <si>
    <t>MAZAYA16</t>
  </si>
  <si>
    <t>MAZAYA15</t>
  </si>
  <si>
    <t>MAZAYA14</t>
  </si>
  <si>
    <t>MAZAYA13</t>
  </si>
  <si>
    <t>MAZAYA12</t>
  </si>
  <si>
    <t>MAZAYA11</t>
  </si>
  <si>
    <t>NASS16</t>
  </si>
  <si>
    <t>NASS15</t>
  </si>
  <si>
    <t>NASS14</t>
  </si>
  <si>
    <t>NASS13</t>
  </si>
  <si>
    <t>NASS12</t>
  </si>
  <si>
    <t>NASS11</t>
  </si>
  <si>
    <t>NASS10</t>
  </si>
  <si>
    <t>NASS09</t>
  </si>
  <si>
    <t>NASS08</t>
  </si>
  <si>
    <t>NASS07</t>
  </si>
  <si>
    <t>NCC16</t>
  </si>
  <si>
    <t>NCC15</t>
  </si>
  <si>
    <t>NCC14</t>
  </si>
  <si>
    <t>NCC13</t>
  </si>
  <si>
    <t>NCC09</t>
  </si>
  <si>
    <t>NCC08</t>
  </si>
  <si>
    <t>NCC06</t>
  </si>
  <si>
    <t>NCC05</t>
  </si>
  <si>
    <t>NCC04</t>
  </si>
  <si>
    <t>NCTH16</t>
  </si>
  <si>
    <t>NCTH15</t>
  </si>
  <si>
    <t>NCTH14</t>
  </si>
  <si>
    <t>NCTH13</t>
  </si>
  <si>
    <t>NCTH12</t>
  </si>
  <si>
    <t>NCTH11</t>
  </si>
  <si>
    <t>NCTH10</t>
  </si>
  <si>
    <t>NCTH09</t>
  </si>
  <si>
    <t>NCTH08</t>
  </si>
  <si>
    <t>NCTH07</t>
  </si>
  <si>
    <t>NCTH06</t>
  </si>
  <si>
    <t>NCTH05</t>
  </si>
  <si>
    <t>NIND15</t>
  </si>
  <si>
    <t>NIND14</t>
  </si>
  <si>
    <t>NIND13</t>
  </si>
  <si>
    <t>NIND12</t>
  </si>
  <si>
    <t>NMDC16</t>
  </si>
  <si>
    <t>NMDC14</t>
  </si>
  <si>
    <t>NMDC13</t>
  </si>
  <si>
    <t>NMDC10</t>
  </si>
  <si>
    <t>NMDC09</t>
  </si>
  <si>
    <t>QTEL16</t>
  </si>
  <si>
    <t>QTEL15</t>
  </si>
  <si>
    <t>QTEL14</t>
  </si>
  <si>
    <t>QTEL13</t>
  </si>
  <si>
    <t>QTEL12</t>
  </si>
  <si>
    <t>QTEL11</t>
  </si>
  <si>
    <t>QTEL10</t>
  </si>
  <si>
    <t>QTEL09</t>
  </si>
  <si>
    <t>QTEL08</t>
  </si>
  <si>
    <t>QTEL07</t>
  </si>
  <si>
    <t>QTEL06</t>
  </si>
  <si>
    <t>QTEL05</t>
  </si>
  <si>
    <t>QTEL04</t>
  </si>
  <si>
    <t>QTEL03</t>
  </si>
  <si>
    <t>QTEL02</t>
  </si>
  <si>
    <t>QTEL01</t>
  </si>
  <si>
    <t>QTEL00</t>
  </si>
  <si>
    <t>QTEL99</t>
  </si>
  <si>
    <t>SALAM16</t>
  </si>
  <si>
    <t>SALAM12</t>
  </si>
  <si>
    <t>SALAM11</t>
  </si>
  <si>
    <t>SALAM13</t>
  </si>
  <si>
    <t>SALAM09</t>
  </si>
  <si>
    <t>SALAM08</t>
  </si>
  <si>
    <t>SALAM06</t>
  </si>
  <si>
    <t>SALAM05</t>
  </si>
  <si>
    <t>SCIDC16</t>
  </si>
  <si>
    <t>SCIDC15</t>
  </si>
  <si>
    <t>SCIDC14</t>
  </si>
  <si>
    <t>SCIDC13</t>
  </si>
  <si>
    <t>SCIDC09</t>
  </si>
  <si>
    <t>SCIDC08</t>
  </si>
  <si>
    <t>SCIDC07</t>
  </si>
  <si>
    <t>SCIDC06</t>
  </si>
  <si>
    <t>SCIDC05</t>
  </si>
  <si>
    <t>SCIDC04</t>
  </si>
  <si>
    <t>TAQA16</t>
  </si>
  <si>
    <t>TAQA15</t>
  </si>
  <si>
    <t>TAQA14</t>
  </si>
  <si>
    <t>TAQA13</t>
  </si>
  <si>
    <t>TAQA12</t>
  </si>
  <si>
    <t>TAQA11</t>
  </si>
  <si>
    <t>TAQA10</t>
  </si>
  <si>
    <t>TAQA09</t>
  </si>
  <si>
    <t>TAQA08</t>
  </si>
  <si>
    <t>TAQA07</t>
  </si>
  <si>
    <t>UFC16</t>
  </si>
  <si>
    <t>UFC15</t>
  </si>
  <si>
    <t>UFC14</t>
  </si>
  <si>
    <t>UFC13</t>
  </si>
  <si>
    <t>UFC12</t>
  </si>
  <si>
    <t>UFC11</t>
  </si>
  <si>
    <t>UFC08</t>
  </si>
  <si>
    <t>UFC07</t>
  </si>
  <si>
    <t>UFC06</t>
  </si>
  <si>
    <t>20 (no calculation)</t>
  </si>
  <si>
    <t>no annual report provided</t>
  </si>
  <si>
    <t>Not mentioned in the annual report</t>
  </si>
  <si>
    <t>Total Equities</t>
  </si>
  <si>
    <t>The Natural Logarithm of Total Assets</t>
  </si>
  <si>
    <t>Debt (TD/TE)</t>
  </si>
  <si>
    <t>Net Income</t>
  </si>
  <si>
    <t>ROA (NI/TA)</t>
  </si>
  <si>
    <t>ROE (NI/TE)</t>
  </si>
  <si>
    <t xml:space="preserve">Fixed Assets </t>
  </si>
  <si>
    <t>Cash</t>
  </si>
  <si>
    <t xml:space="preserve"> </t>
  </si>
  <si>
    <t>TAQA06</t>
  </si>
  <si>
    <t xml:space="preserve">Change in earnings </t>
  </si>
  <si>
    <t xml:space="preserve">Change in accounts receiavable </t>
  </si>
  <si>
    <t xml:space="preserve">Change in total aasets </t>
  </si>
  <si>
    <t xml:space="preserve">Change in total liability </t>
  </si>
  <si>
    <t>Change in cash</t>
  </si>
  <si>
    <t xml:space="preserve">Non-discretionary accrual (NDA) </t>
  </si>
  <si>
    <t>Discretionary accruals (DAcc) = TAcc-NDA</t>
  </si>
  <si>
    <t>(TAcc)Total Accruals (CTA-CTL-CTC)</t>
  </si>
  <si>
    <t>(TAcc)Total Accruals (NI - OCF)</t>
  </si>
  <si>
    <t xml:space="preserve">Earnings Management (EM) </t>
  </si>
  <si>
    <t>Total Liabilities</t>
  </si>
  <si>
    <t>Total Equity</t>
  </si>
  <si>
    <t>Net Operating Cash Flow</t>
  </si>
  <si>
    <t>Interest Expense</t>
  </si>
  <si>
    <t xml:space="preserve">Sales Revenue </t>
  </si>
  <si>
    <t>Sales Cost</t>
  </si>
  <si>
    <t xml:space="preserve">Average Total Assets </t>
  </si>
  <si>
    <t xml:space="preserve">Average Current Assets </t>
  </si>
  <si>
    <t xml:space="preserve">Average Fixed Assets </t>
  </si>
  <si>
    <t>Average Equity</t>
  </si>
  <si>
    <t xml:space="preserve">Net Profit </t>
  </si>
  <si>
    <t>Average Inventory</t>
  </si>
  <si>
    <t xml:space="preserve">Average Accounts Receivable </t>
  </si>
  <si>
    <t xml:space="preserve">Average Accounts Payable </t>
  </si>
  <si>
    <t xml:space="preserve">Ordinary Shares </t>
  </si>
  <si>
    <t>TL/TA</t>
  </si>
  <si>
    <t>CA/CL</t>
  </si>
  <si>
    <t>(CA-1)/CL</t>
  </si>
  <si>
    <t>TL/TSE</t>
  </si>
  <si>
    <t>CL/TA</t>
  </si>
  <si>
    <t>NOCF/CL</t>
  </si>
  <si>
    <t>EBIT/IE</t>
  </si>
  <si>
    <t>(SR-SC)/SR</t>
  </si>
  <si>
    <t>NP/SR</t>
  </si>
  <si>
    <t>EBIT/ATA</t>
  </si>
  <si>
    <t>NP/ATA</t>
  </si>
  <si>
    <t>NP/ACA</t>
  </si>
  <si>
    <t>NP/AFA</t>
  </si>
  <si>
    <t>NP/ASE</t>
  </si>
  <si>
    <t>MBI/ATA</t>
  </si>
  <si>
    <t>SR/ACA</t>
  </si>
  <si>
    <t>SR/AFA</t>
  </si>
  <si>
    <t>MBC/AI</t>
  </si>
  <si>
    <t>MBI/ABAR</t>
  </si>
  <si>
    <t>CS/APA</t>
  </si>
  <si>
    <t>MBI(t)/MBI(t-1)</t>
  </si>
  <si>
    <t>TA(t)/TA(t-1)</t>
  </si>
  <si>
    <t>NP(t)/NP(t-1)</t>
  </si>
  <si>
    <t>CA/TA</t>
  </si>
  <si>
    <t>FA/TA</t>
  </si>
  <si>
    <t>SE/FA</t>
  </si>
  <si>
    <t>CL/TL</t>
  </si>
  <si>
    <t>NP/NOS</t>
  </si>
  <si>
    <t>NA/NOS</t>
  </si>
  <si>
    <t>CR/NOS</t>
  </si>
  <si>
    <t>NICCE/NOS</t>
  </si>
  <si>
    <t>Accounts Receivable</t>
  </si>
  <si>
    <t>Accounts Payable</t>
  </si>
  <si>
    <t>Earnings before interest and tax (EBIT)</t>
  </si>
  <si>
    <t>Capital Reserves (Total Reserves-Legal Reserve)</t>
  </si>
  <si>
    <t>16,133,32</t>
  </si>
  <si>
    <t>Net increase in cash</t>
  </si>
  <si>
    <t>Management Ownership Structure (MO)</t>
  </si>
  <si>
    <t>Institutional Ownership Structure (IO)</t>
  </si>
  <si>
    <t>Family Ownership Structure (FO)</t>
  </si>
  <si>
    <t>Status</t>
  </si>
  <si>
    <t>NAME</t>
  </si>
  <si>
    <t xml:space="preserve"> TOTAL LIABILITIES</t>
  </si>
  <si>
    <t>TOTAL ASSETS</t>
  </si>
  <si>
    <t>CURRENT ASSETS</t>
  </si>
  <si>
    <t>CURRENT LIABILITIES</t>
  </si>
  <si>
    <t>TOTAL INVENTORIES</t>
  </si>
  <si>
    <t>TOTAL SHAREHOLDERS EQUITY</t>
  </si>
  <si>
    <t xml:space="preserve"> NET CASH FLOW-OPERATING ACTIVS</t>
  </si>
  <si>
    <t>EBIT</t>
  </si>
  <si>
    <t xml:space="preserve"> NET SALES OR REVENUES</t>
  </si>
  <si>
    <t>COST OF GOODS SOLD/SALES</t>
  </si>
  <si>
    <t xml:space="preserve"> NET PROFIT(MARGIN)</t>
  </si>
  <si>
    <t>EARNINGS BEF INTEREST &amp; TAXES</t>
  </si>
  <si>
    <t>NET PROFIT(INCOME)</t>
  </si>
  <si>
    <t>OPERATING INCOME</t>
  </si>
  <si>
    <t>RECEIVABLES(NET)</t>
  </si>
  <si>
    <t>ACCOUNTS PAYABLE</t>
  </si>
  <si>
    <t>IBES NO OF SHARES</t>
  </si>
  <si>
    <t>NON-EQUITY RESERVES</t>
  </si>
  <si>
    <t xml:space="preserve">Net Increase In Cash </t>
  </si>
  <si>
    <t>EMIRATES INTEGRATED- 2014</t>
  </si>
  <si>
    <t>DUBAI INVESTMENTS- 2014</t>
  </si>
  <si>
    <t>AIR ARABIA P.J.S.C.- 2014</t>
  </si>
  <si>
    <t>ARABTEC HOLDING- 2014</t>
  </si>
  <si>
    <t>UNITED FOODS- 2014</t>
  </si>
  <si>
    <t>FOODCO HOLDING PJSC- 2013</t>
  </si>
  <si>
    <t>SUDATEL TELECOM- 2014</t>
  </si>
  <si>
    <t>WAHA CAPITAL- 2015</t>
  </si>
  <si>
    <t>ABU DHABI NATIONAL- 2015</t>
  </si>
  <si>
    <t>ABU DHABI NAT.ENERGY CO- 2014</t>
  </si>
  <si>
    <t>DANA GAS- 2015</t>
  </si>
  <si>
    <t>ARKAN BUILDING MAT- 2015</t>
  </si>
  <si>
    <t>FUJAIRA CEMENT- 2014</t>
  </si>
  <si>
    <t>NA</t>
  </si>
  <si>
    <t xml:space="preserve">Total Assets </t>
  </si>
  <si>
    <t>Total Inventory</t>
  </si>
  <si>
    <t>Fixed Assets</t>
  </si>
  <si>
    <t>Total Shareholders Equity</t>
  </si>
  <si>
    <t>Net Cash Flow from Operating Activities</t>
  </si>
  <si>
    <t>Net Profit</t>
  </si>
  <si>
    <t>Cash &amp; Cash Equivalent</t>
  </si>
  <si>
    <t>Net Increase in Cash</t>
  </si>
  <si>
    <t>Sales</t>
  </si>
  <si>
    <t>Sales Revenue</t>
  </si>
  <si>
    <t xml:space="preserve">Shares </t>
  </si>
  <si>
    <t xml:space="preserve"> Capital Reserves</t>
  </si>
  <si>
    <t>n.a.</t>
  </si>
  <si>
    <t>CASH - GENERIC</t>
  </si>
  <si>
    <t>GULF NAVIGATION HOLDING PJSC- 2014</t>
  </si>
  <si>
    <t>ABU DHABI NATIONAL COMPANY FOR BUILDING MATERIALS PJSC- 2014</t>
  </si>
  <si>
    <t>SHARJAH GROUP COMPANY P.S.C- 2014</t>
  </si>
  <si>
    <t>AWTAD P.J.S.C.- 2015</t>
  </si>
  <si>
    <t>UNION CEMENT CO- 2014</t>
  </si>
  <si>
    <t>AABAR INVESTME- 2013</t>
  </si>
  <si>
    <t>RAS AL KHAIMAH- 2014</t>
  </si>
  <si>
    <t>FUJAIRAH BUILDING- 2014</t>
  </si>
  <si>
    <t>SHARJAH CEMENT- 2014</t>
  </si>
  <si>
    <t>RAS AL-KHAIMAH WHITE- 2014</t>
  </si>
  <si>
    <t>RAK PROPERTIES- 2014</t>
  </si>
  <si>
    <t>NATIONAL MARINE- 2014</t>
  </si>
  <si>
    <t>NATIONAL CORP. FOR- 2014</t>
  </si>
  <si>
    <t>INTERNATIONAL HOLD- 2014</t>
  </si>
  <si>
    <t>GULF PHARMACEUTICAL- 2014</t>
  </si>
  <si>
    <t>GULF CEMENT CO- 2014</t>
  </si>
  <si>
    <t>ESHRAQ PROPERTIES CO- 2014</t>
  </si>
  <si>
    <t>EMIRATES DRIVING COM- 2014</t>
  </si>
  <si>
    <t>ABU DHABI AVIATION- 2014</t>
  </si>
  <si>
    <t>From Abudhabi.xlsx</t>
  </si>
  <si>
    <t>From abudhabi.xlsx</t>
  </si>
  <si>
    <t>From Dubai.xlsx</t>
  </si>
  <si>
    <t>DEYAAR DEVELOPMENT- 2014</t>
  </si>
  <si>
    <t>UNITED FOODS- 2013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</si>
</sst>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name val="Calibri"/>
      <scheme val="minor"/>
    </font>
    <font>
      <sz val="11"/>
      <name val="Calibri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theme="1"/>
      <name val="Calibri"/>
      <scheme val="minor"/>
    </font>
    <font>
      <b/>
      <sz val="12"/>
      <color rgb="FF000000"/>
      <name val="Calibri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24"/>
      <color theme="0" tint="-0.499984740745262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CBEE"/>
        <bgColor indexed="64"/>
      </patternFill>
    </fill>
    <fill>
      <patternFill patternType="solid">
        <fgColor rgb="FFF89ECE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rgb="FF000000"/>
      </patternFill>
    </fill>
    <fill>
      <patternFill patternType="solid">
        <fgColor rgb="FFF2A7E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89ECE"/>
        <bgColor rgb="FF000000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1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61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0" fillId="2" borderId="0" xfId="0" applyFill="1"/>
    <xf numFmtId="0" fontId="1" fillId="2" borderId="1" xfId="0" applyFont="1" applyFill="1" applyBorder="1" applyAlignment="1">
      <alignment horizontal="center"/>
    </xf>
    <xf numFmtId="0" fontId="0" fillId="2" borderId="1" xfId="0" applyFill="1" applyBorder="1"/>
    <xf numFmtId="0" fontId="4" fillId="2" borderId="1" xfId="0" applyFont="1" applyFill="1" applyBorder="1" applyAlignment="1">
      <alignment horizontal="center"/>
    </xf>
    <xf numFmtId="0" fontId="0" fillId="0" borderId="1" xfId="0" applyBorder="1"/>
    <xf numFmtId="0" fontId="0" fillId="3" borderId="0" xfId="0" applyFill="1"/>
    <xf numFmtId="0" fontId="0" fillId="4" borderId="1" xfId="0" applyFill="1" applyBorder="1"/>
    <xf numFmtId="0" fontId="0" fillId="0" borderId="3" xfId="0" applyBorder="1"/>
    <xf numFmtId="0" fontId="0" fillId="2" borderId="3" xfId="0" applyFill="1" applyBorder="1"/>
    <xf numFmtId="0" fontId="1" fillId="5" borderId="1" xfId="0" applyFont="1" applyFill="1" applyBorder="1" applyAlignment="1">
      <alignment horizontal="center"/>
    </xf>
    <xf numFmtId="0" fontId="0" fillId="5" borderId="1" xfId="0" applyFill="1" applyBorder="1"/>
    <xf numFmtId="0" fontId="0" fillId="5" borderId="3" xfId="0" applyFill="1" applyBorder="1"/>
    <xf numFmtId="0" fontId="0" fillId="5" borderId="0" xfId="0" applyFill="1"/>
    <xf numFmtId="0" fontId="4" fillId="5" borderId="1" xfId="0" applyFont="1" applyFill="1" applyBorder="1" applyAlignment="1">
      <alignment horizontal="center"/>
    </xf>
    <xf numFmtId="0" fontId="5" fillId="5" borderId="1" xfId="0" applyFont="1" applyFill="1" applyBorder="1"/>
    <xf numFmtId="0" fontId="5" fillId="5" borderId="3" xfId="0" applyFont="1" applyFill="1" applyBorder="1"/>
    <xf numFmtId="0" fontId="5" fillId="5" borderId="0" xfId="0" applyFont="1" applyFill="1"/>
    <xf numFmtId="0" fontId="6" fillId="6" borderId="1" xfId="0" applyFont="1" applyFill="1" applyBorder="1" applyAlignment="1">
      <alignment horizontal="center"/>
    </xf>
    <xf numFmtId="3" fontId="0" fillId="2" borderId="1" xfId="0" applyNumberFormat="1" applyFont="1" applyFill="1" applyBorder="1" applyAlignment="1">
      <alignment horizontal="left"/>
    </xf>
    <xf numFmtId="3" fontId="0" fillId="2" borderId="1" xfId="0" applyNumberFormat="1" applyFill="1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2" borderId="1" xfId="0" applyFont="1" applyFill="1" applyBorder="1" applyAlignment="1">
      <alignment horizontal="left"/>
    </xf>
    <xf numFmtId="4" fontId="0" fillId="2" borderId="1" xfId="0" applyNumberFormat="1" applyFont="1" applyFill="1" applyBorder="1" applyAlignment="1">
      <alignment horizontal="left"/>
    </xf>
    <xf numFmtId="3" fontId="0" fillId="2" borderId="0" xfId="0" applyNumberFormat="1" applyFill="1" applyAlignment="1">
      <alignment horizontal="left"/>
    </xf>
    <xf numFmtId="3" fontId="5" fillId="2" borderId="1" xfId="0" applyNumberFormat="1" applyFont="1" applyFill="1" applyBorder="1" applyAlignment="1">
      <alignment horizontal="left"/>
    </xf>
    <xf numFmtId="3" fontId="5" fillId="5" borderId="1" xfId="0" applyNumberFormat="1" applyFont="1" applyFill="1" applyBorder="1" applyAlignment="1">
      <alignment horizontal="left"/>
    </xf>
    <xf numFmtId="0" fontId="5" fillId="5" borderId="1" xfId="0" applyFont="1" applyFill="1" applyBorder="1" applyAlignment="1">
      <alignment horizontal="left"/>
    </xf>
    <xf numFmtId="4" fontId="5" fillId="5" borderId="1" xfId="0" applyNumberFormat="1" applyFont="1" applyFill="1" applyBorder="1" applyAlignment="1">
      <alignment horizontal="left"/>
    </xf>
    <xf numFmtId="3" fontId="7" fillId="8" borderId="2" xfId="0" applyNumberFormat="1" applyFont="1" applyFill="1" applyBorder="1" applyAlignment="1">
      <alignment horizontal="left"/>
    </xf>
    <xf numFmtId="0" fontId="0" fillId="5" borderId="1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left"/>
    </xf>
    <xf numFmtId="3" fontId="0" fillId="9" borderId="1" xfId="0" applyNumberFormat="1" applyFill="1" applyBorder="1" applyAlignment="1">
      <alignment horizontal="left"/>
    </xf>
    <xf numFmtId="0" fontId="1" fillId="9" borderId="1" xfId="0" applyFont="1" applyFill="1" applyBorder="1" applyAlignment="1">
      <alignment horizontal="center"/>
    </xf>
    <xf numFmtId="0" fontId="0" fillId="9" borderId="0" xfId="0" applyFill="1"/>
    <xf numFmtId="0" fontId="0" fillId="9" borderId="1" xfId="0" applyFill="1" applyBorder="1" applyAlignment="1">
      <alignment horizontal="left"/>
    </xf>
    <xf numFmtId="0" fontId="4" fillId="9" borderId="1" xfId="0" applyFont="1" applyFill="1" applyBorder="1" applyAlignment="1">
      <alignment horizontal="center"/>
    </xf>
    <xf numFmtId="3" fontId="5" fillId="9" borderId="1" xfId="0" applyNumberFormat="1" applyFont="1" applyFill="1" applyBorder="1" applyAlignment="1">
      <alignment horizontal="left"/>
    </xf>
    <xf numFmtId="0" fontId="5" fillId="9" borderId="1" xfId="0" applyFont="1" applyFill="1" applyBorder="1" applyAlignment="1">
      <alignment horizontal="left"/>
    </xf>
    <xf numFmtId="0" fontId="0" fillId="2" borderId="2" xfId="0" applyFont="1" applyFill="1" applyBorder="1" applyAlignment="1">
      <alignment horizontal="center"/>
    </xf>
    <xf numFmtId="3" fontId="0" fillId="9" borderId="1" xfId="0" applyNumberFormat="1" applyFont="1" applyFill="1" applyBorder="1" applyAlignment="1">
      <alignment horizontal="left"/>
    </xf>
    <xf numFmtId="0" fontId="0" fillId="9" borderId="1" xfId="0" applyFont="1" applyFill="1" applyBorder="1" applyAlignment="1">
      <alignment horizontal="left"/>
    </xf>
    <xf numFmtId="0" fontId="0" fillId="9" borderId="2" xfId="0" applyFont="1" applyFill="1" applyBorder="1" applyAlignment="1">
      <alignment horizontal="center"/>
    </xf>
    <xf numFmtId="3" fontId="7" fillId="10" borderId="1" xfId="0" applyNumberFormat="1" applyFont="1" applyFill="1" applyBorder="1" applyAlignment="1">
      <alignment horizontal="left"/>
    </xf>
    <xf numFmtId="3" fontId="0" fillId="5" borderId="1" xfId="0" applyNumberFormat="1" applyFont="1" applyFill="1" applyBorder="1" applyAlignment="1">
      <alignment horizontal="left"/>
    </xf>
    <xf numFmtId="3" fontId="0" fillId="2" borderId="0" xfId="0" applyNumberFormat="1" applyFont="1" applyFill="1" applyAlignment="1">
      <alignment horizontal="left"/>
    </xf>
    <xf numFmtId="3" fontId="0" fillId="2" borderId="1" xfId="0" applyNumberFormat="1" applyFont="1" applyFill="1" applyBorder="1" applyAlignment="1" applyProtection="1">
      <alignment horizontal="left"/>
    </xf>
    <xf numFmtId="0" fontId="8" fillId="5" borderId="1" xfId="0" applyFont="1" applyFill="1" applyBorder="1" applyAlignment="1">
      <alignment horizontal="left"/>
    </xf>
    <xf numFmtId="3" fontId="0" fillId="5" borderId="0" xfId="0" applyNumberFormat="1" applyFont="1" applyFill="1" applyAlignment="1">
      <alignment horizontal="left"/>
    </xf>
    <xf numFmtId="0" fontId="0" fillId="11" borderId="1" xfId="0" applyFill="1" applyBorder="1"/>
    <xf numFmtId="0" fontId="0" fillId="11" borderId="0" xfId="0" applyFill="1"/>
    <xf numFmtId="0" fontId="6" fillId="11" borderId="2" xfId="0" applyFont="1" applyFill="1" applyBorder="1" applyAlignment="1">
      <alignment horizontal="center"/>
    </xf>
    <xf numFmtId="0" fontId="6" fillId="11" borderId="2" xfId="0" applyFont="1" applyFill="1" applyBorder="1"/>
    <xf numFmtId="0" fontId="9" fillId="11" borderId="1" xfId="0" applyFont="1" applyFill="1" applyBorder="1"/>
    <xf numFmtId="0" fontId="6" fillId="11" borderId="1" xfId="0" applyFont="1" applyFill="1" applyBorder="1"/>
    <xf numFmtId="0" fontId="6" fillId="11" borderId="3" xfId="0" applyFont="1" applyFill="1" applyBorder="1"/>
    <xf numFmtId="0" fontId="0" fillId="0" borderId="4" xfId="0" applyBorder="1"/>
    <xf numFmtId="0" fontId="0" fillId="4" borderId="2" xfId="0" applyFont="1" applyFill="1" applyBorder="1" applyAlignment="1">
      <alignment horizontal="center"/>
    </xf>
    <xf numFmtId="0" fontId="11" fillId="9" borderId="1" xfId="0" applyFont="1" applyFill="1" applyBorder="1" applyAlignment="1">
      <alignment horizontal="center"/>
    </xf>
    <xf numFmtId="3" fontId="10" fillId="9" borderId="1" xfId="0" applyNumberFormat="1" applyFont="1" applyFill="1" applyBorder="1" applyAlignment="1">
      <alignment horizontal="left"/>
    </xf>
    <xf numFmtId="0" fontId="10" fillId="9" borderId="1" xfId="0" applyFont="1" applyFill="1" applyBorder="1" applyAlignment="1">
      <alignment horizontal="left"/>
    </xf>
    <xf numFmtId="0" fontId="10" fillId="9" borderId="2" xfId="0" applyFont="1" applyFill="1" applyBorder="1" applyAlignment="1">
      <alignment horizontal="center"/>
    </xf>
    <xf numFmtId="0" fontId="10" fillId="9" borderId="0" xfId="0" applyFont="1" applyFill="1"/>
    <xf numFmtId="0" fontId="10" fillId="4" borderId="2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/>
    </xf>
    <xf numFmtId="3" fontId="10" fillId="2" borderId="1" xfId="0" applyNumberFormat="1" applyFont="1" applyFill="1" applyBorder="1" applyAlignment="1">
      <alignment horizontal="left"/>
    </xf>
    <xf numFmtId="0" fontId="10" fillId="2" borderId="1" xfId="0" applyFont="1" applyFill="1" applyBorder="1" applyAlignment="1">
      <alignment horizontal="left"/>
    </xf>
    <xf numFmtId="0" fontId="10" fillId="2" borderId="2" xfId="0" applyFont="1" applyFill="1" applyBorder="1" applyAlignment="1">
      <alignment horizontal="center"/>
    </xf>
    <xf numFmtId="0" fontId="10" fillId="2" borderId="0" xfId="0" applyFont="1" applyFill="1"/>
    <xf numFmtId="4" fontId="10" fillId="9" borderId="1" xfId="0" applyNumberFormat="1" applyFont="1" applyFill="1" applyBorder="1" applyAlignment="1">
      <alignment horizontal="left"/>
    </xf>
    <xf numFmtId="0" fontId="6" fillId="6" borderId="1" xfId="0" applyFont="1" applyFill="1" applyBorder="1" applyAlignment="1">
      <alignment horizontal="center" wrapText="1"/>
    </xf>
    <xf numFmtId="0" fontId="0" fillId="0" borderId="0" xfId="0" applyAlignment="1">
      <alignment wrapText="1"/>
    </xf>
    <xf numFmtId="4" fontId="0" fillId="9" borderId="1" xfId="0" applyNumberFormat="1" applyFont="1" applyFill="1" applyBorder="1" applyAlignment="1">
      <alignment horizontal="left"/>
    </xf>
    <xf numFmtId="0" fontId="1" fillId="9" borderId="0" xfId="0" applyFont="1" applyFill="1" applyBorder="1" applyAlignment="1">
      <alignment horizontal="center"/>
    </xf>
    <xf numFmtId="3" fontId="0" fillId="9" borderId="0" xfId="0" applyNumberFormat="1" applyFill="1" applyBorder="1" applyAlignment="1">
      <alignment horizontal="left"/>
    </xf>
    <xf numFmtId="3" fontId="0" fillId="9" borderId="0" xfId="0" applyNumberFormat="1" applyFont="1" applyFill="1" applyBorder="1" applyAlignment="1">
      <alignment horizontal="left"/>
    </xf>
    <xf numFmtId="0" fontId="0" fillId="9" borderId="0" xfId="0" applyFont="1" applyFill="1" applyBorder="1" applyAlignment="1">
      <alignment horizontal="left"/>
    </xf>
    <xf numFmtId="0" fontId="0" fillId="9" borderId="0" xfId="0" applyFont="1" applyFill="1" applyBorder="1" applyAlignment="1">
      <alignment horizontal="center"/>
    </xf>
    <xf numFmtId="0" fontId="12" fillId="9" borderId="1" xfId="0" applyFont="1" applyFill="1" applyBorder="1" applyAlignment="1">
      <alignment horizontal="center"/>
    </xf>
    <xf numFmtId="3" fontId="13" fillId="9" borderId="1" xfId="0" applyNumberFormat="1" applyFont="1" applyFill="1" applyBorder="1" applyAlignment="1">
      <alignment horizontal="left"/>
    </xf>
    <xf numFmtId="0" fontId="13" fillId="9" borderId="1" xfId="0" applyFont="1" applyFill="1" applyBorder="1" applyAlignment="1">
      <alignment horizontal="left"/>
    </xf>
    <xf numFmtId="0" fontId="13" fillId="9" borderId="2" xfId="0" applyFont="1" applyFill="1" applyBorder="1" applyAlignment="1">
      <alignment horizontal="center"/>
    </xf>
    <xf numFmtId="0" fontId="13" fillId="9" borderId="0" xfId="0" applyFont="1" applyFill="1"/>
    <xf numFmtId="0" fontId="1" fillId="12" borderId="1" xfId="0" applyFont="1" applyFill="1" applyBorder="1" applyAlignment="1">
      <alignment horizontal="center"/>
    </xf>
    <xf numFmtId="3" fontId="0" fillId="12" borderId="1" xfId="0" applyNumberFormat="1" applyFill="1" applyBorder="1" applyAlignment="1">
      <alignment horizontal="left"/>
    </xf>
    <xf numFmtId="0" fontId="0" fillId="12" borderId="1" xfId="0" applyFont="1" applyFill="1" applyBorder="1" applyAlignment="1">
      <alignment horizontal="left"/>
    </xf>
    <xf numFmtId="3" fontId="0" fillId="12" borderId="1" xfId="0" applyNumberFormat="1" applyFont="1" applyFill="1" applyBorder="1" applyAlignment="1">
      <alignment horizontal="left"/>
    </xf>
    <xf numFmtId="0" fontId="0" fillId="12" borderId="2" xfId="0" applyFont="1" applyFill="1" applyBorder="1" applyAlignment="1">
      <alignment horizontal="center"/>
    </xf>
    <xf numFmtId="0" fontId="0" fillId="12" borderId="0" xfId="0" applyFill="1"/>
    <xf numFmtId="0" fontId="11" fillId="12" borderId="1" xfId="0" applyFont="1" applyFill="1" applyBorder="1" applyAlignment="1">
      <alignment horizontal="center"/>
    </xf>
    <xf numFmtId="3" fontId="10" fillId="12" borderId="1" xfId="0" applyNumberFormat="1" applyFont="1" applyFill="1" applyBorder="1" applyAlignment="1">
      <alignment horizontal="left"/>
    </xf>
    <xf numFmtId="0" fontId="10" fillId="12" borderId="1" xfId="0" applyFont="1" applyFill="1" applyBorder="1" applyAlignment="1">
      <alignment horizontal="left"/>
    </xf>
    <xf numFmtId="0" fontId="10" fillId="12" borderId="2" xfId="0" applyFont="1" applyFill="1" applyBorder="1" applyAlignment="1">
      <alignment horizontal="center"/>
    </xf>
    <xf numFmtId="0" fontId="10" fillId="12" borderId="0" xfId="0" applyFont="1" applyFill="1"/>
    <xf numFmtId="0" fontId="0" fillId="12" borderId="1" xfId="0" applyFill="1" applyBorder="1" applyAlignment="1">
      <alignment horizontal="left"/>
    </xf>
    <xf numFmtId="0" fontId="1" fillId="7" borderId="1" xfId="0" applyFont="1" applyFill="1" applyBorder="1" applyAlignment="1">
      <alignment horizontal="center"/>
    </xf>
    <xf numFmtId="3" fontId="0" fillId="7" borderId="1" xfId="0" applyNumberFormat="1" applyFill="1" applyBorder="1" applyAlignment="1">
      <alignment horizontal="left"/>
    </xf>
    <xf numFmtId="3" fontId="0" fillId="7" borderId="1" xfId="0" applyNumberFormat="1" applyFont="1" applyFill="1" applyBorder="1" applyAlignment="1">
      <alignment horizontal="left"/>
    </xf>
    <xf numFmtId="0" fontId="0" fillId="7" borderId="1" xfId="0" applyFont="1" applyFill="1" applyBorder="1" applyAlignment="1">
      <alignment horizontal="left"/>
    </xf>
    <xf numFmtId="0" fontId="0" fillId="7" borderId="2" xfId="0" applyFont="1" applyFill="1" applyBorder="1" applyAlignment="1">
      <alignment horizontal="center"/>
    </xf>
    <xf numFmtId="0" fontId="0" fillId="7" borderId="0" xfId="0" applyFill="1"/>
    <xf numFmtId="0" fontId="6" fillId="13" borderId="0" xfId="0" applyFont="1" applyFill="1" applyAlignment="1">
      <alignment horizontal="center" wrapText="1"/>
    </xf>
    <xf numFmtId="3" fontId="7" fillId="8" borderId="1" xfId="0" applyNumberFormat="1" applyFont="1" applyFill="1" applyBorder="1" applyAlignment="1">
      <alignment horizontal="left"/>
    </xf>
    <xf numFmtId="0" fontId="14" fillId="13" borderId="0" xfId="0" applyFont="1" applyFill="1" applyAlignment="1"/>
    <xf numFmtId="0" fontId="14" fillId="13" borderId="1" xfId="0" applyFont="1" applyFill="1" applyBorder="1" applyAlignment="1"/>
    <xf numFmtId="0" fontId="0" fillId="0" borderId="5" xfId="0" applyFill="1" applyBorder="1"/>
    <xf numFmtId="0" fontId="0" fillId="2" borderId="5" xfId="0" applyFill="1" applyBorder="1"/>
    <xf numFmtId="0" fontId="1" fillId="2" borderId="1" xfId="0" applyFont="1" applyFill="1" applyBorder="1" applyAlignment="1">
      <alignment horizontal="left"/>
    </xf>
    <xf numFmtId="0" fontId="1" fillId="0" borderId="1" xfId="0" applyFont="1" applyBorder="1" applyAlignment="1">
      <alignment horizontal="left"/>
    </xf>
    <xf numFmtId="0" fontId="0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6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12" fillId="15" borderId="1" xfId="0" applyFont="1" applyFill="1" applyBorder="1" applyAlignment="1">
      <alignment horizontal="left"/>
    </xf>
    <xf numFmtId="0" fontId="13" fillId="15" borderId="1" xfId="0" applyFont="1" applyFill="1" applyBorder="1" applyAlignment="1">
      <alignment horizontal="left"/>
    </xf>
    <xf numFmtId="0" fontId="13" fillId="15" borderId="0" xfId="0" applyFont="1" applyFill="1"/>
    <xf numFmtId="0" fontId="1" fillId="15" borderId="1" xfId="0" applyFont="1" applyFill="1" applyBorder="1" applyAlignment="1">
      <alignment horizontal="left"/>
    </xf>
    <xf numFmtId="0" fontId="0" fillId="15" borderId="1" xfId="0" applyFill="1" applyBorder="1" applyAlignment="1">
      <alignment horizontal="left"/>
    </xf>
    <xf numFmtId="0" fontId="0" fillId="15" borderId="0" xfId="0" applyFill="1"/>
    <xf numFmtId="0" fontId="1" fillId="2" borderId="1" xfId="0" applyFont="1" applyFill="1" applyBorder="1" applyAlignment="1">
      <alignment horizontal="right"/>
    </xf>
    <xf numFmtId="0" fontId="6" fillId="2" borderId="1" xfId="0" applyFont="1" applyFill="1" applyBorder="1" applyAlignment="1">
      <alignment horizontal="right"/>
    </xf>
    <xf numFmtId="0" fontId="6" fillId="6" borderId="1" xfId="0" applyFont="1" applyFill="1" applyBorder="1" applyAlignment="1">
      <alignment horizontal="right"/>
    </xf>
    <xf numFmtId="0" fontId="12" fillId="15" borderId="1" xfId="0" applyFont="1" applyFill="1" applyBorder="1" applyAlignment="1">
      <alignment horizontal="right"/>
    </xf>
    <xf numFmtId="0" fontId="13" fillId="15" borderId="1" xfId="0" applyFont="1" applyFill="1" applyBorder="1" applyAlignment="1">
      <alignment horizontal="right"/>
    </xf>
    <xf numFmtId="0" fontId="0" fillId="0" borderId="0" xfId="0" applyAlignment="1">
      <alignment horizontal="right"/>
    </xf>
    <xf numFmtId="0" fontId="0" fillId="0" borderId="1" xfId="0" applyFont="1" applyBorder="1" applyAlignment="1">
      <alignment horizontal="right"/>
    </xf>
    <xf numFmtId="0" fontId="0" fillId="0" borderId="1" xfId="0" applyBorder="1" applyAlignment="1">
      <alignment horizontal="right"/>
    </xf>
    <xf numFmtId="0" fontId="1" fillId="0" borderId="1" xfId="0" applyFont="1" applyBorder="1" applyAlignment="1">
      <alignment horizontal="right"/>
    </xf>
    <xf numFmtId="0" fontId="0" fillId="15" borderId="1" xfId="0" applyFill="1" applyBorder="1" applyAlignment="1">
      <alignment horizontal="right"/>
    </xf>
    <xf numFmtId="0" fontId="15" fillId="14" borderId="1" xfId="0" applyFont="1" applyFill="1" applyBorder="1" applyAlignment="1">
      <alignment horizontal="left"/>
    </xf>
    <xf numFmtId="0" fontId="14" fillId="13" borderId="1" xfId="0" applyFont="1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12" fillId="15" borderId="1" xfId="0" applyFont="1" applyFill="1" applyBorder="1" applyAlignment="1">
      <alignment horizontal="left" vertical="center"/>
    </xf>
    <xf numFmtId="0" fontId="13" fillId="15" borderId="1" xfId="0" applyFont="1" applyFill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0" borderId="3" xfId="0" applyBorder="1" applyAlignment="1">
      <alignment horizontal="left"/>
    </xf>
    <xf numFmtId="0" fontId="16" fillId="16" borderId="2" xfId="0" applyFont="1" applyFill="1" applyBorder="1" applyAlignment="1">
      <alignment horizontal="center"/>
    </xf>
    <xf numFmtId="0" fontId="16" fillId="16" borderId="6" xfId="0" applyFont="1" applyFill="1" applyBorder="1" applyAlignment="1">
      <alignment horizontal="center"/>
    </xf>
    <xf numFmtId="0" fontId="16" fillId="16" borderId="7" xfId="0" applyFont="1" applyFill="1" applyBorder="1" applyAlignment="1">
      <alignment horizontal="center"/>
    </xf>
    <xf numFmtId="0" fontId="16" fillId="8" borderId="1" xfId="0" applyFont="1" applyFill="1" applyBorder="1" applyAlignment="1">
      <alignment horizontal="center"/>
    </xf>
    <xf numFmtId="0" fontId="16" fillId="8" borderId="7" xfId="0" applyFont="1" applyFill="1" applyBorder="1" applyAlignment="1">
      <alignment horizontal="center"/>
    </xf>
    <xf numFmtId="0" fontId="17" fillId="8" borderId="7" xfId="0" applyFont="1" applyFill="1" applyBorder="1"/>
    <xf numFmtId="0" fontId="1" fillId="0" borderId="0" xfId="0" applyFont="1"/>
    <xf numFmtId="0" fontId="1" fillId="2" borderId="7" xfId="0" applyFont="1" applyFill="1" applyBorder="1"/>
    <xf numFmtId="0" fontId="14" fillId="13" borderId="0" xfId="0" applyFont="1" applyFill="1" applyBorder="1" applyAlignment="1"/>
    <xf numFmtId="0" fontId="0" fillId="0" borderId="5" xfId="0" applyFill="1" applyBorder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0" fillId="0" borderId="5" xfId="0" applyFill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14" fillId="13" borderId="0" xfId="0" applyFont="1" applyFill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15" borderId="1" xfId="0" applyFill="1" applyBorder="1" applyAlignment="1">
      <alignment horizontal="left" vertical="center"/>
    </xf>
    <xf numFmtId="0" fontId="0" fillId="15" borderId="0" xfId="0" applyFill="1" applyAlignment="1">
      <alignment horizontal="left" vertical="center"/>
    </xf>
    <xf numFmtId="0" fontId="0" fillId="15" borderId="5" xfId="0" applyFill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</cellXfs>
  <cellStyles count="3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Normal" xfId="0" builtinId="0"/>
  </cellStyles>
  <dxfs count="0"/>
  <tableStyles count="0" defaultTableStyle="TableStyleMedium2" defaultPivotStyle="PivotStyleLight16"/>
  <colors>
    <mruColors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382"/>
  <sheetViews>
    <sheetView topLeftCell="W37" workbookViewId="0">
      <selection activeCell="W59" sqref="W59"/>
    </sheetView>
  </sheetViews>
  <sheetFormatPr defaultColWidth="8.7109375" defaultRowHeight="15"/>
  <cols>
    <col min="1" max="1" width="21.7109375" customWidth="1"/>
    <col min="2" max="2" width="15" customWidth="1"/>
    <col min="3" max="3" width="16.7109375" customWidth="1"/>
    <col min="4" max="4" width="34" customWidth="1"/>
    <col min="5" max="5" width="25" customWidth="1"/>
    <col min="6" max="6" width="20.140625" customWidth="1"/>
    <col min="7" max="7" width="32" customWidth="1"/>
    <col min="8" max="8" width="22.7109375" customWidth="1"/>
    <col min="9" max="9" width="34.140625" customWidth="1"/>
    <col min="10" max="10" width="30.140625" customWidth="1"/>
    <col min="11" max="11" width="29.7109375" customWidth="1"/>
    <col min="12" max="12" width="30.42578125" bestFit="1" customWidth="1"/>
    <col min="13" max="13" width="32.42578125" bestFit="1" customWidth="1"/>
    <col min="14" max="14" width="17.28515625" bestFit="1" customWidth="1"/>
    <col min="15" max="16" width="17.28515625" customWidth="1"/>
    <col min="17" max="17" width="15" customWidth="1"/>
    <col min="18" max="18" width="14" bestFit="1" customWidth="1"/>
    <col min="19" max="19" width="16.7109375" bestFit="1" customWidth="1"/>
    <col min="20" max="20" width="17" bestFit="1" customWidth="1"/>
    <col min="21" max="21" width="16" bestFit="1" customWidth="1"/>
    <col min="22" max="22" width="21.28515625" customWidth="1"/>
    <col min="23" max="23" width="32.7109375" customWidth="1"/>
    <col min="24" max="25" width="43.7109375" bestFit="1" customWidth="1"/>
    <col min="26" max="28" width="43" bestFit="1" customWidth="1"/>
    <col min="29" max="29" width="34.140625" customWidth="1"/>
    <col min="30" max="30" width="12.7109375" style="8" customWidth="1"/>
    <col min="31" max="31" width="14" customWidth="1"/>
    <col min="32" max="32" width="12.7109375" style="8" customWidth="1"/>
    <col min="33" max="33" width="12.7109375" customWidth="1"/>
    <col min="34" max="34" width="10.140625" customWidth="1"/>
    <col min="35" max="35" width="17.7109375" customWidth="1"/>
    <col min="36" max="36" width="26.7109375" customWidth="1"/>
    <col min="37" max="37" width="16.7109375" style="8" customWidth="1"/>
    <col min="38" max="38" width="12.7109375" style="8" customWidth="1"/>
    <col min="39" max="39" width="20.140625" customWidth="1"/>
    <col min="40" max="40" width="20.42578125" customWidth="1"/>
    <col min="41" max="41" width="13.7109375" customWidth="1"/>
    <col min="42" max="42" width="30.140625" customWidth="1"/>
    <col min="43" max="43" width="27.140625" customWidth="1"/>
    <col min="44" max="44" width="37.140625" customWidth="1"/>
    <col min="45" max="45" width="38.7109375" customWidth="1"/>
    <col min="46" max="46" width="35.7109375" style="7" customWidth="1"/>
    <col min="47" max="47" width="33" style="7" customWidth="1"/>
    <col min="48" max="48" width="30.42578125" style="7" customWidth="1"/>
    <col min="49" max="49" width="25.28515625" style="7" customWidth="1"/>
    <col min="50" max="52" width="8.7109375" style="7"/>
  </cols>
  <sheetData>
    <row r="1" spans="1:52" s="7" customFormat="1">
      <c r="A1" s="2"/>
      <c r="AD1" s="9"/>
      <c r="AF1" s="9"/>
      <c r="AK1" s="9"/>
      <c r="AL1" s="9"/>
      <c r="AS1" s="10"/>
    </row>
    <row r="2" spans="1:52" s="7" customFormat="1">
      <c r="A2" s="2"/>
      <c r="AD2" s="9"/>
      <c r="AF2" s="9"/>
      <c r="AK2" s="9"/>
      <c r="AL2" s="9"/>
      <c r="AS2" s="10"/>
    </row>
    <row r="3" spans="1:52" s="7" customFormat="1">
      <c r="A3" s="1"/>
      <c r="B3" s="1">
        <v>2</v>
      </c>
      <c r="C3" s="1">
        <v>3</v>
      </c>
      <c r="D3" s="1" t="s">
        <v>6</v>
      </c>
      <c r="E3" s="1">
        <v>5</v>
      </c>
      <c r="F3" s="1">
        <v>6</v>
      </c>
      <c r="G3" s="1" t="s">
        <v>7</v>
      </c>
      <c r="H3" s="1">
        <v>8</v>
      </c>
      <c r="I3" s="1" t="s">
        <v>8</v>
      </c>
      <c r="J3" s="1" t="s">
        <v>5</v>
      </c>
      <c r="K3" s="1">
        <v>11</v>
      </c>
      <c r="L3" s="1" t="s">
        <v>14</v>
      </c>
      <c r="M3" s="1">
        <v>13</v>
      </c>
      <c r="N3" s="1">
        <v>14</v>
      </c>
      <c r="O3" s="1" t="s">
        <v>34</v>
      </c>
      <c r="P3" s="1" t="s">
        <v>35</v>
      </c>
      <c r="Q3" s="1" t="s">
        <v>37</v>
      </c>
      <c r="R3" s="1">
        <v>16</v>
      </c>
      <c r="S3" s="1">
        <v>17</v>
      </c>
      <c r="T3" s="1" t="s">
        <v>20</v>
      </c>
      <c r="U3" s="1" t="s">
        <v>24</v>
      </c>
      <c r="V3" s="1" t="s">
        <v>416</v>
      </c>
      <c r="W3" s="1">
        <v>21</v>
      </c>
      <c r="X3" s="159" t="s">
        <v>28</v>
      </c>
      <c r="Y3" s="160"/>
      <c r="Z3" s="160"/>
      <c r="AA3" s="160"/>
      <c r="AB3" s="160"/>
      <c r="AD3" s="9"/>
      <c r="AF3" s="9"/>
      <c r="AK3" s="9"/>
      <c r="AL3" s="9"/>
      <c r="AS3" s="10"/>
    </row>
    <row r="4" spans="1:52" s="52" customFormat="1" ht="15.75">
      <c r="A4" s="53" t="s">
        <v>33</v>
      </c>
      <c r="B4" s="53" t="s">
        <v>0</v>
      </c>
      <c r="C4" s="53" t="s">
        <v>1</v>
      </c>
      <c r="D4" s="53" t="s">
        <v>9</v>
      </c>
      <c r="E4" s="53" t="s">
        <v>2</v>
      </c>
      <c r="F4" s="53" t="s">
        <v>3</v>
      </c>
      <c r="G4" s="53" t="s">
        <v>10</v>
      </c>
      <c r="H4" s="53" t="s">
        <v>4</v>
      </c>
      <c r="I4" s="53" t="s">
        <v>11</v>
      </c>
      <c r="J4" s="53" t="s">
        <v>12</v>
      </c>
      <c r="K4" s="53" t="s">
        <v>13</v>
      </c>
      <c r="L4" s="54" t="s">
        <v>15</v>
      </c>
      <c r="M4" s="54" t="s">
        <v>21</v>
      </c>
      <c r="N4" s="53" t="s">
        <v>16</v>
      </c>
      <c r="O4" s="53" t="s">
        <v>36</v>
      </c>
      <c r="P4" s="53" t="s">
        <v>38</v>
      </c>
      <c r="Q4" s="53" t="s">
        <v>17</v>
      </c>
      <c r="R4" s="53" t="s">
        <v>18</v>
      </c>
      <c r="S4" s="53" t="s">
        <v>19</v>
      </c>
      <c r="T4" s="53" t="s">
        <v>22</v>
      </c>
      <c r="U4" s="53" t="s">
        <v>23</v>
      </c>
      <c r="V4" s="53" t="s">
        <v>25</v>
      </c>
      <c r="W4" s="53" t="s">
        <v>26</v>
      </c>
      <c r="X4" s="53" t="s">
        <v>27</v>
      </c>
      <c r="Y4" s="53" t="s">
        <v>29</v>
      </c>
      <c r="Z4" s="53" t="s">
        <v>30</v>
      </c>
      <c r="AA4" s="53" t="s">
        <v>31</v>
      </c>
      <c r="AB4" s="53" t="s">
        <v>32</v>
      </c>
      <c r="AC4" s="55" t="s">
        <v>420</v>
      </c>
      <c r="AD4" s="56" t="s">
        <v>419</v>
      </c>
      <c r="AE4" s="56" t="s">
        <v>421</v>
      </c>
      <c r="AF4" s="56" t="s">
        <v>422</v>
      </c>
      <c r="AG4" s="56" t="s">
        <v>423</v>
      </c>
      <c r="AH4" s="56" t="s">
        <v>424</v>
      </c>
      <c r="AI4" s="56" t="s">
        <v>429</v>
      </c>
      <c r="AJ4" s="56" t="s">
        <v>430</v>
      </c>
      <c r="AK4" s="56" t="s">
        <v>425</v>
      </c>
      <c r="AL4" s="56" t="s">
        <v>426</v>
      </c>
      <c r="AM4" s="56" t="s">
        <v>431</v>
      </c>
      <c r="AN4" s="56" t="s">
        <v>432</v>
      </c>
      <c r="AO4" s="56" t="s">
        <v>433</v>
      </c>
      <c r="AP4" s="56" t="s">
        <v>436</v>
      </c>
      <c r="AQ4" s="56" t="s">
        <v>437</v>
      </c>
      <c r="AR4" s="56" t="s">
        <v>434</v>
      </c>
      <c r="AS4" s="57" t="s">
        <v>435</v>
      </c>
      <c r="AT4" s="56" t="s">
        <v>491</v>
      </c>
      <c r="AU4" s="56" t="s">
        <v>492</v>
      </c>
      <c r="AV4" s="56" t="s">
        <v>493</v>
      </c>
      <c r="AW4" s="56" t="s">
        <v>438</v>
      </c>
      <c r="AX4" s="51"/>
      <c r="AY4" s="51"/>
      <c r="AZ4" s="51"/>
    </row>
    <row r="5" spans="1:52" s="3" customFormat="1">
      <c r="A5" s="4" t="s">
        <v>87</v>
      </c>
      <c r="B5" s="21">
        <v>167866</v>
      </c>
      <c r="C5" s="21">
        <v>795045</v>
      </c>
      <c r="D5" s="24">
        <f>(B5/C5)*365</f>
        <v>77.06619122188053</v>
      </c>
      <c r="E5" s="21">
        <v>365094</v>
      </c>
      <c r="F5" s="21">
        <v>1080265</v>
      </c>
      <c r="G5" s="24">
        <f>(E5/F5)*365</f>
        <v>123.3579816063651</v>
      </c>
      <c r="H5" s="21">
        <v>113552</v>
      </c>
      <c r="I5" s="24">
        <f>(H5/C5)*365</f>
        <v>52.130986296373166</v>
      </c>
      <c r="J5" s="24">
        <f>(D5+G5-I5)</f>
        <v>148.29318653187244</v>
      </c>
      <c r="K5" s="21">
        <v>36885</v>
      </c>
      <c r="L5" s="24">
        <f>(K5/F5)</f>
        <v>3.4144399753764119E-2</v>
      </c>
      <c r="M5" s="24">
        <f>LOG(F5)</f>
        <v>6.0335303054132616</v>
      </c>
      <c r="N5" s="24"/>
      <c r="O5" s="21">
        <v>1707223</v>
      </c>
      <c r="P5" s="21">
        <v>3066673</v>
      </c>
      <c r="Q5" s="24">
        <f t="shared" ref="Q5:Q68" si="0">(O5/P5)</f>
        <v>0.55670200246325574</v>
      </c>
      <c r="R5" s="21">
        <v>863409</v>
      </c>
      <c r="S5" s="21">
        <v>509324</v>
      </c>
      <c r="T5" s="24">
        <f>(R5/S5)</f>
        <v>1.6952058022005638</v>
      </c>
      <c r="U5" s="24">
        <f t="shared" ref="U5:U13" si="1">D5+G5+I5+J5+L5</f>
        <v>400.88249005624499</v>
      </c>
      <c r="V5" s="24"/>
      <c r="W5" s="24" t="s">
        <v>417</v>
      </c>
      <c r="X5" s="24" t="e">
        <f t="shared" ref="X5:X68" si="2">J5*W5</f>
        <v>#VALUE!</v>
      </c>
      <c r="Y5" s="24" t="e">
        <f t="shared" ref="Y5:Y68" si="3">D5*W5</f>
        <v>#VALUE!</v>
      </c>
      <c r="Z5" s="24" t="e">
        <f t="shared" ref="Z5:Z68" si="4">G5*W5</f>
        <v>#VALUE!</v>
      </c>
      <c r="AA5" s="24" t="e">
        <f t="shared" ref="AA5:AA68" si="5">I5*W5</f>
        <v>#VALUE!</v>
      </c>
      <c r="AB5" s="24" t="e">
        <f t="shared" ref="AB5:AB68" si="6">L5*W5</f>
        <v>#VALUE!</v>
      </c>
      <c r="AC5" s="24">
        <f>LOG(P5)</f>
        <v>6.4866674695374833</v>
      </c>
      <c r="AD5" s="21">
        <v>1359450</v>
      </c>
      <c r="AE5" s="24">
        <f>O5/AD5</f>
        <v>1.2558188973481923</v>
      </c>
      <c r="AF5" s="31">
        <v>116256</v>
      </c>
      <c r="AG5" s="24">
        <f>AF5/P5</f>
        <v>3.790948692605961E-2</v>
      </c>
      <c r="AH5" s="24">
        <f>AF5/AD5</f>
        <v>8.5516936996579501E-2</v>
      </c>
      <c r="AI5" s="24">
        <f>AF6-AF5</f>
        <v>22086</v>
      </c>
      <c r="AJ5" s="21">
        <f>E6-E5</f>
        <v>35815</v>
      </c>
      <c r="AK5" s="21">
        <v>2064413</v>
      </c>
      <c r="AL5" s="21">
        <v>168592</v>
      </c>
      <c r="AM5" s="21">
        <f>P6-P5</f>
        <v>99889</v>
      </c>
      <c r="AN5" s="21">
        <f>O6-O5</f>
        <v>-32307</v>
      </c>
      <c r="AO5" s="24">
        <f>AL6-AL5</f>
        <v>-107812</v>
      </c>
      <c r="AP5" s="21">
        <f>AM5-AN5-AO5</f>
        <v>240008</v>
      </c>
      <c r="AQ5" s="21">
        <f>AF5-K5</f>
        <v>79371</v>
      </c>
      <c r="AR5" s="5"/>
      <c r="AS5" s="11"/>
      <c r="AT5" s="5"/>
      <c r="AU5" s="5"/>
      <c r="AV5" s="5"/>
      <c r="AW5" s="5"/>
      <c r="AX5" s="5"/>
      <c r="AY5" s="5"/>
      <c r="AZ5" s="5"/>
    </row>
    <row r="6" spans="1:52" s="3" customFormat="1">
      <c r="A6" s="4" t="s">
        <v>88</v>
      </c>
      <c r="B6" s="21">
        <v>186538</v>
      </c>
      <c r="C6" s="21">
        <v>1120044</v>
      </c>
      <c r="D6" s="24">
        <f t="shared" ref="D6:D60" si="7">(B6/C6)*365</f>
        <v>60.789013645892481</v>
      </c>
      <c r="E6" s="21">
        <v>400909</v>
      </c>
      <c r="F6" s="21">
        <v>1438228</v>
      </c>
      <c r="G6" s="24">
        <f t="shared" ref="G6:G35" si="8">(E6/F6)*365</f>
        <v>101.74449739540603</v>
      </c>
      <c r="H6" s="21">
        <v>85205</v>
      </c>
      <c r="I6" s="24">
        <f t="shared" ref="I6:I46" si="9">(H6/C6)*365</f>
        <v>27.766610061747578</v>
      </c>
      <c r="J6" s="24">
        <f t="shared" ref="J6:J243" si="10">(D6+G6-I6)</f>
        <v>134.76690097955094</v>
      </c>
      <c r="K6" s="21">
        <v>301258</v>
      </c>
      <c r="L6" s="24">
        <f t="shared" ref="L6:L46" si="11">(K6/F6)</f>
        <v>0.2094647023976727</v>
      </c>
      <c r="M6" s="24">
        <f t="shared" ref="M6:M46" si="12">LOG(F6)</f>
        <v>6.1578277395188978</v>
      </c>
      <c r="N6" s="24">
        <f>(F6-F5)/F5</f>
        <v>0.33136591484496858</v>
      </c>
      <c r="O6" s="21">
        <v>1674916</v>
      </c>
      <c r="P6" s="21">
        <v>3166562</v>
      </c>
      <c r="Q6" s="24">
        <f t="shared" si="0"/>
        <v>0.5289383249088444</v>
      </c>
      <c r="R6" s="21">
        <v>770547</v>
      </c>
      <c r="S6" s="21">
        <v>334168</v>
      </c>
      <c r="T6" s="24">
        <f t="shared" ref="T6:T12" si="13">(R6/S6)</f>
        <v>2.3058671087596658</v>
      </c>
      <c r="U6" s="24">
        <f t="shared" si="1"/>
        <v>325.27648678499469</v>
      </c>
      <c r="V6" s="24"/>
      <c r="W6" s="24">
        <v>1</v>
      </c>
      <c r="X6" s="24">
        <f t="shared" si="2"/>
        <v>134.76690097955094</v>
      </c>
      <c r="Y6" s="24">
        <f t="shared" si="3"/>
        <v>60.789013645892481</v>
      </c>
      <c r="Z6" s="24">
        <f t="shared" si="4"/>
        <v>101.74449739540603</v>
      </c>
      <c r="AA6" s="24">
        <f t="shared" si="5"/>
        <v>27.766610061747578</v>
      </c>
      <c r="AB6" s="24">
        <f t="shared" si="6"/>
        <v>0.2094647023976727</v>
      </c>
      <c r="AC6" s="24">
        <f>LOG(P6)</f>
        <v>6.5005879957564447</v>
      </c>
      <c r="AD6" s="21">
        <v>1491646</v>
      </c>
      <c r="AE6" s="24">
        <f t="shared" ref="AE6:AE69" si="14">O6/AD6</f>
        <v>1.1228642720860043</v>
      </c>
      <c r="AF6" s="31">
        <v>138342</v>
      </c>
      <c r="AG6" s="24">
        <f t="shared" ref="AG6:AG69" si="15">AF6/P6</f>
        <v>4.3688391384725772E-2</v>
      </c>
      <c r="AH6" s="24">
        <f t="shared" ref="AH6:AH69" si="16">AF6/AD6</f>
        <v>9.2744525175544337E-2</v>
      </c>
      <c r="AI6" s="24">
        <f t="shared" ref="AI6:AI69" si="17">AF7-AF6</f>
        <v>142558</v>
      </c>
      <c r="AJ6" s="21">
        <f t="shared" ref="AJ6:AJ69" si="18">E7-E6</f>
        <v>109685</v>
      </c>
      <c r="AK6" s="21">
        <v>2238329</v>
      </c>
      <c r="AL6" s="21">
        <v>60780</v>
      </c>
      <c r="AM6" s="21">
        <f t="shared" ref="AM6:AM69" si="19">P7-P6</f>
        <v>321064</v>
      </c>
      <c r="AN6" s="21">
        <f t="shared" ref="AN6:AN69" si="20">O7-O6</f>
        <v>-35614</v>
      </c>
      <c r="AO6" s="24">
        <f t="shared" ref="AO6:AO69" si="21">AL7-AL6</f>
        <v>186389</v>
      </c>
      <c r="AP6" s="21">
        <f t="shared" ref="AP6:AP69" si="22">AM6-AN6-AO6</f>
        <v>170289</v>
      </c>
      <c r="AQ6" s="21">
        <f t="shared" ref="AQ6:AQ69" si="23">AF6-K6</f>
        <v>-162916</v>
      </c>
      <c r="AR6" s="5"/>
      <c r="AS6" s="11"/>
      <c r="AT6" s="5"/>
      <c r="AU6" s="5"/>
      <c r="AV6" s="5"/>
      <c r="AW6" s="5"/>
      <c r="AX6" s="5"/>
      <c r="AY6" s="5"/>
      <c r="AZ6" s="5"/>
    </row>
    <row r="7" spans="1:52" s="3" customFormat="1">
      <c r="A7" s="4" t="s">
        <v>81</v>
      </c>
      <c r="B7" s="21">
        <v>269923</v>
      </c>
      <c r="C7" s="21">
        <v>1351154</v>
      </c>
      <c r="D7" s="24">
        <f t="shared" si="7"/>
        <v>72.91685107693128</v>
      </c>
      <c r="E7" s="21">
        <v>510594</v>
      </c>
      <c r="F7" s="21">
        <v>1821298</v>
      </c>
      <c r="G7" s="24">
        <f t="shared" si="8"/>
        <v>102.32636833730669</v>
      </c>
      <c r="H7" s="21">
        <v>113778</v>
      </c>
      <c r="I7" s="24">
        <f t="shared" si="9"/>
        <v>30.735926474702367</v>
      </c>
      <c r="J7" s="24">
        <f t="shared" si="10"/>
        <v>144.5072929395356</v>
      </c>
      <c r="K7" s="21">
        <v>454434</v>
      </c>
      <c r="L7" s="24">
        <f t="shared" si="11"/>
        <v>0.24951106298914291</v>
      </c>
      <c r="M7" s="24">
        <f t="shared" si="12"/>
        <v>6.2603810106863129</v>
      </c>
      <c r="N7" s="24">
        <f t="shared" ref="N7:N13" si="24">(F7-F6)/F6</f>
        <v>0.26634859007055905</v>
      </c>
      <c r="O7" s="21">
        <v>1639302</v>
      </c>
      <c r="P7" s="21">
        <v>3487626</v>
      </c>
      <c r="Q7" s="24">
        <f t="shared" si="0"/>
        <v>0.4700337708229036</v>
      </c>
      <c r="R7" s="21">
        <v>1151869</v>
      </c>
      <c r="S7" s="21">
        <v>373036</v>
      </c>
      <c r="T7" s="24">
        <f t="shared" si="13"/>
        <v>3.0878226230176176</v>
      </c>
      <c r="U7" s="24">
        <f t="shared" si="1"/>
        <v>350.73594989146505</v>
      </c>
      <c r="V7" s="24"/>
      <c r="W7" s="24">
        <v>1</v>
      </c>
      <c r="X7" s="24">
        <f t="shared" si="2"/>
        <v>144.5072929395356</v>
      </c>
      <c r="Y7" s="24">
        <f t="shared" si="3"/>
        <v>72.91685107693128</v>
      </c>
      <c r="Z7" s="24">
        <f t="shared" si="4"/>
        <v>102.32636833730669</v>
      </c>
      <c r="AA7" s="24">
        <f t="shared" si="5"/>
        <v>30.735926474702367</v>
      </c>
      <c r="AB7" s="24">
        <f t="shared" si="6"/>
        <v>0.24951106298914291</v>
      </c>
      <c r="AC7" s="24">
        <f t="shared" ref="AC7:AC70" si="25">LOG(P7)</f>
        <v>6.5425299066375633</v>
      </c>
      <c r="AD7" s="21">
        <v>1848324</v>
      </c>
      <c r="AE7" s="24">
        <f t="shared" si="14"/>
        <v>0.88691268413979363</v>
      </c>
      <c r="AF7" s="21">
        <v>280900</v>
      </c>
      <c r="AG7" s="24">
        <f t="shared" si="15"/>
        <v>8.0541892966734391E-2</v>
      </c>
      <c r="AH7" s="24">
        <f t="shared" si="16"/>
        <v>0.15197551944356077</v>
      </c>
      <c r="AI7" s="24">
        <f t="shared" si="17"/>
        <v>-17031</v>
      </c>
      <c r="AJ7" s="21">
        <f t="shared" si="18"/>
        <v>-111791</v>
      </c>
      <c r="AK7" s="21">
        <v>2163958</v>
      </c>
      <c r="AL7" s="21">
        <v>247169</v>
      </c>
      <c r="AM7" s="21">
        <f t="shared" si="19"/>
        <v>97932</v>
      </c>
      <c r="AN7" s="21">
        <f t="shared" si="20"/>
        <v>-107927</v>
      </c>
      <c r="AO7" s="24">
        <f t="shared" si="21"/>
        <v>136852</v>
      </c>
      <c r="AP7" s="21">
        <f t="shared" si="22"/>
        <v>69007</v>
      </c>
      <c r="AQ7" s="21">
        <f t="shared" si="23"/>
        <v>-173534</v>
      </c>
      <c r="AR7" s="5"/>
      <c r="AS7" s="11"/>
      <c r="AT7" s="5"/>
      <c r="AU7" s="5"/>
      <c r="AV7" s="5"/>
      <c r="AW7" s="5"/>
      <c r="AX7" s="5"/>
      <c r="AY7" s="5"/>
      <c r="AZ7" s="5"/>
    </row>
    <row r="8" spans="1:52" s="3" customFormat="1">
      <c r="A8" s="4" t="s">
        <v>80</v>
      </c>
      <c r="B8" s="21">
        <v>311066</v>
      </c>
      <c r="C8" s="21">
        <v>1382274</v>
      </c>
      <c r="D8" s="24">
        <f t="shared" si="7"/>
        <v>82.139351532330053</v>
      </c>
      <c r="E8" s="21">
        <v>398803</v>
      </c>
      <c r="F8" s="21">
        <v>1778405</v>
      </c>
      <c r="G8" s="24">
        <f t="shared" si="8"/>
        <v>81.85036310626657</v>
      </c>
      <c r="H8" s="21">
        <v>116440</v>
      </c>
      <c r="I8" s="24">
        <f t="shared" si="9"/>
        <v>30.746870736192676</v>
      </c>
      <c r="J8" s="24">
        <f t="shared" si="10"/>
        <v>133.24284390240396</v>
      </c>
      <c r="K8" s="21">
        <v>487610</v>
      </c>
      <c r="L8" s="24">
        <f t="shared" si="11"/>
        <v>0.27418388949648703</v>
      </c>
      <c r="M8" s="24">
        <f t="shared" si="12"/>
        <v>6.2500306707150894</v>
      </c>
      <c r="N8" s="24">
        <f t="shared" si="24"/>
        <v>-2.3550786307347835E-2</v>
      </c>
      <c r="O8" s="21">
        <v>1531375</v>
      </c>
      <c r="P8" s="21">
        <v>3585558</v>
      </c>
      <c r="Q8" s="24">
        <f t="shared" si="0"/>
        <v>0.4270953084568706</v>
      </c>
      <c r="R8" s="21">
        <v>1225427</v>
      </c>
      <c r="S8" s="21">
        <v>408246</v>
      </c>
      <c r="T8" s="24">
        <f t="shared" si="13"/>
        <v>3.0016877079016084</v>
      </c>
      <c r="U8" s="24">
        <f t="shared" si="1"/>
        <v>328.25361316668977</v>
      </c>
      <c r="V8" s="24"/>
      <c r="W8" s="24">
        <v>1</v>
      </c>
      <c r="X8" s="24">
        <f t="shared" si="2"/>
        <v>133.24284390240396</v>
      </c>
      <c r="Y8" s="24">
        <f t="shared" si="3"/>
        <v>82.139351532330053</v>
      </c>
      <c r="Z8" s="24">
        <f t="shared" si="4"/>
        <v>81.85036310626657</v>
      </c>
      <c r="AA8" s="24">
        <f t="shared" si="5"/>
        <v>30.746870736192676</v>
      </c>
      <c r="AB8" s="24">
        <f t="shared" si="6"/>
        <v>0.27418388949648703</v>
      </c>
      <c r="AC8" s="24">
        <f t="shared" si="25"/>
        <v>6.5545567520437666</v>
      </c>
      <c r="AD8" s="21">
        <v>2054183</v>
      </c>
      <c r="AE8" s="24">
        <f t="shared" si="14"/>
        <v>0.74549102976706549</v>
      </c>
      <c r="AF8" s="21">
        <v>263869</v>
      </c>
      <c r="AG8" s="24">
        <f t="shared" si="15"/>
        <v>7.3592171706607451E-2</v>
      </c>
      <c r="AH8" s="24">
        <f t="shared" si="16"/>
        <v>0.12845447557496095</v>
      </c>
      <c r="AI8" s="24">
        <f t="shared" si="17"/>
        <v>-40146</v>
      </c>
      <c r="AJ8" s="21">
        <f t="shared" si="18"/>
        <v>85428</v>
      </c>
      <c r="AK8" s="21">
        <v>2220911</v>
      </c>
      <c r="AL8" s="21">
        <v>384021</v>
      </c>
      <c r="AM8" s="21">
        <f t="shared" si="19"/>
        <v>-276309</v>
      </c>
      <c r="AN8" s="21">
        <f t="shared" si="20"/>
        <v>-437724</v>
      </c>
      <c r="AO8" s="24">
        <f t="shared" si="21"/>
        <v>-193011</v>
      </c>
      <c r="AP8" s="21">
        <f t="shared" si="22"/>
        <v>354426</v>
      </c>
      <c r="AQ8" s="21">
        <f t="shared" si="23"/>
        <v>-223741</v>
      </c>
      <c r="AR8" s="5"/>
      <c r="AS8" s="11"/>
      <c r="AT8" s="5"/>
      <c r="AU8" s="5"/>
      <c r="AV8" s="5"/>
      <c r="AW8" s="5"/>
      <c r="AX8" s="5"/>
      <c r="AY8" s="5"/>
      <c r="AZ8" s="5"/>
    </row>
    <row r="9" spans="1:52" s="3" customFormat="1">
      <c r="A9" s="4" t="s">
        <v>78</v>
      </c>
      <c r="B9" s="21">
        <v>333042</v>
      </c>
      <c r="C9" s="25">
        <v>1208.682</v>
      </c>
      <c r="D9" s="24">
        <f t="shared" si="7"/>
        <v>100572.63200742626</v>
      </c>
      <c r="E9" s="21">
        <v>484231</v>
      </c>
      <c r="F9" s="21">
        <v>1638984</v>
      </c>
      <c r="G9" s="24">
        <f t="shared" si="8"/>
        <v>107.83773056966999</v>
      </c>
      <c r="H9" s="21">
        <v>76840</v>
      </c>
      <c r="I9" s="24">
        <f t="shared" si="9"/>
        <v>23204.283674283226</v>
      </c>
      <c r="J9" s="24">
        <f t="shared" si="10"/>
        <v>77476.186063712696</v>
      </c>
      <c r="K9" s="21">
        <v>228709</v>
      </c>
      <c r="L9" s="24">
        <f t="shared" si="11"/>
        <v>0.13954315600396344</v>
      </c>
      <c r="M9" s="24">
        <f t="shared" si="12"/>
        <v>6.2145747139453453</v>
      </c>
      <c r="N9" s="24">
        <f t="shared" si="24"/>
        <v>-7.839665318079965E-2</v>
      </c>
      <c r="O9" s="21">
        <v>1093651</v>
      </c>
      <c r="P9" s="21">
        <v>3309249</v>
      </c>
      <c r="Q9" s="24">
        <f t="shared" si="0"/>
        <v>0.33048313983021527</v>
      </c>
      <c r="R9" s="21">
        <v>1188783</v>
      </c>
      <c r="S9" s="21">
        <v>338139</v>
      </c>
      <c r="T9" s="24">
        <f t="shared" si="13"/>
        <v>3.5156636767719784</v>
      </c>
      <c r="U9" s="24">
        <f t="shared" si="1"/>
        <v>201361.07901914784</v>
      </c>
      <c r="V9" s="24"/>
      <c r="W9" s="24">
        <v>1</v>
      </c>
      <c r="X9" s="24">
        <f t="shared" si="2"/>
        <v>77476.186063712696</v>
      </c>
      <c r="Y9" s="24">
        <f t="shared" si="3"/>
        <v>100572.63200742626</v>
      </c>
      <c r="Z9" s="24">
        <f t="shared" si="4"/>
        <v>107.83773056966999</v>
      </c>
      <c r="AA9" s="24">
        <f t="shared" si="5"/>
        <v>23204.283674283226</v>
      </c>
      <c r="AB9" s="24">
        <f t="shared" si="6"/>
        <v>0.13954315600396344</v>
      </c>
      <c r="AC9" s="24">
        <f t="shared" si="25"/>
        <v>6.5197294462947859</v>
      </c>
      <c r="AD9" s="21">
        <v>2215598</v>
      </c>
      <c r="AE9" s="24">
        <f t="shared" si="14"/>
        <v>0.49361436506080975</v>
      </c>
      <c r="AF9" s="21">
        <v>223723</v>
      </c>
      <c r="AG9" s="24">
        <f t="shared" si="15"/>
        <v>6.7605369073164334E-2</v>
      </c>
      <c r="AH9" s="24">
        <f t="shared" si="16"/>
        <v>0.10097635040291605</v>
      </c>
      <c r="AI9" s="24">
        <f t="shared" si="17"/>
        <v>20963</v>
      </c>
      <c r="AJ9" s="21">
        <f t="shared" si="18"/>
        <v>-88664</v>
      </c>
      <c r="AK9" s="21">
        <v>1975135</v>
      </c>
      <c r="AL9" s="21">
        <v>191010</v>
      </c>
      <c r="AM9" s="21">
        <f t="shared" si="19"/>
        <v>995697</v>
      </c>
      <c r="AN9" s="21">
        <f t="shared" si="20"/>
        <v>798593</v>
      </c>
      <c r="AO9" s="24">
        <f t="shared" si="21"/>
        <v>-13250</v>
      </c>
      <c r="AP9" s="21">
        <f t="shared" si="22"/>
        <v>210354</v>
      </c>
      <c r="AQ9" s="21">
        <f t="shared" si="23"/>
        <v>-4986</v>
      </c>
      <c r="AR9" s="5"/>
      <c r="AS9" s="11"/>
      <c r="AT9" s="5"/>
      <c r="AU9" s="5"/>
      <c r="AV9" s="5"/>
      <c r="AW9" s="5"/>
      <c r="AX9" s="5"/>
      <c r="AY9" s="5"/>
      <c r="AZ9" s="5"/>
    </row>
    <row r="10" spans="1:52" s="3" customFormat="1">
      <c r="A10" s="4" t="s">
        <v>79</v>
      </c>
      <c r="B10" s="21">
        <v>352009</v>
      </c>
      <c r="C10" s="21">
        <v>1195273</v>
      </c>
      <c r="D10" s="24">
        <f t="shared" si="7"/>
        <v>107.49283636457947</v>
      </c>
      <c r="E10" s="21">
        <v>395567</v>
      </c>
      <c r="F10" s="21">
        <v>1611413</v>
      </c>
      <c r="G10" s="24">
        <f t="shared" si="8"/>
        <v>89.59959675142251</v>
      </c>
      <c r="H10" s="21">
        <v>103838</v>
      </c>
      <c r="I10" s="24">
        <f t="shared" si="9"/>
        <v>31.708965232210549</v>
      </c>
      <c r="J10" s="24">
        <f t="shared" si="10"/>
        <v>165.38346788379144</v>
      </c>
      <c r="K10" s="21">
        <v>431578</v>
      </c>
      <c r="L10" s="24">
        <f t="shared" si="11"/>
        <v>0.26782581498349584</v>
      </c>
      <c r="M10" s="24">
        <f t="shared" si="12"/>
        <v>6.2072068629728498</v>
      </c>
      <c r="N10" s="24">
        <f t="shared" si="24"/>
        <v>-1.6822006804215296E-2</v>
      </c>
      <c r="O10" s="21">
        <v>1892244</v>
      </c>
      <c r="P10" s="21">
        <v>4304946</v>
      </c>
      <c r="Q10" s="24">
        <f t="shared" si="0"/>
        <v>0.439551158132994</v>
      </c>
      <c r="R10" s="21">
        <v>1153683</v>
      </c>
      <c r="S10" s="21">
        <v>415902</v>
      </c>
      <c r="T10" s="24">
        <f t="shared" si="13"/>
        <v>2.7739299161821775</v>
      </c>
      <c r="U10" s="24">
        <f t="shared" si="1"/>
        <v>394.45269204698747</v>
      </c>
      <c r="V10" s="24"/>
      <c r="W10" s="24">
        <v>1</v>
      </c>
      <c r="X10" s="24">
        <f t="shared" si="2"/>
        <v>165.38346788379144</v>
      </c>
      <c r="Y10" s="24">
        <f t="shared" si="3"/>
        <v>107.49283636457947</v>
      </c>
      <c r="Z10" s="24">
        <f t="shared" si="4"/>
        <v>89.59959675142251</v>
      </c>
      <c r="AA10" s="24">
        <f t="shared" si="5"/>
        <v>31.708965232210549</v>
      </c>
      <c r="AB10" s="24">
        <f t="shared" si="6"/>
        <v>0.26782581498349584</v>
      </c>
      <c r="AC10" s="24">
        <f t="shared" si="25"/>
        <v>6.6339677081592185</v>
      </c>
      <c r="AD10" s="21">
        <v>2412702</v>
      </c>
      <c r="AE10" s="24">
        <f t="shared" si="14"/>
        <v>0.78428417599852784</v>
      </c>
      <c r="AF10" s="21">
        <v>244686</v>
      </c>
      <c r="AG10" s="24">
        <f t="shared" si="15"/>
        <v>5.6838343616853727E-2</v>
      </c>
      <c r="AH10" s="24">
        <f t="shared" si="16"/>
        <v>0.10141575710551905</v>
      </c>
      <c r="AI10" s="24">
        <f t="shared" si="17"/>
        <v>32661</v>
      </c>
      <c r="AJ10" s="21">
        <f t="shared" si="18"/>
        <v>199135</v>
      </c>
      <c r="AK10" s="21">
        <v>2857449</v>
      </c>
      <c r="AL10" s="21">
        <v>177760</v>
      </c>
      <c r="AM10" s="21">
        <f t="shared" si="19"/>
        <v>365512</v>
      </c>
      <c r="AN10" s="21">
        <f t="shared" si="20"/>
        <v>112967</v>
      </c>
      <c r="AO10" s="24">
        <f t="shared" si="21"/>
        <v>179259</v>
      </c>
      <c r="AP10" s="21">
        <f t="shared" si="22"/>
        <v>73286</v>
      </c>
      <c r="AQ10" s="21">
        <f t="shared" si="23"/>
        <v>-186892</v>
      </c>
      <c r="AR10" s="5"/>
      <c r="AS10" s="11"/>
      <c r="AT10" s="5"/>
      <c r="AU10" s="5"/>
      <c r="AV10" s="5"/>
      <c r="AW10" s="5"/>
      <c r="AX10" s="5"/>
      <c r="AY10" s="5"/>
      <c r="AZ10" s="5"/>
    </row>
    <row r="11" spans="1:52" s="3" customFormat="1">
      <c r="A11" s="4" t="s">
        <v>42</v>
      </c>
      <c r="B11" s="21">
        <v>393491</v>
      </c>
      <c r="C11" s="21">
        <v>1628329</v>
      </c>
      <c r="D11" s="24">
        <f t="shared" si="7"/>
        <v>88.203437388881497</v>
      </c>
      <c r="E11" s="21">
        <v>594702</v>
      </c>
      <c r="F11" s="21">
        <v>2181612</v>
      </c>
      <c r="G11" s="24">
        <f t="shared" si="8"/>
        <v>99.498091319629694</v>
      </c>
      <c r="H11" s="21">
        <v>90425</v>
      </c>
      <c r="I11" s="24">
        <f t="shared" si="9"/>
        <v>20.269322108738468</v>
      </c>
      <c r="J11" s="24">
        <f t="shared" si="10"/>
        <v>167.43220659977274</v>
      </c>
      <c r="K11" s="21">
        <v>399643</v>
      </c>
      <c r="L11" s="24">
        <f t="shared" si="11"/>
        <v>0.18318701950667671</v>
      </c>
      <c r="M11" s="24">
        <f t="shared" si="12"/>
        <v>6.3387775137855398</v>
      </c>
      <c r="N11" s="24">
        <f t="shared" si="24"/>
        <v>0.35385031646139131</v>
      </c>
      <c r="O11" s="21">
        <v>2005211</v>
      </c>
      <c r="P11" s="21">
        <v>4670458</v>
      </c>
      <c r="Q11" s="24">
        <f t="shared" si="0"/>
        <v>0.42933926394370747</v>
      </c>
      <c r="R11" s="21">
        <v>1566865</v>
      </c>
      <c r="S11" s="21">
        <v>486741</v>
      </c>
      <c r="T11" s="24">
        <f t="shared" si="13"/>
        <v>3.2190939329129864</v>
      </c>
      <c r="U11" s="24">
        <f t="shared" si="1"/>
        <v>375.58624443652911</v>
      </c>
      <c r="V11" s="24"/>
      <c r="W11" s="24">
        <v>1</v>
      </c>
      <c r="X11" s="24">
        <f t="shared" si="2"/>
        <v>167.43220659977274</v>
      </c>
      <c r="Y11" s="24">
        <f t="shared" si="3"/>
        <v>88.203437388881497</v>
      </c>
      <c r="Z11" s="24">
        <f t="shared" si="4"/>
        <v>99.498091319629694</v>
      </c>
      <c r="AA11" s="24">
        <f t="shared" si="5"/>
        <v>20.269322108738468</v>
      </c>
      <c r="AB11" s="24">
        <f t="shared" si="6"/>
        <v>0.18318701950667671</v>
      </c>
      <c r="AC11" s="24">
        <f t="shared" si="25"/>
        <v>6.6693594709557633</v>
      </c>
      <c r="AD11" s="21">
        <v>2615247</v>
      </c>
      <c r="AE11" s="24">
        <f t="shared" si="14"/>
        <v>0.76673866751400532</v>
      </c>
      <c r="AF11" s="21">
        <v>277347</v>
      </c>
      <c r="AG11" s="24">
        <f t="shared" si="15"/>
        <v>5.9383255346691907E-2</v>
      </c>
      <c r="AH11" s="24">
        <f t="shared" si="16"/>
        <v>0.10605002127906082</v>
      </c>
      <c r="AI11" s="24">
        <f t="shared" si="17"/>
        <v>3043</v>
      </c>
      <c r="AJ11" s="21">
        <f t="shared" si="18"/>
        <v>-87500</v>
      </c>
      <c r="AK11" s="21">
        <v>2865793</v>
      </c>
      <c r="AL11" s="21">
        <v>357019</v>
      </c>
      <c r="AM11" s="21">
        <f t="shared" si="19"/>
        <v>132345</v>
      </c>
      <c r="AN11" s="21">
        <f t="shared" si="20"/>
        <v>1536</v>
      </c>
      <c r="AO11" s="24">
        <f t="shared" si="21"/>
        <v>60564</v>
      </c>
      <c r="AP11" s="21">
        <f t="shared" si="22"/>
        <v>70245</v>
      </c>
      <c r="AQ11" s="21">
        <f t="shared" si="23"/>
        <v>-122296</v>
      </c>
      <c r="AR11" s="5"/>
      <c r="AS11" s="11"/>
      <c r="AT11" s="5"/>
      <c r="AU11" s="5"/>
      <c r="AV11" s="5"/>
      <c r="AW11" s="5"/>
      <c r="AX11" s="5"/>
      <c r="AY11" s="5"/>
      <c r="AZ11" s="5"/>
    </row>
    <row r="12" spans="1:52" s="3" customFormat="1">
      <c r="A12" s="4" t="s">
        <v>41</v>
      </c>
      <c r="B12" s="21">
        <v>432105</v>
      </c>
      <c r="C12" s="21">
        <v>1318908</v>
      </c>
      <c r="D12" s="24">
        <f t="shared" si="7"/>
        <v>119.58250689206525</v>
      </c>
      <c r="E12" s="21">
        <v>507202</v>
      </c>
      <c r="F12" s="21">
        <v>1805236</v>
      </c>
      <c r="G12" s="24">
        <f t="shared" si="8"/>
        <v>102.55098502356478</v>
      </c>
      <c r="H12" s="21">
        <v>94056</v>
      </c>
      <c r="I12" s="24">
        <f t="shared" si="9"/>
        <v>26.029442538827578</v>
      </c>
      <c r="J12" s="24">
        <f t="shared" si="10"/>
        <v>196.10404937680246</v>
      </c>
      <c r="K12" s="21">
        <v>357646</v>
      </c>
      <c r="L12" s="24">
        <f t="shared" si="11"/>
        <v>0.19811592500925088</v>
      </c>
      <c r="M12" s="24">
        <f t="shared" si="12"/>
        <v>6.2565339856310986</v>
      </c>
      <c r="N12" s="24">
        <f t="shared" si="24"/>
        <v>-0.17252196999283098</v>
      </c>
      <c r="O12" s="21">
        <v>2006747</v>
      </c>
      <c r="P12" s="21">
        <v>4802803</v>
      </c>
      <c r="Q12" s="24">
        <f t="shared" si="0"/>
        <v>0.41782829735052635</v>
      </c>
      <c r="R12" s="21">
        <v>1691742</v>
      </c>
      <c r="S12" s="21">
        <v>539007</v>
      </c>
      <c r="T12" s="24">
        <f t="shared" si="13"/>
        <v>3.1386271421335903</v>
      </c>
      <c r="U12" s="24">
        <f t="shared" si="1"/>
        <v>444.4650997562693</v>
      </c>
      <c r="V12" s="24"/>
      <c r="W12" s="24">
        <v>1</v>
      </c>
      <c r="X12" s="24">
        <f t="shared" si="2"/>
        <v>196.10404937680246</v>
      </c>
      <c r="Y12" s="24">
        <f t="shared" si="3"/>
        <v>119.58250689206525</v>
      </c>
      <c r="Z12" s="24">
        <f t="shared" si="4"/>
        <v>102.55098502356478</v>
      </c>
      <c r="AA12" s="24">
        <f t="shared" si="5"/>
        <v>26.029442538827578</v>
      </c>
      <c r="AB12" s="24">
        <f t="shared" si="6"/>
        <v>0.19811592500925088</v>
      </c>
      <c r="AC12" s="24">
        <f t="shared" si="25"/>
        <v>6.6814947732374286</v>
      </c>
      <c r="AD12" s="21">
        <v>2796057</v>
      </c>
      <c r="AE12" s="24">
        <f t="shared" si="14"/>
        <v>0.717706041042797</v>
      </c>
      <c r="AF12" s="21">
        <v>280390</v>
      </c>
      <c r="AG12" s="24">
        <f t="shared" si="15"/>
        <v>5.8380491558783484E-2</v>
      </c>
      <c r="AH12" s="24">
        <f t="shared" si="16"/>
        <v>0.10028050214999193</v>
      </c>
      <c r="AI12" s="24">
        <f t="shared" si="17"/>
        <v>3153</v>
      </c>
      <c r="AJ12" s="21">
        <f t="shared" si="18"/>
        <v>-52325</v>
      </c>
      <c r="AK12" s="21">
        <v>2908794</v>
      </c>
      <c r="AL12" s="21">
        <v>417583</v>
      </c>
      <c r="AM12" s="21">
        <f t="shared" si="19"/>
        <v>-103798</v>
      </c>
      <c r="AN12" s="21">
        <f t="shared" si="20"/>
        <v>-323216</v>
      </c>
      <c r="AO12" s="24">
        <f t="shared" si="21"/>
        <v>85571</v>
      </c>
      <c r="AP12" s="21">
        <f t="shared" si="22"/>
        <v>133847</v>
      </c>
      <c r="AQ12" s="21">
        <f t="shared" si="23"/>
        <v>-77256</v>
      </c>
      <c r="AR12" s="5"/>
      <c r="AS12" s="11"/>
      <c r="AT12" s="5"/>
      <c r="AU12" s="5"/>
      <c r="AV12" s="5"/>
      <c r="AW12" s="5"/>
      <c r="AX12" s="5"/>
      <c r="AY12" s="5"/>
      <c r="AZ12" s="5"/>
    </row>
    <row r="13" spans="1:52" s="3" customFormat="1">
      <c r="A13" s="4" t="s">
        <v>40</v>
      </c>
      <c r="B13" s="21">
        <v>442235</v>
      </c>
      <c r="C13" s="21">
        <v>1223827</v>
      </c>
      <c r="D13" s="24">
        <f t="shared" si="7"/>
        <v>131.89427508953472</v>
      </c>
      <c r="E13" s="21">
        <v>454877</v>
      </c>
      <c r="F13" s="21">
        <v>1606575</v>
      </c>
      <c r="G13" s="24">
        <f t="shared" si="8"/>
        <v>103.34413581687751</v>
      </c>
      <c r="H13" s="21">
        <v>100457</v>
      </c>
      <c r="I13" s="24">
        <f t="shared" si="9"/>
        <v>29.960774684657228</v>
      </c>
      <c r="J13" s="24">
        <f t="shared" si="10"/>
        <v>205.27763622175502</v>
      </c>
      <c r="K13" s="21">
        <v>404280</v>
      </c>
      <c r="L13" s="24">
        <f t="shared" si="11"/>
        <v>0.25164091312263664</v>
      </c>
      <c r="M13" s="24">
        <f t="shared" si="12"/>
        <v>6.2059010046001708</v>
      </c>
      <c r="N13" s="24">
        <f t="shared" si="24"/>
        <v>-0.11004710741421066</v>
      </c>
      <c r="O13" s="21">
        <v>1683531</v>
      </c>
      <c r="P13" s="21">
        <v>4699005</v>
      </c>
      <c r="Q13" s="24">
        <f t="shared" si="0"/>
        <v>0.35827393246016975</v>
      </c>
      <c r="R13" s="21">
        <v>1604439</v>
      </c>
      <c r="S13" s="21">
        <v>352665</v>
      </c>
      <c r="T13" s="24">
        <f t="shared" ref="T13:T37" si="26">(R13/S13)</f>
        <v>4.5494704606354475</v>
      </c>
      <c r="U13" s="24">
        <f t="shared" si="1"/>
        <v>470.72846272594711</v>
      </c>
      <c r="V13" s="24"/>
      <c r="W13" s="24">
        <v>1</v>
      </c>
      <c r="X13" s="24">
        <f t="shared" si="2"/>
        <v>205.27763622175502</v>
      </c>
      <c r="Y13" s="24">
        <f t="shared" si="3"/>
        <v>131.89427508953472</v>
      </c>
      <c r="Z13" s="24">
        <f t="shared" si="4"/>
        <v>103.34413581687751</v>
      </c>
      <c r="AA13" s="24">
        <f t="shared" si="5"/>
        <v>29.960774684657228</v>
      </c>
      <c r="AB13" s="24">
        <f t="shared" si="6"/>
        <v>0.25164091312263664</v>
      </c>
      <c r="AC13" s="24">
        <f t="shared" si="25"/>
        <v>6.6720059071364339</v>
      </c>
      <c r="AD13" s="21">
        <v>3015474</v>
      </c>
      <c r="AE13" s="24">
        <f t="shared" si="14"/>
        <v>0.55829730251363463</v>
      </c>
      <c r="AF13" s="21">
        <v>283543</v>
      </c>
      <c r="AG13" s="24">
        <f t="shared" si="15"/>
        <v>6.0341072205711638E-2</v>
      </c>
      <c r="AH13" s="24">
        <f t="shared" si="16"/>
        <v>9.4029330048940901E-2</v>
      </c>
      <c r="AI13" s="24">
        <f t="shared" si="17"/>
        <v>66552260</v>
      </c>
      <c r="AJ13" s="21">
        <f t="shared" si="18"/>
        <v>153566980</v>
      </c>
      <c r="AK13" s="21">
        <v>2637323</v>
      </c>
      <c r="AL13" s="21">
        <v>503154</v>
      </c>
      <c r="AM13" s="21">
        <f t="shared" si="19"/>
        <v>691028822</v>
      </c>
      <c r="AN13" s="21">
        <f t="shared" si="20"/>
        <v>379913959</v>
      </c>
      <c r="AO13" s="24">
        <f t="shared" si="21"/>
        <v>135809486</v>
      </c>
      <c r="AP13" s="21">
        <f t="shared" si="22"/>
        <v>175305377</v>
      </c>
      <c r="AQ13" s="21">
        <f t="shared" si="23"/>
        <v>-120737</v>
      </c>
      <c r="AR13" s="5"/>
      <c r="AS13" s="11"/>
      <c r="AT13" s="5"/>
      <c r="AU13" s="5"/>
      <c r="AV13" s="5"/>
      <c r="AW13" s="5"/>
      <c r="AX13" s="5"/>
      <c r="AY13" s="5"/>
      <c r="AZ13" s="5"/>
    </row>
    <row r="14" spans="1:52" s="15" customFormat="1">
      <c r="A14" s="12" t="s">
        <v>108</v>
      </c>
      <c r="B14" s="46">
        <v>19282337</v>
      </c>
      <c r="C14" s="46">
        <v>295266955</v>
      </c>
      <c r="D14" s="32">
        <f t="shared" si="7"/>
        <v>23.836236618486478</v>
      </c>
      <c r="E14" s="46">
        <v>154021857</v>
      </c>
      <c r="F14" s="46">
        <v>372474781</v>
      </c>
      <c r="G14" s="32">
        <f t="shared" si="8"/>
        <v>150.93096411539335</v>
      </c>
      <c r="H14" s="46">
        <v>71602802</v>
      </c>
      <c r="I14" s="32">
        <f t="shared" si="9"/>
        <v>88.51319894567952</v>
      </c>
      <c r="J14" s="32">
        <f t="shared" si="10"/>
        <v>86.254001788200313</v>
      </c>
      <c r="K14" s="46"/>
      <c r="L14" s="32"/>
      <c r="M14" s="32">
        <f t="shared" si="12"/>
        <v>8.5710968734781154</v>
      </c>
      <c r="N14" s="32"/>
      <c r="O14" s="46">
        <v>381597490</v>
      </c>
      <c r="P14" s="46">
        <v>695727827</v>
      </c>
      <c r="Q14" s="32">
        <f t="shared" si="0"/>
        <v>0.54848674322178581</v>
      </c>
      <c r="R14" s="46">
        <v>348226874</v>
      </c>
      <c r="S14" s="46">
        <v>185331973</v>
      </c>
      <c r="T14" s="32">
        <f t="shared" si="26"/>
        <v>1.8789357732677889</v>
      </c>
      <c r="U14" s="32"/>
      <c r="V14" s="32"/>
      <c r="W14" s="32">
        <v>1</v>
      </c>
      <c r="X14" s="32">
        <f t="shared" si="2"/>
        <v>86.254001788200313</v>
      </c>
      <c r="Y14" s="32">
        <f t="shared" si="3"/>
        <v>23.836236618486478</v>
      </c>
      <c r="Z14" s="32">
        <f t="shared" si="4"/>
        <v>150.93096411539335</v>
      </c>
      <c r="AA14" s="32">
        <f t="shared" si="5"/>
        <v>88.51319894567952</v>
      </c>
      <c r="AB14" s="32">
        <f t="shared" si="6"/>
        <v>0</v>
      </c>
      <c r="AC14" s="32">
        <f t="shared" si="25"/>
        <v>8.84243937416527</v>
      </c>
      <c r="AD14" s="46">
        <v>314130337</v>
      </c>
      <c r="AE14" s="32">
        <f t="shared" si="14"/>
        <v>1.2147743947443064</v>
      </c>
      <c r="AF14" s="46">
        <v>66835803</v>
      </c>
      <c r="AG14" s="32">
        <f t="shared" si="15"/>
        <v>9.6066019506791986E-2</v>
      </c>
      <c r="AH14" s="32">
        <f t="shared" si="16"/>
        <v>0.21276456020864995</v>
      </c>
      <c r="AI14" s="32">
        <f t="shared" si="17"/>
        <v>26638311</v>
      </c>
      <c r="AJ14" s="46">
        <f t="shared" si="18"/>
        <v>31907210</v>
      </c>
      <c r="AK14" s="46">
        <v>283845972</v>
      </c>
      <c r="AL14" s="46">
        <v>136312640</v>
      </c>
      <c r="AM14" s="46">
        <f t="shared" si="19"/>
        <v>9030012</v>
      </c>
      <c r="AN14" s="46">
        <f t="shared" si="20"/>
        <v>-35146381</v>
      </c>
      <c r="AO14" s="32">
        <f t="shared" si="21"/>
        <v>37057082</v>
      </c>
      <c r="AP14" s="46">
        <f t="shared" si="22"/>
        <v>7119311</v>
      </c>
      <c r="AQ14" s="46">
        <f t="shared" si="23"/>
        <v>66835803</v>
      </c>
      <c r="AR14" s="13"/>
      <c r="AS14" s="14"/>
      <c r="AT14" s="13"/>
      <c r="AU14" s="13"/>
      <c r="AV14" s="13"/>
      <c r="AW14" s="13"/>
      <c r="AX14" s="13"/>
      <c r="AY14" s="13"/>
      <c r="AZ14" s="13"/>
    </row>
    <row r="15" spans="1:52" s="15" customFormat="1">
      <c r="A15" s="12" t="s">
        <v>107</v>
      </c>
      <c r="B15" s="46">
        <v>20429338</v>
      </c>
      <c r="C15" s="46">
        <v>353520362</v>
      </c>
      <c r="D15" s="32">
        <f t="shared" si="7"/>
        <v>21.092726675811672</v>
      </c>
      <c r="E15" s="46">
        <v>185929067</v>
      </c>
      <c r="F15" s="46">
        <v>458328081</v>
      </c>
      <c r="G15" s="32">
        <f t="shared" si="8"/>
        <v>148.06884471693542</v>
      </c>
      <c r="H15" s="46">
        <v>50122158</v>
      </c>
      <c r="I15" s="32">
        <f t="shared" si="9"/>
        <v>51.749742409462684</v>
      </c>
      <c r="J15" s="32">
        <f t="shared" si="10"/>
        <v>117.41182898328439</v>
      </c>
      <c r="K15" s="46"/>
      <c r="L15" s="32"/>
      <c r="M15" s="32">
        <f t="shared" si="12"/>
        <v>8.6611764665612654</v>
      </c>
      <c r="N15" s="32">
        <f>(F15-F14)/F14</f>
        <v>0.2304942626437842</v>
      </c>
      <c r="O15" s="46">
        <v>346451109</v>
      </c>
      <c r="P15" s="46">
        <v>704757839</v>
      </c>
      <c r="Q15" s="32">
        <f t="shared" si="0"/>
        <v>0.49158886901008275</v>
      </c>
      <c r="R15" s="46">
        <v>379728127</v>
      </c>
      <c r="S15" s="46">
        <v>153173455</v>
      </c>
      <c r="T15" s="32">
        <f t="shared" si="26"/>
        <v>2.4790726761369979</v>
      </c>
      <c r="U15" s="32"/>
      <c r="V15" s="32"/>
      <c r="W15" s="32">
        <v>1</v>
      </c>
      <c r="X15" s="32">
        <f t="shared" si="2"/>
        <v>117.41182898328439</v>
      </c>
      <c r="Y15" s="32">
        <f t="shared" si="3"/>
        <v>21.092726675811672</v>
      </c>
      <c r="Z15" s="32">
        <f t="shared" si="4"/>
        <v>148.06884471693542</v>
      </c>
      <c r="AA15" s="32">
        <f t="shared" si="5"/>
        <v>51.749742409462684</v>
      </c>
      <c r="AB15" s="32">
        <f t="shared" si="6"/>
        <v>0</v>
      </c>
      <c r="AC15" s="32">
        <f t="shared" si="25"/>
        <v>8.8480399152148141</v>
      </c>
      <c r="AD15" s="46">
        <v>358306730</v>
      </c>
      <c r="AE15" s="32">
        <f t="shared" si="14"/>
        <v>0.96691208953848007</v>
      </c>
      <c r="AF15" s="46">
        <v>93474114</v>
      </c>
      <c r="AG15" s="32">
        <f t="shared" si="15"/>
        <v>0.13263295394150273</v>
      </c>
      <c r="AH15" s="32">
        <f t="shared" si="16"/>
        <v>0.26087736057874211</v>
      </c>
      <c r="AI15" s="32">
        <f t="shared" si="17"/>
        <v>31577924</v>
      </c>
      <c r="AJ15" s="46">
        <f t="shared" si="18"/>
        <v>-809710</v>
      </c>
      <c r="AK15" s="46">
        <v>289363671</v>
      </c>
      <c r="AL15" s="46">
        <v>173369722</v>
      </c>
      <c r="AM15" s="46">
        <f t="shared" si="19"/>
        <v>86757530</v>
      </c>
      <c r="AN15" s="46">
        <f t="shared" si="20"/>
        <v>22205492</v>
      </c>
      <c r="AO15" s="32">
        <f t="shared" si="21"/>
        <v>61820721</v>
      </c>
      <c r="AP15" s="46">
        <f t="shared" si="22"/>
        <v>2731317</v>
      </c>
      <c r="AQ15" s="46">
        <f t="shared" si="23"/>
        <v>93474114</v>
      </c>
      <c r="AR15" s="13"/>
      <c r="AS15" s="14"/>
      <c r="AT15" s="13"/>
      <c r="AU15" s="13"/>
      <c r="AV15" s="13"/>
      <c r="AW15" s="13"/>
      <c r="AX15" s="13"/>
      <c r="AY15" s="13"/>
      <c r="AZ15" s="13"/>
    </row>
    <row r="16" spans="1:52" s="15" customFormat="1">
      <c r="A16" s="12" t="s">
        <v>106</v>
      </c>
      <c r="B16" s="46">
        <v>22149563</v>
      </c>
      <c r="C16" s="46">
        <v>374894190</v>
      </c>
      <c r="D16" s="32">
        <f t="shared" si="7"/>
        <v>21.564992765025245</v>
      </c>
      <c r="E16" s="46">
        <v>185119357</v>
      </c>
      <c r="F16" s="46">
        <v>499914210</v>
      </c>
      <c r="G16" s="32">
        <f t="shared" si="8"/>
        <v>135.16032141794889</v>
      </c>
      <c r="H16" s="46">
        <v>70567958</v>
      </c>
      <c r="I16" s="32">
        <f t="shared" si="9"/>
        <v>68.705531739502277</v>
      </c>
      <c r="J16" s="32">
        <f t="shared" si="10"/>
        <v>88.019782443471854</v>
      </c>
      <c r="K16" s="46">
        <v>184738300</v>
      </c>
      <c r="L16" s="32">
        <f t="shared" si="11"/>
        <v>0.36954000567417356</v>
      </c>
      <c r="M16" s="32">
        <f t="shared" si="12"/>
        <v>8.6988954816953328</v>
      </c>
      <c r="N16" s="32">
        <f t="shared" ref="N16:N40" si="27">(F16-F15)/F15</f>
        <v>9.0734412147005242E-2</v>
      </c>
      <c r="O16" s="46">
        <v>368656601</v>
      </c>
      <c r="P16" s="46">
        <v>791515369</v>
      </c>
      <c r="Q16" s="32">
        <f t="shared" si="0"/>
        <v>0.46576050881457992</v>
      </c>
      <c r="R16" s="46">
        <v>442459363</v>
      </c>
      <c r="S16" s="46">
        <v>188432187</v>
      </c>
      <c r="T16" s="32">
        <f t="shared" si="26"/>
        <v>2.3481092590619883</v>
      </c>
      <c r="U16" s="32">
        <f t="shared" ref="U16:U23" si="28">D16+G16+I16+J16+L16</f>
        <v>313.82016837162246</v>
      </c>
      <c r="V16" s="32"/>
      <c r="W16" s="32">
        <v>1</v>
      </c>
      <c r="X16" s="32">
        <f t="shared" si="2"/>
        <v>88.019782443471854</v>
      </c>
      <c r="Y16" s="32">
        <f t="shared" si="3"/>
        <v>21.564992765025245</v>
      </c>
      <c r="Z16" s="32">
        <f t="shared" si="4"/>
        <v>135.16032141794889</v>
      </c>
      <c r="AA16" s="32">
        <f t="shared" si="5"/>
        <v>68.705531739502277</v>
      </c>
      <c r="AB16" s="32">
        <f t="shared" si="6"/>
        <v>0.36954000567417356</v>
      </c>
      <c r="AC16" s="32">
        <f t="shared" si="25"/>
        <v>8.8984593520563529</v>
      </c>
      <c r="AD16" s="46">
        <v>422858768</v>
      </c>
      <c r="AE16" s="32">
        <f t="shared" si="14"/>
        <v>0.87181969229026368</v>
      </c>
      <c r="AF16" s="46">
        <v>125052038</v>
      </c>
      <c r="AG16" s="32">
        <f t="shared" si="15"/>
        <v>0.15799066309728219</v>
      </c>
      <c r="AH16" s="32">
        <f t="shared" si="16"/>
        <v>0.29573003438348949</v>
      </c>
      <c r="AI16" s="32">
        <f t="shared" si="17"/>
        <v>6756105</v>
      </c>
      <c r="AJ16" s="46">
        <f t="shared" si="18"/>
        <v>19402723</v>
      </c>
      <c r="AK16" s="46">
        <v>314632393</v>
      </c>
      <c r="AL16" s="46">
        <v>235190443</v>
      </c>
      <c r="AM16" s="46">
        <f t="shared" si="19"/>
        <v>73972041</v>
      </c>
      <c r="AN16" s="46">
        <f t="shared" si="20"/>
        <v>2663898</v>
      </c>
      <c r="AO16" s="32">
        <f t="shared" si="21"/>
        <v>-19438205</v>
      </c>
      <c r="AP16" s="46">
        <f t="shared" si="22"/>
        <v>90746348</v>
      </c>
      <c r="AQ16" s="46">
        <f t="shared" si="23"/>
        <v>-59686262</v>
      </c>
      <c r="AR16" s="13"/>
      <c r="AS16" s="14"/>
      <c r="AT16" s="13"/>
      <c r="AU16" s="13"/>
      <c r="AV16" s="13"/>
      <c r="AW16" s="13"/>
      <c r="AX16" s="13"/>
      <c r="AY16" s="13"/>
      <c r="AZ16" s="13"/>
    </row>
    <row r="17" spans="1:52" s="15" customFormat="1">
      <c r="A17" s="12" t="s">
        <v>105</v>
      </c>
      <c r="B17" s="46">
        <v>25466976</v>
      </c>
      <c r="C17" s="46">
        <v>387991271</v>
      </c>
      <c r="D17" s="32">
        <f t="shared" si="7"/>
        <v>23.957874660535854</v>
      </c>
      <c r="E17" s="46">
        <v>204522080</v>
      </c>
      <c r="F17" s="46">
        <v>513832060</v>
      </c>
      <c r="G17" s="32">
        <f t="shared" si="8"/>
        <v>145.2820191873586</v>
      </c>
      <c r="H17" s="46">
        <v>82699111</v>
      </c>
      <c r="I17" s="32">
        <f t="shared" si="9"/>
        <v>77.798594378686431</v>
      </c>
      <c r="J17" s="32">
        <f t="shared" si="10"/>
        <v>91.441299469208019</v>
      </c>
      <c r="K17" s="46">
        <v>154547078</v>
      </c>
      <c r="L17" s="32">
        <f t="shared" si="11"/>
        <v>0.30077352121625106</v>
      </c>
      <c r="M17" s="32">
        <f t="shared" si="12"/>
        <v>8.7108211981138819</v>
      </c>
      <c r="N17" s="32">
        <f t="shared" si="27"/>
        <v>2.7840476869021188E-2</v>
      </c>
      <c r="O17" s="46">
        <v>371320499</v>
      </c>
      <c r="P17" s="46">
        <v>865487410</v>
      </c>
      <c r="Q17" s="32">
        <f t="shared" si="0"/>
        <v>0.42903050317046204</v>
      </c>
      <c r="R17" s="46">
        <v>445741294</v>
      </c>
      <c r="S17" s="46">
        <v>195700845</v>
      </c>
      <c r="T17" s="32">
        <f t="shared" si="26"/>
        <v>2.277666680488784</v>
      </c>
      <c r="U17" s="32">
        <f t="shared" si="28"/>
        <v>338.78056121700513</v>
      </c>
      <c r="V17" s="32"/>
      <c r="W17" s="32">
        <v>1</v>
      </c>
      <c r="X17" s="32">
        <f t="shared" si="2"/>
        <v>91.441299469208019</v>
      </c>
      <c r="Y17" s="32">
        <f t="shared" si="3"/>
        <v>23.957874660535854</v>
      </c>
      <c r="Z17" s="32">
        <f t="shared" si="4"/>
        <v>145.2820191873586</v>
      </c>
      <c r="AA17" s="32">
        <f t="shared" si="5"/>
        <v>77.798594378686431</v>
      </c>
      <c r="AB17" s="32">
        <f t="shared" si="6"/>
        <v>0.30077352121625106</v>
      </c>
      <c r="AC17" s="32">
        <f t="shared" si="25"/>
        <v>8.9372607546986504</v>
      </c>
      <c r="AD17" s="46">
        <v>494166911</v>
      </c>
      <c r="AE17" s="32">
        <f t="shared" si="14"/>
        <v>0.75140704635321076</v>
      </c>
      <c r="AF17" s="46">
        <v>131808143</v>
      </c>
      <c r="AG17" s="32">
        <f t="shared" si="15"/>
        <v>0.15229354173967707</v>
      </c>
      <c r="AH17" s="32">
        <f t="shared" si="16"/>
        <v>0.26672798211695725</v>
      </c>
      <c r="AI17" s="32">
        <f t="shared" si="17"/>
        <v>22018731</v>
      </c>
      <c r="AJ17" s="46">
        <f t="shared" si="18"/>
        <v>8337669</v>
      </c>
      <c r="AK17" s="46">
        <v>378078910</v>
      </c>
      <c r="AL17" s="46">
        <v>215752238</v>
      </c>
      <c r="AM17" s="46">
        <f t="shared" si="19"/>
        <v>103317437</v>
      </c>
      <c r="AN17" s="46">
        <f t="shared" si="20"/>
        <v>16840563</v>
      </c>
      <c r="AO17" s="32">
        <f t="shared" si="21"/>
        <v>35636891</v>
      </c>
      <c r="AP17" s="46">
        <f t="shared" si="22"/>
        <v>50839983</v>
      </c>
      <c r="AQ17" s="46">
        <f t="shared" si="23"/>
        <v>-22738935</v>
      </c>
      <c r="AR17" s="13"/>
      <c r="AS17" s="14"/>
      <c r="AT17" s="13"/>
      <c r="AU17" s="13"/>
      <c r="AV17" s="13"/>
      <c r="AW17" s="13"/>
      <c r="AX17" s="13"/>
      <c r="AY17" s="13"/>
      <c r="AZ17" s="13"/>
    </row>
    <row r="18" spans="1:52" s="15" customFormat="1">
      <c r="A18" s="12" t="s">
        <v>104</v>
      </c>
      <c r="B18" s="46">
        <v>36173038</v>
      </c>
      <c r="C18" s="46">
        <v>454588774</v>
      </c>
      <c r="D18" s="32">
        <f t="shared" si="7"/>
        <v>29.044181522177229</v>
      </c>
      <c r="E18" s="46">
        <v>212859749</v>
      </c>
      <c r="F18" s="46">
        <v>589021094</v>
      </c>
      <c r="G18" s="32">
        <f t="shared" si="8"/>
        <v>131.90326997864699</v>
      </c>
      <c r="H18" s="46">
        <v>92891050</v>
      </c>
      <c r="I18" s="32">
        <f t="shared" si="9"/>
        <v>74.584405047362651</v>
      </c>
      <c r="J18" s="32">
        <f t="shared" si="10"/>
        <v>86.363046453461578</v>
      </c>
      <c r="K18" s="46">
        <v>177541296</v>
      </c>
      <c r="L18" s="32">
        <f t="shared" si="11"/>
        <v>0.30141755160979006</v>
      </c>
      <c r="M18" s="32">
        <f t="shared" si="12"/>
        <v>8.7701308480023172</v>
      </c>
      <c r="N18" s="32">
        <f t="shared" si="27"/>
        <v>0.14632997793092165</v>
      </c>
      <c r="O18" s="46">
        <v>388161062</v>
      </c>
      <c r="P18" s="46">
        <v>968804847</v>
      </c>
      <c r="Q18" s="32">
        <f t="shared" si="0"/>
        <v>0.4006597027275195</v>
      </c>
      <c r="R18" s="46">
        <v>500421916</v>
      </c>
      <c r="S18" s="46">
        <v>218053500</v>
      </c>
      <c r="T18" s="32">
        <f t="shared" si="26"/>
        <v>2.2949501658996532</v>
      </c>
      <c r="U18" s="32">
        <f t="shared" si="28"/>
        <v>322.19632055325826</v>
      </c>
      <c r="V18" s="32"/>
      <c r="W18" s="32">
        <v>1</v>
      </c>
      <c r="X18" s="32">
        <f t="shared" si="2"/>
        <v>86.363046453461578</v>
      </c>
      <c r="Y18" s="32">
        <f t="shared" si="3"/>
        <v>29.044181522177229</v>
      </c>
      <c r="Z18" s="32">
        <f t="shared" si="4"/>
        <v>131.90326997864699</v>
      </c>
      <c r="AA18" s="32">
        <f t="shared" si="5"/>
        <v>74.584405047362651</v>
      </c>
      <c r="AB18" s="32">
        <f t="shared" si="6"/>
        <v>0.30141755160979006</v>
      </c>
      <c r="AC18" s="32">
        <f t="shared" si="25"/>
        <v>8.9862363029468124</v>
      </c>
      <c r="AD18" s="46">
        <v>580643785</v>
      </c>
      <c r="AE18" s="32">
        <f t="shared" si="14"/>
        <v>0.66850119131129593</v>
      </c>
      <c r="AF18" s="46">
        <v>153826874</v>
      </c>
      <c r="AG18" s="32">
        <f t="shared" si="15"/>
        <v>0.1587800416939904</v>
      </c>
      <c r="AH18" s="32">
        <f t="shared" si="16"/>
        <v>0.26492468872288022</v>
      </c>
      <c r="AI18" s="32">
        <f t="shared" si="17"/>
        <v>12666439</v>
      </c>
      <c r="AJ18" s="46">
        <f t="shared" si="18"/>
        <v>4160655</v>
      </c>
      <c r="AK18" s="46">
        <v>417837259</v>
      </c>
      <c r="AL18" s="46">
        <v>251389129</v>
      </c>
      <c r="AM18" s="46">
        <f t="shared" si="19"/>
        <v>100224368</v>
      </c>
      <c r="AN18" s="46">
        <f t="shared" si="20"/>
        <v>1631055</v>
      </c>
      <c r="AO18" s="32">
        <f t="shared" si="21"/>
        <v>127047427</v>
      </c>
      <c r="AP18" s="46">
        <f t="shared" si="22"/>
        <v>-28454114</v>
      </c>
      <c r="AQ18" s="46">
        <f t="shared" si="23"/>
        <v>-23714422</v>
      </c>
      <c r="AR18" s="13"/>
      <c r="AS18" s="14"/>
      <c r="AT18" s="13"/>
      <c r="AU18" s="13"/>
      <c r="AV18" s="13"/>
      <c r="AW18" s="13"/>
      <c r="AX18" s="13"/>
      <c r="AY18" s="13"/>
      <c r="AZ18" s="13"/>
    </row>
    <row r="19" spans="1:52" s="15" customFormat="1">
      <c r="A19" s="12" t="s">
        <v>103</v>
      </c>
      <c r="B19" s="46">
        <v>30548916</v>
      </c>
      <c r="C19" s="46">
        <v>494800327</v>
      </c>
      <c r="D19" s="32">
        <f t="shared" si="7"/>
        <v>22.53505855100213</v>
      </c>
      <c r="E19" s="46">
        <v>217020404</v>
      </c>
      <c r="F19" s="46">
        <v>645299775</v>
      </c>
      <c r="G19" s="32">
        <f t="shared" si="8"/>
        <v>122.75294449002403</v>
      </c>
      <c r="H19" s="46">
        <v>112131265</v>
      </c>
      <c r="I19" s="32">
        <f t="shared" si="9"/>
        <v>82.716015919286164</v>
      </c>
      <c r="J19" s="32">
        <f t="shared" si="10"/>
        <v>62.571987121740008</v>
      </c>
      <c r="K19" s="46">
        <v>228597234</v>
      </c>
      <c r="L19" s="32">
        <f t="shared" si="11"/>
        <v>0.35424967256497186</v>
      </c>
      <c r="M19" s="32">
        <f t="shared" si="12"/>
        <v>8.8097615136794545</v>
      </c>
      <c r="N19" s="32">
        <f t="shared" si="27"/>
        <v>9.5546121477272594E-2</v>
      </c>
      <c r="O19" s="46">
        <v>389792117</v>
      </c>
      <c r="P19" s="46">
        <v>1069029215</v>
      </c>
      <c r="Q19" s="32">
        <f t="shared" si="0"/>
        <v>0.36462251127533496</v>
      </c>
      <c r="R19" s="46">
        <v>626005876</v>
      </c>
      <c r="S19" s="46">
        <v>239543914</v>
      </c>
      <c r="T19" s="32">
        <f t="shared" si="26"/>
        <v>2.6133240688385846</v>
      </c>
      <c r="U19" s="32">
        <f t="shared" si="28"/>
        <v>290.93025575461729</v>
      </c>
      <c r="V19" s="32"/>
      <c r="W19" s="32">
        <v>1</v>
      </c>
      <c r="X19" s="32">
        <f t="shared" si="2"/>
        <v>62.571987121740008</v>
      </c>
      <c r="Y19" s="32">
        <f t="shared" si="3"/>
        <v>22.53505855100213</v>
      </c>
      <c r="Z19" s="32">
        <f t="shared" si="4"/>
        <v>122.75294449002403</v>
      </c>
      <c r="AA19" s="32">
        <f t="shared" si="5"/>
        <v>82.716015919286164</v>
      </c>
      <c r="AB19" s="32">
        <f t="shared" si="6"/>
        <v>0.35424967256497186</v>
      </c>
      <c r="AC19" s="32">
        <f t="shared" si="25"/>
        <v>9.0289895740019652</v>
      </c>
      <c r="AD19" s="46">
        <v>679237098</v>
      </c>
      <c r="AE19" s="32">
        <f t="shared" si="14"/>
        <v>0.57386753189384831</v>
      </c>
      <c r="AF19" s="46">
        <v>166493313</v>
      </c>
      <c r="AG19" s="32">
        <f t="shared" si="15"/>
        <v>0.15574252851452708</v>
      </c>
      <c r="AH19" s="32">
        <f t="shared" si="16"/>
        <v>0.24511810896406602</v>
      </c>
      <c r="AI19" s="32">
        <f t="shared" si="17"/>
        <v>8432842</v>
      </c>
      <c r="AJ19" s="46">
        <f t="shared" si="18"/>
        <v>43079781</v>
      </c>
      <c r="AK19" s="46">
        <v>391835027</v>
      </c>
      <c r="AL19" s="46">
        <v>378436556</v>
      </c>
      <c r="AM19" s="46">
        <f t="shared" si="19"/>
        <v>117496964</v>
      </c>
      <c r="AN19" s="46">
        <f t="shared" si="20"/>
        <v>18920809</v>
      </c>
      <c r="AO19" s="32">
        <f t="shared" si="21"/>
        <v>36008140</v>
      </c>
      <c r="AP19" s="46">
        <f t="shared" si="22"/>
        <v>62568015</v>
      </c>
      <c r="AQ19" s="46">
        <f t="shared" si="23"/>
        <v>-62103921</v>
      </c>
      <c r="AR19" s="13"/>
      <c r="AS19" s="14"/>
      <c r="AT19" s="13"/>
      <c r="AU19" s="13"/>
      <c r="AV19" s="13"/>
      <c r="AW19" s="13"/>
      <c r="AX19" s="13"/>
      <c r="AY19" s="13"/>
      <c r="AZ19" s="13"/>
    </row>
    <row r="20" spans="1:52" s="15" customFormat="1">
      <c r="A20" s="12" t="s">
        <v>102</v>
      </c>
      <c r="B20" s="46">
        <v>31899410</v>
      </c>
      <c r="C20" s="46">
        <v>505862583</v>
      </c>
      <c r="D20" s="32">
        <f t="shared" si="7"/>
        <v>23.016694733478637</v>
      </c>
      <c r="E20" s="46">
        <v>260100185</v>
      </c>
      <c r="F20" s="46">
        <v>658501978</v>
      </c>
      <c r="G20" s="32">
        <f t="shared" si="8"/>
        <v>144.17051230937989</v>
      </c>
      <c r="H20" s="46">
        <v>284253054</v>
      </c>
      <c r="I20" s="32">
        <f t="shared" si="9"/>
        <v>205.09989905697375</v>
      </c>
      <c r="J20" s="32">
        <f t="shared" si="10"/>
        <v>-37.912692014115237</v>
      </c>
      <c r="K20" s="46">
        <v>194699840</v>
      </c>
      <c r="L20" s="32">
        <f t="shared" si="11"/>
        <v>0.29567085066523519</v>
      </c>
      <c r="M20" s="32">
        <f t="shared" si="12"/>
        <v>8.8185570838280913</v>
      </c>
      <c r="N20" s="32">
        <f t="shared" si="27"/>
        <v>2.0459023095118854E-2</v>
      </c>
      <c r="O20" s="46">
        <v>408712926</v>
      </c>
      <c r="P20" s="46">
        <v>1186526179</v>
      </c>
      <c r="Q20" s="32">
        <f t="shared" si="0"/>
        <v>0.34446178536445088</v>
      </c>
      <c r="R20" s="46">
        <v>743174291</v>
      </c>
      <c r="S20" s="46">
        <v>284353054</v>
      </c>
      <c r="T20" s="32">
        <f t="shared" si="26"/>
        <v>2.613561839923126</v>
      </c>
      <c r="U20" s="32">
        <f t="shared" si="28"/>
        <v>334.6700849363823</v>
      </c>
      <c r="V20" s="32"/>
      <c r="W20" s="32">
        <v>1</v>
      </c>
      <c r="X20" s="32">
        <f t="shared" si="2"/>
        <v>-37.912692014115237</v>
      </c>
      <c r="Y20" s="32">
        <f t="shared" si="3"/>
        <v>23.016694733478637</v>
      </c>
      <c r="Z20" s="32">
        <f t="shared" si="4"/>
        <v>144.17051230937989</v>
      </c>
      <c r="AA20" s="32">
        <f t="shared" si="5"/>
        <v>205.09989905697375</v>
      </c>
      <c r="AB20" s="32">
        <f t="shared" si="6"/>
        <v>0.29567085066523519</v>
      </c>
      <c r="AC20" s="32">
        <f t="shared" si="25"/>
        <v>9.0742773247445214</v>
      </c>
      <c r="AD20" s="46">
        <v>777813253</v>
      </c>
      <c r="AE20" s="32">
        <f t="shared" si="14"/>
        <v>0.52546408077209761</v>
      </c>
      <c r="AF20" s="46">
        <v>174926155</v>
      </c>
      <c r="AG20" s="32">
        <f t="shared" si="15"/>
        <v>0.14742713485464529</v>
      </c>
      <c r="AH20" s="32">
        <f t="shared" si="16"/>
        <v>0.22489479875190554</v>
      </c>
      <c r="AI20" s="32">
        <f t="shared" si="17"/>
        <v>-14886195</v>
      </c>
      <c r="AJ20" s="46">
        <f t="shared" si="18"/>
        <v>-44599571</v>
      </c>
      <c r="AK20" s="46">
        <v>390406601</v>
      </c>
      <c r="AL20" s="46">
        <v>414444696</v>
      </c>
      <c r="AM20" s="46">
        <f t="shared" si="19"/>
        <v>-10795800</v>
      </c>
      <c r="AN20" s="46">
        <f t="shared" si="20"/>
        <v>-94485760</v>
      </c>
      <c r="AO20" s="32">
        <f t="shared" si="21"/>
        <v>-59846740</v>
      </c>
      <c r="AP20" s="46">
        <f t="shared" si="22"/>
        <v>143536700</v>
      </c>
      <c r="AQ20" s="46">
        <f t="shared" si="23"/>
        <v>-19773685</v>
      </c>
      <c r="AR20" s="13"/>
      <c r="AS20" s="14"/>
      <c r="AT20" s="13"/>
      <c r="AU20" s="13"/>
      <c r="AV20" s="13"/>
      <c r="AW20" s="13"/>
      <c r="AX20" s="13"/>
      <c r="AY20" s="13"/>
      <c r="AZ20" s="13"/>
    </row>
    <row r="21" spans="1:52" s="15" customFormat="1">
      <c r="A21" s="12" t="s">
        <v>101</v>
      </c>
      <c r="B21" s="46">
        <v>34782023</v>
      </c>
      <c r="C21" s="46">
        <v>519671306</v>
      </c>
      <c r="D21" s="32">
        <f t="shared" si="7"/>
        <v>24.429746742645822</v>
      </c>
      <c r="E21" s="46">
        <v>215500614</v>
      </c>
      <c r="F21" s="46">
        <v>654484502</v>
      </c>
      <c r="G21" s="32">
        <f t="shared" si="8"/>
        <v>120.18271459390492</v>
      </c>
      <c r="H21" s="46">
        <v>211821281</v>
      </c>
      <c r="I21" s="32">
        <f t="shared" si="9"/>
        <v>148.77628738077757</v>
      </c>
      <c r="J21" s="32">
        <f t="shared" si="10"/>
        <v>-4.1638260442268233</v>
      </c>
      <c r="K21" s="46">
        <v>166751316</v>
      </c>
      <c r="L21" s="32">
        <f t="shared" si="11"/>
        <v>0.2547826808586523</v>
      </c>
      <c r="M21" s="32">
        <f t="shared" si="12"/>
        <v>8.8158993670432757</v>
      </c>
      <c r="N21" s="32">
        <f t="shared" si="27"/>
        <v>-6.1009323194470347E-3</v>
      </c>
      <c r="O21" s="46">
        <v>314227166</v>
      </c>
      <c r="P21" s="46">
        <v>1175730379</v>
      </c>
      <c r="Q21" s="32">
        <f t="shared" si="0"/>
        <v>0.267261245956119</v>
      </c>
      <c r="R21" s="46">
        <v>641186595</v>
      </c>
      <c r="S21" s="46">
        <v>211821281</v>
      </c>
      <c r="T21" s="32">
        <f t="shared" si="26"/>
        <v>3.0270168888271427</v>
      </c>
      <c r="U21" s="32">
        <f t="shared" si="28"/>
        <v>289.47970535396013</v>
      </c>
      <c r="V21" s="32"/>
      <c r="W21" s="32">
        <v>1</v>
      </c>
      <c r="X21" s="32">
        <f t="shared" si="2"/>
        <v>-4.1638260442268233</v>
      </c>
      <c r="Y21" s="32">
        <f t="shared" si="3"/>
        <v>24.429746742645822</v>
      </c>
      <c r="Z21" s="32">
        <f t="shared" si="4"/>
        <v>120.18271459390492</v>
      </c>
      <c r="AA21" s="32">
        <f t="shared" si="5"/>
        <v>148.77628738077757</v>
      </c>
      <c r="AB21" s="32">
        <f t="shared" si="6"/>
        <v>0.2547826808586523</v>
      </c>
      <c r="AC21" s="32">
        <f t="shared" si="25"/>
        <v>9.0703077398203007</v>
      </c>
      <c r="AD21" s="46">
        <v>861503213</v>
      </c>
      <c r="AE21" s="32">
        <f t="shared" si="14"/>
        <v>0.36474288343716255</v>
      </c>
      <c r="AF21" s="46">
        <v>160039960</v>
      </c>
      <c r="AG21" s="32">
        <f t="shared" si="15"/>
        <v>0.13611960944321233</v>
      </c>
      <c r="AH21" s="32">
        <f t="shared" si="16"/>
        <v>0.18576826828387</v>
      </c>
      <c r="AI21" s="32">
        <f t="shared" si="17"/>
        <v>-9992725</v>
      </c>
      <c r="AJ21" s="46">
        <f t="shared" si="18"/>
        <v>-19237112</v>
      </c>
      <c r="AK21" s="46">
        <v>382148892</v>
      </c>
      <c r="AL21" s="46">
        <v>354597956</v>
      </c>
      <c r="AM21" s="46">
        <f t="shared" si="19"/>
        <v>36480935</v>
      </c>
      <c r="AN21" s="46">
        <f t="shared" si="20"/>
        <v>-112216300</v>
      </c>
      <c r="AO21" s="32">
        <f t="shared" si="21"/>
        <v>68479769</v>
      </c>
      <c r="AP21" s="46">
        <f t="shared" si="22"/>
        <v>80217466</v>
      </c>
      <c r="AQ21" s="46">
        <f t="shared" si="23"/>
        <v>-6711356</v>
      </c>
      <c r="AR21" s="13"/>
      <c r="AS21" s="14"/>
      <c r="AT21" s="13"/>
      <c r="AU21" s="13"/>
      <c r="AV21" s="13"/>
      <c r="AW21" s="13"/>
      <c r="AX21" s="13"/>
      <c r="AY21" s="13"/>
      <c r="AZ21" s="13"/>
    </row>
    <row r="22" spans="1:52" s="15" customFormat="1">
      <c r="A22" s="12" t="s">
        <v>100</v>
      </c>
      <c r="B22" s="46">
        <v>37398575</v>
      </c>
      <c r="C22" s="46">
        <v>522893723</v>
      </c>
      <c r="D22" s="32">
        <f t="shared" si="7"/>
        <v>26.10564876679539</v>
      </c>
      <c r="E22" s="46">
        <v>196263502</v>
      </c>
      <c r="F22" s="46">
        <v>657369063</v>
      </c>
      <c r="G22" s="32">
        <f t="shared" si="8"/>
        <v>108.97406382813</v>
      </c>
      <c r="H22" s="46">
        <v>57277084</v>
      </c>
      <c r="I22" s="32">
        <f t="shared" si="9"/>
        <v>39.981615269839452</v>
      </c>
      <c r="J22" s="32">
        <f t="shared" si="10"/>
        <v>95.098097325085931</v>
      </c>
      <c r="K22" s="46">
        <v>203266829</v>
      </c>
      <c r="L22" s="32">
        <f t="shared" si="11"/>
        <v>0.3092126484814513</v>
      </c>
      <c r="M22" s="32">
        <f t="shared" si="12"/>
        <v>8.8178092615275681</v>
      </c>
      <c r="N22" s="32">
        <f t="shared" si="27"/>
        <v>4.4073786181112662E-3</v>
      </c>
      <c r="O22" s="46">
        <v>202010866</v>
      </c>
      <c r="P22" s="46">
        <v>1212211314</v>
      </c>
      <c r="Q22" s="32">
        <f t="shared" si="0"/>
        <v>0.16664657693501778</v>
      </c>
      <c r="R22" s="46">
        <v>697599651</v>
      </c>
      <c r="S22" s="46">
        <v>102379742</v>
      </c>
      <c r="T22" s="32">
        <f t="shared" si="26"/>
        <v>6.8138445885124419</v>
      </c>
      <c r="U22" s="32">
        <f t="shared" si="28"/>
        <v>270.4686378383322</v>
      </c>
      <c r="V22" s="32"/>
      <c r="W22" s="32">
        <v>1</v>
      </c>
      <c r="X22" s="32">
        <f t="shared" si="2"/>
        <v>95.098097325085931</v>
      </c>
      <c r="Y22" s="32">
        <f t="shared" si="3"/>
        <v>26.10564876679539</v>
      </c>
      <c r="Z22" s="32">
        <f t="shared" si="4"/>
        <v>108.97406382813</v>
      </c>
      <c r="AA22" s="32">
        <f t="shared" si="5"/>
        <v>39.981615269839452</v>
      </c>
      <c r="AB22" s="32">
        <f t="shared" si="6"/>
        <v>0.3092126484814513</v>
      </c>
      <c r="AC22" s="32">
        <f t="shared" si="25"/>
        <v>9.0835783331180089</v>
      </c>
      <c r="AD22" s="46">
        <v>1010200448</v>
      </c>
      <c r="AE22" s="32">
        <f t="shared" si="14"/>
        <v>0.19997107148382495</v>
      </c>
      <c r="AF22" s="46">
        <v>150047235</v>
      </c>
      <c r="AG22" s="32">
        <f t="shared" si="15"/>
        <v>0.12377976782354962</v>
      </c>
      <c r="AH22" s="32">
        <f t="shared" si="16"/>
        <v>0.14853214062324391</v>
      </c>
      <c r="AI22" s="32">
        <f t="shared" si="17"/>
        <v>10278189</v>
      </c>
      <c r="AJ22" s="46">
        <f t="shared" si="18"/>
        <v>18960826</v>
      </c>
      <c r="AK22" s="46">
        <v>369168801</v>
      </c>
      <c r="AL22" s="46">
        <v>423077725</v>
      </c>
      <c r="AM22" s="46">
        <f t="shared" si="19"/>
        <v>180666492</v>
      </c>
      <c r="AN22" s="46">
        <f t="shared" si="20"/>
        <v>121691068</v>
      </c>
      <c r="AO22" s="32">
        <f t="shared" si="21"/>
        <v>124347195</v>
      </c>
      <c r="AP22" s="46">
        <f t="shared" si="22"/>
        <v>-65371771</v>
      </c>
      <c r="AQ22" s="46">
        <f t="shared" si="23"/>
        <v>-53219594</v>
      </c>
      <c r="AR22" s="13"/>
      <c r="AS22" s="14"/>
      <c r="AT22" s="13"/>
      <c r="AU22" s="13"/>
      <c r="AV22" s="13"/>
      <c r="AW22" s="13"/>
      <c r="AX22" s="13"/>
      <c r="AY22" s="13"/>
      <c r="AZ22" s="13"/>
    </row>
    <row r="23" spans="1:52" s="15" customFormat="1">
      <c r="A23" s="12" t="s">
        <v>99</v>
      </c>
      <c r="B23" s="46">
        <v>34137265</v>
      </c>
      <c r="C23" s="46">
        <v>532663076</v>
      </c>
      <c r="D23" s="32">
        <f t="shared" si="7"/>
        <v>23.392088332024723</v>
      </c>
      <c r="E23" s="46">
        <v>215224328</v>
      </c>
      <c r="F23" s="46">
        <v>656302382</v>
      </c>
      <c r="G23" s="32">
        <f t="shared" si="8"/>
        <v>119.6961673072215</v>
      </c>
      <c r="H23" s="46">
        <v>73462892</v>
      </c>
      <c r="I23" s="32">
        <f t="shared" si="9"/>
        <v>50.33942991009949</v>
      </c>
      <c r="J23" s="32">
        <f t="shared" si="10"/>
        <v>92.748825729146745</v>
      </c>
      <c r="K23" s="46">
        <v>182712955</v>
      </c>
      <c r="L23" s="32">
        <f>(K23/F23)</f>
        <v>0.27839751920936956</v>
      </c>
      <c r="M23" s="32">
        <f t="shared" si="12"/>
        <v>8.8171039804988531</v>
      </c>
      <c r="N23" s="32">
        <f t="shared" si="27"/>
        <v>-1.6226516580078244E-3</v>
      </c>
      <c r="O23" s="46">
        <v>323701934</v>
      </c>
      <c r="P23" s="46">
        <v>1392877806</v>
      </c>
      <c r="Q23" s="32">
        <f t="shared" si="0"/>
        <v>0.23239794087149093</v>
      </c>
      <c r="R23" s="46">
        <v>843118956</v>
      </c>
      <c r="S23" s="46">
        <v>120232838</v>
      </c>
      <c r="T23" s="32">
        <f t="shared" si="26"/>
        <v>7.0123850524097255</v>
      </c>
      <c r="U23" s="32">
        <f t="shared" si="28"/>
        <v>286.45490879770182</v>
      </c>
      <c r="V23" s="32"/>
      <c r="W23" s="32">
        <v>1</v>
      </c>
      <c r="X23" s="32">
        <f t="shared" si="2"/>
        <v>92.748825729146745</v>
      </c>
      <c r="Y23" s="32">
        <f t="shared" si="3"/>
        <v>23.392088332024723</v>
      </c>
      <c r="Z23" s="32">
        <f t="shared" si="4"/>
        <v>119.6961673072215</v>
      </c>
      <c r="AA23" s="32">
        <f t="shared" si="5"/>
        <v>50.33942991009949</v>
      </c>
      <c r="AB23" s="32">
        <f t="shared" si="6"/>
        <v>0.27839751920936956</v>
      </c>
      <c r="AC23" s="32">
        <f t="shared" si="25"/>
        <v>9.1439130184285364</v>
      </c>
      <c r="AD23" s="46">
        <v>1069175872</v>
      </c>
      <c r="AE23" s="32">
        <f t="shared" si="14"/>
        <v>0.30275836041313137</v>
      </c>
      <c r="AF23" s="46">
        <v>160325424</v>
      </c>
      <c r="AG23" s="32">
        <f t="shared" si="15"/>
        <v>0.11510372504276947</v>
      </c>
      <c r="AH23" s="32">
        <f t="shared" si="16"/>
        <v>0.14995234011416225</v>
      </c>
      <c r="AI23" s="32">
        <f t="shared" si="17"/>
        <v>7402565</v>
      </c>
      <c r="AJ23" s="46">
        <f t="shared" si="18"/>
        <v>-65268297</v>
      </c>
      <c r="AK23" s="46">
        <v>388348830</v>
      </c>
      <c r="AL23" s="46">
        <v>547424920</v>
      </c>
      <c r="AM23" s="46">
        <f t="shared" si="19"/>
        <v>100533287</v>
      </c>
      <c r="AN23" s="46">
        <f t="shared" si="20"/>
        <v>48412762</v>
      </c>
      <c r="AO23" s="32">
        <f t="shared" si="21"/>
        <v>30189126</v>
      </c>
      <c r="AP23" s="46">
        <f t="shared" si="22"/>
        <v>21931399</v>
      </c>
      <c r="AQ23" s="46">
        <f t="shared" si="23"/>
        <v>-22387531</v>
      </c>
      <c r="AR23" s="13"/>
      <c r="AS23" s="14"/>
      <c r="AT23" s="13"/>
      <c r="AU23" s="13"/>
      <c r="AV23" s="13"/>
      <c r="AW23" s="13"/>
      <c r="AX23" s="13"/>
      <c r="AY23" s="13"/>
      <c r="AZ23" s="13"/>
    </row>
    <row r="24" spans="1:52" s="15" customFormat="1">
      <c r="A24" s="12" t="s">
        <v>98</v>
      </c>
      <c r="B24" s="46">
        <v>32798900</v>
      </c>
      <c r="C24" s="46">
        <v>457295135</v>
      </c>
      <c r="D24" s="32">
        <f t="shared" si="7"/>
        <v>26.179151238947686</v>
      </c>
      <c r="E24" s="46">
        <v>149956031</v>
      </c>
      <c r="F24" s="46">
        <v>583450037</v>
      </c>
      <c r="G24" s="32">
        <f t="shared" si="8"/>
        <v>93.810862702884691</v>
      </c>
      <c r="H24" s="46">
        <v>76079760</v>
      </c>
      <c r="I24" s="32">
        <f t="shared" si="9"/>
        <v>60.724705501185795</v>
      </c>
      <c r="J24" s="32">
        <f t="shared" si="10"/>
        <v>59.265308440646578</v>
      </c>
      <c r="K24" s="46">
        <v>177432271</v>
      </c>
      <c r="L24" s="32">
        <f>(K24/F24)</f>
        <v>0.30410876638610962</v>
      </c>
      <c r="M24" s="32">
        <f t="shared" si="12"/>
        <v>8.7660036717194512</v>
      </c>
      <c r="N24" s="32">
        <f t="shared" si="27"/>
        <v>-0.11100423676353502</v>
      </c>
      <c r="O24" s="46">
        <v>372114696</v>
      </c>
      <c r="P24" s="46">
        <v>1493411093</v>
      </c>
      <c r="Q24" s="32">
        <f t="shared" si="0"/>
        <v>0.24917097358135132</v>
      </c>
      <c r="R24" s="46">
        <v>959230418</v>
      </c>
      <c r="S24" s="46">
        <v>109108339</v>
      </c>
      <c r="T24" s="32">
        <f t="shared" si="26"/>
        <v>8.7915408372223496</v>
      </c>
      <c r="U24" s="32"/>
      <c r="V24" s="32"/>
      <c r="W24" s="32">
        <v>1</v>
      </c>
      <c r="X24" s="32">
        <f t="shared" si="2"/>
        <v>59.265308440646578</v>
      </c>
      <c r="Y24" s="32">
        <f t="shared" si="3"/>
        <v>26.179151238947686</v>
      </c>
      <c r="Z24" s="32">
        <f t="shared" si="4"/>
        <v>93.810862702884691</v>
      </c>
      <c r="AA24" s="32">
        <f t="shared" si="5"/>
        <v>60.724705501185795</v>
      </c>
      <c r="AB24" s="32">
        <f t="shared" si="6"/>
        <v>0.30410876638610962</v>
      </c>
      <c r="AC24" s="32">
        <f t="shared" si="25"/>
        <v>9.1741793729268792</v>
      </c>
      <c r="AD24" s="46">
        <v>1121296397</v>
      </c>
      <c r="AE24" s="32">
        <f t="shared" si="14"/>
        <v>0.33186113590981242</v>
      </c>
      <c r="AF24" s="46">
        <v>167727989</v>
      </c>
      <c r="AG24" s="32">
        <f t="shared" si="15"/>
        <v>0.11231200155548865</v>
      </c>
      <c r="AH24" s="32">
        <f t="shared" si="16"/>
        <v>0.14958398996799774</v>
      </c>
      <c r="AI24" s="32">
        <f t="shared" si="17"/>
        <v>7651542</v>
      </c>
      <c r="AJ24" s="46">
        <f t="shared" si="18"/>
        <v>40091577</v>
      </c>
      <c r="AK24" s="46">
        <v>347515189</v>
      </c>
      <c r="AL24" s="46">
        <v>577614046</v>
      </c>
      <c r="AM24" s="46">
        <f t="shared" si="19"/>
        <v>53361169</v>
      </c>
      <c r="AN24" s="46">
        <f t="shared" si="20"/>
        <v>-8296043</v>
      </c>
      <c r="AO24" s="32">
        <f t="shared" si="21"/>
        <v>-110988053</v>
      </c>
      <c r="AP24" s="46">
        <f t="shared" si="22"/>
        <v>172645265</v>
      </c>
      <c r="AQ24" s="46">
        <f t="shared" si="23"/>
        <v>-9704282</v>
      </c>
      <c r="AR24" s="13"/>
      <c r="AS24" s="14"/>
      <c r="AT24" s="13"/>
      <c r="AU24" s="13"/>
      <c r="AV24" s="13"/>
      <c r="AW24" s="13"/>
      <c r="AX24" s="13"/>
      <c r="AY24" s="13"/>
      <c r="AZ24" s="13"/>
    </row>
    <row r="25" spans="1:52" s="15" customFormat="1">
      <c r="A25" s="12" t="s">
        <v>97</v>
      </c>
      <c r="B25" s="46">
        <v>25289628</v>
      </c>
      <c r="C25" s="46">
        <v>455385544</v>
      </c>
      <c r="D25" s="32">
        <f t="shared" si="7"/>
        <v>20.27010813500922</v>
      </c>
      <c r="E25" s="46">
        <v>190047608</v>
      </c>
      <c r="F25" s="46">
        <v>584095597</v>
      </c>
      <c r="G25" s="32">
        <f t="shared" si="8"/>
        <v>118.76031470923756</v>
      </c>
      <c r="H25" s="46">
        <v>79183821</v>
      </c>
      <c r="I25" s="32">
        <f t="shared" si="9"/>
        <v>63.467308187103981</v>
      </c>
      <c r="J25" s="32">
        <f t="shared" si="10"/>
        <v>75.563114657142791</v>
      </c>
      <c r="K25" s="46"/>
      <c r="L25" s="32"/>
      <c r="M25" s="32">
        <f t="shared" si="12"/>
        <v>8.7664839324752517</v>
      </c>
      <c r="N25" s="32">
        <f t="shared" si="27"/>
        <v>1.1064529249485676E-3</v>
      </c>
      <c r="O25" s="46">
        <v>363818653</v>
      </c>
      <c r="P25" s="46">
        <v>1546772262</v>
      </c>
      <c r="Q25" s="32">
        <f t="shared" si="0"/>
        <v>0.2352115188111642</v>
      </c>
      <c r="R25" s="46">
        <v>982256577</v>
      </c>
      <c r="S25" s="46">
        <v>138719093</v>
      </c>
      <c r="T25" s="32">
        <f t="shared" si="26"/>
        <v>7.0809039747686358</v>
      </c>
      <c r="U25" s="32"/>
      <c r="V25" s="32"/>
      <c r="W25" s="32">
        <v>1</v>
      </c>
      <c r="X25" s="32">
        <f t="shared" si="2"/>
        <v>75.563114657142791</v>
      </c>
      <c r="Y25" s="32">
        <f t="shared" si="3"/>
        <v>20.27010813500922</v>
      </c>
      <c r="Z25" s="32">
        <f t="shared" si="4"/>
        <v>118.76031470923756</v>
      </c>
      <c r="AA25" s="32">
        <f t="shared" si="5"/>
        <v>63.467308187103981</v>
      </c>
      <c r="AB25" s="32">
        <f t="shared" si="6"/>
        <v>0</v>
      </c>
      <c r="AC25" s="32">
        <f t="shared" si="25"/>
        <v>9.1894263753428742</v>
      </c>
      <c r="AD25" s="46">
        <v>1182953609</v>
      </c>
      <c r="AE25" s="32">
        <f t="shared" si="14"/>
        <v>0.30755107405061394</v>
      </c>
      <c r="AF25" s="46">
        <v>175379531</v>
      </c>
      <c r="AG25" s="32">
        <f t="shared" si="15"/>
        <v>0.11338419708485825</v>
      </c>
      <c r="AH25" s="32">
        <f t="shared" si="16"/>
        <v>0.1482556286786729</v>
      </c>
      <c r="AI25" s="32">
        <f t="shared" si="17"/>
        <v>34964905</v>
      </c>
      <c r="AJ25" s="46">
        <f t="shared" si="18"/>
        <v>76745228</v>
      </c>
      <c r="AK25" s="46">
        <v>388612305</v>
      </c>
      <c r="AL25" s="46">
        <v>466625993</v>
      </c>
      <c r="AM25" s="46">
        <f t="shared" si="19"/>
        <v>212144525</v>
      </c>
      <c r="AN25" s="46">
        <f t="shared" si="20"/>
        <v>62399023</v>
      </c>
      <c r="AO25" s="32">
        <f t="shared" si="21"/>
        <v>-17850787</v>
      </c>
      <c r="AP25" s="46">
        <f t="shared" si="22"/>
        <v>167596289</v>
      </c>
      <c r="AQ25" s="46">
        <f t="shared" si="23"/>
        <v>175379531</v>
      </c>
      <c r="AR25" s="13"/>
      <c r="AS25" s="14"/>
      <c r="AT25" s="13"/>
      <c r="AU25" s="13"/>
      <c r="AV25" s="13"/>
      <c r="AW25" s="13"/>
      <c r="AX25" s="13"/>
      <c r="AY25" s="13"/>
      <c r="AZ25" s="13"/>
    </row>
    <row r="26" spans="1:52" s="15" customFormat="1">
      <c r="A26" s="12" t="s">
        <v>96</v>
      </c>
      <c r="B26" s="46">
        <v>67305235</v>
      </c>
      <c r="C26" s="46">
        <v>766358382</v>
      </c>
      <c r="D26" s="32">
        <f t="shared" si="7"/>
        <v>32.0560345551228</v>
      </c>
      <c r="E26" s="46">
        <v>266792836</v>
      </c>
      <c r="F26" s="46">
        <v>1042917648</v>
      </c>
      <c r="G26" s="32">
        <f t="shared" si="8"/>
        <v>93.37207528009921</v>
      </c>
      <c r="H26" s="46">
        <v>232311987</v>
      </c>
      <c r="I26" s="32">
        <f t="shared" si="9"/>
        <v>110.64519844320044</v>
      </c>
      <c r="J26" s="32">
        <f t="shared" si="10"/>
        <v>14.782911392021575</v>
      </c>
      <c r="K26" s="46">
        <v>213405176</v>
      </c>
      <c r="L26" s="32">
        <f t="shared" si="11"/>
        <v>0.20462322831457158</v>
      </c>
      <c r="M26" s="32">
        <f t="shared" si="12"/>
        <v>9.0182500165461903</v>
      </c>
      <c r="N26" s="32">
        <f t="shared" si="27"/>
        <v>0.78552561148650468</v>
      </c>
      <c r="O26" s="46">
        <v>426217676</v>
      </c>
      <c r="P26" s="46">
        <v>1758916787</v>
      </c>
      <c r="Q26" s="32">
        <f t="shared" si="0"/>
        <v>0.24231827176256293</v>
      </c>
      <c r="R26" s="46">
        <v>1052344912</v>
      </c>
      <c r="S26" s="46">
        <v>238129295</v>
      </c>
      <c r="T26" s="32">
        <f t="shared" si="26"/>
        <v>4.4192165100896137</v>
      </c>
      <c r="U26" s="32">
        <f t="shared" ref="U26:U60" si="29">D26+G26+I26+J26+L26</f>
        <v>251.06084289875861</v>
      </c>
      <c r="V26" s="32"/>
      <c r="W26" s="32">
        <v>1</v>
      </c>
      <c r="X26" s="32">
        <f t="shared" si="2"/>
        <v>14.782911392021575</v>
      </c>
      <c r="Y26" s="32">
        <f t="shared" si="3"/>
        <v>32.0560345551228</v>
      </c>
      <c r="Z26" s="32">
        <f t="shared" si="4"/>
        <v>93.37207528009921</v>
      </c>
      <c r="AA26" s="32">
        <f t="shared" si="5"/>
        <v>110.64519844320044</v>
      </c>
      <c r="AB26" s="32">
        <f t="shared" si="6"/>
        <v>0.20462322831457158</v>
      </c>
      <c r="AC26" s="32">
        <f t="shared" si="25"/>
        <v>9.2452452938056346</v>
      </c>
      <c r="AD26" s="46">
        <v>1332699111</v>
      </c>
      <c r="AE26" s="32">
        <f t="shared" si="14"/>
        <v>0.31981538254361452</v>
      </c>
      <c r="AF26" s="46">
        <v>210344436</v>
      </c>
      <c r="AG26" s="32">
        <f t="shared" si="15"/>
        <v>0.1195874856358398</v>
      </c>
      <c r="AH26" s="32">
        <f t="shared" si="16"/>
        <v>0.15783340310189492</v>
      </c>
      <c r="AI26" s="32">
        <f t="shared" si="17"/>
        <v>27220029</v>
      </c>
      <c r="AJ26" s="46">
        <f t="shared" si="18"/>
        <v>-13542206</v>
      </c>
      <c r="AK26" s="46">
        <v>463664457</v>
      </c>
      <c r="AL26" s="46">
        <v>448775206</v>
      </c>
      <c r="AM26" s="46">
        <f t="shared" si="19"/>
        <v>373546341</v>
      </c>
      <c r="AN26" s="46">
        <f t="shared" si="20"/>
        <v>-22979380</v>
      </c>
      <c r="AO26" s="32">
        <f t="shared" si="21"/>
        <v>28598080</v>
      </c>
      <c r="AP26" s="46">
        <f t="shared" si="22"/>
        <v>367927641</v>
      </c>
      <c r="AQ26" s="46">
        <f t="shared" si="23"/>
        <v>-3060740</v>
      </c>
      <c r="AR26" s="13"/>
      <c r="AS26" s="14"/>
      <c r="AT26" s="13"/>
      <c r="AU26" s="13"/>
      <c r="AV26" s="13"/>
      <c r="AW26" s="13"/>
      <c r="AX26" s="13"/>
      <c r="AY26" s="13"/>
      <c r="AZ26" s="13"/>
    </row>
    <row r="27" spans="1:52" s="15" customFormat="1">
      <c r="A27" s="12" t="s">
        <v>95</v>
      </c>
      <c r="B27" s="46">
        <v>59008371</v>
      </c>
      <c r="C27" s="46">
        <v>800560955</v>
      </c>
      <c r="D27" s="32">
        <f t="shared" si="7"/>
        <v>26.9037045592612</v>
      </c>
      <c r="E27" s="46">
        <v>253250630</v>
      </c>
      <c r="F27" s="46">
        <v>1049633503</v>
      </c>
      <c r="G27" s="32">
        <f t="shared" si="8"/>
        <v>88.065481604582516</v>
      </c>
      <c r="H27" s="46">
        <v>245832042</v>
      </c>
      <c r="I27" s="32">
        <f t="shared" si="9"/>
        <v>112.08227776984204</v>
      </c>
      <c r="J27" s="32">
        <f t="shared" si="10"/>
        <v>2.8869083940016793</v>
      </c>
      <c r="K27" s="46">
        <v>257257175</v>
      </c>
      <c r="L27" s="32">
        <f t="shared" si="11"/>
        <v>0.24509238154529447</v>
      </c>
      <c r="M27" s="32">
        <f t="shared" si="12"/>
        <v>9.0210376843942122</v>
      </c>
      <c r="N27" s="32">
        <f t="shared" si="27"/>
        <v>6.4394873486693554E-3</v>
      </c>
      <c r="O27" s="46">
        <v>403238296</v>
      </c>
      <c r="P27" s="46">
        <v>2132463128</v>
      </c>
      <c r="Q27" s="32">
        <f t="shared" si="0"/>
        <v>0.18909508478966769</v>
      </c>
      <c r="R27" s="46">
        <v>1063808669</v>
      </c>
      <c r="S27" s="46">
        <v>251649350</v>
      </c>
      <c r="T27" s="32">
        <f t="shared" si="26"/>
        <v>4.227345188851074</v>
      </c>
      <c r="U27" s="32">
        <f t="shared" si="29"/>
        <v>230.18346470923274</v>
      </c>
      <c r="V27" s="32"/>
      <c r="W27" s="32">
        <v>1</v>
      </c>
      <c r="X27" s="32">
        <f t="shared" si="2"/>
        <v>2.8869083940016793</v>
      </c>
      <c r="Y27" s="32">
        <f t="shared" si="3"/>
        <v>26.9037045592612</v>
      </c>
      <c r="Z27" s="32">
        <f t="shared" si="4"/>
        <v>88.065481604582516</v>
      </c>
      <c r="AA27" s="32">
        <f t="shared" si="5"/>
        <v>112.08227776984204</v>
      </c>
      <c r="AB27" s="32">
        <f t="shared" si="6"/>
        <v>0.24509238154529447</v>
      </c>
      <c r="AC27" s="32">
        <f t="shared" si="25"/>
        <v>9.3288815306041197</v>
      </c>
      <c r="AD27" s="46">
        <v>1729224823</v>
      </c>
      <c r="AE27" s="32">
        <f t="shared" si="14"/>
        <v>0.23319020791086573</v>
      </c>
      <c r="AF27" s="46">
        <v>237564465</v>
      </c>
      <c r="AG27" s="32">
        <f t="shared" si="15"/>
        <v>0.11140378554765801</v>
      </c>
      <c r="AH27" s="32">
        <f t="shared" si="16"/>
        <v>0.13738205804139095</v>
      </c>
      <c r="AI27" s="32">
        <f t="shared" si="17"/>
        <v>94296527</v>
      </c>
      <c r="AJ27" s="46">
        <f t="shared" si="18"/>
        <v>-9742466</v>
      </c>
      <c r="AK27" s="46">
        <v>494230282</v>
      </c>
      <c r="AL27" s="46">
        <v>477373286</v>
      </c>
      <c r="AM27" s="46">
        <f t="shared" si="19"/>
        <v>841596489</v>
      </c>
      <c r="AN27" s="46">
        <f t="shared" si="20"/>
        <v>-28804169</v>
      </c>
      <c r="AO27" s="32">
        <f t="shared" si="21"/>
        <v>1287227</v>
      </c>
      <c r="AP27" s="46">
        <f t="shared" si="22"/>
        <v>869113431</v>
      </c>
      <c r="AQ27" s="46">
        <f t="shared" si="23"/>
        <v>-19692710</v>
      </c>
      <c r="AR27" s="13"/>
      <c r="AS27" s="14"/>
      <c r="AT27" s="13"/>
      <c r="AU27" s="13"/>
      <c r="AV27" s="13"/>
      <c r="AW27" s="13"/>
      <c r="AX27" s="13"/>
      <c r="AY27" s="13"/>
      <c r="AZ27" s="13"/>
    </row>
    <row r="28" spans="1:52" s="15" customFormat="1">
      <c r="A28" s="12" t="s">
        <v>94</v>
      </c>
      <c r="B28" s="46">
        <v>28625428</v>
      </c>
      <c r="C28" s="46">
        <v>758884974</v>
      </c>
      <c r="D28" s="32">
        <f t="shared" si="7"/>
        <v>13.767937932580544</v>
      </c>
      <c r="E28" s="46">
        <v>243508164</v>
      </c>
      <c r="F28" s="46">
        <v>1074413</v>
      </c>
      <c r="G28" s="32">
        <f t="shared" si="8"/>
        <v>82724.687675968176</v>
      </c>
      <c r="H28" s="46">
        <v>253843523</v>
      </c>
      <c r="I28" s="32">
        <f t="shared" si="9"/>
        <v>122.09081622296029</v>
      </c>
      <c r="J28" s="32">
        <f t="shared" si="10"/>
        <v>82616.364797677801</v>
      </c>
      <c r="K28" s="46">
        <v>308808182</v>
      </c>
      <c r="L28" s="32">
        <f t="shared" si="11"/>
        <v>287.42037000669205</v>
      </c>
      <c r="M28" s="32">
        <f t="shared" si="12"/>
        <v>6.031171254495086</v>
      </c>
      <c r="N28" s="32">
        <f t="shared" si="27"/>
        <v>-0.99897639223888224</v>
      </c>
      <c r="O28" s="46">
        <v>374434127</v>
      </c>
      <c r="P28" s="46">
        <v>2974059617</v>
      </c>
      <c r="Q28" s="32">
        <f t="shared" si="0"/>
        <v>0.12590000713492758</v>
      </c>
      <c r="R28" s="46">
        <v>1148613385</v>
      </c>
      <c r="S28" s="46">
        <v>295991111</v>
      </c>
      <c r="T28" s="32">
        <f t="shared" si="26"/>
        <v>3.8805671600050178</v>
      </c>
      <c r="U28" s="32">
        <f t="shared" si="29"/>
        <v>165764.33159780822</v>
      </c>
      <c r="V28" s="32"/>
      <c r="W28" s="32">
        <v>1</v>
      </c>
      <c r="X28" s="32">
        <f t="shared" si="2"/>
        <v>82616.364797677801</v>
      </c>
      <c r="Y28" s="32">
        <f t="shared" si="3"/>
        <v>13.767937932580544</v>
      </c>
      <c r="Z28" s="32">
        <f t="shared" si="4"/>
        <v>82724.687675968176</v>
      </c>
      <c r="AA28" s="32">
        <f t="shared" si="5"/>
        <v>122.09081622296029</v>
      </c>
      <c r="AB28" s="32">
        <f t="shared" si="6"/>
        <v>287.42037000669205</v>
      </c>
      <c r="AC28" s="32">
        <f t="shared" si="25"/>
        <v>9.4733496699944837</v>
      </c>
      <c r="AD28" s="46">
        <v>2559625490</v>
      </c>
      <c r="AE28" s="32">
        <f t="shared" si="14"/>
        <v>0.14628473128699776</v>
      </c>
      <c r="AF28" s="46">
        <v>331860992</v>
      </c>
      <c r="AG28" s="32">
        <f t="shared" si="15"/>
        <v>0.11158518481036891</v>
      </c>
      <c r="AH28" s="32">
        <f t="shared" si="16"/>
        <v>0.12965216720044462</v>
      </c>
      <c r="AI28" s="32">
        <f t="shared" si="17"/>
        <v>-39343877</v>
      </c>
      <c r="AJ28" s="46">
        <f t="shared" si="18"/>
        <v>40174231</v>
      </c>
      <c r="AK28" s="46">
        <v>528423457</v>
      </c>
      <c r="AL28" s="46">
        <v>478660513</v>
      </c>
      <c r="AM28" s="46">
        <f t="shared" si="19"/>
        <v>-339369053</v>
      </c>
      <c r="AN28" s="46">
        <f t="shared" si="20"/>
        <v>11739538</v>
      </c>
      <c r="AO28" s="32">
        <f t="shared" si="21"/>
        <v>191225014</v>
      </c>
      <c r="AP28" s="46">
        <f t="shared" si="22"/>
        <v>-542333605</v>
      </c>
      <c r="AQ28" s="46">
        <f t="shared" si="23"/>
        <v>23052810</v>
      </c>
      <c r="AR28" s="13"/>
      <c r="AS28" s="14"/>
      <c r="AT28" s="13"/>
      <c r="AU28" s="13"/>
      <c r="AV28" s="13"/>
      <c r="AW28" s="13"/>
      <c r="AX28" s="13"/>
      <c r="AY28" s="13"/>
      <c r="AZ28" s="13"/>
    </row>
    <row r="29" spans="1:52" s="15" customFormat="1">
      <c r="A29" s="12" t="s">
        <v>93</v>
      </c>
      <c r="B29" s="46">
        <v>29306441</v>
      </c>
      <c r="C29" s="46">
        <v>822395513</v>
      </c>
      <c r="D29" s="32">
        <f t="shared" si="7"/>
        <v>13.006942275231019</v>
      </c>
      <c r="E29" s="46">
        <v>283682395</v>
      </c>
      <c r="F29" s="46">
        <v>1196223168</v>
      </c>
      <c r="G29" s="32">
        <f t="shared" si="8"/>
        <v>86.559161321142383</v>
      </c>
      <c r="H29" s="46">
        <v>297336306</v>
      </c>
      <c r="I29" s="32">
        <f t="shared" si="9"/>
        <v>131.96539861228547</v>
      </c>
      <c r="J29" s="32">
        <f t="shared" si="10"/>
        <v>-32.39929501591206</v>
      </c>
      <c r="K29" s="46">
        <v>323467879</v>
      </c>
      <c r="L29" s="32">
        <f t="shared" si="11"/>
        <v>0.27040763601060769</v>
      </c>
      <c r="M29" s="32">
        <f t="shared" si="12"/>
        <v>9.0778122094095774</v>
      </c>
      <c r="N29" s="32">
        <f t="shared" si="27"/>
        <v>1112.3736914947976</v>
      </c>
      <c r="O29" s="46">
        <v>386173665</v>
      </c>
      <c r="P29" s="46">
        <v>2634690564</v>
      </c>
      <c r="Q29" s="32">
        <f t="shared" si="0"/>
        <v>0.14657268306062829</v>
      </c>
      <c r="R29" s="46">
        <v>1279012355</v>
      </c>
      <c r="S29" s="46">
        <v>327947860</v>
      </c>
      <c r="T29" s="32">
        <f t="shared" si="26"/>
        <v>3.9000478765130531</v>
      </c>
      <c r="U29" s="32">
        <f t="shared" si="29"/>
        <v>199.40261482875744</v>
      </c>
      <c r="V29" s="32"/>
      <c r="W29" s="32">
        <v>1</v>
      </c>
      <c r="X29" s="32">
        <f t="shared" si="2"/>
        <v>-32.39929501591206</v>
      </c>
      <c r="Y29" s="32">
        <f t="shared" si="3"/>
        <v>13.006942275231019</v>
      </c>
      <c r="Z29" s="32">
        <f t="shared" si="4"/>
        <v>86.559161321142383</v>
      </c>
      <c r="AA29" s="32">
        <f t="shared" si="5"/>
        <v>131.96539861228547</v>
      </c>
      <c r="AB29" s="32">
        <f t="shared" si="6"/>
        <v>0.27040763601060769</v>
      </c>
      <c r="AC29" s="32">
        <f t="shared" si="25"/>
        <v>9.4207296160424487</v>
      </c>
      <c r="AD29" s="46">
        <v>2248516899</v>
      </c>
      <c r="AE29" s="32">
        <f t="shared" si="14"/>
        <v>0.17174594737168572</v>
      </c>
      <c r="AF29" s="46">
        <v>292517115</v>
      </c>
      <c r="AG29" s="32">
        <f t="shared" si="15"/>
        <v>0.11102522588303466</v>
      </c>
      <c r="AH29" s="32">
        <f t="shared" si="16"/>
        <v>0.13009335848447184</v>
      </c>
      <c r="AI29" s="32">
        <f t="shared" si="17"/>
        <v>-292045456</v>
      </c>
      <c r="AJ29" s="46">
        <f t="shared" si="18"/>
        <v>-283361700</v>
      </c>
      <c r="AK29" s="46">
        <v>563201939</v>
      </c>
      <c r="AL29" s="46">
        <v>669885527</v>
      </c>
      <c r="AM29" s="46">
        <f t="shared" si="19"/>
        <v>-2631291078</v>
      </c>
      <c r="AN29" s="46">
        <f t="shared" si="20"/>
        <v>-385800901</v>
      </c>
      <c r="AO29" s="32">
        <f t="shared" si="21"/>
        <v>-669264146</v>
      </c>
      <c r="AP29" s="46">
        <f t="shared" si="22"/>
        <v>-1576226031</v>
      </c>
      <c r="AQ29" s="46">
        <f t="shared" si="23"/>
        <v>-30950764</v>
      </c>
      <c r="AR29" s="13"/>
      <c r="AS29" s="14"/>
      <c r="AT29" s="13"/>
      <c r="AU29" s="13"/>
      <c r="AV29" s="13"/>
      <c r="AW29" s="13"/>
      <c r="AX29" s="13"/>
      <c r="AY29" s="13"/>
      <c r="AZ29" s="13"/>
    </row>
    <row r="30" spans="1:52" s="15" customFormat="1">
      <c r="A30" s="12" t="s">
        <v>92</v>
      </c>
      <c r="B30" s="46">
        <v>34947</v>
      </c>
      <c r="C30" s="46">
        <v>861443</v>
      </c>
      <c r="D30" s="32">
        <f t="shared" si="7"/>
        <v>14.80731168516083</v>
      </c>
      <c r="E30" s="46">
        <v>320695</v>
      </c>
      <c r="F30" s="46">
        <v>1321772</v>
      </c>
      <c r="G30" s="32">
        <f t="shared" si="8"/>
        <v>88.558143915894732</v>
      </c>
      <c r="H30" s="46">
        <v>295755</v>
      </c>
      <c r="I30" s="32">
        <f t="shared" si="9"/>
        <v>125.31365975462103</v>
      </c>
      <c r="J30" s="32">
        <f t="shared" si="10"/>
        <v>-21.94820415356547</v>
      </c>
      <c r="K30" s="46">
        <v>374356</v>
      </c>
      <c r="L30" s="32">
        <f t="shared" si="11"/>
        <v>0.28322282511658592</v>
      </c>
      <c r="M30" s="32">
        <f t="shared" si="12"/>
        <v>6.1211565476749081</v>
      </c>
      <c r="N30" s="32">
        <f t="shared" si="27"/>
        <v>-0.99889504564419207</v>
      </c>
      <c r="O30" s="46">
        <v>372764</v>
      </c>
      <c r="P30" s="46">
        <v>3399486</v>
      </c>
      <c r="Q30" s="32">
        <f t="shared" si="0"/>
        <v>0.10965304754895298</v>
      </c>
      <c r="R30" s="46">
        <v>1334771</v>
      </c>
      <c r="S30" s="46">
        <v>314402</v>
      </c>
      <c r="T30" s="32">
        <f t="shared" si="26"/>
        <v>4.2454278280672515</v>
      </c>
      <c r="U30" s="32">
        <f t="shared" si="29"/>
        <v>207.01413402722767</v>
      </c>
      <c r="V30" s="32"/>
      <c r="W30" s="32">
        <v>1</v>
      </c>
      <c r="X30" s="32">
        <f t="shared" si="2"/>
        <v>-21.94820415356547</v>
      </c>
      <c r="Y30" s="32">
        <f t="shared" si="3"/>
        <v>14.80731168516083</v>
      </c>
      <c r="Z30" s="32">
        <f t="shared" si="4"/>
        <v>88.558143915894732</v>
      </c>
      <c r="AA30" s="32">
        <f t="shared" si="5"/>
        <v>125.31365975462103</v>
      </c>
      <c r="AB30" s="32">
        <f t="shared" si="6"/>
        <v>0.28322282511658592</v>
      </c>
      <c r="AC30" s="32">
        <f t="shared" si="25"/>
        <v>6.5314132569720309</v>
      </c>
      <c r="AD30" s="46">
        <v>3026722</v>
      </c>
      <c r="AE30" s="32">
        <f t="shared" si="14"/>
        <v>0.12315766033352253</v>
      </c>
      <c r="AF30" s="46">
        <v>471659</v>
      </c>
      <c r="AG30" s="32">
        <f t="shared" si="15"/>
        <v>0.1387442101541233</v>
      </c>
      <c r="AH30" s="32">
        <f t="shared" si="16"/>
        <v>0.15583162246152768</v>
      </c>
      <c r="AI30" s="32">
        <f t="shared" si="17"/>
        <v>-178922</v>
      </c>
      <c r="AJ30" s="46">
        <f t="shared" si="18"/>
        <v>174822</v>
      </c>
      <c r="AK30" s="46">
        <v>801422</v>
      </c>
      <c r="AL30" s="46">
        <v>621381</v>
      </c>
      <c r="AM30" s="46">
        <f t="shared" si="19"/>
        <v>5359837</v>
      </c>
      <c r="AN30" s="46">
        <f t="shared" si="20"/>
        <v>237906</v>
      </c>
      <c r="AO30" s="32">
        <f t="shared" si="21"/>
        <v>-131840</v>
      </c>
      <c r="AP30" s="46">
        <f t="shared" si="22"/>
        <v>5253771</v>
      </c>
      <c r="AQ30" s="46">
        <f t="shared" si="23"/>
        <v>97303</v>
      </c>
      <c r="AR30" s="13"/>
      <c r="AS30" s="14"/>
      <c r="AT30" s="13"/>
      <c r="AU30" s="13"/>
      <c r="AV30" s="13"/>
      <c r="AW30" s="13"/>
      <c r="AX30" s="13"/>
      <c r="AY30" s="13"/>
      <c r="AZ30" s="13"/>
    </row>
    <row r="31" spans="1:52" s="15" customFormat="1">
      <c r="A31" s="12" t="s">
        <v>91</v>
      </c>
      <c r="B31" s="46">
        <v>50275</v>
      </c>
      <c r="C31" s="46">
        <v>1142133</v>
      </c>
      <c r="D31" s="32">
        <f t="shared" si="7"/>
        <v>16.066758424806917</v>
      </c>
      <c r="E31" s="46">
        <v>495517</v>
      </c>
      <c r="F31" s="46">
        <v>1739880</v>
      </c>
      <c r="G31" s="32">
        <f t="shared" si="8"/>
        <v>103.95182713750373</v>
      </c>
      <c r="H31" s="46">
        <v>538063</v>
      </c>
      <c r="I31" s="32">
        <f t="shared" si="9"/>
        <v>171.9528242332548</v>
      </c>
      <c r="J31" s="32">
        <f t="shared" si="10"/>
        <v>-51.934238670944154</v>
      </c>
      <c r="K31" s="46">
        <v>556431</v>
      </c>
      <c r="L31" s="32">
        <f t="shared" si="11"/>
        <v>0.31980998689564799</v>
      </c>
      <c r="M31" s="32">
        <f t="shared" si="12"/>
        <v>6.2405192959061679</v>
      </c>
      <c r="N31" s="32">
        <f t="shared" si="27"/>
        <v>0.31632384405177294</v>
      </c>
      <c r="O31" s="46">
        <v>610670</v>
      </c>
      <c r="P31" s="46">
        <v>8759323</v>
      </c>
      <c r="Q31" s="32">
        <f t="shared" si="0"/>
        <v>6.9716575128009328E-2</v>
      </c>
      <c r="R31" s="46">
        <v>1168896</v>
      </c>
      <c r="S31" s="46">
        <v>553693</v>
      </c>
      <c r="T31" s="32">
        <f t="shared" si="26"/>
        <v>2.1110904418152296</v>
      </c>
      <c r="U31" s="32">
        <f t="shared" si="29"/>
        <v>240.35698111151697</v>
      </c>
      <c r="V31" s="32"/>
      <c r="W31" s="32">
        <v>1</v>
      </c>
      <c r="X31" s="32">
        <f t="shared" si="2"/>
        <v>-51.934238670944154</v>
      </c>
      <c r="Y31" s="32">
        <f t="shared" si="3"/>
        <v>16.066758424806917</v>
      </c>
      <c r="Z31" s="32">
        <f t="shared" si="4"/>
        <v>103.95182713750373</v>
      </c>
      <c r="AA31" s="32">
        <f t="shared" si="5"/>
        <v>171.9528242332548</v>
      </c>
      <c r="AB31" s="32">
        <f t="shared" si="6"/>
        <v>0.31980998689564799</v>
      </c>
      <c r="AC31" s="32">
        <f t="shared" si="25"/>
        <v>6.9424705412450072</v>
      </c>
      <c r="AD31" s="46">
        <v>8148653</v>
      </c>
      <c r="AE31" s="32">
        <f t="shared" si="14"/>
        <v>7.4941220346479348E-2</v>
      </c>
      <c r="AF31" s="46">
        <v>292737</v>
      </c>
      <c r="AG31" s="32">
        <f t="shared" si="15"/>
        <v>3.3420048558547279E-2</v>
      </c>
      <c r="AH31" s="32">
        <f t="shared" si="16"/>
        <v>3.5924587781563405E-2</v>
      </c>
      <c r="AI31" s="32">
        <f t="shared" si="17"/>
        <v>140184</v>
      </c>
      <c r="AJ31" s="46">
        <f t="shared" si="18"/>
        <v>-163460</v>
      </c>
      <c r="AK31" s="46">
        <v>6966748</v>
      </c>
      <c r="AL31" s="46">
        <v>489541</v>
      </c>
      <c r="AM31" s="46">
        <f t="shared" si="19"/>
        <v>130686</v>
      </c>
      <c r="AN31" s="46">
        <f t="shared" si="20"/>
        <v>20917</v>
      </c>
      <c r="AO31" s="32">
        <f t="shared" si="21"/>
        <v>100920</v>
      </c>
      <c r="AP31" s="46">
        <f t="shared" si="22"/>
        <v>8849</v>
      </c>
      <c r="AQ31" s="46">
        <f t="shared" si="23"/>
        <v>-263694</v>
      </c>
      <c r="AR31" s="13"/>
      <c r="AS31" s="14"/>
      <c r="AT31" s="13"/>
      <c r="AU31" s="13"/>
      <c r="AV31" s="13"/>
      <c r="AW31" s="13"/>
      <c r="AX31" s="13"/>
      <c r="AY31" s="13"/>
      <c r="AZ31" s="13"/>
    </row>
    <row r="32" spans="1:52" s="15" customFormat="1">
      <c r="A32" s="12" t="s">
        <v>90</v>
      </c>
      <c r="B32" s="46">
        <v>48204</v>
      </c>
      <c r="C32" s="46">
        <v>1406998</v>
      </c>
      <c r="D32" s="32">
        <f t="shared" si="7"/>
        <v>12.504964470454116</v>
      </c>
      <c r="E32" s="46">
        <v>332057</v>
      </c>
      <c r="F32" s="46">
        <v>1803469</v>
      </c>
      <c r="G32" s="32">
        <f t="shared" si="8"/>
        <v>67.204263006461431</v>
      </c>
      <c r="H32" s="46">
        <v>562627</v>
      </c>
      <c r="I32" s="32">
        <f t="shared" si="9"/>
        <v>145.95532829470972</v>
      </c>
      <c r="J32" s="32">
        <f t="shared" si="10"/>
        <v>-66.246100817794172</v>
      </c>
      <c r="K32" s="46">
        <v>-255001</v>
      </c>
      <c r="L32" s="32">
        <f t="shared" si="11"/>
        <v>-0.14139472316962476</v>
      </c>
      <c r="M32" s="32">
        <f t="shared" si="12"/>
        <v>6.256108681589426</v>
      </c>
      <c r="N32" s="32">
        <f t="shared" si="27"/>
        <v>3.6547922845253697E-2</v>
      </c>
      <c r="O32" s="46">
        <v>631587</v>
      </c>
      <c r="P32" s="46">
        <v>8890009</v>
      </c>
      <c r="Q32" s="32">
        <f t="shared" si="0"/>
        <v>7.1044584994233412E-2</v>
      </c>
      <c r="R32" s="46">
        <v>998498</v>
      </c>
      <c r="S32" s="46">
        <v>572965</v>
      </c>
      <c r="T32" s="32">
        <f t="shared" si="26"/>
        <v>1.7426858534116394</v>
      </c>
      <c r="U32" s="32">
        <f t="shared" si="29"/>
        <v>159.27706023066148</v>
      </c>
      <c r="V32" s="32"/>
      <c r="W32" s="32">
        <v>1</v>
      </c>
      <c r="X32" s="32">
        <f t="shared" si="2"/>
        <v>-66.246100817794172</v>
      </c>
      <c r="Y32" s="32">
        <f t="shared" si="3"/>
        <v>12.504964470454116</v>
      </c>
      <c r="Z32" s="32">
        <f t="shared" si="4"/>
        <v>67.204263006461431</v>
      </c>
      <c r="AA32" s="32">
        <f t="shared" si="5"/>
        <v>145.95532829470972</v>
      </c>
      <c r="AB32" s="32">
        <f t="shared" si="6"/>
        <v>-0.14139472316962476</v>
      </c>
      <c r="AC32" s="32">
        <f t="shared" si="25"/>
        <v>6.9489022006381953</v>
      </c>
      <c r="AD32" s="46">
        <v>8258422</v>
      </c>
      <c r="AE32" s="32">
        <f t="shared" si="14"/>
        <v>7.6477927623461242E-2</v>
      </c>
      <c r="AF32" s="46">
        <v>432921</v>
      </c>
      <c r="AG32" s="32">
        <f t="shared" si="15"/>
        <v>4.869747600930438E-2</v>
      </c>
      <c r="AH32" s="32">
        <f t="shared" si="16"/>
        <v>5.24217580549892E-2</v>
      </c>
      <c r="AI32" s="32">
        <f t="shared" si="17"/>
        <v>-128011</v>
      </c>
      <c r="AJ32" s="46">
        <f t="shared" si="18"/>
        <v>-17597</v>
      </c>
      <c r="AK32" s="46">
        <v>7485195</v>
      </c>
      <c r="AL32" s="46">
        <v>590461</v>
      </c>
      <c r="AM32" s="46">
        <f t="shared" si="19"/>
        <v>520351</v>
      </c>
      <c r="AN32" s="46">
        <f t="shared" si="20"/>
        <v>642503</v>
      </c>
      <c r="AO32" s="32">
        <f t="shared" si="21"/>
        <v>-164982</v>
      </c>
      <c r="AP32" s="46">
        <f t="shared" si="22"/>
        <v>42830</v>
      </c>
      <c r="AQ32" s="46">
        <f t="shared" si="23"/>
        <v>687922</v>
      </c>
      <c r="AR32" s="13"/>
      <c r="AS32" s="14"/>
      <c r="AT32" s="13"/>
      <c r="AU32" s="13"/>
      <c r="AV32" s="13"/>
      <c r="AW32" s="13"/>
      <c r="AX32" s="13"/>
      <c r="AY32" s="13"/>
      <c r="AZ32" s="13"/>
    </row>
    <row r="33" spans="1:52" s="15" customFormat="1">
      <c r="A33" s="12" t="s">
        <v>89</v>
      </c>
      <c r="B33" s="46">
        <v>50265</v>
      </c>
      <c r="C33" s="46">
        <v>1433280</v>
      </c>
      <c r="D33" s="32">
        <f t="shared" si="7"/>
        <v>12.800516995981244</v>
      </c>
      <c r="E33" s="46">
        <v>314460</v>
      </c>
      <c r="F33" s="46">
        <v>1749325</v>
      </c>
      <c r="G33" s="32">
        <f t="shared" si="8"/>
        <v>65.612679176253693</v>
      </c>
      <c r="H33" s="46">
        <v>651969</v>
      </c>
      <c r="I33" s="32">
        <f t="shared" si="9"/>
        <v>166.03084184527796</v>
      </c>
      <c r="J33" s="32">
        <f t="shared" si="10"/>
        <v>-87.617645673043029</v>
      </c>
      <c r="K33" s="46">
        <v>-842279</v>
      </c>
      <c r="L33" s="32">
        <f t="shared" si="11"/>
        <v>-0.48148800251525586</v>
      </c>
      <c r="M33" s="32">
        <f t="shared" si="12"/>
        <v>6.2428705027859159</v>
      </c>
      <c r="N33" s="32">
        <f t="shared" si="27"/>
        <v>-3.0022140663354902E-2</v>
      </c>
      <c r="O33" s="46">
        <v>1274090</v>
      </c>
      <c r="P33" s="46">
        <v>9410360</v>
      </c>
      <c r="Q33" s="32">
        <f t="shared" si="0"/>
        <v>0.13539226979626709</v>
      </c>
      <c r="R33" s="46">
        <v>812690</v>
      </c>
      <c r="S33" s="46">
        <v>668001</v>
      </c>
      <c r="T33" s="32">
        <f t="shared" si="26"/>
        <v>1.2165999751497378</v>
      </c>
      <c r="U33" s="32">
        <f t="shared" si="29"/>
        <v>156.34490434195462</v>
      </c>
      <c r="V33" s="32"/>
      <c r="W33" s="32">
        <v>1</v>
      </c>
      <c r="X33" s="32">
        <f t="shared" si="2"/>
        <v>-87.617645673043029</v>
      </c>
      <c r="Y33" s="32">
        <f t="shared" si="3"/>
        <v>12.800516995981244</v>
      </c>
      <c r="Z33" s="32">
        <f t="shared" si="4"/>
        <v>65.612679176253693</v>
      </c>
      <c r="AA33" s="32">
        <f t="shared" si="5"/>
        <v>166.03084184527796</v>
      </c>
      <c r="AB33" s="32">
        <f t="shared" si="6"/>
        <v>-0.48148800251525586</v>
      </c>
      <c r="AC33" s="32">
        <f t="shared" si="25"/>
        <v>6.9736062379886681</v>
      </c>
      <c r="AD33" s="46">
        <v>8136270</v>
      </c>
      <c r="AE33" s="32">
        <f t="shared" si="14"/>
        <v>0.15659386918084084</v>
      </c>
      <c r="AF33" s="46">
        <v>304910</v>
      </c>
      <c r="AG33" s="32">
        <f t="shared" si="15"/>
        <v>3.2401523427371536E-2</v>
      </c>
      <c r="AH33" s="32">
        <f t="shared" si="16"/>
        <v>3.7475403348217307E-2</v>
      </c>
      <c r="AI33" s="32">
        <f t="shared" si="17"/>
        <v>-41048</v>
      </c>
      <c r="AJ33" s="46">
        <f t="shared" si="18"/>
        <v>92053</v>
      </c>
      <c r="AK33" s="46">
        <v>8335179</v>
      </c>
      <c r="AL33" s="46">
        <v>425479</v>
      </c>
      <c r="AM33" s="46">
        <f t="shared" si="19"/>
        <v>692827</v>
      </c>
      <c r="AN33" s="46">
        <f t="shared" si="20"/>
        <v>589413</v>
      </c>
      <c r="AO33" s="32">
        <f t="shared" si="21"/>
        <v>-137935</v>
      </c>
      <c r="AP33" s="46">
        <f t="shared" si="22"/>
        <v>241349</v>
      </c>
      <c r="AQ33" s="46">
        <f t="shared" si="23"/>
        <v>1147189</v>
      </c>
      <c r="AR33" s="13"/>
      <c r="AS33" s="14"/>
      <c r="AT33" s="13"/>
      <c r="AU33" s="13"/>
      <c r="AV33" s="13"/>
      <c r="AW33" s="13"/>
      <c r="AX33" s="13"/>
      <c r="AY33" s="13"/>
      <c r="AZ33" s="13"/>
    </row>
    <row r="34" spans="1:52" s="15" customFormat="1">
      <c r="A34" s="12" t="s">
        <v>86</v>
      </c>
      <c r="B34" s="46">
        <v>45286</v>
      </c>
      <c r="C34" s="46">
        <v>1513497</v>
      </c>
      <c r="D34" s="32">
        <f t="shared" si="7"/>
        <v>10.921323266580641</v>
      </c>
      <c r="E34" s="46">
        <v>406513</v>
      </c>
      <c r="F34" s="46">
        <v>1819948</v>
      </c>
      <c r="G34" s="32">
        <f t="shared" si="8"/>
        <v>81.528288170870809</v>
      </c>
      <c r="H34" s="46">
        <v>571578</v>
      </c>
      <c r="I34" s="32">
        <f t="shared" si="9"/>
        <v>137.84366272282008</v>
      </c>
      <c r="J34" s="32">
        <f t="shared" si="10"/>
        <v>-45.394051285368633</v>
      </c>
      <c r="K34" s="46">
        <v>215215</v>
      </c>
      <c r="L34" s="32">
        <f t="shared" si="11"/>
        <v>0.11825337866796194</v>
      </c>
      <c r="M34" s="32">
        <f t="shared" si="12"/>
        <v>6.2600589793940395</v>
      </c>
      <c r="N34" s="32">
        <f t="shared" si="27"/>
        <v>4.0371571892015491E-2</v>
      </c>
      <c r="O34" s="46">
        <v>1863503</v>
      </c>
      <c r="P34" s="46">
        <v>10103187</v>
      </c>
      <c r="Q34" s="32">
        <f t="shared" si="0"/>
        <v>0.18444704626371858</v>
      </c>
      <c r="R34" s="46">
        <v>936873</v>
      </c>
      <c r="S34" s="46">
        <v>865376</v>
      </c>
      <c r="T34" s="32">
        <f t="shared" si="26"/>
        <v>1.082619578079355</v>
      </c>
      <c r="U34" s="32">
        <f t="shared" si="29"/>
        <v>185.01747625357089</v>
      </c>
      <c r="V34" s="32"/>
      <c r="W34" s="32">
        <v>1</v>
      </c>
      <c r="X34" s="32">
        <f t="shared" si="2"/>
        <v>-45.394051285368633</v>
      </c>
      <c r="Y34" s="32">
        <f t="shared" si="3"/>
        <v>10.921323266580641</v>
      </c>
      <c r="Z34" s="32">
        <f t="shared" si="4"/>
        <v>81.528288170870809</v>
      </c>
      <c r="AA34" s="32">
        <f t="shared" si="5"/>
        <v>137.84366272282008</v>
      </c>
      <c r="AB34" s="32">
        <f t="shared" si="6"/>
        <v>0.11825337866796194</v>
      </c>
      <c r="AC34" s="32">
        <f t="shared" si="25"/>
        <v>7.0044583914249881</v>
      </c>
      <c r="AD34" s="46">
        <v>8239684</v>
      </c>
      <c r="AE34" s="32">
        <f t="shared" si="14"/>
        <v>0.22616194990002045</v>
      </c>
      <c r="AF34" s="46">
        <v>263862</v>
      </c>
      <c r="AG34" s="32">
        <f t="shared" si="15"/>
        <v>2.6116709509583461E-2</v>
      </c>
      <c r="AH34" s="32">
        <f t="shared" si="16"/>
        <v>3.2023315457243261E-2</v>
      </c>
      <c r="AI34" s="32">
        <f t="shared" si="17"/>
        <v>-64589</v>
      </c>
      <c r="AJ34" s="46">
        <f t="shared" si="18"/>
        <v>-12256</v>
      </c>
      <c r="AK34" s="46">
        <v>9116072</v>
      </c>
      <c r="AL34" s="46">
        <v>287544</v>
      </c>
      <c r="AM34" s="46">
        <f t="shared" si="19"/>
        <v>-312677</v>
      </c>
      <c r="AN34" s="46">
        <f t="shared" si="20"/>
        <v>128307</v>
      </c>
      <c r="AO34" s="32">
        <f t="shared" si="21"/>
        <v>-13207</v>
      </c>
      <c r="AP34" s="46">
        <f t="shared" si="22"/>
        <v>-427777</v>
      </c>
      <c r="AQ34" s="46">
        <f t="shared" si="23"/>
        <v>48647</v>
      </c>
      <c r="AR34" s="13"/>
      <c r="AS34" s="14"/>
      <c r="AT34" s="13"/>
      <c r="AU34" s="13"/>
      <c r="AV34" s="13"/>
      <c r="AW34" s="13"/>
      <c r="AX34" s="13"/>
      <c r="AY34" s="13"/>
      <c r="AZ34" s="13"/>
    </row>
    <row r="35" spans="1:52" s="15" customFormat="1">
      <c r="A35" s="12" t="s">
        <v>85</v>
      </c>
      <c r="B35" s="46">
        <v>49659</v>
      </c>
      <c r="C35" s="46">
        <v>1548692</v>
      </c>
      <c r="D35" s="32">
        <f t="shared" si="7"/>
        <v>11.703770020120203</v>
      </c>
      <c r="E35" s="46">
        <v>394257</v>
      </c>
      <c r="F35" s="46">
        <v>1845930</v>
      </c>
      <c r="G35" s="32">
        <f t="shared" si="8"/>
        <v>77.957346703287769</v>
      </c>
      <c r="H35" s="46">
        <v>467741</v>
      </c>
      <c r="I35" s="32">
        <f t="shared" si="9"/>
        <v>110.23848835016904</v>
      </c>
      <c r="J35" s="32">
        <f t="shared" si="10"/>
        <v>-20.577371626761064</v>
      </c>
      <c r="K35" s="46">
        <v>225579</v>
      </c>
      <c r="L35" s="32">
        <f t="shared" si="11"/>
        <v>0.1222034421673628</v>
      </c>
      <c r="M35" s="32">
        <f t="shared" si="12"/>
        <v>6.2662152280061765</v>
      </c>
      <c r="N35" s="32">
        <f t="shared" si="27"/>
        <v>1.4276232068168981E-2</v>
      </c>
      <c r="O35" s="46">
        <v>1991810</v>
      </c>
      <c r="P35" s="46">
        <v>9790510</v>
      </c>
      <c r="Q35" s="32">
        <f t="shared" si="0"/>
        <v>0.20344292585370935</v>
      </c>
      <c r="R35" s="46">
        <v>745605</v>
      </c>
      <c r="S35" s="46">
        <v>773723</v>
      </c>
      <c r="T35" s="32">
        <f t="shared" si="26"/>
        <v>0.96365882880565779</v>
      </c>
      <c r="U35" s="32">
        <f t="shared" si="29"/>
        <v>179.44443688898329</v>
      </c>
      <c r="V35" s="32"/>
      <c r="W35" s="32">
        <v>1</v>
      </c>
      <c r="X35" s="32">
        <f t="shared" si="2"/>
        <v>-20.577371626761064</v>
      </c>
      <c r="Y35" s="32">
        <f t="shared" si="3"/>
        <v>11.703770020120203</v>
      </c>
      <c r="Z35" s="32">
        <f t="shared" si="4"/>
        <v>77.957346703287769</v>
      </c>
      <c r="AA35" s="32">
        <f t="shared" si="5"/>
        <v>110.23848835016904</v>
      </c>
      <c r="AB35" s="32">
        <f t="shared" si="6"/>
        <v>0.1222034421673628</v>
      </c>
      <c r="AC35" s="32">
        <f t="shared" si="25"/>
        <v>6.9908053153390748</v>
      </c>
      <c r="AD35" s="46">
        <v>7798700</v>
      </c>
      <c r="AE35" s="32">
        <f t="shared" si="14"/>
        <v>0.25540282354751431</v>
      </c>
      <c r="AF35" s="46">
        <v>199273</v>
      </c>
      <c r="AG35" s="32">
        <f t="shared" si="15"/>
        <v>2.0353689440080241E-2</v>
      </c>
      <c r="AH35" s="32">
        <f t="shared" si="16"/>
        <v>2.5552079192685959E-2</v>
      </c>
      <c r="AI35" s="32">
        <f t="shared" si="17"/>
        <v>15875</v>
      </c>
      <c r="AJ35" s="46">
        <f t="shared" si="18"/>
        <v>-92067</v>
      </c>
      <c r="AK35" s="46">
        <v>8821779</v>
      </c>
      <c r="AL35" s="46">
        <v>274337</v>
      </c>
      <c r="AM35" s="46">
        <f t="shared" si="19"/>
        <v>69701</v>
      </c>
      <c r="AN35" s="46">
        <f t="shared" si="20"/>
        <v>-136803</v>
      </c>
      <c r="AO35" s="32">
        <f t="shared" si="21"/>
        <v>75988</v>
      </c>
      <c r="AP35" s="46">
        <f t="shared" si="22"/>
        <v>130516</v>
      </c>
      <c r="AQ35" s="46">
        <f t="shared" si="23"/>
        <v>-26306</v>
      </c>
      <c r="AR35" s="13"/>
      <c r="AS35" s="14"/>
      <c r="AT35" s="13"/>
      <c r="AU35" s="13"/>
      <c r="AV35" s="13"/>
      <c r="AW35" s="13"/>
      <c r="AX35" s="13"/>
      <c r="AY35" s="13"/>
      <c r="AZ35" s="13"/>
    </row>
    <row r="36" spans="1:52" s="15" customFormat="1">
      <c r="A36" s="12" t="s">
        <v>84</v>
      </c>
      <c r="B36" s="46">
        <v>38300</v>
      </c>
      <c r="C36" s="46">
        <v>1065468</v>
      </c>
      <c r="D36" s="32">
        <f t="shared" si="7"/>
        <v>13.120525440463721</v>
      </c>
      <c r="E36" s="46">
        <v>302190</v>
      </c>
      <c r="F36" s="46">
        <v>1236866</v>
      </c>
      <c r="G36" s="32">
        <f>(E36/F36)*365</f>
        <v>89.176475058737154</v>
      </c>
      <c r="H36" s="46">
        <v>357667</v>
      </c>
      <c r="I36" s="32">
        <f t="shared" si="9"/>
        <v>122.5268661283117</v>
      </c>
      <c r="J36" s="32">
        <f t="shared" si="10"/>
        <v>-20.229865629110819</v>
      </c>
      <c r="K36" s="46">
        <v>285333</v>
      </c>
      <c r="L36" s="32">
        <f t="shared" si="11"/>
        <v>0.23069030921700492</v>
      </c>
      <c r="M36" s="32">
        <f t="shared" si="12"/>
        <v>6.092322651437641</v>
      </c>
      <c r="N36" s="32">
        <f t="shared" si="27"/>
        <v>-0.32994967306452572</v>
      </c>
      <c r="O36" s="46">
        <v>1855007</v>
      </c>
      <c r="P36" s="46">
        <v>9860211</v>
      </c>
      <c r="Q36" s="32">
        <f t="shared" si="0"/>
        <v>0.18813055826087291</v>
      </c>
      <c r="R36" s="46">
        <v>872268</v>
      </c>
      <c r="S36" s="46">
        <v>663060</v>
      </c>
      <c r="T36" s="32">
        <f t="shared" si="26"/>
        <v>1.3155189575604018</v>
      </c>
      <c r="U36" s="32">
        <f t="shared" si="29"/>
        <v>204.82469130761879</v>
      </c>
      <c r="V36" s="32"/>
      <c r="W36" s="32">
        <v>1</v>
      </c>
      <c r="X36" s="32">
        <f t="shared" si="2"/>
        <v>-20.229865629110819</v>
      </c>
      <c r="Y36" s="32">
        <f t="shared" si="3"/>
        <v>13.120525440463721</v>
      </c>
      <c r="Z36" s="32">
        <f t="shared" si="4"/>
        <v>89.176475058737154</v>
      </c>
      <c r="AA36" s="32">
        <f t="shared" si="5"/>
        <v>122.5268661283117</v>
      </c>
      <c r="AB36" s="32">
        <f t="shared" si="6"/>
        <v>0.23069030921700492</v>
      </c>
      <c r="AC36" s="32">
        <f t="shared" si="25"/>
        <v>6.9938862085675</v>
      </c>
      <c r="AD36" s="46">
        <v>8005204</v>
      </c>
      <c r="AE36" s="32">
        <f t="shared" si="14"/>
        <v>0.2317251377978625</v>
      </c>
      <c r="AF36" s="46">
        <v>215148</v>
      </c>
      <c r="AG36" s="32">
        <f t="shared" si="15"/>
        <v>2.1819817040426417E-2</v>
      </c>
      <c r="AH36" s="32">
        <f t="shared" si="16"/>
        <v>2.6876017150843378E-2</v>
      </c>
      <c r="AI36" s="32">
        <f t="shared" si="17"/>
        <v>-14690</v>
      </c>
      <c r="AJ36" s="46">
        <f t="shared" si="18"/>
        <v>-109540</v>
      </c>
      <c r="AK36" s="46">
        <v>8795476</v>
      </c>
      <c r="AL36" s="46">
        <v>350325</v>
      </c>
      <c r="AM36" s="46">
        <f t="shared" si="19"/>
        <v>-5037320</v>
      </c>
      <c r="AN36" s="46">
        <f t="shared" si="20"/>
        <v>-379199</v>
      </c>
      <c r="AO36" s="32">
        <f t="shared" si="21"/>
        <v>19338</v>
      </c>
      <c r="AP36" s="46">
        <f t="shared" si="22"/>
        <v>-4677459</v>
      </c>
      <c r="AQ36" s="46">
        <f t="shared" si="23"/>
        <v>-70185</v>
      </c>
      <c r="AR36" s="13"/>
      <c r="AS36" s="14"/>
      <c r="AT36" s="13"/>
      <c r="AU36" s="13"/>
      <c r="AV36" s="13"/>
      <c r="AW36" s="13"/>
      <c r="AX36" s="13"/>
      <c r="AY36" s="13"/>
      <c r="AZ36" s="13"/>
    </row>
    <row r="37" spans="1:52" s="15" customFormat="1">
      <c r="A37" s="12" t="s">
        <v>83</v>
      </c>
      <c r="B37" s="46">
        <v>37228</v>
      </c>
      <c r="C37" s="46">
        <v>1143212</v>
      </c>
      <c r="D37" s="32">
        <f t="shared" si="7"/>
        <v>11.886001896411164</v>
      </c>
      <c r="E37" s="46">
        <v>192650</v>
      </c>
      <c r="F37" s="46">
        <v>1340166</v>
      </c>
      <c r="G37" s="32">
        <f>(E37/F37)*365</f>
        <v>52.469059803039329</v>
      </c>
      <c r="H37" s="46">
        <v>323565</v>
      </c>
      <c r="I37" s="32">
        <f t="shared" si="9"/>
        <v>103.30649520823785</v>
      </c>
      <c r="J37" s="32">
        <f t="shared" si="10"/>
        <v>-38.95143350878736</v>
      </c>
      <c r="K37" s="46">
        <v>430364</v>
      </c>
      <c r="L37" s="32">
        <f t="shared" si="11"/>
        <v>0.32112738272721442</v>
      </c>
      <c r="M37" s="32">
        <f t="shared" si="12"/>
        <v>6.127158595692352</v>
      </c>
      <c r="N37" s="32">
        <f t="shared" si="27"/>
        <v>8.3517535448464103E-2</v>
      </c>
      <c r="O37" s="46">
        <v>1475808</v>
      </c>
      <c r="P37" s="46">
        <v>4822891</v>
      </c>
      <c r="Q37" s="32">
        <f t="shared" si="0"/>
        <v>0.30600069543350661</v>
      </c>
      <c r="R37" s="46">
        <v>599541</v>
      </c>
      <c r="S37" s="46">
        <v>522039</v>
      </c>
      <c r="T37" s="32">
        <f t="shared" si="26"/>
        <v>1.1484601725158465</v>
      </c>
      <c r="U37" s="32">
        <f t="shared" si="29"/>
        <v>129.03125078162819</v>
      </c>
      <c r="V37" s="32"/>
      <c r="W37" s="32">
        <v>1</v>
      </c>
      <c r="X37" s="32">
        <f t="shared" si="2"/>
        <v>-38.95143350878736</v>
      </c>
      <c r="Y37" s="32">
        <f t="shared" si="3"/>
        <v>11.886001896411164</v>
      </c>
      <c r="Z37" s="32">
        <f t="shared" si="4"/>
        <v>52.469059803039329</v>
      </c>
      <c r="AA37" s="32">
        <f t="shared" si="5"/>
        <v>103.30649520823785</v>
      </c>
      <c r="AB37" s="32">
        <f t="shared" si="6"/>
        <v>0.32112738272721442</v>
      </c>
      <c r="AC37" s="32">
        <f t="shared" si="25"/>
        <v>6.6833074467376701</v>
      </c>
      <c r="AD37" s="46">
        <v>3347083</v>
      </c>
      <c r="AE37" s="32">
        <f t="shared" si="14"/>
        <v>0.44092363410169394</v>
      </c>
      <c r="AF37" s="46">
        <v>200458</v>
      </c>
      <c r="AG37" s="32">
        <f t="shared" si="15"/>
        <v>4.1563866983516731E-2</v>
      </c>
      <c r="AH37" s="32">
        <f t="shared" si="16"/>
        <v>5.9890358261208344E-2</v>
      </c>
      <c r="AI37" s="32">
        <f t="shared" si="17"/>
        <v>36493</v>
      </c>
      <c r="AJ37" s="46">
        <f t="shared" si="18"/>
        <v>-18753</v>
      </c>
      <c r="AK37" s="46">
        <v>4026709</v>
      </c>
      <c r="AL37" s="46">
        <v>369663</v>
      </c>
      <c r="AM37" s="46">
        <f t="shared" si="19"/>
        <v>-8280</v>
      </c>
      <c r="AN37" s="46">
        <f t="shared" si="20"/>
        <v>-195522</v>
      </c>
      <c r="AO37" s="32">
        <f t="shared" si="21"/>
        <v>84187</v>
      </c>
      <c r="AP37" s="46">
        <f t="shared" si="22"/>
        <v>103055</v>
      </c>
      <c r="AQ37" s="46">
        <f t="shared" si="23"/>
        <v>-229906</v>
      </c>
      <c r="AR37" s="13"/>
      <c r="AS37" s="14"/>
      <c r="AT37" s="13"/>
      <c r="AU37" s="13"/>
      <c r="AV37" s="13"/>
      <c r="AW37" s="13"/>
      <c r="AX37" s="13"/>
      <c r="AY37" s="13"/>
      <c r="AZ37" s="13"/>
    </row>
    <row r="38" spans="1:52" s="15" customFormat="1">
      <c r="A38" s="12" t="s">
        <v>82</v>
      </c>
      <c r="B38" s="46">
        <v>27067</v>
      </c>
      <c r="C38" s="46">
        <v>1174890</v>
      </c>
      <c r="D38" s="32">
        <f t="shared" si="7"/>
        <v>8.4088340185038604</v>
      </c>
      <c r="E38" s="46">
        <v>173897</v>
      </c>
      <c r="F38" s="46">
        <v>1376128</v>
      </c>
      <c r="G38" s="32">
        <f>(E38/F38)*365</f>
        <v>46.123910711794252</v>
      </c>
      <c r="H38" s="46">
        <v>322575</v>
      </c>
      <c r="I38" s="32">
        <f t="shared" si="9"/>
        <v>100.21353062839925</v>
      </c>
      <c r="J38" s="32">
        <f t="shared" si="10"/>
        <v>-45.680785898101142</v>
      </c>
      <c r="K38" s="46">
        <v>408568</v>
      </c>
      <c r="L38" s="32">
        <f t="shared" si="11"/>
        <v>0.29689680029764676</v>
      </c>
      <c r="M38" s="32">
        <f t="shared" si="12"/>
        <v>6.1386588315072519</v>
      </c>
      <c r="N38" s="32">
        <f t="shared" si="27"/>
        <v>2.6833989222230677E-2</v>
      </c>
      <c r="O38" s="46">
        <v>1280286</v>
      </c>
      <c r="P38" s="46">
        <v>4814611</v>
      </c>
      <c r="Q38" s="32">
        <f t="shared" si="0"/>
        <v>0.26591681030928566</v>
      </c>
      <c r="R38" s="46">
        <v>654814</v>
      </c>
      <c r="S38" s="46">
        <v>519097</v>
      </c>
      <c r="T38" s="32">
        <f>(R38/S38)</f>
        <v>1.2614482457035969</v>
      </c>
      <c r="U38" s="32">
        <f t="shared" si="29"/>
        <v>109.36238626089389</v>
      </c>
      <c r="V38" s="32"/>
      <c r="W38" s="32">
        <v>1</v>
      </c>
      <c r="X38" s="32">
        <f t="shared" si="2"/>
        <v>-45.680785898101142</v>
      </c>
      <c r="Y38" s="32">
        <f t="shared" si="3"/>
        <v>8.4088340185038604</v>
      </c>
      <c r="Z38" s="32">
        <f t="shared" si="4"/>
        <v>46.123910711794252</v>
      </c>
      <c r="AA38" s="32">
        <f t="shared" si="5"/>
        <v>100.21353062839925</v>
      </c>
      <c r="AB38" s="32">
        <f t="shared" si="6"/>
        <v>0.29689680029764676</v>
      </c>
      <c r="AC38" s="32">
        <f t="shared" si="25"/>
        <v>6.6825612037392421</v>
      </c>
      <c r="AD38" s="46">
        <v>3534325</v>
      </c>
      <c r="AE38" s="32">
        <f t="shared" si="14"/>
        <v>0.36224342696271566</v>
      </c>
      <c r="AF38" s="46">
        <v>236951</v>
      </c>
      <c r="AG38" s="32">
        <f t="shared" si="15"/>
        <v>4.9214983308101111E-2</v>
      </c>
      <c r="AH38" s="32">
        <f t="shared" si="16"/>
        <v>6.70427875195405E-2</v>
      </c>
      <c r="AI38" s="32">
        <f t="shared" si="17"/>
        <v>6831</v>
      </c>
      <c r="AJ38" s="46">
        <f t="shared" si="18"/>
        <v>14215</v>
      </c>
      <c r="AK38" s="46">
        <v>3943010</v>
      </c>
      <c r="AL38" s="46">
        <v>453850</v>
      </c>
      <c r="AM38" s="46">
        <f t="shared" si="19"/>
        <v>514984</v>
      </c>
      <c r="AN38" s="46">
        <f t="shared" si="20"/>
        <v>341439</v>
      </c>
      <c r="AO38" s="32">
        <f t="shared" si="21"/>
        <v>572160</v>
      </c>
      <c r="AP38" s="46">
        <f t="shared" si="22"/>
        <v>-398615</v>
      </c>
      <c r="AQ38" s="46">
        <f t="shared" si="23"/>
        <v>-171617</v>
      </c>
      <c r="AR38" s="13"/>
      <c r="AS38" s="14"/>
      <c r="AT38" s="13"/>
      <c r="AU38" s="13"/>
      <c r="AV38" s="13"/>
      <c r="AW38" s="13"/>
      <c r="AX38" s="13"/>
      <c r="AY38" s="13"/>
      <c r="AZ38" s="13"/>
    </row>
    <row r="39" spans="1:52" s="15" customFormat="1">
      <c r="A39" s="12" t="s">
        <v>44</v>
      </c>
      <c r="B39" s="46">
        <v>31120</v>
      </c>
      <c r="C39" s="46">
        <v>1113669</v>
      </c>
      <c r="D39" s="32">
        <f t="shared" si="7"/>
        <v>10.199439869476478</v>
      </c>
      <c r="E39" s="46">
        <v>188112</v>
      </c>
      <c r="F39" s="46">
        <v>1295927</v>
      </c>
      <c r="G39" s="32">
        <f>(E39/F39)*365</f>
        <v>52.982058402981032</v>
      </c>
      <c r="H39" s="46">
        <v>307269</v>
      </c>
      <c r="I39" s="32">
        <f t="shared" si="9"/>
        <v>100.70603114569948</v>
      </c>
      <c r="J39" s="32">
        <f t="shared" si="10"/>
        <v>-37.524532873241974</v>
      </c>
      <c r="K39" s="46">
        <v>324373</v>
      </c>
      <c r="L39" s="32">
        <f t="shared" si="11"/>
        <v>0.25030190743768749</v>
      </c>
      <c r="M39" s="32">
        <f t="shared" si="12"/>
        <v>6.1125805382706115</v>
      </c>
      <c r="N39" s="32">
        <f t="shared" si="27"/>
        <v>-5.8280189052181193E-2</v>
      </c>
      <c r="O39" s="46">
        <v>1621725</v>
      </c>
      <c r="P39" s="46">
        <v>5329595</v>
      </c>
      <c r="Q39" s="32">
        <f t="shared" si="0"/>
        <v>0.30428672347523594</v>
      </c>
      <c r="R39" s="46">
        <v>1245242</v>
      </c>
      <c r="S39" s="46">
        <v>503895</v>
      </c>
      <c r="T39" s="32">
        <f>(R39/S39)</f>
        <v>2.4712330941962115</v>
      </c>
      <c r="U39" s="32">
        <f t="shared" si="29"/>
        <v>126.61329845235269</v>
      </c>
      <c r="V39" s="32"/>
      <c r="W39" s="32">
        <v>1</v>
      </c>
      <c r="X39" s="32">
        <f t="shared" si="2"/>
        <v>-37.524532873241974</v>
      </c>
      <c r="Y39" s="32">
        <f t="shared" si="3"/>
        <v>10.199439869476478</v>
      </c>
      <c r="Z39" s="32">
        <f t="shared" si="4"/>
        <v>52.982058402981032</v>
      </c>
      <c r="AA39" s="32">
        <f t="shared" si="5"/>
        <v>100.70603114569948</v>
      </c>
      <c r="AB39" s="32">
        <f t="shared" si="6"/>
        <v>0.25030190743768749</v>
      </c>
      <c r="AC39" s="32">
        <f t="shared" si="25"/>
        <v>6.7266942079106284</v>
      </c>
      <c r="AD39" s="46">
        <v>3707870</v>
      </c>
      <c r="AE39" s="32">
        <f t="shared" si="14"/>
        <v>0.43737374827057046</v>
      </c>
      <c r="AF39" s="46">
        <v>243782</v>
      </c>
      <c r="AG39" s="32">
        <f t="shared" si="15"/>
        <v>4.5741186713061689E-2</v>
      </c>
      <c r="AH39" s="32">
        <f t="shared" si="16"/>
        <v>6.5747180996097485E-2</v>
      </c>
      <c r="AI39" s="32">
        <f t="shared" si="17"/>
        <v>4112</v>
      </c>
      <c r="AJ39" s="46">
        <f t="shared" si="18"/>
        <v>-3587</v>
      </c>
      <c r="AK39" s="46">
        <v>3864722</v>
      </c>
      <c r="AL39" s="46">
        <v>1026010</v>
      </c>
      <c r="AM39" s="46">
        <f t="shared" si="19"/>
        <v>4411404</v>
      </c>
      <c r="AN39" s="46">
        <f t="shared" si="20"/>
        <v>-258200</v>
      </c>
      <c r="AO39" s="32">
        <f t="shared" si="21"/>
        <v>7337</v>
      </c>
      <c r="AP39" s="46">
        <f t="shared" si="22"/>
        <v>4662267</v>
      </c>
      <c r="AQ39" s="46">
        <f t="shared" si="23"/>
        <v>-80591</v>
      </c>
      <c r="AR39" s="13"/>
      <c r="AS39" s="14"/>
      <c r="AT39" s="13"/>
      <c r="AU39" s="13"/>
      <c r="AV39" s="13"/>
      <c r="AW39" s="13"/>
      <c r="AX39" s="13"/>
      <c r="AY39" s="13"/>
      <c r="AZ39" s="13"/>
    </row>
    <row r="40" spans="1:52" s="15" customFormat="1">
      <c r="A40" s="12" t="s">
        <v>39</v>
      </c>
      <c r="B40" s="46">
        <v>28648</v>
      </c>
      <c r="C40" s="46">
        <v>1058678</v>
      </c>
      <c r="D40" s="32">
        <f t="shared" si="7"/>
        <v>9.8769597554686115</v>
      </c>
      <c r="E40" s="46">
        <v>184525</v>
      </c>
      <c r="F40" s="46">
        <v>1274604</v>
      </c>
      <c r="G40" s="32">
        <f t="shared" ref="G40:G275" si="30">(E40/F40)*365</f>
        <v>52.841215781529002</v>
      </c>
      <c r="H40" s="46">
        <v>279373</v>
      </c>
      <c r="I40" s="32">
        <f t="shared" si="9"/>
        <v>96.319319944307907</v>
      </c>
      <c r="J40" s="32">
        <f t="shared" si="10"/>
        <v>-33.601144407310294</v>
      </c>
      <c r="K40" s="46">
        <v>337412</v>
      </c>
      <c r="L40" s="32">
        <f t="shared" si="11"/>
        <v>0.26471908137743172</v>
      </c>
      <c r="M40" s="32">
        <f t="shared" si="12"/>
        <v>6.1053752770617837</v>
      </c>
      <c r="N40" s="32">
        <f t="shared" si="27"/>
        <v>-1.6453858897916319E-2</v>
      </c>
      <c r="O40" s="46">
        <v>1363525</v>
      </c>
      <c r="P40" s="46">
        <v>9740999</v>
      </c>
      <c r="Q40" s="32">
        <f t="shared" si="0"/>
        <v>0.13997794271408917</v>
      </c>
      <c r="R40" s="46">
        <v>1246520</v>
      </c>
      <c r="S40" s="46">
        <v>461713</v>
      </c>
      <c r="T40" s="32">
        <f t="shared" ref="T40:T296" si="31">(R40/S40)</f>
        <v>2.6997723694156326</v>
      </c>
      <c r="U40" s="32">
        <f t="shared" si="29"/>
        <v>125.70107015537265</v>
      </c>
      <c r="V40" s="32"/>
      <c r="W40" s="32">
        <v>1</v>
      </c>
      <c r="X40" s="32">
        <f t="shared" si="2"/>
        <v>-33.601144407310294</v>
      </c>
      <c r="Y40" s="32">
        <f t="shared" si="3"/>
        <v>9.8769597554686115</v>
      </c>
      <c r="Z40" s="32">
        <f t="shared" si="4"/>
        <v>52.841215781529002</v>
      </c>
      <c r="AA40" s="32">
        <f t="shared" si="5"/>
        <v>96.319319944307907</v>
      </c>
      <c r="AB40" s="32">
        <f t="shared" si="6"/>
        <v>0.26471908137743172</v>
      </c>
      <c r="AC40" s="32">
        <f t="shared" si="25"/>
        <v>6.9886034987614831</v>
      </c>
      <c r="AD40" s="46">
        <v>8377474</v>
      </c>
      <c r="AE40" s="32">
        <f t="shared" si="14"/>
        <v>0.16276087517550039</v>
      </c>
      <c r="AF40" s="46">
        <v>247894</v>
      </c>
      <c r="AG40" s="32">
        <f t="shared" si="15"/>
        <v>2.5448519191922717E-2</v>
      </c>
      <c r="AH40" s="32">
        <f t="shared" si="16"/>
        <v>2.9590542447520577E-2</v>
      </c>
      <c r="AI40" s="32">
        <f t="shared" si="17"/>
        <v>-157240</v>
      </c>
      <c r="AJ40" s="46">
        <f t="shared" si="18"/>
        <v>134956</v>
      </c>
      <c r="AK40" s="46">
        <v>8290311</v>
      </c>
      <c r="AL40" s="46">
        <v>1033347</v>
      </c>
      <c r="AM40" s="46">
        <f t="shared" si="19"/>
        <v>-7291872</v>
      </c>
      <c r="AN40" s="46">
        <f t="shared" si="20"/>
        <v>584695</v>
      </c>
      <c r="AO40" s="32">
        <f t="shared" si="21"/>
        <v>-1033347</v>
      </c>
      <c r="AP40" s="46">
        <f t="shared" si="22"/>
        <v>-6843220</v>
      </c>
      <c r="AQ40" s="46">
        <f t="shared" si="23"/>
        <v>-89518</v>
      </c>
      <c r="AR40" s="13"/>
      <c r="AS40" s="14"/>
      <c r="AT40" s="13"/>
      <c r="AU40" s="13"/>
      <c r="AV40" s="13"/>
      <c r="AW40" s="13"/>
      <c r="AX40" s="13"/>
      <c r="AY40" s="13"/>
      <c r="AZ40" s="13"/>
    </row>
    <row r="41" spans="1:52" s="3" customFormat="1">
      <c r="A41" s="4" t="s">
        <v>115</v>
      </c>
      <c r="B41" s="21">
        <v>17348</v>
      </c>
      <c r="C41" s="21">
        <v>861639</v>
      </c>
      <c r="D41" s="24">
        <f t="shared" si="7"/>
        <v>7.3488084917233323</v>
      </c>
      <c r="E41" s="21">
        <v>319481</v>
      </c>
      <c r="F41" s="21">
        <v>1130739</v>
      </c>
      <c r="G41" s="24">
        <f t="shared" si="30"/>
        <v>103.12774654451646</v>
      </c>
      <c r="H41" s="21">
        <v>685253</v>
      </c>
      <c r="I41" s="24">
        <f t="shared" si="9"/>
        <v>290.28090070203416</v>
      </c>
      <c r="J41" s="24">
        <f t="shared" si="10"/>
        <v>-179.80434566579436</v>
      </c>
      <c r="K41" s="21">
        <v>-253438</v>
      </c>
      <c r="L41" s="24">
        <f t="shared" si="11"/>
        <v>-0.22413483571363507</v>
      </c>
      <c r="M41" s="24">
        <f t="shared" si="12"/>
        <v>6.0533623715561058</v>
      </c>
      <c r="N41" s="24"/>
      <c r="O41" s="21">
        <v>1948220</v>
      </c>
      <c r="P41" s="21">
        <v>2449127</v>
      </c>
      <c r="Q41" s="24">
        <f t="shared" si="0"/>
        <v>0.79547528568342929</v>
      </c>
      <c r="R41" s="21">
        <v>1277158</v>
      </c>
      <c r="S41" s="21">
        <v>1272322</v>
      </c>
      <c r="T41" s="24">
        <f t="shared" si="31"/>
        <v>1.0038009246087076</v>
      </c>
      <c r="U41" s="24">
        <f t="shared" si="29"/>
        <v>220.72897523676596</v>
      </c>
      <c r="V41" s="24"/>
      <c r="W41" s="24" t="s">
        <v>417</v>
      </c>
      <c r="X41" s="24" t="e">
        <f t="shared" si="2"/>
        <v>#VALUE!</v>
      </c>
      <c r="Y41" s="24" t="e">
        <f t="shared" si="3"/>
        <v>#VALUE!</v>
      </c>
      <c r="Z41" s="24" t="e">
        <f t="shared" si="4"/>
        <v>#VALUE!</v>
      </c>
      <c r="AA41" s="24" t="e">
        <f t="shared" si="5"/>
        <v>#VALUE!</v>
      </c>
      <c r="AB41" s="24" t="e">
        <f t="shared" si="6"/>
        <v>#VALUE!</v>
      </c>
      <c r="AC41" s="24">
        <f t="shared" si="25"/>
        <v>6.3890113061411</v>
      </c>
      <c r="AD41" s="24"/>
      <c r="AE41" s="24" t="e">
        <f t="shared" si="14"/>
        <v>#DIV/0!</v>
      </c>
      <c r="AF41" s="21">
        <v>90654</v>
      </c>
      <c r="AG41" s="24">
        <f t="shared" si="15"/>
        <v>3.7014822016171477E-2</v>
      </c>
      <c r="AH41" s="24" t="e">
        <f t="shared" si="16"/>
        <v>#DIV/0!</v>
      </c>
      <c r="AI41" s="24">
        <f t="shared" si="17"/>
        <v>-48213</v>
      </c>
      <c r="AJ41" s="21">
        <f t="shared" si="18"/>
        <v>-65332</v>
      </c>
      <c r="AK41" s="24"/>
      <c r="AL41" s="24"/>
      <c r="AM41" s="21">
        <f t="shared" si="19"/>
        <v>-174827</v>
      </c>
      <c r="AN41" s="21">
        <f t="shared" si="20"/>
        <v>-77549</v>
      </c>
      <c r="AO41" s="24">
        <f t="shared" si="21"/>
        <v>0</v>
      </c>
      <c r="AP41" s="21">
        <f t="shared" si="22"/>
        <v>-97278</v>
      </c>
      <c r="AQ41" s="21">
        <f t="shared" si="23"/>
        <v>344092</v>
      </c>
      <c r="AR41" s="5"/>
      <c r="AS41" s="11"/>
      <c r="AT41" s="5"/>
      <c r="AU41" s="5"/>
      <c r="AV41" s="5"/>
      <c r="AW41" s="5"/>
      <c r="AX41" s="5"/>
      <c r="AY41" s="5"/>
      <c r="AZ41" s="5"/>
    </row>
    <row r="42" spans="1:52" s="3" customFormat="1">
      <c r="A42" s="4" t="s">
        <v>114</v>
      </c>
      <c r="B42" s="21">
        <v>16618</v>
      </c>
      <c r="C42" s="21">
        <v>998199</v>
      </c>
      <c r="D42" s="24">
        <f t="shared" si="7"/>
        <v>6.076513801356243</v>
      </c>
      <c r="E42" s="21">
        <v>254149</v>
      </c>
      <c r="F42" s="21">
        <v>1253493</v>
      </c>
      <c r="G42" s="24">
        <f t="shared" si="30"/>
        <v>74.004709240498357</v>
      </c>
      <c r="H42" s="21">
        <v>622548</v>
      </c>
      <c r="I42" s="24">
        <f t="shared" si="9"/>
        <v>227.63999963935046</v>
      </c>
      <c r="J42" s="24">
        <f t="shared" si="10"/>
        <v>-147.55877659749586</v>
      </c>
      <c r="K42" s="21">
        <v>-189383</v>
      </c>
      <c r="L42" s="24">
        <f t="shared" si="11"/>
        <v>-0.15108421028278579</v>
      </c>
      <c r="M42" s="24">
        <f t="shared" si="12"/>
        <v>6.0981219130290887</v>
      </c>
      <c r="N42" s="24">
        <f>(F42-F41)/F41</f>
        <v>0.10856086152507342</v>
      </c>
      <c r="O42" s="21">
        <v>1870671</v>
      </c>
      <c r="P42" s="21">
        <v>2274300</v>
      </c>
      <c r="Q42" s="24">
        <f t="shared" si="0"/>
        <v>0.82252605197203532</v>
      </c>
      <c r="R42" s="21">
        <v>1658705</v>
      </c>
      <c r="S42" s="21">
        <v>1457836</v>
      </c>
      <c r="T42" s="24">
        <f t="shared" si="31"/>
        <v>1.1377857317283975</v>
      </c>
      <c r="U42" s="24">
        <f t="shared" si="29"/>
        <v>160.01136187342641</v>
      </c>
      <c r="V42" s="24"/>
      <c r="W42" s="24">
        <v>1</v>
      </c>
      <c r="X42" s="24">
        <f t="shared" si="2"/>
        <v>-147.55877659749586</v>
      </c>
      <c r="Y42" s="24">
        <f t="shared" si="3"/>
        <v>6.076513801356243</v>
      </c>
      <c r="Z42" s="24">
        <f t="shared" si="4"/>
        <v>74.004709240498357</v>
      </c>
      <c r="AA42" s="24">
        <f t="shared" si="5"/>
        <v>227.63999963935046</v>
      </c>
      <c r="AB42" s="24">
        <f t="shared" si="6"/>
        <v>-0.15108421028278579</v>
      </c>
      <c r="AC42" s="24">
        <f t="shared" si="25"/>
        <v>6.3568477513592399</v>
      </c>
      <c r="AD42" s="24"/>
      <c r="AE42" s="24" t="e">
        <f t="shared" si="14"/>
        <v>#DIV/0!</v>
      </c>
      <c r="AF42" s="21">
        <v>42441</v>
      </c>
      <c r="AG42" s="24">
        <f t="shared" si="15"/>
        <v>1.8661126500461679E-2</v>
      </c>
      <c r="AH42" s="24" t="e">
        <f t="shared" si="16"/>
        <v>#DIV/0!</v>
      </c>
      <c r="AI42" s="24">
        <f t="shared" si="17"/>
        <v>-42441</v>
      </c>
      <c r="AJ42" s="21">
        <f t="shared" si="18"/>
        <v>97732</v>
      </c>
      <c r="AK42" s="24"/>
      <c r="AL42" s="24"/>
      <c r="AM42" s="21">
        <f t="shared" si="19"/>
        <v>-62982</v>
      </c>
      <c r="AN42" s="21">
        <f t="shared" si="20"/>
        <v>-50589</v>
      </c>
      <c r="AO42" s="24">
        <f t="shared" si="21"/>
        <v>0</v>
      </c>
      <c r="AP42" s="21">
        <f t="shared" si="22"/>
        <v>-12393</v>
      </c>
      <c r="AQ42" s="21">
        <f t="shared" si="23"/>
        <v>231824</v>
      </c>
      <c r="AR42" s="5"/>
      <c r="AS42" s="11"/>
      <c r="AT42" s="5"/>
      <c r="AU42" s="5"/>
      <c r="AV42" s="5"/>
      <c r="AW42" s="5"/>
      <c r="AX42" s="5"/>
      <c r="AY42" s="5"/>
      <c r="AZ42" s="5"/>
    </row>
    <row r="43" spans="1:52" s="3" customFormat="1">
      <c r="A43" s="4" t="s">
        <v>113</v>
      </c>
      <c r="B43" s="21">
        <v>359001</v>
      </c>
      <c r="C43" s="21">
        <v>1046956</v>
      </c>
      <c r="D43" s="24">
        <f t="shared" si="7"/>
        <v>125.15842595104284</v>
      </c>
      <c r="E43" s="21">
        <v>351881</v>
      </c>
      <c r="F43" s="21">
        <v>1276744</v>
      </c>
      <c r="G43" s="24">
        <f t="shared" si="30"/>
        <v>100.59695992305427</v>
      </c>
      <c r="H43" s="21">
        <v>717684</v>
      </c>
      <c r="I43" s="24">
        <f t="shared" si="9"/>
        <v>250.20598764417988</v>
      </c>
      <c r="J43" s="24">
        <f t="shared" si="10"/>
        <v>-24.450601770082784</v>
      </c>
      <c r="K43" s="21">
        <v>-27745</v>
      </c>
      <c r="L43" s="24">
        <f t="shared" si="11"/>
        <v>-2.1731059632941294E-2</v>
      </c>
      <c r="M43" s="24">
        <f t="shared" si="12"/>
        <v>6.1061038255853299</v>
      </c>
      <c r="N43" s="24">
        <f t="shared" ref="N43:N48" si="32">(F43-F42)/F42</f>
        <v>1.8548966767265553E-2</v>
      </c>
      <c r="O43" s="21">
        <v>1820082</v>
      </c>
      <c r="P43" s="21">
        <v>2211318</v>
      </c>
      <c r="Q43" s="24">
        <f t="shared" si="0"/>
        <v>0.82307564990652637</v>
      </c>
      <c r="R43" s="21">
        <v>1828372</v>
      </c>
      <c r="S43" s="21">
        <v>1529815</v>
      </c>
      <c r="T43" s="24">
        <f t="shared" si="31"/>
        <v>1.1951588917614222</v>
      </c>
      <c r="U43" s="24">
        <f t="shared" si="29"/>
        <v>451.48904068856126</v>
      </c>
      <c r="V43" s="24"/>
      <c r="W43" s="24">
        <v>1</v>
      </c>
      <c r="X43" s="24">
        <f t="shared" si="2"/>
        <v>-24.450601770082784</v>
      </c>
      <c r="Y43" s="24">
        <f t="shared" si="3"/>
        <v>125.15842595104284</v>
      </c>
      <c r="Z43" s="24">
        <f t="shared" si="4"/>
        <v>100.59695992305427</v>
      </c>
      <c r="AA43" s="24">
        <f t="shared" si="5"/>
        <v>250.20598764417988</v>
      </c>
      <c r="AB43" s="24">
        <f t="shared" si="6"/>
        <v>-2.1731059632941294E-2</v>
      </c>
      <c r="AC43" s="24">
        <f t="shared" si="25"/>
        <v>6.344651201065636</v>
      </c>
      <c r="AD43" s="24"/>
      <c r="AE43" s="24" t="e">
        <f t="shared" si="14"/>
        <v>#DIV/0!</v>
      </c>
      <c r="AF43" s="24"/>
      <c r="AG43" s="24">
        <f t="shared" si="15"/>
        <v>0</v>
      </c>
      <c r="AH43" s="24" t="e">
        <f t="shared" si="16"/>
        <v>#DIV/0!</v>
      </c>
      <c r="AI43" s="24">
        <f t="shared" si="17"/>
        <v>0</v>
      </c>
      <c r="AJ43" s="21">
        <f t="shared" si="18"/>
        <v>-4378</v>
      </c>
      <c r="AK43" s="24"/>
      <c r="AL43" s="24"/>
      <c r="AM43" s="21">
        <f t="shared" si="19"/>
        <v>-360357</v>
      </c>
      <c r="AN43" s="21">
        <f t="shared" si="20"/>
        <v>-392822</v>
      </c>
      <c r="AO43" s="24">
        <f t="shared" si="21"/>
        <v>204786</v>
      </c>
      <c r="AP43" s="21">
        <f t="shared" si="22"/>
        <v>-172321</v>
      </c>
      <c r="AQ43" s="21">
        <f t="shared" si="23"/>
        <v>27745</v>
      </c>
      <c r="AR43" s="5"/>
      <c r="AS43" s="11"/>
      <c r="AT43" s="5"/>
      <c r="AU43" s="5"/>
      <c r="AV43" s="5"/>
      <c r="AW43" s="5"/>
      <c r="AX43" s="5"/>
      <c r="AY43" s="5"/>
      <c r="AZ43" s="5"/>
    </row>
    <row r="44" spans="1:52" s="3" customFormat="1">
      <c r="A44" s="4" t="s">
        <v>112</v>
      </c>
      <c r="B44" s="21">
        <v>113231</v>
      </c>
      <c r="C44" s="21">
        <v>896560</v>
      </c>
      <c r="D44" s="24">
        <f t="shared" si="7"/>
        <v>46.097656598554472</v>
      </c>
      <c r="E44" s="21">
        <v>347503</v>
      </c>
      <c r="F44" s="21">
        <v>1118610</v>
      </c>
      <c r="G44" s="24">
        <f t="shared" si="30"/>
        <v>113.38946996719143</v>
      </c>
      <c r="H44" s="21">
        <v>497343</v>
      </c>
      <c r="I44" s="24">
        <f t="shared" si="9"/>
        <v>202.47411773891318</v>
      </c>
      <c r="J44" s="24">
        <f t="shared" si="10"/>
        <v>-42.986991173167269</v>
      </c>
      <c r="K44" s="21">
        <v>159101</v>
      </c>
      <c r="L44" s="24">
        <f t="shared" si="11"/>
        <v>0.14223098309509122</v>
      </c>
      <c r="M44" s="24">
        <f t="shared" si="12"/>
        <v>6.048678697457281</v>
      </c>
      <c r="N44" s="24">
        <f t="shared" si="32"/>
        <v>-0.12385724937810555</v>
      </c>
      <c r="O44" s="21">
        <v>1427260</v>
      </c>
      <c r="P44" s="21">
        <v>1850961</v>
      </c>
      <c r="Q44" s="24">
        <f t="shared" si="0"/>
        <v>0.77109134120059797</v>
      </c>
      <c r="R44" s="21">
        <v>1524282</v>
      </c>
      <c r="S44" s="21">
        <v>1247016</v>
      </c>
      <c r="T44" s="24">
        <f t="shared" si="31"/>
        <v>1.2223435785908119</v>
      </c>
      <c r="U44" s="24">
        <f t="shared" si="29"/>
        <v>319.11648411458691</v>
      </c>
      <c r="V44" s="24"/>
      <c r="W44" s="24" t="s">
        <v>417</v>
      </c>
      <c r="X44" s="24" t="e">
        <f t="shared" si="2"/>
        <v>#VALUE!</v>
      </c>
      <c r="Y44" s="24" t="e">
        <f t="shared" si="3"/>
        <v>#VALUE!</v>
      </c>
      <c r="Z44" s="24" t="e">
        <f t="shared" si="4"/>
        <v>#VALUE!</v>
      </c>
      <c r="AA44" s="24" t="e">
        <f t="shared" si="5"/>
        <v>#VALUE!</v>
      </c>
      <c r="AB44" s="24" t="e">
        <f t="shared" si="6"/>
        <v>#VALUE!</v>
      </c>
      <c r="AC44" s="24">
        <f t="shared" si="25"/>
        <v>6.2673972682055075</v>
      </c>
      <c r="AD44" s="21">
        <v>423701</v>
      </c>
      <c r="AE44" s="24">
        <f t="shared" si="14"/>
        <v>3.3685547119312913</v>
      </c>
      <c r="AF44" s="24"/>
      <c r="AG44" s="24">
        <f t="shared" si="15"/>
        <v>0</v>
      </c>
      <c r="AH44" s="24">
        <f t="shared" si="16"/>
        <v>0</v>
      </c>
      <c r="AI44" s="24">
        <f t="shared" si="17"/>
        <v>-127567</v>
      </c>
      <c r="AJ44" s="21">
        <f t="shared" si="18"/>
        <v>70425</v>
      </c>
      <c r="AK44" s="21">
        <v>270466</v>
      </c>
      <c r="AL44" s="21">
        <v>204786</v>
      </c>
      <c r="AM44" s="21">
        <f t="shared" si="19"/>
        <v>-206788</v>
      </c>
      <c r="AN44" s="21">
        <f t="shared" si="20"/>
        <v>-70780</v>
      </c>
      <c r="AO44" s="24">
        <f t="shared" si="21"/>
        <v>-142530</v>
      </c>
      <c r="AP44" s="21">
        <f t="shared" si="22"/>
        <v>6522</v>
      </c>
      <c r="AQ44" s="21">
        <f t="shared" si="23"/>
        <v>-159101</v>
      </c>
      <c r="AR44" s="5"/>
      <c r="AS44" s="11"/>
      <c r="AT44" s="5"/>
      <c r="AU44" s="5"/>
      <c r="AV44" s="5"/>
      <c r="AW44" s="5"/>
      <c r="AX44" s="5"/>
      <c r="AY44" s="5"/>
      <c r="AZ44" s="5"/>
    </row>
    <row r="45" spans="1:52" s="3" customFormat="1">
      <c r="A45" s="4" t="s">
        <v>111</v>
      </c>
      <c r="B45" s="21">
        <v>118837</v>
      </c>
      <c r="C45" s="21">
        <v>707222</v>
      </c>
      <c r="D45" s="24">
        <f t="shared" si="7"/>
        <v>61.332233725760794</v>
      </c>
      <c r="E45" s="21">
        <v>417928</v>
      </c>
      <c r="F45" s="21">
        <v>790348</v>
      </c>
      <c r="G45" s="24">
        <f t="shared" si="30"/>
        <v>193.00829508014192</v>
      </c>
      <c r="H45" s="21">
        <v>503682</v>
      </c>
      <c r="I45" s="24">
        <f t="shared" si="9"/>
        <v>259.95222150894625</v>
      </c>
      <c r="J45" s="24">
        <f t="shared" si="10"/>
        <v>-5.6116927030435306</v>
      </c>
      <c r="K45" s="21">
        <v>37969</v>
      </c>
      <c r="L45" s="24">
        <f t="shared" si="11"/>
        <v>4.804086301224271E-2</v>
      </c>
      <c r="M45" s="24">
        <f t="shared" si="12"/>
        <v>5.8978183586342734</v>
      </c>
      <c r="N45" s="24">
        <f t="shared" si="32"/>
        <v>-0.29345527038020403</v>
      </c>
      <c r="O45" s="21">
        <v>1356480</v>
      </c>
      <c r="P45" s="21">
        <v>1644173</v>
      </c>
      <c r="Q45" s="24">
        <f t="shared" si="0"/>
        <v>0.82502267097197191</v>
      </c>
      <c r="R45" s="21">
        <v>1222931</v>
      </c>
      <c r="S45" s="21">
        <v>1046129</v>
      </c>
      <c r="T45" s="24">
        <f t="shared" si="31"/>
        <v>1.1690059256554401</v>
      </c>
      <c r="U45" s="24">
        <f t="shared" si="29"/>
        <v>508.72909847481765</v>
      </c>
      <c r="V45" s="24"/>
      <c r="W45" s="24">
        <v>1</v>
      </c>
      <c r="X45" s="24">
        <f t="shared" si="2"/>
        <v>-5.6116927030435306</v>
      </c>
      <c r="Y45" s="24">
        <f t="shared" si="3"/>
        <v>61.332233725760794</v>
      </c>
      <c r="Z45" s="24">
        <f t="shared" si="4"/>
        <v>193.00829508014192</v>
      </c>
      <c r="AA45" s="24">
        <f t="shared" si="5"/>
        <v>259.95222150894625</v>
      </c>
      <c r="AB45" s="24">
        <f t="shared" si="6"/>
        <v>4.804086301224271E-2</v>
      </c>
      <c r="AC45" s="24">
        <f t="shared" si="25"/>
        <v>6.2159475121045693</v>
      </c>
      <c r="AD45" s="21">
        <v>287693</v>
      </c>
      <c r="AE45" s="24">
        <f t="shared" si="14"/>
        <v>4.7150260868356195</v>
      </c>
      <c r="AF45" s="21">
        <v>-127567</v>
      </c>
      <c r="AG45" s="24">
        <f t="shared" si="15"/>
        <v>-7.7587334179554102E-2</v>
      </c>
      <c r="AH45" s="24">
        <f t="shared" si="16"/>
        <v>-0.44341363884418461</v>
      </c>
      <c r="AI45" s="24">
        <f t="shared" si="17"/>
        <v>214152</v>
      </c>
      <c r="AJ45" s="21">
        <f t="shared" si="18"/>
        <v>-73839</v>
      </c>
      <c r="AK45" s="21">
        <v>250610</v>
      </c>
      <c r="AL45" s="21">
        <v>62256</v>
      </c>
      <c r="AM45" s="21">
        <f t="shared" si="19"/>
        <v>-278392</v>
      </c>
      <c r="AN45" s="21">
        <f t="shared" si="20"/>
        <v>-368942</v>
      </c>
      <c r="AO45" s="24">
        <f t="shared" si="21"/>
        <v>47014</v>
      </c>
      <c r="AP45" s="21">
        <f t="shared" si="22"/>
        <v>43536</v>
      </c>
      <c r="AQ45" s="21">
        <f t="shared" si="23"/>
        <v>-165536</v>
      </c>
      <c r="AR45" s="5"/>
      <c r="AS45" s="11"/>
      <c r="AT45" s="5"/>
      <c r="AU45" s="5"/>
      <c r="AV45" s="5"/>
      <c r="AW45" s="5"/>
      <c r="AX45" s="5"/>
      <c r="AY45" s="5"/>
      <c r="AZ45" s="5"/>
    </row>
    <row r="46" spans="1:52" s="3" customFormat="1">
      <c r="A46" s="4" t="s">
        <v>109</v>
      </c>
      <c r="B46" s="21">
        <v>27038</v>
      </c>
      <c r="C46" s="21">
        <v>561399</v>
      </c>
      <c r="D46" s="24">
        <f t="shared" si="7"/>
        <v>17.579065869372762</v>
      </c>
      <c r="E46" s="21">
        <v>344089</v>
      </c>
      <c r="F46" s="21">
        <v>791337</v>
      </c>
      <c r="G46" s="24">
        <f t="shared" si="30"/>
        <v>158.70922881149244</v>
      </c>
      <c r="H46" s="21">
        <v>494383</v>
      </c>
      <c r="I46" s="24">
        <f t="shared" si="9"/>
        <v>321.42877881862989</v>
      </c>
      <c r="J46" s="24">
        <f t="shared" si="10"/>
        <v>-145.1404841377647</v>
      </c>
      <c r="K46" s="21">
        <v>327121</v>
      </c>
      <c r="L46" s="24">
        <f t="shared" si="11"/>
        <v>0.41337761282487739</v>
      </c>
      <c r="M46" s="24">
        <f t="shared" si="12"/>
        <v>5.898361472210718</v>
      </c>
      <c r="N46" s="24">
        <f t="shared" si="32"/>
        <v>1.2513475076801612E-3</v>
      </c>
      <c r="O46" s="21">
        <v>987538</v>
      </c>
      <c r="P46" s="21">
        <v>1365781</v>
      </c>
      <c r="Q46" s="24">
        <f t="shared" si="0"/>
        <v>0.72305735692618367</v>
      </c>
      <c r="R46" s="21">
        <v>1059133</v>
      </c>
      <c r="S46" s="21">
        <v>795198</v>
      </c>
      <c r="T46" s="24">
        <f t="shared" si="31"/>
        <v>1.3319110460539387</v>
      </c>
      <c r="U46" s="24">
        <f t="shared" si="29"/>
        <v>352.98996697455527</v>
      </c>
      <c r="V46" s="24"/>
      <c r="W46" s="24">
        <v>1</v>
      </c>
      <c r="X46" s="24">
        <f t="shared" si="2"/>
        <v>-145.1404841377647</v>
      </c>
      <c r="Y46" s="24">
        <f t="shared" si="3"/>
        <v>17.579065869372762</v>
      </c>
      <c r="Z46" s="24">
        <f t="shared" si="4"/>
        <v>158.70922881149244</v>
      </c>
      <c r="AA46" s="24">
        <f t="shared" si="5"/>
        <v>321.42877881862989</v>
      </c>
      <c r="AB46" s="24">
        <f t="shared" si="6"/>
        <v>0.41337761282487739</v>
      </c>
      <c r="AC46" s="24">
        <f t="shared" si="25"/>
        <v>6.1353810667565609</v>
      </c>
      <c r="AD46" s="21">
        <v>378243</v>
      </c>
      <c r="AE46" s="24">
        <f t="shared" si="14"/>
        <v>2.6108559841160313</v>
      </c>
      <c r="AF46" s="21">
        <v>86585</v>
      </c>
      <c r="AG46" s="24">
        <f t="shared" si="15"/>
        <v>6.3395961724463878E-2</v>
      </c>
      <c r="AH46" s="24">
        <f t="shared" si="16"/>
        <v>0.22891368776157126</v>
      </c>
      <c r="AI46" s="24">
        <f t="shared" si="17"/>
        <v>-25268</v>
      </c>
      <c r="AJ46" s="21">
        <f t="shared" si="18"/>
        <v>5967</v>
      </c>
      <c r="AK46" s="21">
        <v>228724</v>
      </c>
      <c r="AL46" s="21">
        <v>109270</v>
      </c>
      <c r="AM46" s="21">
        <f t="shared" si="19"/>
        <v>-104892</v>
      </c>
      <c r="AN46" s="21">
        <f t="shared" si="20"/>
        <v>-150297</v>
      </c>
      <c r="AO46" s="24">
        <f t="shared" si="21"/>
        <v>-5271</v>
      </c>
      <c r="AP46" s="21">
        <f t="shared" si="22"/>
        <v>50676</v>
      </c>
      <c r="AQ46" s="21">
        <f t="shared" si="23"/>
        <v>-240536</v>
      </c>
      <c r="AR46" s="5"/>
      <c r="AS46" s="11"/>
      <c r="AT46" s="5"/>
      <c r="AU46" s="5"/>
      <c r="AV46" s="5"/>
      <c r="AW46" s="5"/>
      <c r="AX46" s="5"/>
      <c r="AY46" s="5"/>
      <c r="AZ46" s="5"/>
    </row>
    <row r="47" spans="1:52" s="3" customFormat="1">
      <c r="A47" s="4" t="s">
        <v>110</v>
      </c>
      <c r="B47" s="21">
        <v>46891</v>
      </c>
      <c r="C47" s="21">
        <v>671732</v>
      </c>
      <c r="D47" s="24">
        <f t="shared" si="7"/>
        <v>25.479231300578206</v>
      </c>
      <c r="E47" s="21">
        <v>350056</v>
      </c>
      <c r="F47" s="21">
        <v>927835</v>
      </c>
      <c r="G47" s="24">
        <f t="shared" si="30"/>
        <v>137.70814853934158</v>
      </c>
      <c r="H47" s="21">
        <v>573350</v>
      </c>
      <c r="I47" s="24">
        <f t="shared" ref="I47:I275" si="33">(H47/C47)*365</f>
        <v>311.54202866619426</v>
      </c>
      <c r="J47" s="24">
        <f t="shared" si="10"/>
        <v>-148.35464882627446</v>
      </c>
      <c r="K47" s="21">
        <v>131045</v>
      </c>
      <c r="L47" s="24">
        <f t="shared" ref="L47:L275" si="34">(K47/F47)</f>
        <v>0.14123739673541094</v>
      </c>
      <c r="M47" s="24">
        <f t="shared" ref="M47:M275" si="35">LOG(F47)</f>
        <v>5.9674707510456084</v>
      </c>
      <c r="N47" s="24">
        <f t="shared" si="32"/>
        <v>0.17249035493095863</v>
      </c>
      <c r="O47" s="21">
        <v>837241</v>
      </c>
      <c r="P47" s="21">
        <v>1260889</v>
      </c>
      <c r="Q47" s="24">
        <f t="shared" si="0"/>
        <v>0.66400848924845879</v>
      </c>
      <c r="R47" s="21">
        <v>943383</v>
      </c>
      <c r="S47" s="21">
        <v>764190</v>
      </c>
      <c r="T47" s="24">
        <f t="shared" si="31"/>
        <v>1.2344874965649903</v>
      </c>
      <c r="U47" s="24">
        <f t="shared" si="29"/>
        <v>326.51599707657499</v>
      </c>
      <c r="V47" s="24"/>
      <c r="W47" s="24" t="s">
        <v>417</v>
      </c>
      <c r="X47" s="24" t="e">
        <f t="shared" si="2"/>
        <v>#VALUE!</v>
      </c>
      <c r="Y47" s="24" t="e">
        <f t="shared" si="3"/>
        <v>#VALUE!</v>
      </c>
      <c r="Z47" s="24" t="e">
        <f t="shared" si="4"/>
        <v>#VALUE!</v>
      </c>
      <c r="AA47" s="24" t="e">
        <f t="shared" si="5"/>
        <v>#VALUE!</v>
      </c>
      <c r="AB47" s="24" t="e">
        <f t="shared" si="6"/>
        <v>#VALUE!</v>
      </c>
      <c r="AC47" s="24">
        <f t="shared" si="25"/>
        <v>6.1006768559550633</v>
      </c>
      <c r="AD47" s="21">
        <v>423648</v>
      </c>
      <c r="AE47" s="24">
        <f t="shared" si="14"/>
        <v>1.9762656733892288</v>
      </c>
      <c r="AF47" s="21">
        <v>61317</v>
      </c>
      <c r="AG47" s="24">
        <f t="shared" si="15"/>
        <v>4.8629974565564456E-2</v>
      </c>
      <c r="AH47" s="24">
        <f t="shared" si="16"/>
        <v>0.14473572399728077</v>
      </c>
      <c r="AI47" s="24">
        <f t="shared" si="17"/>
        <v>43477</v>
      </c>
      <c r="AJ47" s="21">
        <f t="shared" si="18"/>
        <v>-7574</v>
      </c>
      <c r="AK47" s="21">
        <v>300673</v>
      </c>
      <c r="AL47" s="21">
        <v>103999</v>
      </c>
      <c r="AM47" s="21">
        <f t="shared" si="19"/>
        <v>-101060</v>
      </c>
      <c r="AN47" s="21">
        <f t="shared" si="20"/>
        <v>-179088</v>
      </c>
      <c r="AO47" s="24">
        <f t="shared" si="21"/>
        <v>-75434</v>
      </c>
      <c r="AP47" s="21">
        <f t="shared" si="22"/>
        <v>153462</v>
      </c>
      <c r="AQ47" s="21">
        <f t="shared" si="23"/>
        <v>-69728</v>
      </c>
      <c r="AR47" s="5"/>
      <c r="AS47" s="11"/>
      <c r="AT47" s="5"/>
      <c r="AU47" s="5"/>
      <c r="AV47" s="5"/>
      <c r="AW47" s="5"/>
      <c r="AX47" s="5"/>
      <c r="AY47" s="5"/>
      <c r="AZ47" s="5"/>
    </row>
    <row r="48" spans="1:52" s="3" customFormat="1">
      <c r="A48" s="4" t="s">
        <v>43</v>
      </c>
      <c r="B48" s="21">
        <v>65025</v>
      </c>
      <c r="C48" s="21">
        <v>435022</v>
      </c>
      <c r="D48" s="24">
        <f t="shared" si="7"/>
        <v>54.558447618741127</v>
      </c>
      <c r="E48" s="21">
        <v>342482</v>
      </c>
      <c r="F48" s="21">
        <v>712137</v>
      </c>
      <c r="G48" s="24">
        <f t="shared" si="30"/>
        <v>175.53635044942195</v>
      </c>
      <c r="H48" s="21">
        <v>379355</v>
      </c>
      <c r="I48" s="24">
        <f t="shared" si="33"/>
        <v>318.29327022541389</v>
      </c>
      <c r="J48" s="24">
        <f t="shared" si="10"/>
        <v>-88.198472157250819</v>
      </c>
      <c r="K48" s="21">
        <v>-139443</v>
      </c>
      <c r="L48" s="24">
        <f t="shared" si="34"/>
        <v>-0.19580923333572051</v>
      </c>
      <c r="M48" s="24">
        <f t="shared" si="35"/>
        <v>5.8525635506881857</v>
      </c>
      <c r="N48" s="24">
        <f t="shared" si="32"/>
        <v>-0.23247452402636246</v>
      </c>
      <c r="O48" s="21">
        <v>658153</v>
      </c>
      <c r="P48" s="21">
        <v>1159829</v>
      </c>
      <c r="Q48" s="24">
        <f t="shared" si="0"/>
        <v>0.56745692684007731</v>
      </c>
      <c r="R48" s="21">
        <v>846107</v>
      </c>
      <c r="S48" s="21">
        <v>579848</v>
      </c>
      <c r="T48" s="24">
        <f t="shared" si="31"/>
        <v>1.45918758019343</v>
      </c>
      <c r="U48" s="24">
        <f t="shared" si="29"/>
        <v>459.99378690299039</v>
      </c>
      <c r="V48" s="24"/>
      <c r="W48" s="24">
        <v>1</v>
      </c>
      <c r="X48" s="24">
        <f t="shared" si="2"/>
        <v>-88.198472157250819</v>
      </c>
      <c r="Y48" s="24">
        <f t="shared" si="3"/>
        <v>54.558447618741127</v>
      </c>
      <c r="Z48" s="24">
        <f t="shared" si="4"/>
        <v>175.53635044942195</v>
      </c>
      <c r="AA48" s="24">
        <f t="shared" si="5"/>
        <v>318.29327022541389</v>
      </c>
      <c r="AB48" s="24">
        <f t="shared" si="6"/>
        <v>-0.19580923333572051</v>
      </c>
      <c r="AC48" s="24">
        <f t="shared" si="25"/>
        <v>6.0643939635107644</v>
      </c>
      <c r="AD48" s="21">
        <v>501676</v>
      </c>
      <c r="AE48" s="24">
        <f t="shared" si="14"/>
        <v>1.3119084827657692</v>
      </c>
      <c r="AF48" s="21">
        <v>104794</v>
      </c>
      <c r="AG48" s="24">
        <f t="shared" si="15"/>
        <v>9.0352974447095225E-2</v>
      </c>
      <c r="AH48" s="24">
        <f t="shared" si="16"/>
        <v>0.20888780806735821</v>
      </c>
      <c r="AI48" s="24">
        <f t="shared" si="17"/>
        <v>37933</v>
      </c>
      <c r="AJ48" s="21">
        <f t="shared" si="18"/>
        <v>-128213</v>
      </c>
      <c r="AK48" s="21">
        <v>286952</v>
      </c>
      <c r="AL48" s="21">
        <v>28565</v>
      </c>
      <c r="AM48" s="21">
        <f t="shared" si="19"/>
        <v>-119358</v>
      </c>
      <c r="AN48" s="21">
        <f t="shared" si="20"/>
        <v>-172655</v>
      </c>
      <c r="AO48" s="24">
        <f t="shared" si="21"/>
        <v>172119</v>
      </c>
      <c r="AP48" s="21">
        <f t="shared" si="22"/>
        <v>-118822</v>
      </c>
      <c r="AQ48" s="21">
        <f t="shared" si="23"/>
        <v>244237</v>
      </c>
      <c r="AR48" s="5"/>
      <c r="AS48" s="11"/>
      <c r="AT48" s="5"/>
      <c r="AU48" s="5"/>
      <c r="AV48" s="5"/>
      <c r="AW48" s="5"/>
      <c r="AX48" s="5"/>
      <c r="AY48" s="5"/>
      <c r="AZ48" s="5"/>
    </row>
    <row r="49" spans="1:52" s="15" customFormat="1">
      <c r="A49" s="12" t="s">
        <v>127</v>
      </c>
      <c r="B49" s="46">
        <v>64312</v>
      </c>
      <c r="C49" s="46">
        <v>327064</v>
      </c>
      <c r="D49" s="32">
        <f t="shared" si="7"/>
        <v>71.771518724164082</v>
      </c>
      <c r="E49" s="46">
        <v>214269</v>
      </c>
      <c r="F49" s="46">
        <v>453237</v>
      </c>
      <c r="G49" s="32">
        <f t="shared" si="30"/>
        <v>172.55472302570178</v>
      </c>
      <c r="H49" s="46">
        <v>188685</v>
      </c>
      <c r="I49" s="32">
        <f t="shared" si="33"/>
        <v>210.57048467578213</v>
      </c>
      <c r="J49" s="32">
        <f t="shared" si="10"/>
        <v>33.755757074083732</v>
      </c>
      <c r="K49" s="46">
        <v>91205</v>
      </c>
      <c r="L49" s="32">
        <f t="shared" si="34"/>
        <v>0.201230261430554</v>
      </c>
      <c r="M49" s="32">
        <f t="shared" si="35"/>
        <v>5.6563253562662066</v>
      </c>
      <c r="N49" s="32"/>
      <c r="O49" s="46">
        <v>485498</v>
      </c>
      <c r="P49" s="46">
        <v>1040471</v>
      </c>
      <c r="Q49" s="32">
        <f t="shared" si="0"/>
        <v>0.46661367784397645</v>
      </c>
      <c r="R49" s="46">
        <v>509786</v>
      </c>
      <c r="S49" s="46">
        <v>225645</v>
      </c>
      <c r="T49" s="32">
        <f t="shared" si="31"/>
        <v>2.2592390702209224</v>
      </c>
      <c r="U49" s="46">
        <f t="shared" si="29"/>
        <v>488.85371376116228</v>
      </c>
      <c r="V49" s="32"/>
      <c r="W49" s="32">
        <v>1</v>
      </c>
      <c r="X49" s="32">
        <f t="shared" si="2"/>
        <v>33.755757074083732</v>
      </c>
      <c r="Y49" s="32">
        <f t="shared" si="3"/>
        <v>71.771518724164082</v>
      </c>
      <c r="Z49" s="32">
        <f t="shared" si="4"/>
        <v>172.55472302570178</v>
      </c>
      <c r="AA49" s="32">
        <f t="shared" si="5"/>
        <v>210.57048467578213</v>
      </c>
      <c r="AB49" s="32">
        <f t="shared" si="6"/>
        <v>0.201230261430554</v>
      </c>
      <c r="AC49" s="32">
        <f t="shared" si="25"/>
        <v>6.0172299800637523</v>
      </c>
      <c r="AD49" s="46">
        <v>554973</v>
      </c>
      <c r="AE49" s="32">
        <f t="shared" si="14"/>
        <v>0.87481372967693927</v>
      </c>
      <c r="AF49" s="46">
        <v>142727</v>
      </c>
      <c r="AG49" s="32">
        <f t="shared" si="15"/>
        <v>0.13717537538287949</v>
      </c>
      <c r="AH49" s="32">
        <f t="shared" si="16"/>
        <v>0.25717827714141051</v>
      </c>
      <c r="AI49" s="32">
        <f t="shared" si="17"/>
        <v>26462</v>
      </c>
      <c r="AJ49" s="46">
        <f t="shared" si="18"/>
        <v>57666</v>
      </c>
      <c r="AK49" s="46">
        <v>174293</v>
      </c>
      <c r="AL49" s="46">
        <v>200684</v>
      </c>
      <c r="AM49" s="46">
        <f t="shared" si="19"/>
        <v>279906</v>
      </c>
      <c r="AN49" s="46">
        <f t="shared" si="20"/>
        <v>129362</v>
      </c>
      <c r="AO49" s="32">
        <f t="shared" si="21"/>
        <v>114318</v>
      </c>
      <c r="AP49" s="46">
        <f t="shared" si="22"/>
        <v>36226</v>
      </c>
      <c r="AQ49" s="46">
        <f t="shared" si="23"/>
        <v>51522</v>
      </c>
      <c r="AR49" s="13"/>
      <c r="AS49" s="14"/>
      <c r="AT49" s="13"/>
      <c r="AU49" s="13"/>
      <c r="AV49" s="13"/>
      <c r="AW49" s="13"/>
      <c r="AX49" s="13"/>
      <c r="AY49" s="13"/>
      <c r="AZ49" s="13"/>
    </row>
    <row r="50" spans="1:52" s="15" customFormat="1">
      <c r="A50" s="12" t="s">
        <v>126</v>
      </c>
      <c r="B50" s="46">
        <v>59235</v>
      </c>
      <c r="C50" s="46">
        <v>838620</v>
      </c>
      <c r="D50" s="32">
        <f t="shared" si="7"/>
        <v>25.78137296987909</v>
      </c>
      <c r="E50" s="46">
        <v>271935</v>
      </c>
      <c r="F50" s="46">
        <v>1013052</v>
      </c>
      <c r="G50" s="32">
        <f t="shared" si="30"/>
        <v>97.977473022115348</v>
      </c>
      <c r="H50" s="46">
        <v>301613</v>
      </c>
      <c r="I50" s="32">
        <f t="shared" si="33"/>
        <v>131.27369368724808</v>
      </c>
      <c r="J50" s="32">
        <f t="shared" si="10"/>
        <v>-7.5148476952536498</v>
      </c>
      <c r="K50" s="46">
        <v>232361</v>
      </c>
      <c r="L50" s="32">
        <f t="shared" si="34"/>
        <v>0.22936729802616251</v>
      </c>
      <c r="M50" s="32">
        <f t="shared" si="35"/>
        <v>6.0056317382856976</v>
      </c>
      <c r="N50" s="32">
        <f>(F50-F49)/F49</f>
        <v>1.235148498467689</v>
      </c>
      <c r="O50" s="46">
        <v>614860</v>
      </c>
      <c r="P50" s="46">
        <v>1320377</v>
      </c>
      <c r="Q50" s="32">
        <f t="shared" si="0"/>
        <v>0.46567003211961433</v>
      </c>
      <c r="R50" s="46">
        <v>702552</v>
      </c>
      <c r="S50" s="46">
        <v>408309</v>
      </c>
      <c r="T50" s="32">
        <f t="shared" si="31"/>
        <v>1.7206380461856094</v>
      </c>
      <c r="U50" s="46">
        <f t="shared" si="29"/>
        <v>247.74705928201504</v>
      </c>
      <c r="V50" s="32"/>
      <c r="W50" s="32">
        <v>1</v>
      </c>
      <c r="X50" s="32">
        <f t="shared" si="2"/>
        <v>-7.5148476952536498</v>
      </c>
      <c r="Y50" s="32">
        <f t="shared" si="3"/>
        <v>25.78137296987909</v>
      </c>
      <c r="Z50" s="32">
        <f t="shared" si="4"/>
        <v>97.977473022115348</v>
      </c>
      <c r="AA50" s="32">
        <f t="shared" si="5"/>
        <v>131.27369368724808</v>
      </c>
      <c r="AB50" s="32">
        <f t="shared" si="6"/>
        <v>0.22936729802616251</v>
      </c>
      <c r="AC50" s="32">
        <f t="shared" si="25"/>
        <v>6.1206979506324624</v>
      </c>
      <c r="AD50" s="46">
        <v>705517</v>
      </c>
      <c r="AE50" s="32">
        <f t="shared" si="14"/>
        <v>0.87150274196085986</v>
      </c>
      <c r="AF50" s="46">
        <v>169189</v>
      </c>
      <c r="AG50" s="32">
        <f t="shared" si="15"/>
        <v>0.12813688817663441</v>
      </c>
      <c r="AH50" s="32">
        <f t="shared" si="16"/>
        <v>0.23980853756890338</v>
      </c>
      <c r="AI50" s="32">
        <f t="shared" si="17"/>
        <v>-5753</v>
      </c>
      <c r="AJ50" s="46">
        <f t="shared" si="18"/>
        <v>74091</v>
      </c>
      <c r="AK50" s="46">
        <v>193348</v>
      </c>
      <c r="AL50" s="46">
        <v>315002</v>
      </c>
      <c r="AM50" s="46">
        <f t="shared" si="19"/>
        <v>215645</v>
      </c>
      <c r="AN50" s="46">
        <f t="shared" si="20"/>
        <v>136519</v>
      </c>
      <c r="AO50" s="32">
        <f t="shared" si="21"/>
        <v>-67920</v>
      </c>
      <c r="AP50" s="46">
        <f t="shared" si="22"/>
        <v>147046</v>
      </c>
      <c r="AQ50" s="46">
        <f t="shared" si="23"/>
        <v>-63172</v>
      </c>
      <c r="AR50" s="13"/>
      <c r="AS50" s="14"/>
      <c r="AT50" s="13"/>
      <c r="AU50" s="13"/>
      <c r="AV50" s="13"/>
      <c r="AW50" s="13"/>
      <c r="AX50" s="13"/>
      <c r="AY50" s="13"/>
      <c r="AZ50" s="13"/>
    </row>
    <row r="51" spans="1:52" s="15" customFormat="1">
      <c r="A51" s="12" t="s">
        <v>125</v>
      </c>
      <c r="B51" s="46">
        <v>66120</v>
      </c>
      <c r="C51" s="46">
        <v>1060853</v>
      </c>
      <c r="D51" s="32">
        <f t="shared" si="7"/>
        <v>22.749428997231472</v>
      </c>
      <c r="E51" s="46">
        <v>346026</v>
      </c>
      <c r="F51" s="46">
        <v>1667090</v>
      </c>
      <c r="G51" s="32">
        <f t="shared" si="30"/>
        <v>75.760450845485238</v>
      </c>
      <c r="H51" s="46">
        <v>347234</v>
      </c>
      <c r="I51" s="32">
        <f t="shared" si="33"/>
        <v>119.47028476141369</v>
      </c>
      <c r="J51" s="32">
        <f t="shared" si="10"/>
        <v>-20.96040491869698</v>
      </c>
      <c r="K51" s="46">
        <v>163818</v>
      </c>
      <c r="L51" s="32">
        <f t="shared" si="34"/>
        <v>9.826584047651897E-2</v>
      </c>
      <c r="M51" s="32">
        <f t="shared" si="35"/>
        <v>6.22195904640766</v>
      </c>
      <c r="N51" s="32">
        <f t="shared" ref="N51:N61" si="36">(F51-F50)/F50</f>
        <v>0.64561147897640003</v>
      </c>
      <c r="O51" s="46">
        <v>751379</v>
      </c>
      <c r="P51" s="46">
        <v>1536022</v>
      </c>
      <c r="Q51" s="32">
        <f t="shared" si="0"/>
        <v>0.48917203008811072</v>
      </c>
      <c r="R51" s="46">
        <v>730881</v>
      </c>
      <c r="S51" s="46">
        <v>576375</v>
      </c>
      <c r="T51" s="32">
        <f t="shared" si="31"/>
        <v>1.2680650618087184</v>
      </c>
      <c r="U51" s="46">
        <f t="shared" si="29"/>
        <v>197.11802552590996</v>
      </c>
      <c r="V51" s="32"/>
      <c r="W51" s="32">
        <v>1</v>
      </c>
      <c r="X51" s="32">
        <f t="shared" si="2"/>
        <v>-20.96040491869698</v>
      </c>
      <c r="Y51" s="32">
        <f t="shared" si="3"/>
        <v>22.749428997231472</v>
      </c>
      <c r="Z51" s="32">
        <f t="shared" si="4"/>
        <v>75.760450845485238</v>
      </c>
      <c r="AA51" s="32">
        <f t="shared" si="5"/>
        <v>119.47028476141369</v>
      </c>
      <c r="AB51" s="32">
        <f t="shared" si="6"/>
        <v>9.826584047651897E-2</v>
      </c>
      <c r="AC51" s="32">
        <f t="shared" si="25"/>
        <v>6.1863974360146194</v>
      </c>
      <c r="AD51" s="46">
        <v>784643</v>
      </c>
      <c r="AE51" s="32">
        <f t="shared" si="14"/>
        <v>0.95760619797793389</v>
      </c>
      <c r="AF51" s="46">
        <v>163436</v>
      </c>
      <c r="AG51" s="32">
        <f t="shared" si="15"/>
        <v>0.106402121844609</v>
      </c>
      <c r="AH51" s="32">
        <f t="shared" si="16"/>
        <v>0.20829345320100989</v>
      </c>
      <c r="AI51" s="32">
        <f t="shared" si="17"/>
        <v>-15409</v>
      </c>
      <c r="AJ51" s="46">
        <f t="shared" si="18"/>
        <v>-24407</v>
      </c>
      <c r="AK51" s="46">
        <v>209294</v>
      </c>
      <c r="AL51" s="46">
        <v>247082</v>
      </c>
      <c r="AM51" s="46">
        <f t="shared" si="19"/>
        <v>105793</v>
      </c>
      <c r="AN51" s="46">
        <f t="shared" si="20"/>
        <v>104037</v>
      </c>
      <c r="AO51" s="32">
        <f t="shared" si="21"/>
        <v>6343</v>
      </c>
      <c r="AP51" s="46">
        <f t="shared" si="22"/>
        <v>-4587</v>
      </c>
      <c r="AQ51" s="46">
        <f t="shared" si="23"/>
        <v>-382</v>
      </c>
      <c r="AR51" s="13"/>
      <c r="AS51" s="14"/>
      <c r="AT51" s="13"/>
      <c r="AU51" s="13"/>
      <c r="AV51" s="13"/>
      <c r="AW51" s="13"/>
      <c r="AX51" s="13"/>
      <c r="AY51" s="13"/>
      <c r="AZ51" s="13"/>
    </row>
    <row r="52" spans="1:52" s="15" customFormat="1">
      <c r="A52" s="12" t="s">
        <v>124</v>
      </c>
      <c r="B52" s="46">
        <v>73218</v>
      </c>
      <c r="C52" s="46">
        <v>1182744</v>
      </c>
      <c r="D52" s="32">
        <f t="shared" si="7"/>
        <v>22.595396806071307</v>
      </c>
      <c r="E52" s="46">
        <v>321619</v>
      </c>
      <c r="F52" s="46">
        <v>1835686</v>
      </c>
      <c r="G52" s="32">
        <f t="shared" si="30"/>
        <v>63.949354628188047</v>
      </c>
      <c r="H52" s="46">
        <v>374672</v>
      </c>
      <c r="I52" s="32">
        <f t="shared" si="33"/>
        <v>115.62542697320805</v>
      </c>
      <c r="J52" s="32">
        <f t="shared" si="10"/>
        <v>-29.080675538948697</v>
      </c>
      <c r="K52" s="46">
        <v>224918</v>
      </c>
      <c r="L52" s="32">
        <f t="shared" si="34"/>
        <v>0.1225253120631742</v>
      </c>
      <c r="M52" s="32">
        <f t="shared" si="35"/>
        <v>6.2637983957487826</v>
      </c>
      <c r="N52" s="32">
        <f t="shared" si="36"/>
        <v>0.10113191249422647</v>
      </c>
      <c r="O52" s="46">
        <v>855416</v>
      </c>
      <c r="P52" s="46">
        <v>1641815</v>
      </c>
      <c r="Q52" s="32">
        <f t="shared" si="0"/>
        <v>0.52101850695723939</v>
      </c>
      <c r="R52" s="46">
        <v>740010</v>
      </c>
      <c r="S52" s="46">
        <v>585197</v>
      </c>
      <c r="T52" s="32">
        <f t="shared" si="31"/>
        <v>1.264548519558371</v>
      </c>
      <c r="U52" s="46">
        <f t="shared" si="29"/>
        <v>173.21202818058188</v>
      </c>
      <c r="V52" s="32"/>
      <c r="W52" s="32">
        <v>1</v>
      </c>
      <c r="X52" s="32">
        <f t="shared" si="2"/>
        <v>-29.080675538948697</v>
      </c>
      <c r="Y52" s="32">
        <f t="shared" si="3"/>
        <v>22.595396806071307</v>
      </c>
      <c r="Z52" s="32">
        <f t="shared" si="4"/>
        <v>63.949354628188047</v>
      </c>
      <c r="AA52" s="32">
        <f t="shared" si="5"/>
        <v>115.62542697320805</v>
      </c>
      <c r="AB52" s="32">
        <f t="shared" si="6"/>
        <v>0.1225253120631742</v>
      </c>
      <c r="AC52" s="32">
        <f t="shared" si="25"/>
        <v>6.2153242191624738</v>
      </c>
      <c r="AD52" s="46">
        <v>786399</v>
      </c>
      <c r="AE52" s="32">
        <f t="shared" si="14"/>
        <v>1.0877633364233679</v>
      </c>
      <c r="AF52" s="46">
        <v>148027</v>
      </c>
      <c r="AG52" s="32">
        <f t="shared" si="15"/>
        <v>9.0160584475108344E-2</v>
      </c>
      <c r="AH52" s="32">
        <f t="shared" si="16"/>
        <v>0.18823396265763309</v>
      </c>
      <c r="AI52" s="32">
        <f t="shared" si="17"/>
        <v>7734</v>
      </c>
      <c r="AJ52" s="46">
        <f t="shared" si="18"/>
        <v>18837</v>
      </c>
      <c r="AK52" s="46">
        <v>222106</v>
      </c>
      <c r="AL52" s="46">
        <v>253425</v>
      </c>
      <c r="AM52" s="46">
        <f t="shared" si="19"/>
        <v>142358</v>
      </c>
      <c r="AN52" s="46">
        <f t="shared" si="20"/>
        <v>-24179</v>
      </c>
      <c r="AO52" s="32">
        <f t="shared" si="21"/>
        <v>60748</v>
      </c>
      <c r="AP52" s="46">
        <f t="shared" si="22"/>
        <v>105789</v>
      </c>
      <c r="AQ52" s="46">
        <f t="shared" si="23"/>
        <v>-76891</v>
      </c>
      <c r="AR52" s="13"/>
      <c r="AS52" s="14"/>
      <c r="AT52" s="13"/>
      <c r="AU52" s="13"/>
      <c r="AV52" s="13"/>
      <c r="AW52" s="13"/>
      <c r="AX52" s="13"/>
      <c r="AY52" s="13"/>
      <c r="AZ52" s="13"/>
    </row>
    <row r="53" spans="1:52" s="15" customFormat="1">
      <c r="A53" s="12" t="s">
        <v>122</v>
      </c>
      <c r="B53" s="46">
        <v>66345</v>
      </c>
      <c r="C53" s="46">
        <v>1078268</v>
      </c>
      <c r="D53" s="32">
        <f t="shared" si="7"/>
        <v>22.45816902662418</v>
      </c>
      <c r="E53" s="46">
        <v>340456</v>
      </c>
      <c r="F53" s="46">
        <v>1705442</v>
      </c>
      <c r="G53" s="32">
        <f t="shared" si="30"/>
        <v>72.864653268771377</v>
      </c>
      <c r="H53" s="46">
        <v>406212</v>
      </c>
      <c r="I53" s="32">
        <f t="shared" si="33"/>
        <v>137.50512859511736</v>
      </c>
      <c r="J53" s="32">
        <f t="shared" si="10"/>
        <v>-42.182306299721802</v>
      </c>
      <c r="K53" s="46">
        <v>235226</v>
      </c>
      <c r="L53" s="32">
        <f t="shared" si="34"/>
        <v>0.13792670756320063</v>
      </c>
      <c r="M53" s="32">
        <f t="shared" si="35"/>
        <v>6.2318369541695251</v>
      </c>
      <c r="N53" s="32">
        <f t="shared" si="36"/>
        <v>-7.0951132165304964E-2</v>
      </c>
      <c r="O53" s="46">
        <v>831237</v>
      </c>
      <c r="P53" s="46">
        <v>1784173</v>
      </c>
      <c r="Q53" s="32">
        <f t="shared" si="0"/>
        <v>0.46589484315702567</v>
      </c>
      <c r="R53" s="46">
        <v>819798</v>
      </c>
      <c r="S53" s="46">
        <v>506041</v>
      </c>
      <c r="T53" s="32">
        <f t="shared" si="31"/>
        <v>1.6200228835212958</v>
      </c>
      <c r="U53" s="46">
        <f t="shared" si="29"/>
        <v>190.7835712983543</v>
      </c>
      <c r="V53" s="32"/>
      <c r="W53" s="32">
        <v>1</v>
      </c>
      <c r="X53" s="32">
        <f t="shared" si="2"/>
        <v>-42.182306299721802</v>
      </c>
      <c r="Y53" s="32">
        <f t="shared" si="3"/>
        <v>22.45816902662418</v>
      </c>
      <c r="Z53" s="32">
        <f t="shared" si="4"/>
        <v>72.864653268771377</v>
      </c>
      <c r="AA53" s="32">
        <f t="shared" si="5"/>
        <v>137.50512859511736</v>
      </c>
      <c r="AB53" s="32">
        <f t="shared" si="6"/>
        <v>0.13792670756320063</v>
      </c>
      <c r="AC53" s="32">
        <f t="shared" si="25"/>
        <v>6.2514369628779223</v>
      </c>
      <c r="AD53" s="46">
        <v>952936</v>
      </c>
      <c r="AE53" s="32">
        <f t="shared" si="14"/>
        <v>0.87229047910877544</v>
      </c>
      <c r="AF53" s="46">
        <v>155761</v>
      </c>
      <c r="AG53" s="32">
        <f t="shared" si="15"/>
        <v>8.7301511680761903E-2</v>
      </c>
      <c r="AH53" s="32">
        <f t="shared" si="16"/>
        <v>0.16345378913169406</v>
      </c>
      <c r="AI53" s="32">
        <f t="shared" si="17"/>
        <v>-131193</v>
      </c>
      <c r="AJ53" s="46">
        <f t="shared" si="18"/>
        <v>-50732</v>
      </c>
      <c r="AK53" s="46">
        <v>256818</v>
      </c>
      <c r="AL53" s="46">
        <v>314173</v>
      </c>
      <c r="AM53" s="46">
        <f t="shared" si="19"/>
        <v>-289575</v>
      </c>
      <c r="AN53" s="46">
        <f t="shared" si="20"/>
        <v>-258506</v>
      </c>
      <c r="AO53" s="32">
        <f t="shared" si="21"/>
        <v>-110413</v>
      </c>
      <c r="AP53" s="46">
        <f t="shared" si="22"/>
        <v>79344</v>
      </c>
      <c r="AQ53" s="46">
        <f t="shared" si="23"/>
        <v>-79465</v>
      </c>
      <c r="AR53" s="13"/>
      <c r="AS53" s="14"/>
      <c r="AT53" s="13"/>
      <c r="AU53" s="13"/>
      <c r="AV53" s="13"/>
      <c r="AW53" s="13"/>
      <c r="AX53" s="13"/>
      <c r="AY53" s="13"/>
      <c r="AZ53" s="13"/>
    </row>
    <row r="54" spans="1:52" s="15" customFormat="1">
      <c r="A54" s="12" t="s">
        <v>123</v>
      </c>
      <c r="B54" s="46">
        <v>12475</v>
      </c>
      <c r="C54" s="46">
        <v>1117752</v>
      </c>
      <c r="D54" s="32">
        <f t="shared" si="7"/>
        <v>4.0736898703826974</v>
      </c>
      <c r="E54" s="46">
        <v>289724</v>
      </c>
      <c r="F54" s="46">
        <v>1605702</v>
      </c>
      <c r="G54" s="32">
        <f t="shared" si="30"/>
        <v>65.858583971372013</v>
      </c>
      <c r="H54" s="46">
        <v>382168</v>
      </c>
      <c r="I54" s="32">
        <f t="shared" si="33"/>
        <v>124.79630544163642</v>
      </c>
      <c r="J54" s="32">
        <f t="shared" si="10"/>
        <v>-54.864031599881713</v>
      </c>
      <c r="K54" s="46">
        <v>169379</v>
      </c>
      <c r="L54" s="32">
        <f t="shared" si="34"/>
        <v>0.10548594944765592</v>
      </c>
      <c r="M54" s="32">
        <f t="shared" si="35"/>
        <v>6.2056649483123509</v>
      </c>
      <c r="N54" s="32">
        <f t="shared" si="36"/>
        <v>-5.8483372638881884E-2</v>
      </c>
      <c r="O54" s="46">
        <v>572731</v>
      </c>
      <c r="P54" s="46">
        <v>1494598</v>
      </c>
      <c r="Q54" s="32">
        <f t="shared" si="0"/>
        <v>0.38320070012137042</v>
      </c>
      <c r="R54" s="46">
        <v>605202</v>
      </c>
      <c r="S54" s="46">
        <v>458060</v>
      </c>
      <c r="T54" s="32">
        <f t="shared" si="31"/>
        <v>1.3212286600008734</v>
      </c>
      <c r="U54" s="46">
        <f t="shared" si="29"/>
        <v>139.97003363295707</v>
      </c>
      <c r="V54" s="32"/>
      <c r="W54" s="32">
        <v>1</v>
      </c>
      <c r="X54" s="32">
        <f t="shared" si="2"/>
        <v>-54.864031599881713</v>
      </c>
      <c r="Y54" s="32">
        <f t="shared" si="3"/>
        <v>4.0736898703826974</v>
      </c>
      <c r="Z54" s="32">
        <f t="shared" si="4"/>
        <v>65.858583971372013</v>
      </c>
      <c r="AA54" s="32">
        <f t="shared" si="5"/>
        <v>124.79630544163642</v>
      </c>
      <c r="AB54" s="32">
        <f t="shared" si="6"/>
        <v>0.10548594944765592</v>
      </c>
      <c r="AC54" s="32">
        <f t="shared" si="25"/>
        <v>6.174524396768307</v>
      </c>
      <c r="AD54" s="46">
        <v>921867</v>
      </c>
      <c r="AE54" s="32">
        <f t="shared" si="14"/>
        <v>0.62127291680904073</v>
      </c>
      <c r="AF54" s="46">
        <v>24568</v>
      </c>
      <c r="AG54" s="32">
        <f t="shared" si="15"/>
        <v>1.6437864897450687E-2</v>
      </c>
      <c r="AH54" s="32">
        <f t="shared" si="16"/>
        <v>2.6650265168402819E-2</v>
      </c>
      <c r="AI54" s="32">
        <f t="shared" si="17"/>
        <v>6697</v>
      </c>
      <c r="AJ54" s="46">
        <f t="shared" si="18"/>
        <v>-10440</v>
      </c>
      <c r="AK54" s="46">
        <v>238385</v>
      </c>
      <c r="AL54" s="46">
        <v>203760</v>
      </c>
      <c r="AM54" s="46">
        <f t="shared" si="19"/>
        <v>-94623</v>
      </c>
      <c r="AN54" s="46">
        <f t="shared" si="20"/>
        <v>-71848</v>
      </c>
      <c r="AO54" s="32">
        <f t="shared" si="21"/>
        <v>-84065</v>
      </c>
      <c r="AP54" s="46">
        <f t="shared" si="22"/>
        <v>61290</v>
      </c>
      <c r="AQ54" s="46">
        <f t="shared" si="23"/>
        <v>-144811</v>
      </c>
      <c r="AR54" s="13"/>
      <c r="AS54" s="14"/>
      <c r="AT54" s="13"/>
      <c r="AU54" s="13"/>
      <c r="AV54" s="13"/>
      <c r="AW54" s="13"/>
      <c r="AX54" s="13"/>
      <c r="AY54" s="13"/>
      <c r="AZ54" s="13"/>
    </row>
    <row r="55" spans="1:52" s="15" customFormat="1">
      <c r="A55" s="12" t="s">
        <v>121</v>
      </c>
      <c r="B55" s="46">
        <v>10661</v>
      </c>
      <c r="C55" s="46">
        <v>956354</v>
      </c>
      <c r="D55" s="32">
        <f t="shared" si="7"/>
        <v>4.0688542108884365</v>
      </c>
      <c r="E55" s="46">
        <v>279284</v>
      </c>
      <c r="F55" s="46">
        <v>1330915</v>
      </c>
      <c r="G55" s="32">
        <f t="shared" si="30"/>
        <v>76.592915400307305</v>
      </c>
      <c r="H55" s="46">
        <v>377379</v>
      </c>
      <c r="I55" s="32">
        <f t="shared" si="33"/>
        <v>144.02965324555552</v>
      </c>
      <c r="J55" s="32">
        <f t="shared" si="10"/>
        <v>-63.367883634359785</v>
      </c>
      <c r="K55" s="46">
        <v>45926</v>
      </c>
      <c r="L55" s="32">
        <f t="shared" si="34"/>
        <v>3.4507087229462441E-2</v>
      </c>
      <c r="M55" s="32">
        <f t="shared" si="35"/>
        <v>6.1241503197799032</v>
      </c>
      <c r="N55" s="32">
        <f t="shared" si="36"/>
        <v>-0.17113200332315709</v>
      </c>
      <c r="O55" s="46">
        <v>500883</v>
      </c>
      <c r="P55" s="46">
        <v>1399975</v>
      </c>
      <c r="Q55" s="32">
        <f t="shared" si="0"/>
        <v>0.35777996035643495</v>
      </c>
      <c r="R55" s="46">
        <v>503667</v>
      </c>
      <c r="S55" s="46">
        <v>423247</v>
      </c>
      <c r="T55" s="32">
        <f t="shared" si="31"/>
        <v>1.1900072534477504</v>
      </c>
      <c r="U55" s="46">
        <f t="shared" si="29"/>
        <v>161.35804630962096</v>
      </c>
      <c r="V55" s="32"/>
      <c r="W55" s="32">
        <v>1</v>
      </c>
      <c r="X55" s="32">
        <f t="shared" si="2"/>
        <v>-63.367883634359785</v>
      </c>
      <c r="Y55" s="32">
        <f t="shared" si="3"/>
        <v>4.0688542108884365</v>
      </c>
      <c r="Z55" s="32">
        <f t="shared" si="4"/>
        <v>76.592915400307305</v>
      </c>
      <c r="AA55" s="32">
        <f t="shared" si="5"/>
        <v>144.02965324555552</v>
      </c>
      <c r="AB55" s="32">
        <f t="shared" si="6"/>
        <v>3.4507087229462441E-2</v>
      </c>
      <c r="AC55" s="32">
        <f t="shared" si="25"/>
        <v>6.146120280350388</v>
      </c>
      <c r="AD55" s="46">
        <v>899092</v>
      </c>
      <c r="AE55" s="32">
        <f t="shared" si="14"/>
        <v>0.55709871737263816</v>
      </c>
      <c r="AF55" s="46">
        <v>31265</v>
      </c>
      <c r="AG55" s="32">
        <f t="shared" si="15"/>
        <v>2.233254165252951E-2</v>
      </c>
      <c r="AH55" s="32">
        <f t="shared" si="16"/>
        <v>3.4773971962824717E-2</v>
      </c>
      <c r="AI55" s="32">
        <f t="shared" si="17"/>
        <v>8773</v>
      </c>
      <c r="AJ55" s="46">
        <f t="shared" si="18"/>
        <v>-5222</v>
      </c>
      <c r="AK55" s="46">
        <v>202031</v>
      </c>
      <c r="AL55" s="46">
        <v>119695</v>
      </c>
      <c r="AM55" s="46">
        <f t="shared" si="19"/>
        <v>32849</v>
      </c>
      <c r="AN55" s="46">
        <f t="shared" si="20"/>
        <v>22039</v>
      </c>
      <c r="AO55" s="32">
        <f t="shared" si="21"/>
        <v>23763</v>
      </c>
      <c r="AP55" s="46">
        <f t="shared" si="22"/>
        <v>-12953</v>
      </c>
      <c r="AQ55" s="46">
        <f t="shared" si="23"/>
        <v>-14661</v>
      </c>
      <c r="AR55" s="13"/>
      <c r="AS55" s="14"/>
      <c r="AT55" s="13"/>
      <c r="AU55" s="13"/>
      <c r="AV55" s="13"/>
      <c r="AW55" s="13"/>
      <c r="AX55" s="13"/>
      <c r="AY55" s="13"/>
      <c r="AZ55" s="13"/>
    </row>
    <row r="56" spans="1:52" s="15" customFormat="1">
      <c r="A56" s="12" t="s">
        <v>120</v>
      </c>
      <c r="B56" s="46">
        <v>13792</v>
      </c>
      <c r="C56" s="46">
        <v>1047658</v>
      </c>
      <c r="D56" s="32">
        <f t="shared" si="7"/>
        <v>4.805079520225112</v>
      </c>
      <c r="E56" s="46">
        <v>274062</v>
      </c>
      <c r="F56" s="46">
        <v>1417750</v>
      </c>
      <c r="G56" s="32">
        <f t="shared" si="30"/>
        <v>70.557312643272795</v>
      </c>
      <c r="H56" s="46">
        <v>381759</v>
      </c>
      <c r="I56" s="32">
        <f t="shared" si="33"/>
        <v>133.0033608295837</v>
      </c>
      <c r="J56" s="32">
        <f t="shared" si="10"/>
        <v>-57.640968666085797</v>
      </c>
      <c r="K56" s="46">
        <v>71994</v>
      </c>
      <c r="L56" s="32">
        <f t="shared" si="34"/>
        <v>5.0780461999647329E-2</v>
      </c>
      <c r="M56" s="32">
        <f t="shared" si="35"/>
        <v>6.1515996559580364</v>
      </c>
      <c r="N56" s="32">
        <f t="shared" si="36"/>
        <v>6.5244587370342957E-2</v>
      </c>
      <c r="O56" s="46">
        <v>522922</v>
      </c>
      <c r="P56" s="46">
        <v>1432824</v>
      </c>
      <c r="Q56" s="32">
        <f t="shared" si="0"/>
        <v>0.36495899007833482</v>
      </c>
      <c r="R56" s="46">
        <v>510139</v>
      </c>
      <c r="S56" s="46">
        <v>426159</v>
      </c>
      <c r="T56" s="32">
        <f t="shared" si="31"/>
        <v>1.1970625987014236</v>
      </c>
      <c r="U56" s="46">
        <f t="shared" si="29"/>
        <v>150.77556478899544</v>
      </c>
      <c r="V56" s="32"/>
      <c r="W56" s="32">
        <v>1</v>
      </c>
      <c r="X56" s="32">
        <f t="shared" si="2"/>
        <v>-57.640968666085797</v>
      </c>
      <c r="Y56" s="32">
        <f t="shared" si="3"/>
        <v>4.805079520225112</v>
      </c>
      <c r="Z56" s="32">
        <f t="shared" si="4"/>
        <v>70.557312643272795</v>
      </c>
      <c r="AA56" s="32">
        <f t="shared" si="5"/>
        <v>133.0033608295837</v>
      </c>
      <c r="AB56" s="32">
        <f t="shared" si="6"/>
        <v>5.0780461999647329E-2</v>
      </c>
      <c r="AC56" s="32">
        <f t="shared" si="25"/>
        <v>6.1561928473944869</v>
      </c>
      <c r="AD56" s="46">
        <v>889878</v>
      </c>
      <c r="AE56" s="32">
        <f t="shared" si="14"/>
        <v>0.58763336097757224</v>
      </c>
      <c r="AF56" s="46">
        <v>40038</v>
      </c>
      <c r="AG56" s="32">
        <f t="shared" si="15"/>
        <v>2.7943418033198775E-2</v>
      </c>
      <c r="AH56" s="32">
        <f t="shared" si="16"/>
        <v>4.4992684390444536E-2</v>
      </c>
      <c r="AI56" s="32">
        <f t="shared" si="17"/>
        <v>13011</v>
      </c>
      <c r="AJ56" s="46">
        <f t="shared" si="18"/>
        <v>-17877</v>
      </c>
      <c r="AK56" s="46">
        <v>189729</v>
      </c>
      <c r="AL56" s="46">
        <v>143458</v>
      </c>
      <c r="AM56" s="46">
        <f t="shared" si="19"/>
        <v>-20562</v>
      </c>
      <c r="AN56" s="46">
        <f t="shared" si="20"/>
        <v>-7295</v>
      </c>
      <c r="AO56" s="32">
        <f t="shared" si="21"/>
        <v>9278</v>
      </c>
      <c r="AP56" s="46">
        <f t="shared" si="22"/>
        <v>-22545</v>
      </c>
      <c r="AQ56" s="46">
        <f t="shared" si="23"/>
        <v>-31956</v>
      </c>
      <c r="AR56" s="13"/>
      <c r="AS56" s="14"/>
      <c r="AT56" s="13"/>
      <c r="AU56" s="13"/>
      <c r="AV56" s="13"/>
      <c r="AW56" s="13"/>
      <c r="AX56" s="13"/>
      <c r="AY56" s="13"/>
      <c r="AZ56" s="13"/>
    </row>
    <row r="57" spans="1:52" s="15" customFormat="1">
      <c r="A57" s="12" t="s">
        <v>119</v>
      </c>
      <c r="B57" s="46">
        <v>15125</v>
      </c>
      <c r="C57" s="46">
        <v>989396</v>
      </c>
      <c r="D57" s="32">
        <f t="shared" si="7"/>
        <v>5.5797931263114062</v>
      </c>
      <c r="E57" s="46">
        <v>256185</v>
      </c>
      <c r="F57" s="46">
        <v>1263469</v>
      </c>
      <c r="G57" s="32">
        <f t="shared" si="30"/>
        <v>74.008562932687695</v>
      </c>
      <c r="H57" s="46">
        <v>376266</v>
      </c>
      <c r="I57" s="32">
        <f t="shared" si="33"/>
        <v>138.80902085716943</v>
      </c>
      <c r="J57" s="32">
        <f t="shared" si="10"/>
        <v>-59.220664798170333</v>
      </c>
      <c r="K57" s="46">
        <v>81081</v>
      </c>
      <c r="L57" s="32">
        <f t="shared" si="34"/>
        <v>6.4173319646148821E-2</v>
      </c>
      <c r="M57" s="32">
        <f t="shared" si="35"/>
        <v>6.1015645907006499</v>
      </c>
      <c r="N57" s="32">
        <f t="shared" si="36"/>
        <v>-0.10882101922059602</v>
      </c>
      <c r="O57" s="46">
        <v>515627</v>
      </c>
      <c r="P57" s="46">
        <v>1412262</v>
      </c>
      <c r="Q57" s="32">
        <f t="shared" si="0"/>
        <v>0.3651071826615741</v>
      </c>
      <c r="R57" s="46">
        <v>497253</v>
      </c>
      <c r="S57" s="46">
        <v>417136</v>
      </c>
      <c r="T57" s="32">
        <f t="shared" si="31"/>
        <v>1.1920644585938398</v>
      </c>
      <c r="U57" s="46">
        <f t="shared" si="29"/>
        <v>159.24088543764435</v>
      </c>
      <c r="V57" s="32"/>
      <c r="W57" s="32">
        <v>1</v>
      </c>
      <c r="X57" s="32">
        <f t="shared" si="2"/>
        <v>-59.220664798170333</v>
      </c>
      <c r="Y57" s="32">
        <f t="shared" si="3"/>
        <v>5.5797931263114062</v>
      </c>
      <c r="Z57" s="32">
        <f t="shared" si="4"/>
        <v>74.008562932687695</v>
      </c>
      <c r="AA57" s="32">
        <f t="shared" si="5"/>
        <v>138.80902085716943</v>
      </c>
      <c r="AB57" s="32">
        <f t="shared" si="6"/>
        <v>6.4173319646148821E-2</v>
      </c>
      <c r="AC57" s="32">
        <f t="shared" si="25"/>
        <v>6.1499152736272649</v>
      </c>
      <c r="AD57" s="46">
        <v>896635</v>
      </c>
      <c r="AE57" s="32">
        <f t="shared" si="14"/>
        <v>0.57506900801329419</v>
      </c>
      <c r="AF57" s="46">
        <v>53049</v>
      </c>
      <c r="AG57" s="32">
        <f t="shared" si="15"/>
        <v>3.7563143382743427E-2</v>
      </c>
      <c r="AH57" s="32">
        <f t="shared" si="16"/>
        <v>5.9164542985718827E-2</v>
      </c>
      <c r="AI57" s="32">
        <f t="shared" si="17"/>
        <v>5298</v>
      </c>
      <c r="AJ57" s="46">
        <f t="shared" si="18"/>
        <v>14418</v>
      </c>
      <c r="AK57" s="46">
        <v>170789</v>
      </c>
      <c r="AL57" s="46">
        <v>152736</v>
      </c>
      <c r="AM57" s="46">
        <f t="shared" si="19"/>
        <v>40100</v>
      </c>
      <c r="AN57" s="46">
        <f t="shared" si="20"/>
        <v>25624</v>
      </c>
      <c r="AO57" s="32">
        <f t="shared" si="21"/>
        <v>-19139</v>
      </c>
      <c r="AP57" s="46">
        <f t="shared" si="22"/>
        <v>33615</v>
      </c>
      <c r="AQ57" s="46">
        <f t="shared" si="23"/>
        <v>-28032</v>
      </c>
      <c r="AR57" s="13"/>
      <c r="AS57" s="14"/>
      <c r="AT57" s="13"/>
      <c r="AU57" s="13"/>
      <c r="AV57" s="13"/>
      <c r="AW57" s="13"/>
      <c r="AX57" s="13"/>
      <c r="AY57" s="13"/>
      <c r="AZ57" s="13"/>
    </row>
    <row r="58" spans="1:52" s="15" customFormat="1">
      <c r="A58" s="12" t="s">
        <v>118</v>
      </c>
      <c r="B58" s="46">
        <v>19695</v>
      </c>
      <c r="C58" s="46">
        <v>965317</v>
      </c>
      <c r="D58" s="32">
        <f t="shared" si="7"/>
        <v>7.4469578387203379</v>
      </c>
      <c r="E58" s="46">
        <v>270603</v>
      </c>
      <c r="F58" s="46">
        <v>1223599</v>
      </c>
      <c r="G58" s="32">
        <f t="shared" si="30"/>
        <v>80.720967408440174</v>
      </c>
      <c r="H58" s="46">
        <v>392865</v>
      </c>
      <c r="I58" s="32">
        <f t="shared" si="33"/>
        <v>148.54780864731481</v>
      </c>
      <c r="J58" s="32">
        <f t="shared" si="10"/>
        <v>-60.379883400154299</v>
      </c>
      <c r="K58" s="46">
        <v>62400</v>
      </c>
      <c r="L58" s="32">
        <f t="shared" si="34"/>
        <v>5.0997099539963661E-2</v>
      </c>
      <c r="M58" s="32">
        <f t="shared" si="35"/>
        <v>6.0876391133807521</v>
      </c>
      <c r="N58" s="32">
        <f t="shared" si="36"/>
        <v>-3.1555978025578781E-2</v>
      </c>
      <c r="O58" s="46">
        <v>541251</v>
      </c>
      <c r="P58" s="46">
        <v>1452362</v>
      </c>
      <c r="Q58" s="32">
        <f t="shared" si="0"/>
        <v>0.37266948598214494</v>
      </c>
      <c r="R58" s="46">
        <v>498870</v>
      </c>
      <c r="S58" s="46">
        <v>448040</v>
      </c>
      <c r="T58" s="32">
        <f t="shared" si="31"/>
        <v>1.1134496919917864</v>
      </c>
      <c r="U58" s="46">
        <f t="shared" si="29"/>
        <v>176.38684759386095</v>
      </c>
      <c r="V58" s="32"/>
      <c r="W58" s="32">
        <v>1</v>
      </c>
      <c r="X58" s="32">
        <f t="shared" si="2"/>
        <v>-60.379883400154299</v>
      </c>
      <c r="Y58" s="32">
        <f t="shared" si="3"/>
        <v>7.4469578387203379</v>
      </c>
      <c r="Z58" s="32">
        <f t="shared" si="4"/>
        <v>80.720967408440174</v>
      </c>
      <c r="AA58" s="32">
        <f t="shared" si="5"/>
        <v>148.54780864731481</v>
      </c>
      <c r="AB58" s="32">
        <f t="shared" si="6"/>
        <v>5.0997099539963661E-2</v>
      </c>
      <c r="AC58" s="32">
        <f t="shared" si="25"/>
        <v>6.1620748773888803</v>
      </c>
      <c r="AD58" s="46">
        <v>911111</v>
      </c>
      <c r="AE58" s="32">
        <f t="shared" si="14"/>
        <v>0.59405604805561563</v>
      </c>
      <c r="AF58" s="46">
        <v>58347</v>
      </c>
      <c r="AG58" s="32">
        <f t="shared" si="15"/>
        <v>4.0173868498349585E-2</v>
      </c>
      <c r="AH58" s="32">
        <f t="shared" si="16"/>
        <v>6.4039398053585134E-2</v>
      </c>
      <c r="AI58" s="32">
        <f t="shared" si="17"/>
        <v>643</v>
      </c>
      <c r="AJ58" s="46">
        <f t="shared" si="18"/>
        <v>-30865</v>
      </c>
      <c r="AK58" s="46">
        <v>175739</v>
      </c>
      <c r="AL58" s="46">
        <v>133597</v>
      </c>
      <c r="AM58" s="46">
        <f t="shared" si="19"/>
        <v>10133</v>
      </c>
      <c r="AN58" s="46">
        <f t="shared" si="20"/>
        <v>-10321</v>
      </c>
      <c r="AO58" s="32">
        <f t="shared" si="21"/>
        <v>-19543</v>
      </c>
      <c r="AP58" s="46">
        <f t="shared" si="22"/>
        <v>39997</v>
      </c>
      <c r="AQ58" s="46">
        <f t="shared" si="23"/>
        <v>-4053</v>
      </c>
      <c r="AR58" s="13"/>
      <c r="AS58" s="14"/>
      <c r="AT58" s="13"/>
      <c r="AU58" s="13"/>
      <c r="AV58" s="13"/>
      <c r="AW58" s="13"/>
      <c r="AX58" s="13"/>
      <c r="AY58" s="13"/>
      <c r="AZ58" s="13"/>
    </row>
    <row r="59" spans="1:52" s="15" customFormat="1">
      <c r="A59" s="12" t="s">
        <v>117</v>
      </c>
      <c r="B59" s="46">
        <v>13458</v>
      </c>
      <c r="C59" s="46">
        <v>897098</v>
      </c>
      <c r="D59" s="32">
        <f t="shared" si="7"/>
        <v>5.4756225072400122</v>
      </c>
      <c r="E59" s="46">
        <v>239738</v>
      </c>
      <c r="F59" s="46">
        <v>1303459</v>
      </c>
      <c r="G59" s="32">
        <f t="shared" si="30"/>
        <v>67.132429942176927</v>
      </c>
      <c r="H59" s="46">
        <v>383213</v>
      </c>
      <c r="I59" s="32">
        <f t="shared" si="33"/>
        <v>155.91690651411551</v>
      </c>
      <c r="J59" s="32">
        <f t="shared" si="10"/>
        <v>-83.308854064698565</v>
      </c>
      <c r="K59" s="46">
        <v>104554</v>
      </c>
      <c r="L59" s="32">
        <f t="shared" si="34"/>
        <v>8.021272629211966E-2</v>
      </c>
      <c r="M59" s="32">
        <f t="shared" si="35"/>
        <v>6.1150973750871644</v>
      </c>
      <c r="N59" s="32">
        <f t="shared" si="36"/>
        <v>6.5266480276626571E-2</v>
      </c>
      <c r="O59" s="46">
        <v>530930</v>
      </c>
      <c r="P59" s="46">
        <v>1462495</v>
      </c>
      <c r="Q59" s="32">
        <f t="shared" si="0"/>
        <v>0.36303030095829386</v>
      </c>
      <c r="R59" s="46">
        <v>437859</v>
      </c>
      <c r="S59" s="46">
        <v>432293</v>
      </c>
      <c r="T59" s="32">
        <f t="shared" si="31"/>
        <v>1.0128755265525928</v>
      </c>
      <c r="U59" s="46">
        <f t="shared" si="29"/>
        <v>145.29631762512605</v>
      </c>
      <c r="V59" s="32"/>
      <c r="W59" s="32">
        <v>1</v>
      </c>
      <c r="X59" s="32">
        <f t="shared" si="2"/>
        <v>-83.308854064698565</v>
      </c>
      <c r="Y59" s="32">
        <f t="shared" si="3"/>
        <v>5.4756225072400122</v>
      </c>
      <c r="Z59" s="32">
        <f t="shared" si="4"/>
        <v>67.132429942176927</v>
      </c>
      <c r="AA59" s="32">
        <f t="shared" si="5"/>
        <v>155.91690651411551</v>
      </c>
      <c r="AB59" s="32">
        <f t="shared" si="6"/>
        <v>8.021272629211966E-2</v>
      </c>
      <c r="AC59" s="32">
        <f t="shared" si="25"/>
        <v>6.1650943899842208</v>
      </c>
      <c r="AD59" s="46">
        <v>931475</v>
      </c>
      <c r="AE59" s="32">
        <f t="shared" si="14"/>
        <v>0.5699884591642288</v>
      </c>
      <c r="AF59" s="46">
        <v>58990</v>
      </c>
      <c r="AG59" s="32">
        <f t="shared" si="15"/>
        <v>4.0335180633096185E-2</v>
      </c>
      <c r="AH59" s="32">
        <f t="shared" si="16"/>
        <v>6.3329665315762632E-2</v>
      </c>
      <c r="AI59" s="32">
        <f t="shared" si="17"/>
        <v>8628</v>
      </c>
      <c r="AJ59" s="46">
        <f t="shared" si="18"/>
        <v>1408</v>
      </c>
      <c r="AK59" s="46">
        <v>183749</v>
      </c>
      <c r="AL59" s="46">
        <v>114054</v>
      </c>
      <c r="AM59" s="46">
        <f t="shared" si="19"/>
        <v>81542</v>
      </c>
      <c r="AN59" s="46">
        <f t="shared" si="20"/>
        <v>63865</v>
      </c>
      <c r="AO59" s="32">
        <f t="shared" si="21"/>
        <v>-19749</v>
      </c>
      <c r="AP59" s="46">
        <f t="shared" si="22"/>
        <v>37426</v>
      </c>
      <c r="AQ59" s="46">
        <f t="shared" si="23"/>
        <v>-45564</v>
      </c>
      <c r="AR59" s="13"/>
      <c r="AS59" s="14"/>
      <c r="AT59" s="13"/>
      <c r="AU59" s="13"/>
      <c r="AV59" s="13"/>
      <c r="AW59" s="13"/>
      <c r="AX59" s="13"/>
      <c r="AY59" s="13"/>
      <c r="AZ59" s="13"/>
    </row>
    <row r="60" spans="1:52" s="15" customFormat="1">
      <c r="A60" s="12" t="s">
        <v>116</v>
      </c>
      <c r="B60" s="46">
        <v>14390</v>
      </c>
      <c r="C60" s="46">
        <v>804936</v>
      </c>
      <c r="D60" s="32">
        <f t="shared" si="7"/>
        <v>6.5251771569416697</v>
      </c>
      <c r="E60" s="46">
        <v>241146</v>
      </c>
      <c r="F60" s="46">
        <v>1234047</v>
      </c>
      <c r="G60" s="32">
        <f t="shared" si="30"/>
        <v>71.324909018862328</v>
      </c>
      <c r="H60" s="46">
        <v>388821</v>
      </c>
      <c r="I60" s="32">
        <f t="shared" si="33"/>
        <v>176.31173782760371</v>
      </c>
      <c r="J60" s="32">
        <f t="shared" si="10"/>
        <v>-98.461651651799713</v>
      </c>
      <c r="K60" s="46">
        <v>80749</v>
      </c>
      <c r="L60" s="32">
        <f t="shared" si="34"/>
        <v>6.5434298693647808E-2</v>
      </c>
      <c r="M60" s="32">
        <f t="shared" si="35"/>
        <v>6.0913317005821019</v>
      </c>
      <c r="N60" s="32">
        <f t="shared" si="36"/>
        <v>-5.3252154459787378E-2</v>
      </c>
      <c r="O60" s="46">
        <v>594795</v>
      </c>
      <c r="P60" s="46">
        <v>1544037</v>
      </c>
      <c r="Q60" s="32">
        <f t="shared" si="0"/>
        <v>0.38522069095494471</v>
      </c>
      <c r="R60" s="46">
        <v>443566</v>
      </c>
      <c r="S60" s="46">
        <v>449814</v>
      </c>
      <c r="T60" s="32">
        <f t="shared" si="31"/>
        <v>0.98610981427879074</v>
      </c>
      <c r="U60" s="46">
        <f t="shared" si="29"/>
        <v>155.76560665030163</v>
      </c>
      <c r="V60" s="32"/>
      <c r="W60" s="32">
        <v>1</v>
      </c>
      <c r="X60" s="32">
        <f t="shared" si="2"/>
        <v>-98.461651651799713</v>
      </c>
      <c r="Y60" s="32">
        <f t="shared" si="3"/>
        <v>6.5251771569416697</v>
      </c>
      <c r="Z60" s="32">
        <f t="shared" si="4"/>
        <v>71.324909018862328</v>
      </c>
      <c r="AA60" s="32">
        <f t="shared" si="5"/>
        <v>176.31173782760371</v>
      </c>
      <c r="AB60" s="32">
        <f t="shared" si="6"/>
        <v>6.5434298693647808E-2</v>
      </c>
      <c r="AC60" s="32">
        <f t="shared" si="25"/>
        <v>6.1886577031909722</v>
      </c>
      <c r="AD60" s="46">
        <v>949242</v>
      </c>
      <c r="AE60" s="32">
        <f t="shared" si="14"/>
        <v>0.62659996081083646</v>
      </c>
      <c r="AF60" s="46">
        <v>67618</v>
      </c>
      <c r="AG60" s="32">
        <f t="shared" si="15"/>
        <v>4.3792992007315887E-2</v>
      </c>
      <c r="AH60" s="32">
        <f t="shared" si="16"/>
        <v>7.1233679082889301E-2</v>
      </c>
      <c r="AI60" s="32">
        <f t="shared" si="17"/>
        <v>14660</v>
      </c>
      <c r="AJ60" s="46">
        <f t="shared" si="18"/>
        <v>62831</v>
      </c>
      <c r="AK60" s="46">
        <v>251997</v>
      </c>
      <c r="AL60" s="46">
        <v>94305</v>
      </c>
      <c r="AM60" s="46">
        <f t="shared" si="19"/>
        <v>184903</v>
      </c>
      <c r="AN60" s="46">
        <f t="shared" si="20"/>
        <v>110553</v>
      </c>
      <c r="AO60" s="32">
        <f t="shared" si="21"/>
        <v>31385</v>
      </c>
      <c r="AP60" s="46">
        <f t="shared" si="22"/>
        <v>42965</v>
      </c>
      <c r="AQ60" s="46">
        <f t="shared" si="23"/>
        <v>-13131</v>
      </c>
      <c r="AR60" s="13"/>
      <c r="AS60" s="14"/>
      <c r="AT60" s="13"/>
      <c r="AU60" s="13"/>
      <c r="AV60" s="13"/>
      <c r="AW60" s="13"/>
      <c r="AX60" s="13"/>
      <c r="AY60" s="13"/>
      <c r="AZ60" s="13"/>
    </row>
    <row r="61" spans="1:52" s="15" customFormat="1">
      <c r="A61" s="12" t="s">
        <v>45</v>
      </c>
      <c r="B61" s="46">
        <v>16497</v>
      </c>
      <c r="C61" s="46">
        <v>937168</v>
      </c>
      <c r="D61" s="32">
        <f t="shared" ref="D61:D266" si="37">(B61/C61)*365</f>
        <v>6.4251073446809972</v>
      </c>
      <c r="E61" s="46">
        <v>303977</v>
      </c>
      <c r="F61" s="46">
        <v>1407033</v>
      </c>
      <c r="G61" s="32">
        <f t="shared" si="30"/>
        <v>78.855012640073127</v>
      </c>
      <c r="H61" s="46">
        <v>412090</v>
      </c>
      <c r="I61" s="32">
        <f t="shared" si="33"/>
        <v>160.49721074556535</v>
      </c>
      <c r="J61" s="32">
        <f t="shared" si="10"/>
        <v>-75.217090760811232</v>
      </c>
      <c r="K61" s="46">
        <v>64708</v>
      </c>
      <c r="L61" s="32">
        <f t="shared" si="34"/>
        <v>4.5988971118658906E-2</v>
      </c>
      <c r="M61" s="32">
        <f t="shared" si="35"/>
        <v>6.1483042833265982</v>
      </c>
      <c r="N61" s="32">
        <f t="shared" si="36"/>
        <v>0.14017780522135706</v>
      </c>
      <c r="O61" s="46">
        <v>705348</v>
      </c>
      <c r="P61" s="46">
        <v>1728940</v>
      </c>
      <c r="Q61" s="32">
        <f t="shared" si="0"/>
        <v>0.40796557428250835</v>
      </c>
      <c r="R61" s="46">
        <v>530489</v>
      </c>
      <c r="S61" s="46">
        <v>553292</v>
      </c>
      <c r="T61" s="32">
        <f t="shared" si="31"/>
        <v>0.95878668045082882</v>
      </c>
      <c r="U61" s="46">
        <f t="shared" ref="U61:U92" si="38">(D61+G61+I61+J61+L61)</f>
        <v>170.60622894062689</v>
      </c>
      <c r="V61" s="32"/>
      <c r="W61" s="32">
        <v>1</v>
      </c>
      <c r="X61" s="32">
        <f t="shared" si="2"/>
        <v>-75.217090760811232</v>
      </c>
      <c r="Y61" s="32">
        <f t="shared" si="3"/>
        <v>6.4251073446809972</v>
      </c>
      <c r="Z61" s="32">
        <f t="shared" si="4"/>
        <v>78.855012640073127</v>
      </c>
      <c r="AA61" s="32">
        <f t="shared" si="5"/>
        <v>160.49721074556535</v>
      </c>
      <c r="AB61" s="32">
        <f t="shared" si="6"/>
        <v>4.5988971118658906E-2</v>
      </c>
      <c r="AC61" s="32">
        <f t="shared" si="25"/>
        <v>6.2377799220645223</v>
      </c>
      <c r="AD61" s="46">
        <v>1023592</v>
      </c>
      <c r="AE61" s="32">
        <f t="shared" si="14"/>
        <v>0.68909096593173846</v>
      </c>
      <c r="AF61" s="46">
        <v>82278</v>
      </c>
      <c r="AG61" s="32">
        <f t="shared" si="15"/>
        <v>4.7588695964001067E-2</v>
      </c>
      <c r="AH61" s="32">
        <f t="shared" si="16"/>
        <v>8.0381636433266374E-2</v>
      </c>
      <c r="AI61" s="32">
        <f t="shared" si="17"/>
        <v>-53177</v>
      </c>
      <c r="AJ61" s="46">
        <f t="shared" si="18"/>
        <v>-200239</v>
      </c>
      <c r="AK61" s="46">
        <v>276835</v>
      </c>
      <c r="AL61" s="46">
        <v>125690</v>
      </c>
      <c r="AM61" s="46">
        <f t="shared" si="19"/>
        <v>-906246</v>
      </c>
      <c r="AN61" s="46">
        <f t="shared" si="20"/>
        <v>-567882</v>
      </c>
      <c r="AO61" s="32">
        <f t="shared" si="21"/>
        <v>259971</v>
      </c>
      <c r="AP61" s="46">
        <f t="shared" si="22"/>
        <v>-598335</v>
      </c>
      <c r="AQ61" s="46">
        <f t="shared" si="23"/>
        <v>17570</v>
      </c>
      <c r="AR61" s="13"/>
      <c r="AS61" s="14"/>
      <c r="AT61" s="13"/>
      <c r="AU61" s="13"/>
      <c r="AV61" s="13"/>
      <c r="AW61" s="13"/>
      <c r="AX61" s="13"/>
      <c r="AY61" s="13"/>
      <c r="AZ61" s="13"/>
    </row>
    <row r="62" spans="1:52" s="3" customFormat="1">
      <c r="A62" s="6" t="s">
        <v>138</v>
      </c>
      <c r="B62" s="21">
        <v>157732</v>
      </c>
      <c r="C62" s="21">
        <v>360055</v>
      </c>
      <c r="D62" s="24">
        <f t="shared" si="37"/>
        <v>159.89829331629892</v>
      </c>
      <c r="E62" s="21">
        <v>103738</v>
      </c>
      <c r="F62" s="21">
        <v>433564</v>
      </c>
      <c r="G62" s="24">
        <f t="shared" si="30"/>
        <v>87.332827448773429</v>
      </c>
      <c r="H62" s="21">
        <v>89717</v>
      </c>
      <c r="I62" s="24">
        <f t="shared" si="33"/>
        <v>90.949174431684042</v>
      </c>
      <c r="J62" s="24">
        <f t="shared" si="10"/>
        <v>156.2819463333883</v>
      </c>
      <c r="K62" s="21">
        <v>44241</v>
      </c>
      <c r="L62" s="24">
        <f t="shared" si="34"/>
        <v>0.1020402985487725</v>
      </c>
      <c r="M62" s="24">
        <f t="shared" si="35"/>
        <v>5.6370532143734522</v>
      </c>
      <c r="N62" s="24"/>
      <c r="O62" s="21">
        <v>137466</v>
      </c>
      <c r="P62" s="21">
        <v>822694</v>
      </c>
      <c r="Q62" s="24">
        <f t="shared" si="0"/>
        <v>0.16709250340953016</v>
      </c>
      <c r="R62" s="21">
        <v>385661</v>
      </c>
      <c r="S62" s="21">
        <v>137466</v>
      </c>
      <c r="T62" s="24">
        <f t="shared" si="31"/>
        <v>2.8055009966100708</v>
      </c>
      <c r="U62" s="21">
        <f t="shared" si="38"/>
        <v>494.56428182869348</v>
      </c>
      <c r="V62" s="24"/>
      <c r="W62" s="24">
        <v>1</v>
      </c>
      <c r="X62" s="24">
        <f t="shared" si="2"/>
        <v>156.2819463333883</v>
      </c>
      <c r="Y62" s="24">
        <f t="shared" si="3"/>
        <v>159.89829331629892</v>
      </c>
      <c r="Z62" s="24">
        <f t="shared" si="4"/>
        <v>87.332827448773429</v>
      </c>
      <c r="AA62" s="24">
        <f t="shared" si="5"/>
        <v>90.949174431684042</v>
      </c>
      <c r="AB62" s="24">
        <f t="shared" si="6"/>
        <v>0.1020402985487725</v>
      </c>
      <c r="AC62" s="24">
        <f t="shared" si="25"/>
        <v>5.9152383299591742</v>
      </c>
      <c r="AD62" s="21">
        <v>685228</v>
      </c>
      <c r="AE62" s="24">
        <f t="shared" si="14"/>
        <v>0.2006135184201463</v>
      </c>
      <c r="AF62" s="21">
        <v>29101</v>
      </c>
      <c r="AG62" s="24">
        <f t="shared" si="15"/>
        <v>3.5372811762332049E-2</v>
      </c>
      <c r="AH62" s="24">
        <f t="shared" si="16"/>
        <v>4.2469075986387016E-2</v>
      </c>
      <c r="AI62" s="24">
        <f t="shared" si="17"/>
        <v>9047</v>
      </c>
      <c r="AJ62" s="21">
        <f t="shared" si="18"/>
        <v>23680</v>
      </c>
      <c r="AK62" s="21">
        <v>351782</v>
      </c>
      <c r="AL62" s="21">
        <v>385661</v>
      </c>
      <c r="AM62" s="21">
        <f t="shared" si="19"/>
        <v>44557</v>
      </c>
      <c r="AN62" s="21">
        <f t="shared" si="20"/>
        <v>5919</v>
      </c>
      <c r="AO62" s="24">
        <f t="shared" si="21"/>
        <v>62038</v>
      </c>
      <c r="AP62" s="21">
        <f t="shared" si="22"/>
        <v>-23400</v>
      </c>
      <c r="AQ62" s="21">
        <f t="shared" si="23"/>
        <v>-15140</v>
      </c>
      <c r="AR62" s="5"/>
      <c r="AS62" s="11"/>
      <c r="AT62" s="5"/>
      <c r="AU62" s="5"/>
      <c r="AV62" s="5"/>
      <c r="AW62" s="5"/>
      <c r="AX62" s="5"/>
      <c r="AY62" s="5"/>
      <c r="AZ62" s="5"/>
    </row>
    <row r="63" spans="1:52" s="3" customFormat="1">
      <c r="A63" s="4" t="s">
        <v>137</v>
      </c>
      <c r="B63" s="21">
        <v>183576</v>
      </c>
      <c r="C63" s="21">
        <v>471433</v>
      </c>
      <c r="D63" s="24">
        <f t="shared" si="37"/>
        <v>142.13099210280146</v>
      </c>
      <c r="E63" s="21">
        <v>127418</v>
      </c>
      <c r="F63" s="21">
        <v>578683</v>
      </c>
      <c r="G63" s="24">
        <f t="shared" si="30"/>
        <v>80.367956204001146</v>
      </c>
      <c r="H63" s="21">
        <v>74093</v>
      </c>
      <c r="I63" s="24">
        <f t="shared" si="33"/>
        <v>57.365405052255568</v>
      </c>
      <c r="J63" s="24">
        <f t="shared" si="10"/>
        <v>165.13354325454705</v>
      </c>
      <c r="K63" s="21">
        <v>-64243</v>
      </c>
      <c r="L63" s="24">
        <f t="shared" si="34"/>
        <v>-0.11101587570396919</v>
      </c>
      <c r="M63" s="24">
        <f t="shared" si="35"/>
        <v>5.762440724259803</v>
      </c>
      <c r="N63" s="24">
        <f>(F63-F62)/F62</f>
        <v>0.33471183031801532</v>
      </c>
      <c r="O63" s="21">
        <v>143385</v>
      </c>
      <c r="P63" s="21">
        <v>867251</v>
      </c>
      <c r="Q63" s="24">
        <f t="shared" si="0"/>
        <v>0.16533275833639857</v>
      </c>
      <c r="R63" s="21">
        <v>447699</v>
      </c>
      <c r="S63" s="21">
        <v>143385</v>
      </c>
      <c r="T63" s="24">
        <f t="shared" si="31"/>
        <v>3.1223558949680927</v>
      </c>
      <c r="U63" s="21">
        <f t="shared" si="38"/>
        <v>444.88688073790127</v>
      </c>
      <c r="V63" s="24"/>
      <c r="W63" s="24">
        <v>1</v>
      </c>
      <c r="X63" s="24">
        <f t="shared" si="2"/>
        <v>165.13354325454705</v>
      </c>
      <c r="Y63" s="24">
        <f t="shared" si="3"/>
        <v>142.13099210280146</v>
      </c>
      <c r="Z63" s="24">
        <f t="shared" si="4"/>
        <v>80.367956204001146</v>
      </c>
      <c r="AA63" s="24">
        <f t="shared" si="5"/>
        <v>57.365405052255568</v>
      </c>
      <c r="AB63" s="24">
        <f t="shared" si="6"/>
        <v>-0.11101587570396919</v>
      </c>
      <c r="AC63" s="24">
        <f t="shared" si="25"/>
        <v>5.9381448092857685</v>
      </c>
      <c r="AD63" s="21">
        <v>723376</v>
      </c>
      <c r="AE63" s="24">
        <f t="shared" si="14"/>
        <v>0.19821641857070182</v>
      </c>
      <c r="AF63" s="21">
        <v>38148</v>
      </c>
      <c r="AG63" s="24">
        <f t="shared" si="15"/>
        <v>4.3987265509062547E-2</v>
      </c>
      <c r="AH63" s="24">
        <f t="shared" si="16"/>
        <v>5.2736059808453695E-2</v>
      </c>
      <c r="AI63" s="24">
        <f t="shared" si="17"/>
        <v>35553</v>
      </c>
      <c r="AJ63" s="21">
        <f t="shared" si="18"/>
        <v>9863</v>
      </c>
      <c r="AK63" s="21">
        <v>333917</v>
      </c>
      <c r="AL63" s="21">
        <v>447699</v>
      </c>
      <c r="AM63" s="21">
        <f t="shared" si="19"/>
        <v>193059</v>
      </c>
      <c r="AN63" s="21">
        <f t="shared" si="20"/>
        <v>154097</v>
      </c>
      <c r="AO63" s="24">
        <f t="shared" si="21"/>
        <v>-407557</v>
      </c>
      <c r="AP63" s="21">
        <f t="shared" si="22"/>
        <v>446519</v>
      </c>
      <c r="AQ63" s="21">
        <f t="shared" si="23"/>
        <v>102391</v>
      </c>
      <c r="AR63" s="5"/>
      <c r="AS63" s="11"/>
      <c r="AT63" s="5"/>
      <c r="AU63" s="5"/>
      <c r="AV63" s="5"/>
      <c r="AW63" s="5"/>
      <c r="AX63" s="5"/>
      <c r="AY63" s="5"/>
      <c r="AZ63" s="5"/>
    </row>
    <row r="64" spans="1:52" s="3" customFormat="1">
      <c r="A64" s="4" t="s">
        <v>136</v>
      </c>
      <c r="B64" s="21">
        <v>163606</v>
      </c>
      <c r="C64" s="21">
        <v>675431</v>
      </c>
      <c r="D64" s="24">
        <f t="shared" si="37"/>
        <v>88.411976945091354</v>
      </c>
      <c r="E64" s="21">
        <v>137281</v>
      </c>
      <c r="F64" s="21">
        <v>853929</v>
      </c>
      <c r="G64" s="24">
        <f t="shared" si="30"/>
        <v>58.678842151982195</v>
      </c>
      <c r="H64" s="21">
        <v>141722</v>
      </c>
      <c r="I64" s="24">
        <f t="shared" si="33"/>
        <v>76.585957707004866</v>
      </c>
      <c r="J64" s="24">
        <f t="shared" si="10"/>
        <v>70.504861390068697</v>
      </c>
      <c r="K64" s="21">
        <v>-45676</v>
      </c>
      <c r="L64" s="24">
        <f t="shared" si="34"/>
        <v>-5.3489224513981838E-2</v>
      </c>
      <c r="M64" s="24">
        <f t="shared" si="35"/>
        <v>5.9314217627381094</v>
      </c>
      <c r="N64" s="24">
        <f t="shared" ref="N64:N73" si="39">(F64-F63)/F63</f>
        <v>0.47564210457193318</v>
      </c>
      <c r="O64" s="21">
        <v>297482</v>
      </c>
      <c r="P64" s="21">
        <v>1060310</v>
      </c>
      <c r="Q64" s="24">
        <f t="shared" si="0"/>
        <v>0.28056134526695026</v>
      </c>
      <c r="R64" s="21">
        <v>558924</v>
      </c>
      <c r="S64" s="21">
        <v>263211</v>
      </c>
      <c r="T64" s="24">
        <f t="shared" si="31"/>
        <v>2.1234826811949348</v>
      </c>
      <c r="U64" s="21">
        <f t="shared" si="38"/>
        <v>294.12814896963312</v>
      </c>
      <c r="V64" s="24"/>
      <c r="W64" s="24">
        <v>1</v>
      </c>
      <c r="X64" s="24">
        <f t="shared" si="2"/>
        <v>70.504861390068697</v>
      </c>
      <c r="Y64" s="24">
        <f t="shared" si="3"/>
        <v>88.411976945091354</v>
      </c>
      <c r="Z64" s="24">
        <f t="shared" si="4"/>
        <v>58.678842151982195</v>
      </c>
      <c r="AA64" s="24">
        <f t="shared" si="5"/>
        <v>76.585957707004866</v>
      </c>
      <c r="AB64" s="24">
        <f t="shared" si="6"/>
        <v>-5.3489224513981838E-2</v>
      </c>
      <c r="AC64" s="24">
        <f t="shared" si="25"/>
        <v>6.0254328573464466</v>
      </c>
      <c r="AD64" s="21">
        <v>795330</v>
      </c>
      <c r="AE64" s="24">
        <f t="shared" si="14"/>
        <v>0.37403593476921532</v>
      </c>
      <c r="AF64" s="21">
        <v>73701</v>
      </c>
      <c r="AG64" s="24">
        <f t="shared" si="15"/>
        <v>6.9508917203459364E-2</v>
      </c>
      <c r="AH64" s="24">
        <f t="shared" si="16"/>
        <v>9.2667194749349327E-2</v>
      </c>
      <c r="AI64" s="24">
        <f t="shared" si="17"/>
        <v>32012</v>
      </c>
      <c r="AJ64" s="21">
        <f t="shared" si="18"/>
        <v>-3749</v>
      </c>
      <c r="AK64" s="21">
        <v>409318</v>
      </c>
      <c r="AL64" s="21">
        <v>40142</v>
      </c>
      <c r="AM64" s="21">
        <f t="shared" si="19"/>
        <v>129644</v>
      </c>
      <c r="AN64" s="21">
        <f t="shared" si="20"/>
        <v>-6519</v>
      </c>
      <c r="AO64" s="24">
        <f t="shared" si="21"/>
        <v>150082</v>
      </c>
      <c r="AP64" s="21">
        <f t="shared" si="22"/>
        <v>-13919</v>
      </c>
      <c r="AQ64" s="21">
        <f t="shared" si="23"/>
        <v>119377</v>
      </c>
      <c r="AR64" s="5"/>
      <c r="AS64" s="11"/>
      <c r="AT64" s="5"/>
      <c r="AU64" s="5"/>
      <c r="AV64" s="5"/>
      <c r="AW64" s="5"/>
      <c r="AX64" s="5"/>
      <c r="AY64" s="5"/>
      <c r="AZ64" s="5"/>
    </row>
    <row r="65" spans="1:52" s="3" customFormat="1">
      <c r="A65" s="4" t="s">
        <v>135</v>
      </c>
      <c r="B65" s="21">
        <v>232036</v>
      </c>
      <c r="C65" s="21">
        <v>671097</v>
      </c>
      <c r="D65" s="24">
        <f t="shared" si="37"/>
        <v>126.2010409821531</v>
      </c>
      <c r="E65" s="21">
        <v>133532</v>
      </c>
      <c r="F65" s="21">
        <v>921382</v>
      </c>
      <c r="G65" s="24">
        <f t="shared" si="30"/>
        <v>52.897907708203547</v>
      </c>
      <c r="H65" s="21">
        <v>173736</v>
      </c>
      <c r="I65" s="24">
        <f t="shared" si="33"/>
        <v>94.492510024631315</v>
      </c>
      <c r="J65" s="24">
        <f t="shared" si="10"/>
        <v>84.606438665725335</v>
      </c>
      <c r="K65" s="21">
        <v>252044</v>
      </c>
      <c r="L65" s="24">
        <f t="shared" si="34"/>
        <v>0.27354994996646342</v>
      </c>
      <c r="M65" s="24">
        <f t="shared" si="35"/>
        <v>5.9644397236785096</v>
      </c>
      <c r="N65" s="24">
        <f t="shared" si="39"/>
        <v>7.8991344713670572E-2</v>
      </c>
      <c r="O65" s="21">
        <v>290963</v>
      </c>
      <c r="P65" s="21">
        <v>1189954</v>
      </c>
      <c r="Q65" s="24">
        <f t="shared" si="0"/>
        <v>0.2445161745748155</v>
      </c>
      <c r="R65" s="21">
        <v>643011</v>
      </c>
      <c r="S65" s="21">
        <v>264829</v>
      </c>
      <c r="T65" s="24">
        <f t="shared" si="31"/>
        <v>2.428023366021093</v>
      </c>
      <c r="U65" s="21">
        <f t="shared" si="38"/>
        <v>358.47144733067984</v>
      </c>
      <c r="V65" s="24"/>
      <c r="W65" s="24">
        <v>1</v>
      </c>
      <c r="X65" s="24">
        <f t="shared" si="2"/>
        <v>84.606438665725335</v>
      </c>
      <c r="Y65" s="24">
        <f t="shared" si="3"/>
        <v>126.2010409821531</v>
      </c>
      <c r="Z65" s="24">
        <f t="shared" si="4"/>
        <v>52.897907708203547</v>
      </c>
      <c r="AA65" s="24">
        <f t="shared" si="5"/>
        <v>94.492510024631315</v>
      </c>
      <c r="AB65" s="24">
        <f t="shared" si="6"/>
        <v>0.27354994996646342</v>
      </c>
      <c r="AC65" s="24">
        <f t="shared" si="25"/>
        <v>6.0755301732141289</v>
      </c>
      <c r="AD65" s="21">
        <v>898991</v>
      </c>
      <c r="AE65" s="24">
        <f t="shared" si="14"/>
        <v>0.32365507552355921</v>
      </c>
      <c r="AF65" s="21">
        <v>105713</v>
      </c>
      <c r="AG65" s="24">
        <f t="shared" si="15"/>
        <v>8.883788785112702E-2</v>
      </c>
      <c r="AH65" s="24">
        <f t="shared" si="16"/>
        <v>0.11759072115293702</v>
      </c>
      <c r="AI65" s="24">
        <f t="shared" si="17"/>
        <v>9950</v>
      </c>
      <c r="AJ65" s="21">
        <f t="shared" si="18"/>
        <v>6670</v>
      </c>
      <c r="AK65" s="21">
        <v>453957</v>
      </c>
      <c r="AL65" s="21">
        <v>190224</v>
      </c>
      <c r="AM65" s="21">
        <f t="shared" si="19"/>
        <v>146689</v>
      </c>
      <c r="AN65" s="21">
        <f t="shared" si="20"/>
        <v>61457</v>
      </c>
      <c r="AO65" s="24">
        <f t="shared" si="21"/>
        <v>78749</v>
      </c>
      <c r="AP65" s="21">
        <f t="shared" si="22"/>
        <v>6483</v>
      </c>
      <c r="AQ65" s="21">
        <f t="shared" si="23"/>
        <v>-146331</v>
      </c>
      <c r="AR65" s="5"/>
      <c r="AS65" s="11"/>
      <c r="AT65" s="5"/>
      <c r="AU65" s="5"/>
      <c r="AV65" s="5"/>
      <c r="AW65" s="5"/>
      <c r="AX65" s="5"/>
      <c r="AY65" s="5"/>
      <c r="AZ65" s="5"/>
    </row>
    <row r="66" spans="1:52" s="3" customFormat="1">
      <c r="A66" s="4" t="s">
        <v>134</v>
      </c>
      <c r="B66" s="21">
        <v>214228</v>
      </c>
      <c r="C66" s="21">
        <v>753794</v>
      </c>
      <c r="D66" s="24">
        <f t="shared" si="37"/>
        <v>103.73287662146421</v>
      </c>
      <c r="E66" s="21">
        <v>140202</v>
      </c>
      <c r="F66" s="21">
        <v>1006134</v>
      </c>
      <c r="G66" s="24">
        <f t="shared" si="30"/>
        <v>50.861744061924156</v>
      </c>
      <c r="H66" s="21">
        <v>185095</v>
      </c>
      <c r="I66" s="24">
        <f t="shared" si="33"/>
        <v>89.62617770902925</v>
      </c>
      <c r="J66" s="24">
        <f t="shared" si="10"/>
        <v>64.968442974359121</v>
      </c>
      <c r="K66" s="21">
        <v>145611</v>
      </c>
      <c r="L66" s="24">
        <f t="shared" si="34"/>
        <v>0.14472326747729428</v>
      </c>
      <c r="M66" s="24">
        <f t="shared" si="35"/>
        <v>6.0026558252378788</v>
      </c>
      <c r="N66" s="24">
        <f t="shared" si="39"/>
        <v>9.198356382043496E-2</v>
      </c>
      <c r="O66" s="21">
        <v>352420</v>
      </c>
      <c r="P66" s="21">
        <v>1336643</v>
      </c>
      <c r="Q66" s="24">
        <f t="shared" si="0"/>
        <v>0.26366052865275169</v>
      </c>
      <c r="R66" s="21">
        <v>738401</v>
      </c>
      <c r="S66" s="21">
        <v>320549</v>
      </c>
      <c r="T66" s="24">
        <f t="shared" si="31"/>
        <v>2.303551095152379</v>
      </c>
      <c r="U66" s="21">
        <f t="shared" si="38"/>
        <v>309.33396463425402</v>
      </c>
      <c r="V66" s="24"/>
      <c r="W66" s="24">
        <v>1</v>
      </c>
      <c r="X66" s="24">
        <f t="shared" si="2"/>
        <v>64.968442974359121</v>
      </c>
      <c r="Y66" s="24">
        <f t="shared" si="3"/>
        <v>103.73287662146421</v>
      </c>
      <c r="Z66" s="24">
        <f t="shared" si="4"/>
        <v>50.861744061924156</v>
      </c>
      <c r="AA66" s="24">
        <f t="shared" si="5"/>
        <v>89.62617770902925</v>
      </c>
      <c r="AB66" s="24">
        <f t="shared" si="6"/>
        <v>0.14472326747729428</v>
      </c>
      <c r="AC66" s="24">
        <f t="shared" si="25"/>
        <v>6.1260154283291497</v>
      </c>
      <c r="AD66" s="21">
        <v>984223</v>
      </c>
      <c r="AE66" s="24">
        <f t="shared" si="14"/>
        <v>0.35806925869442191</v>
      </c>
      <c r="AF66" s="21">
        <v>115663</v>
      </c>
      <c r="AG66" s="24">
        <f t="shared" si="15"/>
        <v>8.653245481403786E-2</v>
      </c>
      <c r="AH66" s="24">
        <f t="shared" si="16"/>
        <v>0.11751706676230894</v>
      </c>
      <c r="AI66" s="24">
        <f t="shared" si="17"/>
        <v>-29274</v>
      </c>
      <c r="AJ66" s="21">
        <f t="shared" si="18"/>
        <v>1681</v>
      </c>
      <c r="AK66" s="21">
        <v>479853</v>
      </c>
      <c r="AL66" s="21">
        <v>268973</v>
      </c>
      <c r="AM66" s="21">
        <f t="shared" si="19"/>
        <v>95187</v>
      </c>
      <c r="AN66" s="21">
        <f t="shared" si="20"/>
        <v>43943</v>
      </c>
      <c r="AO66" s="24">
        <f t="shared" si="21"/>
        <v>-316</v>
      </c>
      <c r="AP66" s="21">
        <f t="shared" si="22"/>
        <v>51560</v>
      </c>
      <c r="AQ66" s="21">
        <f t="shared" si="23"/>
        <v>-29948</v>
      </c>
      <c r="AR66" s="5"/>
      <c r="AS66" s="11"/>
      <c r="AT66" s="5"/>
      <c r="AU66" s="5"/>
      <c r="AV66" s="5"/>
      <c r="AW66" s="5"/>
      <c r="AX66" s="5"/>
      <c r="AY66" s="5"/>
      <c r="AZ66" s="5"/>
    </row>
    <row r="67" spans="1:52" s="3" customFormat="1">
      <c r="A67" s="4" t="s">
        <v>133</v>
      </c>
      <c r="B67" s="21">
        <v>253893</v>
      </c>
      <c r="C67" s="21">
        <v>907562</v>
      </c>
      <c r="D67" s="24">
        <f t="shared" si="37"/>
        <v>102.10976770733019</v>
      </c>
      <c r="E67" s="21">
        <v>141883</v>
      </c>
      <c r="F67" s="21">
        <v>1144312</v>
      </c>
      <c r="G67" s="24">
        <f t="shared" si="30"/>
        <v>45.256271890882907</v>
      </c>
      <c r="H67" s="21">
        <v>149672</v>
      </c>
      <c r="I67" s="24">
        <f t="shared" si="33"/>
        <v>60.194543182724701</v>
      </c>
      <c r="J67" s="24">
        <f t="shared" si="10"/>
        <v>87.171496415488392</v>
      </c>
      <c r="K67" s="21">
        <v>94695</v>
      </c>
      <c r="L67" s="24">
        <f t="shared" si="34"/>
        <v>8.2752780710155974E-2</v>
      </c>
      <c r="M67" s="24">
        <f t="shared" si="35"/>
        <v>6.0585444522581033</v>
      </c>
      <c r="N67" s="24">
        <f t="shared" si="39"/>
        <v>0.13733558353062317</v>
      </c>
      <c r="O67" s="21">
        <v>396363</v>
      </c>
      <c r="P67" s="21">
        <v>1431830</v>
      </c>
      <c r="Q67" s="24">
        <f t="shared" si="0"/>
        <v>0.27682266749544288</v>
      </c>
      <c r="R67" s="21">
        <v>738543</v>
      </c>
      <c r="S67" s="21">
        <v>366244</v>
      </c>
      <c r="T67" s="24">
        <f t="shared" si="31"/>
        <v>2.0165326940509605</v>
      </c>
      <c r="U67" s="21">
        <f t="shared" si="38"/>
        <v>294.81483197713635</v>
      </c>
      <c r="V67" s="24"/>
      <c r="W67" s="24">
        <v>1</v>
      </c>
      <c r="X67" s="24">
        <f t="shared" si="2"/>
        <v>87.171496415488392</v>
      </c>
      <c r="Y67" s="24">
        <f t="shared" si="3"/>
        <v>102.10976770733019</v>
      </c>
      <c r="Z67" s="24">
        <f t="shared" si="4"/>
        <v>45.256271890882907</v>
      </c>
      <c r="AA67" s="24">
        <f t="shared" si="5"/>
        <v>60.194543182724701</v>
      </c>
      <c r="AB67" s="24">
        <f t="shared" si="6"/>
        <v>8.2752780710155974E-2</v>
      </c>
      <c r="AC67" s="24">
        <f t="shared" si="25"/>
        <v>6.1558914576054669</v>
      </c>
      <c r="AD67" s="21">
        <v>1035467</v>
      </c>
      <c r="AE67" s="24">
        <f t="shared" si="14"/>
        <v>0.38278670397028586</v>
      </c>
      <c r="AF67" s="21">
        <v>86389</v>
      </c>
      <c r="AG67" s="24">
        <f t="shared" si="15"/>
        <v>6.0334676602669314E-2</v>
      </c>
      <c r="AH67" s="24">
        <f t="shared" si="16"/>
        <v>8.3429988594518223E-2</v>
      </c>
      <c r="AI67" s="24">
        <f t="shared" si="17"/>
        <v>38349</v>
      </c>
      <c r="AJ67" s="21">
        <f t="shared" si="18"/>
        <v>27839</v>
      </c>
      <c r="AK67" s="21">
        <v>598137</v>
      </c>
      <c r="AL67" s="21">
        <v>268657</v>
      </c>
      <c r="AM67" s="21">
        <f t="shared" si="19"/>
        <v>281470</v>
      </c>
      <c r="AN67" s="21">
        <f t="shared" si="20"/>
        <v>188006</v>
      </c>
      <c r="AO67" s="24">
        <f t="shared" si="21"/>
        <v>168849</v>
      </c>
      <c r="AP67" s="21">
        <f t="shared" si="22"/>
        <v>-75385</v>
      </c>
      <c r="AQ67" s="21">
        <f t="shared" si="23"/>
        <v>-8306</v>
      </c>
      <c r="AR67" s="5"/>
      <c r="AS67" s="11"/>
      <c r="AT67" s="5"/>
      <c r="AU67" s="5"/>
      <c r="AV67" s="5"/>
      <c r="AW67" s="5"/>
      <c r="AX67" s="5"/>
      <c r="AY67" s="5"/>
      <c r="AZ67" s="5"/>
    </row>
    <row r="68" spans="1:52" s="3" customFormat="1">
      <c r="A68" s="4" t="s">
        <v>132</v>
      </c>
      <c r="B68" s="21">
        <v>265611</v>
      </c>
      <c r="C68" s="21">
        <v>992002</v>
      </c>
      <c r="D68" s="24">
        <f t="shared" si="37"/>
        <v>97.729656795046793</v>
      </c>
      <c r="E68" s="21">
        <v>169722</v>
      </c>
      <c r="F68" s="21">
        <v>1326605</v>
      </c>
      <c r="G68" s="24">
        <f t="shared" si="30"/>
        <v>46.697042450465659</v>
      </c>
      <c r="H68" s="21">
        <v>243605</v>
      </c>
      <c r="I68" s="24">
        <f t="shared" si="33"/>
        <v>89.632707393735089</v>
      </c>
      <c r="J68" s="24">
        <f t="shared" si="10"/>
        <v>54.793991851777363</v>
      </c>
      <c r="K68" s="21">
        <v>219849</v>
      </c>
      <c r="L68" s="24">
        <f t="shared" si="34"/>
        <v>0.16572302983932671</v>
      </c>
      <c r="M68" s="24">
        <f t="shared" si="35"/>
        <v>6.1227416298297763</v>
      </c>
      <c r="N68" s="24">
        <f t="shared" si="39"/>
        <v>0.15930358154069868</v>
      </c>
      <c r="O68" s="21">
        <v>584369</v>
      </c>
      <c r="P68" s="21">
        <v>1713300</v>
      </c>
      <c r="Q68" s="24">
        <f t="shared" si="0"/>
        <v>0.34107803653767582</v>
      </c>
      <c r="R68" s="21">
        <v>977928</v>
      </c>
      <c r="S68" s="21">
        <v>403755</v>
      </c>
      <c r="T68" s="24">
        <f t="shared" si="31"/>
        <v>2.4220826986662702</v>
      </c>
      <c r="U68" s="21">
        <f t="shared" si="38"/>
        <v>289.01912152086425</v>
      </c>
      <c r="V68" s="24"/>
      <c r="W68" s="24">
        <v>1</v>
      </c>
      <c r="X68" s="24">
        <f t="shared" si="2"/>
        <v>54.793991851777363</v>
      </c>
      <c r="Y68" s="24">
        <f t="shared" si="3"/>
        <v>97.729656795046793</v>
      </c>
      <c r="Z68" s="24">
        <f t="shared" si="4"/>
        <v>46.697042450465659</v>
      </c>
      <c r="AA68" s="24">
        <f t="shared" si="5"/>
        <v>89.632707393735089</v>
      </c>
      <c r="AB68" s="24">
        <f t="shared" si="6"/>
        <v>0.16572302983932671</v>
      </c>
      <c r="AC68" s="24">
        <f t="shared" si="25"/>
        <v>6.2338334148844341</v>
      </c>
      <c r="AD68" s="21">
        <v>1128931</v>
      </c>
      <c r="AE68" s="24">
        <f t="shared" si="14"/>
        <v>0.51763039548032608</v>
      </c>
      <c r="AF68" s="21">
        <v>124738</v>
      </c>
      <c r="AG68" s="24">
        <f t="shared" si="15"/>
        <v>7.2805696608883447E-2</v>
      </c>
      <c r="AH68" s="24">
        <f t="shared" si="16"/>
        <v>0.11049213813776042</v>
      </c>
      <c r="AI68" s="24">
        <f t="shared" si="17"/>
        <v>35338</v>
      </c>
      <c r="AJ68" s="21">
        <f t="shared" si="18"/>
        <v>22736</v>
      </c>
      <c r="AK68" s="21">
        <v>621079</v>
      </c>
      <c r="AL68" s="21">
        <v>437506</v>
      </c>
      <c r="AM68" s="21">
        <f t="shared" si="19"/>
        <v>-317713</v>
      </c>
      <c r="AN68" s="21">
        <f t="shared" si="20"/>
        <v>121245</v>
      </c>
      <c r="AO68" s="24">
        <f t="shared" si="21"/>
        <v>126515</v>
      </c>
      <c r="AP68" s="21">
        <f t="shared" si="22"/>
        <v>-565473</v>
      </c>
      <c r="AQ68" s="21">
        <f t="shared" si="23"/>
        <v>-95111</v>
      </c>
      <c r="AR68" s="5"/>
      <c r="AS68" s="11"/>
      <c r="AT68" s="5"/>
      <c r="AU68" s="5"/>
      <c r="AV68" s="5"/>
      <c r="AW68" s="5"/>
      <c r="AX68" s="5"/>
      <c r="AY68" s="5"/>
      <c r="AZ68" s="5"/>
    </row>
    <row r="69" spans="1:52" s="3" customFormat="1">
      <c r="A69" s="4" t="s">
        <v>131</v>
      </c>
      <c r="B69" s="21">
        <v>272893</v>
      </c>
      <c r="C69" s="21">
        <v>1102020</v>
      </c>
      <c r="D69" s="24">
        <f t="shared" si="37"/>
        <v>90.38487958476253</v>
      </c>
      <c r="E69" s="21">
        <v>192458</v>
      </c>
      <c r="F69" s="21">
        <v>1512192</v>
      </c>
      <c r="G69" s="24">
        <f t="shared" si="30"/>
        <v>46.453869614440492</v>
      </c>
      <c r="H69" s="21">
        <v>253514</v>
      </c>
      <c r="I69" s="24">
        <f t="shared" si="33"/>
        <v>83.966361772018658</v>
      </c>
      <c r="J69" s="24">
        <f t="shared" si="10"/>
        <v>52.872387427184364</v>
      </c>
      <c r="K69" s="21">
        <v>189350</v>
      </c>
      <c r="L69" s="24">
        <f t="shared" si="34"/>
        <v>0.12521558109023193</v>
      </c>
      <c r="M69" s="24">
        <f t="shared" si="35"/>
        <v>6.1796069361696304</v>
      </c>
      <c r="N69" s="24">
        <f t="shared" si="39"/>
        <v>0.13989620120533242</v>
      </c>
      <c r="O69" s="21">
        <v>705614</v>
      </c>
      <c r="P69" s="21">
        <v>1395587</v>
      </c>
      <c r="Q69" s="24">
        <f t="shared" ref="Q69:Q132" si="40">(O69/P69)</f>
        <v>0.50560373520246316</v>
      </c>
      <c r="R69" s="21">
        <v>1144214</v>
      </c>
      <c r="S69" s="21">
        <v>576193</v>
      </c>
      <c r="T69" s="24">
        <f t="shared" si="31"/>
        <v>1.9858172522054243</v>
      </c>
      <c r="U69" s="21">
        <f t="shared" si="38"/>
        <v>273.80271397949627</v>
      </c>
      <c r="V69" s="24"/>
      <c r="W69" s="24">
        <v>1</v>
      </c>
      <c r="X69" s="24">
        <f t="shared" ref="X69:X132" si="41">J69*W69</f>
        <v>52.872387427184364</v>
      </c>
      <c r="Y69" s="24">
        <f t="shared" ref="Y69:Y132" si="42">D69*W69</f>
        <v>90.38487958476253</v>
      </c>
      <c r="Z69" s="24">
        <f t="shared" ref="Z69:Z132" si="43">G69*W69</f>
        <v>46.453869614440492</v>
      </c>
      <c r="AA69" s="24">
        <f t="shared" ref="AA69:AA132" si="44">I69*W69</f>
        <v>83.966361772018658</v>
      </c>
      <c r="AB69" s="24">
        <f t="shared" ref="AB69:AB132" si="45">L69*W69</f>
        <v>0.12521558109023193</v>
      </c>
      <c r="AC69" s="24">
        <f t="shared" si="25"/>
        <v>6.1447569153084896</v>
      </c>
      <c r="AD69" s="21">
        <v>1249832</v>
      </c>
      <c r="AE69" s="24">
        <f t="shared" si="14"/>
        <v>0.56456707781525839</v>
      </c>
      <c r="AF69" s="21">
        <v>160076</v>
      </c>
      <c r="AG69" s="24">
        <f t="shared" si="15"/>
        <v>0.11470155568946974</v>
      </c>
      <c r="AH69" s="24">
        <f t="shared" si="16"/>
        <v>0.12807801368503927</v>
      </c>
      <c r="AI69" s="24">
        <f t="shared" si="17"/>
        <v>33249</v>
      </c>
      <c r="AJ69" s="21">
        <f t="shared" si="18"/>
        <v>32378</v>
      </c>
      <c r="AK69" s="21">
        <v>694176</v>
      </c>
      <c r="AL69" s="21">
        <v>564021</v>
      </c>
      <c r="AM69" s="21">
        <f t="shared" si="19"/>
        <v>813696</v>
      </c>
      <c r="AN69" s="21">
        <f t="shared" si="20"/>
        <v>-195450</v>
      </c>
      <c r="AO69" s="24">
        <f t="shared" si="21"/>
        <v>-23624</v>
      </c>
      <c r="AP69" s="21">
        <f t="shared" si="22"/>
        <v>1032770</v>
      </c>
      <c r="AQ69" s="21">
        <f t="shared" si="23"/>
        <v>-29274</v>
      </c>
      <c r="AR69" s="5"/>
      <c r="AS69" s="11"/>
      <c r="AT69" s="5"/>
      <c r="AU69" s="5"/>
      <c r="AV69" s="5"/>
      <c r="AW69" s="5"/>
      <c r="AX69" s="5"/>
      <c r="AY69" s="5"/>
      <c r="AZ69" s="5"/>
    </row>
    <row r="70" spans="1:52" s="3" customFormat="1">
      <c r="A70" s="4" t="s">
        <v>130</v>
      </c>
      <c r="B70" s="21">
        <v>393193</v>
      </c>
      <c r="C70" s="21">
        <v>1191774</v>
      </c>
      <c r="D70" s="24">
        <f t="shared" si="37"/>
        <v>120.42169488510406</v>
      </c>
      <c r="E70" s="21">
        <v>224836</v>
      </c>
      <c r="F70" s="21">
        <v>1655067</v>
      </c>
      <c r="G70" s="24">
        <f t="shared" si="30"/>
        <v>49.584179975795543</v>
      </c>
      <c r="H70" s="21">
        <v>416830</v>
      </c>
      <c r="I70" s="24">
        <f t="shared" si="33"/>
        <v>127.66090718542274</v>
      </c>
      <c r="J70" s="24">
        <f t="shared" si="10"/>
        <v>42.344967675476866</v>
      </c>
      <c r="K70" s="21">
        <v>275978</v>
      </c>
      <c r="L70" s="24">
        <f t="shared" si="34"/>
        <v>0.16674732805378875</v>
      </c>
      <c r="M70" s="24">
        <f t="shared" si="35"/>
        <v>6.2188155794660069</v>
      </c>
      <c r="N70" s="24">
        <f t="shared" si="39"/>
        <v>9.4482049898425596E-2</v>
      </c>
      <c r="O70" s="21">
        <v>510164</v>
      </c>
      <c r="P70" s="21">
        <v>2209283</v>
      </c>
      <c r="Q70" s="24">
        <f t="shared" si="40"/>
        <v>0.23091835677004713</v>
      </c>
      <c r="R70" s="21">
        <v>1258012</v>
      </c>
      <c r="S70" s="21">
        <v>788709</v>
      </c>
      <c r="T70" s="24">
        <f t="shared" si="31"/>
        <v>1.5950268096344786</v>
      </c>
      <c r="U70" s="21">
        <f t="shared" si="38"/>
        <v>340.17849704985304</v>
      </c>
      <c r="V70" s="24"/>
      <c r="W70" s="24">
        <v>1</v>
      </c>
      <c r="X70" s="24">
        <f t="shared" si="41"/>
        <v>42.344967675476866</v>
      </c>
      <c r="Y70" s="24">
        <f t="shared" si="42"/>
        <v>120.42169488510406</v>
      </c>
      <c r="Z70" s="24">
        <f t="shared" si="43"/>
        <v>49.584179975795543</v>
      </c>
      <c r="AA70" s="24">
        <f t="shared" si="44"/>
        <v>127.66090718542274</v>
      </c>
      <c r="AB70" s="24">
        <f t="shared" si="45"/>
        <v>0.16674732805378875</v>
      </c>
      <c r="AC70" s="24">
        <f t="shared" si="25"/>
        <v>6.3442513507588094</v>
      </c>
      <c r="AD70" s="21">
        <v>1379713</v>
      </c>
      <c r="AE70" s="24">
        <f t="shared" ref="AE70:AE133" si="46">O70/AD70</f>
        <v>0.36976095753247235</v>
      </c>
      <c r="AF70" s="21">
        <v>193325</v>
      </c>
      <c r="AG70" s="24">
        <f t="shared" ref="AG70:AG133" si="47">AF70/P70</f>
        <v>8.7505765445169317E-2</v>
      </c>
      <c r="AH70" s="24">
        <f t="shared" ref="AH70:AH133" si="48">AF70/AD70</f>
        <v>0.14011972055057828</v>
      </c>
      <c r="AI70" s="24">
        <f t="shared" ref="AI70:AI133" si="49">AF71-AF70</f>
        <v>37989</v>
      </c>
      <c r="AJ70" s="21">
        <f t="shared" ref="AJ70:AJ133" si="50">E71-E70</f>
        <v>45935</v>
      </c>
      <c r="AK70" s="21">
        <v>841749</v>
      </c>
      <c r="AL70" s="21">
        <v>540397</v>
      </c>
      <c r="AM70" s="21">
        <f t="shared" ref="AM70:AM133" si="51">P71-P70</f>
        <v>165761</v>
      </c>
      <c r="AN70" s="21">
        <f t="shared" ref="AN70:AN133" si="52">O71-O70</f>
        <v>320469</v>
      </c>
      <c r="AO70" s="24">
        <f t="shared" ref="AO70:AO133" si="53">AL71-AL70</f>
        <v>30506</v>
      </c>
      <c r="AP70" s="21">
        <f t="shared" ref="AP70:AP133" si="54">AM70-AN70-AO70</f>
        <v>-185214</v>
      </c>
      <c r="AQ70" s="21">
        <f t="shared" ref="AQ70:AQ133" si="55">AF70-K70</f>
        <v>-82653</v>
      </c>
      <c r="AR70" s="5"/>
      <c r="AS70" s="11"/>
      <c r="AT70" s="5"/>
      <c r="AU70" s="5"/>
      <c r="AV70" s="5"/>
      <c r="AW70" s="5"/>
      <c r="AX70" s="5"/>
      <c r="AY70" s="5"/>
      <c r="AZ70" s="5"/>
    </row>
    <row r="71" spans="1:52" s="3" customFormat="1">
      <c r="A71" s="4" t="s">
        <v>129</v>
      </c>
      <c r="B71" s="21">
        <v>262032</v>
      </c>
      <c r="C71" s="21">
        <v>1269056</v>
      </c>
      <c r="D71" s="24">
        <f t="shared" si="37"/>
        <v>75.364428362499368</v>
      </c>
      <c r="E71" s="21">
        <v>270771</v>
      </c>
      <c r="F71" s="21">
        <v>1866350</v>
      </c>
      <c r="G71" s="24">
        <f t="shared" si="30"/>
        <v>52.95438422589546</v>
      </c>
      <c r="H71" s="21">
        <v>318431</v>
      </c>
      <c r="I71" s="24">
        <f t="shared" si="33"/>
        <v>91.585647126683156</v>
      </c>
      <c r="J71" s="24">
        <f t="shared" si="10"/>
        <v>36.733165461711664</v>
      </c>
      <c r="K71" s="21">
        <v>331865</v>
      </c>
      <c r="L71" s="24">
        <f t="shared" si="34"/>
        <v>0.17781498647091917</v>
      </c>
      <c r="M71" s="24">
        <f t="shared" si="35"/>
        <v>6.2709930910798644</v>
      </c>
      <c r="N71" s="24">
        <f t="shared" si="39"/>
        <v>0.12765827606979052</v>
      </c>
      <c r="O71" s="21">
        <v>830633</v>
      </c>
      <c r="P71" s="21">
        <v>2375044</v>
      </c>
      <c r="Q71" s="24">
        <f t="shared" si="40"/>
        <v>0.34973373124876844</v>
      </c>
      <c r="R71" s="21">
        <v>1184049</v>
      </c>
      <c r="S71" s="21">
        <v>611759</v>
      </c>
      <c r="T71" s="24">
        <f t="shared" si="31"/>
        <v>1.9354827636373146</v>
      </c>
      <c r="U71" s="21">
        <f t="shared" si="38"/>
        <v>256.81544016326058</v>
      </c>
      <c r="V71" s="24"/>
      <c r="W71" s="24">
        <v>1</v>
      </c>
      <c r="X71" s="24">
        <f t="shared" si="41"/>
        <v>36.733165461711664</v>
      </c>
      <c r="Y71" s="24">
        <f t="shared" si="42"/>
        <v>75.364428362499368</v>
      </c>
      <c r="Z71" s="24">
        <f t="shared" si="43"/>
        <v>52.95438422589546</v>
      </c>
      <c r="AA71" s="24">
        <f t="shared" si="44"/>
        <v>91.585647126683156</v>
      </c>
      <c r="AB71" s="24">
        <f t="shared" si="45"/>
        <v>0.17781498647091917</v>
      </c>
      <c r="AC71" s="24">
        <f t="shared" ref="AC71:AC134" si="56">LOG(P71)</f>
        <v>6.3756716597630732</v>
      </c>
      <c r="AD71" s="21">
        <v>1544411</v>
      </c>
      <c r="AE71" s="24">
        <f t="shared" si="46"/>
        <v>0.53783157462618436</v>
      </c>
      <c r="AF71" s="21">
        <v>231314</v>
      </c>
      <c r="AG71" s="24">
        <f t="shared" si="47"/>
        <v>9.739356407712868E-2</v>
      </c>
      <c r="AH71" s="24">
        <f t="shared" si="48"/>
        <v>0.14977489800318697</v>
      </c>
      <c r="AI71" s="24">
        <f t="shared" si="49"/>
        <v>22956</v>
      </c>
      <c r="AJ71" s="21">
        <f t="shared" si="50"/>
        <v>75928</v>
      </c>
      <c r="AK71" s="21">
        <v>933491</v>
      </c>
      <c r="AL71" s="21">
        <v>570903</v>
      </c>
      <c r="AM71" s="21">
        <f t="shared" si="51"/>
        <v>170060</v>
      </c>
      <c r="AN71" s="21">
        <f t="shared" si="52"/>
        <v>28785</v>
      </c>
      <c r="AO71" s="24">
        <f t="shared" si="53"/>
        <v>-18448</v>
      </c>
      <c r="AP71" s="21">
        <f t="shared" si="54"/>
        <v>159723</v>
      </c>
      <c r="AQ71" s="21">
        <f t="shared" si="55"/>
        <v>-100551</v>
      </c>
      <c r="AR71" s="5"/>
      <c r="AS71" s="11"/>
      <c r="AT71" s="5"/>
      <c r="AU71" s="5"/>
      <c r="AV71" s="5"/>
      <c r="AW71" s="5"/>
      <c r="AX71" s="5"/>
      <c r="AY71" s="5"/>
      <c r="AZ71" s="5"/>
    </row>
    <row r="72" spans="1:52" s="3" customFormat="1">
      <c r="A72" s="4" t="s">
        <v>128</v>
      </c>
      <c r="B72" s="21">
        <v>301220</v>
      </c>
      <c r="C72" s="21">
        <v>1317060</v>
      </c>
      <c r="D72" s="24">
        <f t="shared" si="37"/>
        <v>83.477821815255183</v>
      </c>
      <c r="E72" s="21">
        <v>346699</v>
      </c>
      <c r="F72" s="21">
        <v>2011941</v>
      </c>
      <c r="G72" s="24">
        <f t="shared" si="30"/>
        <v>62.897040718390848</v>
      </c>
      <c r="H72" s="21">
        <v>318638</v>
      </c>
      <c r="I72" s="24">
        <f t="shared" si="33"/>
        <v>88.304913975065674</v>
      </c>
      <c r="J72" s="24">
        <f t="shared" si="10"/>
        <v>58.06994855858035</v>
      </c>
      <c r="K72" s="21">
        <v>240420</v>
      </c>
      <c r="L72" s="24">
        <f t="shared" si="34"/>
        <v>0.11949654587286605</v>
      </c>
      <c r="M72" s="24">
        <f t="shared" si="35"/>
        <v>6.303615240921598</v>
      </c>
      <c r="N72" s="24">
        <f t="shared" si="39"/>
        <v>7.8008412141345407E-2</v>
      </c>
      <c r="O72" s="21">
        <v>859418</v>
      </c>
      <c r="P72" s="21">
        <v>2545104</v>
      </c>
      <c r="Q72" s="24">
        <f t="shared" si="40"/>
        <v>0.33767500267179651</v>
      </c>
      <c r="R72" s="21">
        <v>1296111</v>
      </c>
      <c r="S72" s="21">
        <v>625402</v>
      </c>
      <c r="T72" s="24">
        <f t="shared" si="31"/>
        <v>2.0724446036309447</v>
      </c>
      <c r="U72" s="21">
        <f t="shared" si="38"/>
        <v>292.86922161316494</v>
      </c>
      <c r="V72" s="24"/>
      <c r="W72" s="24">
        <v>1</v>
      </c>
      <c r="X72" s="24">
        <f t="shared" si="41"/>
        <v>58.06994855858035</v>
      </c>
      <c r="Y72" s="24">
        <f t="shared" si="42"/>
        <v>83.477821815255183</v>
      </c>
      <c r="Z72" s="24">
        <f t="shared" si="43"/>
        <v>62.897040718390848</v>
      </c>
      <c r="AA72" s="24">
        <f t="shared" si="44"/>
        <v>88.304913975065674</v>
      </c>
      <c r="AB72" s="24">
        <f t="shared" si="45"/>
        <v>0.11949654587286605</v>
      </c>
      <c r="AC72" s="24">
        <f t="shared" si="56"/>
        <v>6.4057055335110054</v>
      </c>
      <c r="AD72" s="21">
        <v>1685686</v>
      </c>
      <c r="AE72" s="24">
        <f t="shared" si="46"/>
        <v>0.50983279210956256</v>
      </c>
      <c r="AF72" s="21">
        <v>254270</v>
      </c>
      <c r="AG72" s="24">
        <f t="shared" si="47"/>
        <v>9.9905544134935159E-2</v>
      </c>
      <c r="AH72" s="24">
        <f t="shared" si="48"/>
        <v>0.15084066664847426</v>
      </c>
      <c r="AI72" s="24">
        <f t="shared" si="49"/>
        <v>-48180</v>
      </c>
      <c r="AJ72" s="21">
        <f t="shared" si="50"/>
        <v>58037</v>
      </c>
      <c r="AK72" s="21">
        <v>1016505</v>
      </c>
      <c r="AL72" s="21">
        <v>552455</v>
      </c>
      <c r="AM72" s="21">
        <f t="shared" si="51"/>
        <v>397757</v>
      </c>
      <c r="AN72" s="21">
        <f t="shared" si="52"/>
        <v>236944</v>
      </c>
      <c r="AO72" s="24">
        <f t="shared" si="53"/>
        <v>140387</v>
      </c>
      <c r="AP72" s="21">
        <f t="shared" si="54"/>
        <v>20426</v>
      </c>
      <c r="AQ72" s="21">
        <f t="shared" si="55"/>
        <v>13850</v>
      </c>
      <c r="AR72" s="5"/>
      <c r="AS72" s="11"/>
      <c r="AT72" s="5"/>
      <c r="AU72" s="5"/>
      <c r="AV72" s="5"/>
      <c r="AW72" s="5"/>
      <c r="AX72" s="5"/>
      <c r="AY72" s="5"/>
      <c r="AZ72" s="5"/>
    </row>
    <row r="73" spans="1:52" s="3" customFormat="1">
      <c r="A73" s="4" t="s">
        <v>46</v>
      </c>
      <c r="B73" s="21">
        <v>313595</v>
      </c>
      <c r="C73" s="21">
        <v>1369456</v>
      </c>
      <c r="D73" s="24">
        <f t="shared" si="37"/>
        <v>83.582221699711411</v>
      </c>
      <c r="E73" s="21">
        <v>404736</v>
      </c>
      <c r="F73" s="21">
        <v>2047957</v>
      </c>
      <c r="G73" s="24">
        <f t="shared" si="30"/>
        <v>72.134639545654522</v>
      </c>
      <c r="H73" s="21">
        <v>425504</v>
      </c>
      <c r="I73" s="24">
        <f t="shared" si="33"/>
        <v>113.40923695248333</v>
      </c>
      <c r="J73" s="24">
        <f t="shared" si="10"/>
        <v>42.307624292882593</v>
      </c>
      <c r="K73" s="21">
        <v>430457</v>
      </c>
      <c r="L73" s="24">
        <f t="shared" si="34"/>
        <v>0.21018849516859972</v>
      </c>
      <c r="M73" s="24">
        <f t="shared" si="35"/>
        <v>6.3113208337204085</v>
      </c>
      <c r="N73" s="24">
        <f t="shared" si="39"/>
        <v>1.790112135495027E-2</v>
      </c>
      <c r="O73" s="21">
        <v>1096362</v>
      </c>
      <c r="P73" s="21">
        <v>2942861</v>
      </c>
      <c r="Q73" s="24">
        <f t="shared" si="40"/>
        <v>0.37254970588145347</v>
      </c>
      <c r="R73" s="21">
        <v>1447188</v>
      </c>
      <c r="S73" s="21">
        <v>742467</v>
      </c>
      <c r="T73" s="24">
        <f t="shared" si="31"/>
        <v>1.949161376869275</v>
      </c>
      <c r="U73" s="21">
        <f t="shared" si="38"/>
        <v>311.64391098590045</v>
      </c>
      <c r="V73" s="24"/>
      <c r="W73" s="24">
        <v>1</v>
      </c>
      <c r="X73" s="24">
        <f t="shared" si="41"/>
        <v>42.307624292882593</v>
      </c>
      <c r="Y73" s="24">
        <f t="shared" si="42"/>
        <v>83.582221699711411</v>
      </c>
      <c r="Z73" s="24">
        <f t="shared" si="43"/>
        <v>72.134639545654522</v>
      </c>
      <c r="AA73" s="24">
        <f t="shared" si="44"/>
        <v>113.40923695248333</v>
      </c>
      <c r="AB73" s="24">
        <f t="shared" si="45"/>
        <v>0.21018849516859972</v>
      </c>
      <c r="AC73" s="24">
        <f t="shared" si="56"/>
        <v>6.4687697495754461</v>
      </c>
      <c r="AD73" s="21">
        <v>1846499</v>
      </c>
      <c r="AE73" s="24">
        <f t="shared" si="46"/>
        <v>0.5937517431636844</v>
      </c>
      <c r="AF73" s="21">
        <v>206090</v>
      </c>
      <c r="AG73" s="24">
        <f t="shared" si="47"/>
        <v>7.0030490736735437E-2</v>
      </c>
      <c r="AH73" s="24">
        <f t="shared" si="48"/>
        <v>0.11161121668628037</v>
      </c>
      <c r="AI73" s="24">
        <f t="shared" si="49"/>
        <v>-189911</v>
      </c>
      <c r="AJ73" s="21">
        <f t="shared" si="50"/>
        <v>5047805</v>
      </c>
      <c r="AK73" s="21">
        <v>1121578</v>
      </c>
      <c r="AL73" s="21">
        <v>692842</v>
      </c>
      <c r="AM73" s="21">
        <f t="shared" si="51"/>
        <v>44401321</v>
      </c>
      <c r="AN73" s="21">
        <f t="shared" si="52"/>
        <v>42001035</v>
      </c>
      <c r="AO73" s="24">
        <f t="shared" si="53"/>
        <v>614019</v>
      </c>
      <c r="AP73" s="21">
        <f t="shared" si="54"/>
        <v>1786267</v>
      </c>
      <c r="AQ73" s="21">
        <f t="shared" si="55"/>
        <v>-224367</v>
      </c>
      <c r="AR73" s="5"/>
      <c r="AS73" s="11"/>
      <c r="AT73" s="5"/>
      <c r="AU73" s="5"/>
      <c r="AV73" s="5"/>
      <c r="AW73" s="5"/>
      <c r="AX73" s="5"/>
      <c r="AY73" s="5"/>
      <c r="AZ73" s="5"/>
    </row>
    <row r="74" spans="1:52" s="15" customFormat="1">
      <c r="A74" s="12" t="s">
        <v>145</v>
      </c>
      <c r="B74" s="46">
        <v>422054</v>
      </c>
      <c r="C74" s="46">
        <v>1503010</v>
      </c>
      <c r="D74" s="32">
        <f t="shared" si="37"/>
        <v>102.4941351022282</v>
      </c>
      <c r="E74" s="46">
        <v>5452541</v>
      </c>
      <c r="F74" s="46">
        <v>1791107</v>
      </c>
      <c r="G74" s="32">
        <f t="shared" si="30"/>
        <v>1111.1438149702949</v>
      </c>
      <c r="H74" s="46">
        <v>6171089</v>
      </c>
      <c r="I74" s="32">
        <f t="shared" si="33"/>
        <v>1498.6244170032137</v>
      </c>
      <c r="J74" s="32">
        <f t="shared" si="10"/>
        <v>-284.98646693069054</v>
      </c>
      <c r="K74" s="46">
        <v>-2714792</v>
      </c>
      <c r="L74" s="32">
        <f t="shared" si="34"/>
        <v>-1.515706208506806</v>
      </c>
      <c r="M74" s="32">
        <f t="shared" si="35"/>
        <v>6.2531215311988371</v>
      </c>
      <c r="N74" s="32"/>
      <c r="O74" s="46">
        <v>43097397</v>
      </c>
      <c r="P74" s="46">
        <v>47344182</v>
      </c>
      <c r="Q74" s="32">
        <f t="shared" si="40"/>
        <v>0.91029974918565493</v>
      </c>
      <c r="R74" s="46">
        <v>28115840</v>
      </c>
      <c r="S74" s="46">
        <v>23797112</v>
      </c>
      <c r="T74" s="32">
        <f t="shared" si="31"/>
        <v>1.1814811814139463</v>
      </c>
      <c r="U74" s="46">
        <f t="shared" si="38"/>
        <v>2425.7601939365391</v>
      </c>
      <c r="V74" s="32"/>
      <c r="W74" s="32">
        <v>1</v>
      </c>
      <c r="X74" s="32">
        <f t="shared" si="41"/>
        <v>-284.98646693069054</v>
      </c>
      <c r="Y74" s="32">
        <f t="shared" si="42"/>
        <v>102.4941351022282</v>
      </c>
      <c r="Z74" s="32">
        <f t="shared" si="43"/>
        <v>1111.1438149702949</v>
      </c>
      <c r="AA74" s="32">
        <f t="shared" si="44"/>
        <v>1498.6244170032137</v>
      </c>
      <c r="AB74" s="32">
        <f t="shared" si="45"/>
        <v>-1.515706208506806</v>
      </c>
      <c r="AC74" s="32">
        <f t="shared" si="56"/>
        <v>7.6752666173299868</v>
      </c>
      <c r="AD74" s="46">
        <v>6117974</v>
      </c>
      <c r="AE74" s="32">
        <f t="shared" si="46"/>
        <v>7.0443903488311657</v>
      </c>
      <c r="AF74" s="46">
        <v>16179</v>
      </c>
      <c r="AG74" s="32">
        <f t="shared" si="47"/>
        <v>3.417315352496744E-4</v>
      </c>
      <c r="AH74" s="32">
        <f t="shared" si="48"/>
        <v>2.644502902431426E-3</v>
      </c>
      <c r="AI74" s="32">
        <f t="shared" si="49"/>
        <v>367144</v>
      </c>
      <c r="AJ74" s="46">
        <f t="shared" si="50"/>
        <v>-211222</v>
      </c>
      <c r="AK74" s="46">
        <v>152550</v>
      </c>
      <c r="AL74" s="46">
        <v>1306861</v>
      </c>
      <c r="AM74" s="46">
        <f t="shared" si="51"/>
        <v>-7226268</v>
      </c>
      <c r="AN74" s="46">
        <f t="shared" si="52"/>
        <v>-10073058</v>
      </c>
      <c r="AO74" s="32">
        <f t="shared" si="53"/>
        <v>530520</v>
      </c>
      <c r="AP74" s="46">
        <f t="shared" si="54"/>
        <v>2316270</v>
      </c>
      <c r="AQ74" s="46">
        <f t="shared" si="55"/>
        <v>2730971</v>
      </c>
      <c r="AR74" s="13"/>
      <c r="AS74" s="14"/>
      <c r="AT74" s="13"/>
      <c r="AU74" s="13"/>
      <c r="AV74" s="13"/>
      <c r="AW74" s="13"/>
      <c r="AX74" s="13"/>
      <c r="AY74" s="13"/>
      <c r="AZ74" s="13"/>
    </row>
    <row r="75" spans="1:52" s="15" customFormat="1">
      <c r="A75" s="12" t="s">
        <v>144</v>
      </c>
      <c r="B75" s="46">
        <v>4719722</v>
      </c>
      <c r="C75" s="46">
        <v>5097065</v>
      </c>
      <c r="D75" s="32">
        <f t="shared" si="37"/>
        <v>337.978528820017</v>
      </c>
      <c r="E75" s="46">
        <v>5241319</v>
      </c>
      <c r="F75" s="46">
        <v>6742590</v>
      </c>
      <c r="G75" s="32">
        <f t="shared" si="30"/>
        <v>283.73094537855633</v>
      </c>
      <c r="H75" s="46">
        <v>18311503</v>
      </c>
      <c r="I75" s="32">
        <f t="shared" si="33"/>
        <v>1311.2837672268256</v>
      </c>
      <c r="J75" s="32">
        <f t="shared" si="10"/>
        <v>-689.57429302825221</v>
      </c>
      <c r="K75" s="46">
        <v>4300251</v>
      </c>
      <c r="L75" s="32">
        <f t="shared" si="34"/>
        <v>0.63777435673828597</v>
      </c>
      <c r="M75" s="32">
        <f t="shared" si="35"/>
        <v>6.8288267521204808</v>
      </c>
      <c r="N75" s="32">
        <f>(F75-F74)/F74</f>
        <v>2.7644819656223776</v>
      </c>
      <c r="O75" s="46">
        <v>33024339</v>
      </c>
      <c r="P75" s="46">
        <v>40117914</v>
      </c>
      <c r="Q75" s="32">
        <f t="shared" si="40"/>
        <v>0.82318185835883695</v>
      </c>
      <c r="R75" s="46">
        <v>21252632</v>
      </c>
      <c r="S75" s="46">
        <v>18311503</v>
      </c>
      <c r="T75" s="32">
        <f t="shared" si="31"/>
        <v>1.1606164715152001</v>
      </c>
      <c r="U75" s="46">
        <f t="shared" si="38"/>
        <v>1244.056722753885</v>
      </c>
      <c r="V75" s="32"/>
      <c r="W75" s="32">
        <v>1</v>
      </c>
      <c r="X75" s="32">
        <f t="shared" si="41"/>
        <v>-689.57429302825221</v>
      </c>
      <c r="Y75" s="32">
        <f t="shared" si="42"/>
        <v>337.978528820017</v>
      </c>
      <c r="Z75" s="32">
        <f t="shared" si="43"/>
        <v>283.73094537855633</v>
      </c>
      <c r="AA75" s="32">
        <f t="shared" si="44"/>
        <v>1311.2837672268256</v>
      </c>
      <c r="AB75" s="32">
        <f t="shared" si="45"/>
        <v>0.63777435673828597</v>
      </c>
      <c r="AC75" s="32">
        <f t="shared" si="56"/>
        <v>7.6033383430462429</v>
      </c>
      <c r="AD75" s="46">
        <v>6564308</v>
      </c>
      <c r="AE75" s="32">
        <f t="shared" si="46"/>
        <v>5.0308941932645448</v>
      </c>
      <c r="AF75" s="46">
        <v>383323</v>
      </c>
      <c r="AG75" s="32">
        <f t="shared" si="47"/>
        <v>9.5549085627931706E-3</v>
      </c>
      <c r="AH75" s="32">
        <f t="shared" si="48"/>
        <v>5.8395035699117102E-2</v>
      </c>
      <c r="AI75" s="32">
        <f t="shared" si="49"/>
        <v>957335</v>
      </c>
      <c r="AJ75" s="46">
        <f t="shared" si="50"/>
        <v>2309867</v>
      </c>
      <c r="AK75" s="46">
        <v>146983</v>
      </c>
      <c r="AL75" s="46">
        <v>1837381</v>
      </c>
      <c r="AM75" s="46">
        <f t="shared" si="51"/>
        <v>-8077207</v>
      </c>
      <c r="AN75" s="46">
        <f t="shared" si="52"/>
        <v>-9163139</v>
      </c>
      <c r="AO75" s="32">
        <f t="shared" si="53"/>
        <v>422392</v>
      </c>
      <c r="AP75" s="46">
        <f t="shared" si="54"/>
        <v>663540</v>
      </c>
      <c r="AQ75" s="46">
        <f t="shared" si="55"/>
        <v>-3916928</v>
      </c>
      <c r="AR75" s="13"/>
      <c r="AS75" s="14"/>
      <c r="AT75" s="13"/>
      <c r="AU75" s="13"/>
      <c r="AV75" s="13"/>
      <c r="AW75" s="13"/>
      <c r="AX75" s="13"/>
      <c r="AY75" s="13"/>
      <c r="AZ75" s="13"/>
    </row>
    <row r="76" spans="1:52" s="15" customFormat="1">
      <c r="A76" s="12" t="s">
        <v>143</v>
      </c>
      <c r="B76" s="46">
        <v>1640300</v>
      </c>
      <c r="C76" s="46">
        <v>81663301</v>
      </c>
      <c r="D76" s="32">
        <f t="shared" si="37"/>
        <v>7.3314388797484442</v>
      </c>
      <c r="E76" s="46">
        <v>7551186</v>
      </c>
      <c r="F76" s="46">
        <v>11430921</v>
      </c>
      <c r="G76" s="32">
        <f t="shared" si="30"/>
        <v>241.11643235046412</v>
      </c>
      <c r="H76" s="46">
        <v>15128807</v>
      </c>
      <c r="I76" s="32">
        <f t="shared" si="33"/>
        <v>67.619291497903077</v>
      </c>
      <c r="J76" s="32">
        <f t="shared" si="10"/>
        <v>180.82857973230949</v>
      </c>
      <c r="K76" s="46">
        <v>4471857</v>
      </c>
      <c r="L76" s="32">
        <f t="shared" si="34"/>
        <v>0.39120706021850732</v>
      </c>
      <c r="M76" s="32">
        <f t="shared" si="35"/>
        <v>7.0580812233177497</v>
      </c>
      <c r="N76" s="32">
        <f t="shared" ref="N76:N81" si="57">(F76-F75)/F75</f>
        <v>0.69533087433760621</v>
      </c>
      <c r="O76" s="46">
        <v>23861200</v>
      </c>
      <c r="P76" s="46">
        <v>32040707</v>
      </c>
      <c r="Q76" s="32">
        <f t="shared" si="40"/>
        <v>0.74471515250896303</v>
      </c>
      <c r="R76" s="46">
        <v>15673988</v>
      </c>
      <c r="S76" s="46">
        <v>15128807</v>
      </c>
      <c r="T76" s="32">
        <f t="shared" si="31"/>
        <v>1.036035954454307</v>
      </c>
      <c r="U76" s="46">
        <f t="shared" si="38"/>
        <v>497.28694952064365</v>
      </c>
      <c r="V76" s="32"/>
      <c r="W76" s="32">
        <v>1</v>
      </c>
      <c r="X76" s="32">
        <f t="shared" si="41"/>
        <v>180.82857973230949</v>
      </c>
      <c r="Y76" s="32">
        <f t="shared" si="42"/>
        <v>7.3314388797484442</v>
      </c>
      <c r="Z76" s="32">
        <f t="shared" si="43"/>
        <v>241.11643235046412</v>
      </c>
      <c r="AA76" s="32">
        <f t="shared" si="44"/>
        <v>67.619291497903077</v>
      </c>
      <c r="AB76" s="32">
        <f t="shared" si="45"/>
        <v>0.39120706021850732</v>
      </c>
      <c r="AC76" s="32">
        <f t="shared" si="56"/>
        <v>7.5057020905211607</v>
      </c>
      <c r="AD76" s="46">
        <v>8179507</v>
      </c>
      <c r="AE76" s="32">
        <f t="shared" si="46"/>
        <v>2.9171929310654052</v>
      </c>
      <c r="AF76" s="46">
        <v>1340658</v>
      </c>
      <c r="AG76" s="32">
        <f t="shared" si="47"/>
        <v>4.1842335126999537E-2</v>
      </c>
      <c r="AH76" s="32">
        <f t="shared" si="48"/>
        <v>0.16390449937875229</v>
      </c>
      <c r="AI76" s="32">
        <f t="shared" si="49"/>
        <v>884537</v>
      </c>
      <c r="AJ76" s="46">
        <f t="shared" si="50"/>
        <v>2736546</v>
      </c>
      <c r="AK76" s="46">
        <v>3632232</v>
      </c>
      <c r="AL76" s="46">
        <v>2259773</v>
      </c>
      <c r="AM76" s="46">
        <f t="shared" si="51"/>
        <v>11687340</v>
      </c>
      <c r="AN76" s="46">
        <f t="shared" si="52"/>
        <v>3218888</v>
      </c>
      <c r="AO76" s="32">
        <f t="shared" si="53"/>
        <v>2034308</v>
      </c>
      <c r="AP76" s="46">
        <f t="shared" si="54"/>
        <v>6434144</v>
      </c>
      <c r="AQ76" s="46">
        <f t="shared" si="55"/>
        <v>-3131199</v>
      </c>
      <c r="AR76" s="13"/>
      <c r="AS76" s="14"/>
      <c r="AT76" s="13"/>
      <c r="AU76" s="13"/>
      <c r="AV76" s="13"/>
      <c r="AW76" s="13"/>
      <c r="AX76" s="13"/>
      <c r="AY76" s="13"/>
      <c r="AZ76" s="13"/>
    </row>
    <row r="77" spans="1:52" s="15" customFormat="1">
      <c r="A77" s="12" t="s">
        <v>142</v>
      </c>
      <c r="B77" s="46">
        <v>3514452</v>
      </c>
      <c r="C77" s="46">
        <v>3615700</v>
      </c>
      <c r="D77" s="32">
        <f t="shared" si="37"/>
        <v>354.77915203141856</v>
      </c>
      <c r="E77" s="46">
        <v>10287732</v>
      </c>
      <c r="F77" s="46">
        <v>5379757</v>
      </c>
      <c r="G77" s="32">
        <f t="shared" si="30"/>
        <v>697.99103937222435</v>
      </c>
      <c r="H77" s="46">
        <v>8583052</v>
      </c>
      <c r="I77" s="32">
        <f t="shared" si="33"/>
        <v>866.44743203252483</v>
      </c>
      <c r="J77" s="32">
        <f t="shared" si="10"/>
        <v>186.32275937111808</v>
      </c>
      <c r="K77" s="46">
        <v>4417449</v>
      </c>
      <c r="L77" s="32">
        <f t="shared" si="34"/>
        <v>0.82112426267580485</v>
      </c>
      <c r="M77" s="32">
        <f t="shared" si="35"/>
        <v>6.7307626593201988</v>
      </c>
      <c r="N77" s="32">
        <f t="shared" si="57"/>
        <v>-0.52936801855248583</v>
      </c>
      <c r="O77" s="46">
        <v>27080088</v>
      </c>
      <c r="P77" s="46">
        <v>43728047</v>
      </c>
      <c r="Q77" s="32">
        <f t="shared" si="40"/>
        <v>0.61928418618832892</v>
      </c>
      <c r="R77" s="46">
        <v>23189945</v>
      </c>
      <c r="S77" s="46">
        <v>21107772</v>
      </c>
      <c r="T77" s="32">
        <f t="shared" si="31"/>
        <v>1.0986448498685697</v>
      </c>
      <c r="U77" s="46">
        <f t="shared" si="38"/>
        <v>2106.3615070699616</v>
      </c>
      <c r="V77" s="32"/>
      <c r="W77" s="32">
        <v>1</v>
      </c>
      <c r="X77" s="32">
        <f t="shared" si="41"/>
        <v>186.32275937111808</v>
      </c>
      <c r="Y77" s="32">
        <f t="shared" si="42"/>
        <v>354.77915203141856</v>
      </c>
      <c r="Z77" s="32">
        <f t="shared" si="43"/>
        <v>697.99103937222435</v>
      </c>
      <c r="AA77" s="32">
        <f t="shared" si="44"/>
        <v>866.44743203252483</v>
      </c>
      <c r="AB77" s="32">
        <f t="shared" si="45"/>
        <v>0.82112426267580485</v>
      </c>
      <c r="AC77" s="32">
        <f t="shared" si="56"/>
        <v>7.6407600811394216</v>
      </c>
      <c r="AD77" s="46">
        <v>16647959</v>
      </c>
      <c r="AE77" s="32">
        <f t="shared" si="46"/>
        <v>1.6266311083538829</v>
      </c>
      <c r="AF77" s="46">
        <v>2225195</v>
      </c>
      <c r="AG77" s="32">
        <f t="shared" si="47"/>
        <v>5.0887134291636667E-2</v>
      </c>
      <c r="AH77" s="32">
        <f t="shared" si="48"/>
        <v>0.13366172994539452</v>
      </c>
      <c r="AI77" s="32">
        <f t="shared" si="49"/>
        <v>41158</v>
      </c>
      <c r="AJ77" s="46">
        <f t="shared" si="50"/>
        <v>-1623307</v>
      </c>
      <c r="AK77" s="46">
        <v>3256809</v>
      </c>
      <c r="AL77" s="46">
        <v>4294081</v>
      </c>
      <c r="AM77" s="46">
        <f t="shared" si="51"/>
        <v>-5178917</v>
      </c>
      <c r="AN77" s="46">
        <f t="shared" si="52"/>
        <v>-6904340</v>
      </c>
      <c r="AO77" s="32">
        <f t="shared" si="53"/>
        <v>370280</v>
      </c>
      <c r="AP77" s="46">
        <f t="shared" si="54"/>
        <v>1355143</v>
      </c>
      <c r="AQ77" s="46">
        <f t="shared" si="55"/>
        <v>-2192254</v>
      </c>
      <c r="AR77" s="13"/>
      <c r="AS77" s="14"/>
      <c r="AT77" s="13"/>
      <c r="AU77" s="13"/>
      <c r="AV77" s="13"/>
      <c r="AW77" s="13"/>
      <c r="AX77" s="13"/>
      <c r="AY77" s="13"/>
      <c r="AZ77" s="13"/>
    </row>
    <row r="78" spans="1:52" s="15" customFormat="1">
      <c r="A78" s="12" t="s">
        <v>141</v>
      </c>
      <c r="B78" s="46">
        <v>943059</v>
      </c>
      <c r="C78" s="46">
        <v>5032672</v>
      </c>
      <c r="D78" s="32">
        <f t="shared" si="37"/>
        <v>68.39637770949507</v>
      </c>
      <c r="E78" s="46">
        <v>8664425</v>
      </c>
      <c r="F78" s="46">
        <v>6551078</v>
      </c>
      <c r="G78" s="32">
        <f t="shared" si="30"/>
        <v>482.7472860191865</v>
      </c>
      <c r="H78" s="46">
        <v>8496404</v>
      </c>
      <c r="I78" s="32">
        <f t="shared" si="33"/>
        <v>616.21092334251068</v>
      </c>
      <c r="J78" s="32">
        <f t="shared" si="10"/>
        <v>-65.067259613829151</v>
      </c>
      <c r="K78" s="46">
        <v>6637945</v>
      </c>
      <c r="L78" s="32">
        <f t="shared" si="34"/>
        <v>1.0132599550791488</v>
      </c>
      <c r="M78" s="32">
        <f t="shared" si="35"/>
        <v>6.8163127703627779</v>
      </c>
      <c r="N78" s="32">
        <f t="shared" si="57"/>
        <v>0.2177274921525266</v>
      </c>
      <c r="O78" s="46">
        <v>20175748</v>
      </c>
      <c r="P78" s="46">
        <v>38549130</v>
      </c>
      <c r="Q78" s="32">
        <f t="shared" si="40"/>
        <v>0.52337751850690273</v>
      </c>
      <c r="R78" s="46">
        <v>18977691</v>
      </c>
      <c r="S78" s="46">
        <v>12301052</v>
      </c>
      <c r="T78" s="32">
        <f t="shared" si="31"/>
        <v>1.5427697566029313</v>
      </c>
      <c r="U78" s="46">
        <f t="shared" si="38"/>
        <v>1103.3005874124422</v>
      </c>
      <c r="V78" s="32"/>
      <c r="W78" s="32">
        <v>1</v>
      </c>
      <c r="X78" s="32">
        <f t="shared" si="41"/>
        <v>-65.067259613829151</v>
      </c>
      <c r="Y78" s="32">
        <f t="shared" si="42"/>
        <v>68.39637770949507</v>
      </c>
      <c r="Z78" s="32">
        <f t="shared" si="43"/>
        <v>482.7472860191865</v>
      </c>
      <c r="AA78" s="32">
        <f t="shared" si="44"/>
        <v>616.21092334251068</v>
      </c>
      <c r="AB78" s="32">
        <f t="shared" si="45"/>
        <v>1.0132599550791488</v>
      </c>
      <c r="AC78" s="32">
        <f t="shared" si="56"/>
        <v>7.5860145810779525</v>
      </c>
      <c r="AD78" s="46">
        <v>18373382</v>
      </c>
      <c r="AE78" s="32">
        <f t="shared" si="46"/>
        <v>1.0980965834161616</v>
      </c>
      <c r="AF78" s="46">
        <v>2266353</v>
      </c>
      <c r="AG78" s="32">
        <f t="shared" si="47"/>
        <v>5.8791287896769656E-2</v>
      </c>
      <c r="AH78" s="32">
        <f t="shared" si="48"/>
        <v>0.12334980027084834</v>
      </c>
      <c r="AI78" s="32">
        <f t="shared" si="49"/>
        <v>293514</v>
      </c>
      <c r="AJ78" s="46">
        <f t="shared" si="50"/>
        <v>-3726108</v>
      </c>
      <c r="AK78" s="46">
        <v>3199866</v>
      </c>
      <c r="AL78" s="46">
        <v>4664361</v>
      </c>
      <c r="AM78" s="46">
        <f t="shared" si="51"/>
        <v>-2408454</v>
      </c>
      <c r="AN78" s="46">
        <f t="shared" si="52"/>
        <v>-4322800</v>
      </c>
      <c r="AO78" s="32">
        <f t="shared" si="53"/>
        <v>1595393</v>
      </c>
      <c r="AP78" s="46">
        <f t="shared" si="54"/>
        <v>318953</v>
      </c>
      <c r="AQ78" s="46">
        <f t="shared" si="55"/>
        <v>-4371592</v>
      </c>
      <c r="AR78" s="13"/>
      <c r="AS78" s="14"/>
      <c r="AT78" s="13"/>
      <c r="AU78" s="13"/>
      <c r="AV78" s="13"/>
      <c r="AW78" s="13"/>
      <c r="AX78" s="13"/>
      <c r="AY78" s="13"/>
      <c r="AZ78" s="13"/>
    </row>
    <row r="79" spans="1:52" s="15" customFormat="1">
      <c r="A79" s="12" t="s">
        <v>140</v>
      </c>
      <c r="B79" s="46">
        <v>329406</v>
      </c>
      <c r="C79" s="46">
        <v>2379616</v>
      </c>
      <c r="D79" s="32">
        <f t="shared" si="37"/>
        <v>50.526299201215664</v>
      </c>
      <c r="E79" s="46">
        <v>4938317</v>
      </c>
      <c r="F79" s="46">
        <v>4585540</v>
      </c>
      <c r="G79" s="32">
        <f t="shared" si="30"/>
        <v>393.08035803852982</v>
      </c>
      <c r="H79" s="46">
        <v>8291875</v>
      </c>
      <c r="I79" s="32">
        <f t="shared" si="33"/>
        <v>1271.8583061300646</v>
      </c>
      <c r="J79" s="32">
        <f t="shared" si="10"/>
        <v>-828.25164889031919</v>
      </c>
      <c r="K79" s="46">
        <v>6034273</v>
      </c>
      <c r="L79" s="32">
        <f t="shared" si="34"/>
        <v>1.3159350916140737</v>
      </c>
      <c r="M79" s="32">
        <f t="shared" si="35"/>
        <v>6.6613904861807471</v>
      </c>
      <c r="N79" s="32">
        <f t="shared" si="57"/>
        <v>-0.30003275796746731</v>
      </c>
      <c r="O79" s="46">
        <v>15852948</v>
      </c>
      <c r="P79" s="46">
        <v>36140676</v>
      </c>
      <c r="Q79" s="32">
        <f t="shared" si="40"/>
        <v>0.43864558593203956</v>
      </c>
      <c r="R79" s="46">
        <v>15972973</v>
      </c>
      <c r="S79" s="46">
        <v>10030702</v>
      </c>
      <c r="T79" s="32">
        <f t="shared" si="31"/>
        <v>1.5924082880739554</v>
      </c>
      <c r="U79" s="46">
        <f t="shared" si="38"/>
        <v>888.52924957110486</v>
      </c>
      <c r="V79" s="32"/>
      <c r="W79" s="32">
        <v>1</v>
      </c>
      <c r="X79" s="32">
        <f t="shared" si="41"/>
        <v>-828.25164889031919</v>
      </c>
      <c r="Y79" s="32">
        <f t="shared" si="42"/>
        <v>50.526299201215664</v>
      </c>
      <c r="Z79" s="32">
        <f t="shared" si="43"/>
        <v>393.08035803852982</v>
      </c>
      <c r="AA79" s="32">
        <f t="shared" si="44"/>
        <v>1271.8583061300646</v>
      </c>
      <c r="AB79" s="32">
        <f t="shared" si="45"/>
        <v>1.3159350916140737</v>
      </c>
      <c r="AC79" s="32">
        <f t="shared" si="56"/>
        <v>7.5579962716428453</v>
      </c>
      <c r="AD79" s="46">
        <v>20287728</v>
      </c>
      <c r="AE79" s="32">
        <f t="shared" si="46"/>
        <v>0.78140578383148673</v>
      </c>
      <c r="AF79" s="46">
        <v>2559867</v>
      </c>
      <c r="AG79" s="32">
        <f t="shared" si="47"/>
        <v>7.08306341585863E-2</v>
      </c>
      <c r="AH79" s="32">
        <f t="shared" si="48"/>
        <v>0.12617810136255769</v>
      </c>
      <c r="AI79" s="32">
        <f t="shared" si="49"/>
        <v>192539</v>
      </c>
      <c r="AJ79" s="46">
        <f t="shared" si="50"/>
        <v>-401932</v>
      </c>
      <c r="AK79" s="46">
        <v>2935603</v>
      </c>
      <c r="AL79" s="46">
        <v>6259754</v>
      </c>
      <c r="AM79" s="46">
        <f t="shared" si="51"/>
        <v>-579579</v>
      </c>
      <c r="AN79" s="46">
        <f t="shared" si="52"/>
        <v>-2377945</v>
      </c>
      <c r="AO79" s="32">
        <f t="shared" si="53"/>
        <v>436586</v>
      </c>
      <c r="AP79" s="46">
        <f t="shared" si="54"/>
        <v>1361780</v>
      </c>
      <c r="AQ79" s="46">
        <f t="shared" si="55"/>
        <v>-3474406</v>
      </c>
      <c r="AR79" s="13"/>
      <c r="AS79" s="14"/>
      <c r="AT79" s="13"/>
      <c r="AU79" s="13"/>
      <c r="AV79" s="13"/>
      <c r="AW79" s="13"/>
      <c r="AX79" s="13"/>
      <c r="AY79" s="13"/>
      <c r="AZ79" s="13"/>
    </row>
    <row r="80" spans="1:52" s="15" customFormat="1">
      <c r="A80" s="12" t="s">
        <v>139</v>
      </c>
      <c r="B80" s="46">
        <v>220645</v>
      </c>
      <c r="C80" s="46">
        <v>3598243</v>
      </c>
      <c r="D80" s="32">
        <f t="shared" si="37"/>
        <v>22.381874987320202</v>
      </c>
      <c r="E80" s="46">
        <v>4536385</v>
      </c>
      <c r="F80" s="46">
        <v>6237496</v>
      </c>
      <c r="G80" s="32">
        <f t="shared" si="30"/>
        <v>265.45596582346508</v>
      </c>
      <c r="H80" s="46">
        <v>6780152</v>
      </c>
      <c r="I80" s="32">
        <f t="shared" si="33"/>
        <v>687.76774664746097</v>
      </c>
      <c r="J80" s="32">
        <f t="shared" si="10"/>
        <v>-399.92990583667569</v>
      </c>
      <c r="K80" s="46">
        <v>2108365</v>
      </c>
      <c r="L80" s="32">
        <f t="shared" si="34"/>
        <v>0.33801464562061445</v>
      </c>
      <c r="M80" s="32">
        <f t="shared" si="35"/>
        <v>6.7950102801258776</v>
      </c>
      <c r="N80" s="32">
        <f t="shared" si="57"/>
        <v>0.36025331803887872</v>
      </c>
      <c r="O80" s="46">
        <v>13475003</v>
      </c>
      <c r="P80" s="46">
        <v>35561097</v>
      </c>
      <c r="Q80" s="32">
        <f t="shared" si="40"/>
        <v>0.37892540266685248</v>
      </c>
      <c r="R80" s="46">
        <v>14979945</v>
      </c>
      <c r="S80" s="46">
        <v>8248570</v>
      </c>
      <c r="T80" s="32">
        <f t="shared" si="31"/>
        <v>1.8160656938111697</v>
      </c>
      <c r="U80" s="46">
        <f t="shared" si="38"/>
        <v>576.01369626719111</v>
      </c>
      <c r="V80" s="32"/>
      <c r="W80" s="32">
        <v>1</v>
      </c>
      <c r="X80" s="32">
        <f t="shared" si="41"/>
        <v>-399.92990583667569</v>
      </c>
      <c r="Y80" s="32">
        <f t="shared" si="42"/>
        <v>22.381874987320202</v>
      </c>
      <c r="Z80" s="32">
        <f t="shared" si="43"/>
        <v>265.45596582346508</v>
      </c>
      <c r="AA80" s="32">
        <f t="shared" si="44"/>
        <v>687.76774664746097</v>
      </c>
      <c r="AB80" s="32">
        <f t="shared" si="45"/>
        <v>0.33801464562061445</v>
      </c>
      <c r="AC80" s="32">
        <f t="shared" si="56"/>
        <v>7.5509751497587549</v>
      </c>
      <c r="AD80" s="46">
        <v>22086094</v>
      </c>
      <c r="AE80" s="32">
        <f t="shared" si="46"/>
        <v>0.6101125441193902</v>
      </c>
      <c r="AF80" s="46">
        <v>2752406</v>
      </c>
      <c r="AG80" s="32">
        <f t="shared" si="47"/>
        <v>7.7399355818522697E-2</v>
      </c>
      <c r="AH80" s="32">
        <f t="shared" si="48"/>
        <v>0.12462167371016351</v>
      </c>
      <c r="AI80" s="32">
        <f t="shared" si="49"/>
        <v>-746471</v>
      </c>
      <c r="AJ80" s="46">
        <f t="shared" si="50"/>
        <v>389064</v>
      </c>
      <c r="AK80" s="46">
        <v>2986073</v>
      </c>
      <c r="AL80" s="46">
        <v>6696340</v>
      </c>
      <c r="AM80" s="46">
        <f t="shared" si="51"/>
        <v>835829</v>
      </c>
      <c r="AN80" s="46">
        <f t="shared" si="52"/>
        <v>-313242</v>
      </c>
      <c r="AO80" s="32">
        <f t="shared" si="53"/>
        <v>189146</v>
      </c>
      <c r="AP80" s="46">
        <f t="shared" si="54"/>
        <v>959925</v>
      </c>
      <c r="AQ80" s="46">
        <f t="shared" si="55"/>
        <v>644041</v>
      </c>
      <c r="AR80" s="13"/>
      <c r="AS80" s="14"/>
      <c r="AT80" s="13"/>
      <c r="AU80" s="13"/>
      <c r="AV80" s="13"/>
      <c r="AW80" s="13"/>
      <c r="AX80" s="13"/>
      <c r="AY80" s="13"/>
      <c r="AZ80" s="13"/>
    </row>
    <row r="81" spans="1:52" s="15" customFormat="1">
      <c r="A81" s="12" t="s">
        <v>47</v>
      </c>
      <c r="B81" s="46">
        <v>286601</v>
      </c>
      <c r="C81" s="46">
        <v>3525171</v>
      </c>
      <c r="D81" s="32">
        <f t="shared" si="37"/>
        <v>29.674976050807182</v>
      </c>
      <c r="E81" s="46">
        <v>4925449</v>
      </c>
      <c r="F81" s="46">
        <v>6180676</v>
      </c>
      <c r="G81" s="32">
        <f t="shared" si="30"/>
        <v>290.87253319863396</v>
      </c>
      <c r="H81" s="46">
        <v>5956299</v>
      </c>
      <c r="I81" s="32">
        <f t="shared" si="33"/>
        <v>616.72161010061643</v>
      </c>
      <c r="J81" s="32">
        <f t="shared" si="10"/>
        <v>-296.1741008511753</v>
      </c>
      <c r="K81" s="46">
        <v>1870876</v>
      </c>
      <c r="L81" s="32">
        <f t="shared" si="34"/>
        <v>0.30269763372161879</v>
      </c>
      <c r="M81" s="32">
        <f t="shared" si="35"/>
        <v>6.7910359778419114</v>
      </c>
      <c r="N81" s="32">
        <f t="shared" si="57"/>
        <v>-9.1094246793905764E-3</v>
      </c>
      <c r="O81" s="46">
        <v>13161761</v>
      </c>
      <c r="P81" s="46">
        <v>36396926</v>
      </c>
      <c r="Q81" s="32">
        <f t="shared" si="40"/>
        <v>0.3616173794457257</v>
      </c>
      <c r="R81" s="46">
        <v>15880101</v>
      </c>
      <c r="S81" s="46">
        <v>10316071</v>
      </c>
      <c r="T81" s="32">
        <f t="shared" si="31"/>
        <v>1.5393555356491828</v>
      </c>
      <c r="U81" s="46">
        <f t="shared" si="38"/>
        <v>641.39771613260382</v>
      </c>
      <c r="V81" s="32"/>
      <c r="W81" s="32">
        <v>1</v>
      </c>
      <c r="X81" s="32">
        <f t="shared" si="41"/>
        <v>-296.1741008511753</v>
      </c>
      <c r="Y81" s="32">
        <f t="shared" si="42"/>
        <v>29.674976050807182</v>
      </c>
      <c r="Z81" s="32">
        <f t="shared" si="43"/>
        <v>290.87253319863396</v>
      </c>
      <c r="AA81" s="32">
        <f t="shared" si="44"/>
        <v>616.72161010061643</v>
      </c>
      <c r="AB81" s="32">
        <f t="shared" si="45"/>
        <v>0.30269763372161879</v>
      </c>
      <c r="AC81" s="32">
        <f t="shared" si="56"/>
        <v>7.5610647056926776</v>
      </c>
      <c r="AD81" s="46">
        <v>23235165</v>
      </c>
      <c r="AE81" s="32">
        <f t="shared" si="46"/>
        <v>0.56645868449825942</v>
      </c>
      <c r="AF81" s="46">
        <v>2005935</v>
      </c>
      <c r="AG81" s="32">
        <f t="shared" si="47"/>
        <v>5.5112758698358209E-2</v>
      </c>
      <c r="AH81" s="32">
        <f t="shared" si="48"/>
        <v>8.6331859489700208E-2</v>
      </c>
      <c r="AI81" s="32" t="e">
        <f t="shared" si="49"/>
        <v>#VALUE!</v>
      </c>
      <c r="AJ81" s="46">
        <f t="shared" si="50"/>
        <v>-4923934</v>
      </c>
      <c r="AK81" s="46">
        <v>2930941</v>
      </c>
      <c r="AL81" s="46">
        <v>6885486</v>
      </c>
      <c r="AM81" s="46">
        <f t="shared" si="51"/>
        <v>-33882002</v>
      </c>
      <c r="AN81" s="46">
        <f t="shared" si="52"/>
        <v>-13135334</v>
      </c>
      <c r="AO81" s="32">
        <f t="shared" si="53"/>
        <v>-6885486</v>
      </c>
      <c r="AP81" s="46">
        <f t="shared" si="54"/>
        <v>-13861182</v>
      </c>
      <c r="AQ81" s="46">
        <f t="shared" si="55"/>
        <v>135059</v>
      </c>
      <c r="AR81" s="13"/>
      <c r="AS81" s="14"/>
      <c r="AT81" s="13"/>
      <c r="AU81" s="13"/>
      <c r="AV81" s="13"/>
      <c r="AW81" s="13"/>
      <c r="AX81" s="13"/>
      <c r="AY81" s="13"/>
      <c r="AZ81" s="13"/>
    </row>
    <row r="82" spans="1:52" s="3" customFormat="1">
      <c r="A82" s="4" t="s">
        <v>149</v>
      </c>
      <c r="B82" s="21">
        <v>0</v>
      </c>
      <c r="C82" s="21">
        <v>16024</v>
      </c>
      <c r="D82" s="24">
        <f t="shared" si="37"/>
        <v>0</v>
      </c>
      <c r="E82" s="21">
        <v>1515</v>
      </c>
      <c r="F82" s="21">
        <v>1525</v>
      </c>
      <c r="G82" s="24">
        <f t="shared" si="30"/>
        <v>362.60655737704917</v>
      </c>
      <c r="H82" s="21">
        <v>26427</v>
      </c>
      <c r="I82" s="24">
        <f t="shared" si="33"/>
        <v>601.9629930104843</v>
      </c>
      <c r="J82" s="24">
        <f t="shared" si="10"/>
        <v>-239.35643563343513</v>
      </c>
      <c r="K82" s="21">
        <v>8195</v>
      </c>
      <c r="L82" s="24">
        <f t="shared" si="34"/>
        <v>5.3737704918032785</v>
      </c>
      <c r="M82" s="24">
        <f t="shared" si="35"/>
        <v>3.1832698436828046</v>
      </c>
      <c r="N82" s="24"/>
      <c r="O82" s="21">
        <v>26427</v>
      </c>
      <c r="P82" s="21">
        <v>2514924</v>
      </c>
      <c r="Q82" s="24">
        <f t="shared" si="40"/>
        <v>1.0508071019243524E-2</v>
      </c>
      <c r="R82" s="21">
        <v>2514924</v>
      </c>
      <c r="S82" s="21">
        <v>26427</v>
      </c>
      <c r="T82" s="24">
        <f t="shared" si="31"/>
        <v>95.164944942672264</v>
      </c>
      <c r="U82" s="21">
        <f t="shared" si="38"/>
        <v>730.58688524590161</v>
      </c>
      <c r="V82" s="24"/>
      <c r="W82" s="24">
        <v>1</v>
      </c>
      <c r="X82" s="24">
        <f t="shared" si="41"/>
        <v>-239.35643563343513</v>
      </c>
      <c r="Y82" s="24">
        <f t="shared" si="42"/>
        <v>0</v>
      </c>
      <c r="Z82" s="24">
        <f t="shared" si="43"/>
        <v>362.60655737704917</v>
      </c>
      <c r="AA82" s="24">
        <f t="shared" si="44"/>
        <v>601.9629930104843</v>
      </c>
      <c r="AB82" s="24">
        <f t="shared" si="45"/>
        <v>5.3737704918032785</v>
      </c>
      <c r="AC82" s="24">
        <f t="shared" si="56"/>
        <v>6.4005248653842566</v>
      </c>
      <c r="AD82" s="24"/>
      <c r="AE82" s="24" t="e">
        <f t="shared" si="46"/>
        <v>#DIV/0!</v>
      </c>
      <c r="AF82" s="24" t="s">
        <v>427</v>
      </c>
      <c r="AG82" s="24" t="e">
        <f t="shared" si="47"/>
        <v>#VALUE!</v>
      </c>
      <c r="AH82" s="24" t="e">
        <f t="shared" si="48"/>
        <v>#VALUE!</v>
      </c>
      <c r="AI82" s="24" t="e">
        <f t="shared" si="49"/>
        <v>#VALUE!</v>
      </c>
      <c r="AJ82" s="21">
        <f t="shared" si="50"/>
        <v>-1293</v>
      </c>
      <c r="AK82" s="24"/>
      <c r="AL82" s="24"/>
      <c r="AM82" s="21">
        <f t="shared" si="51"/>
        <v>50676</v>
      </c>
      <c r="AN82" s="21">
        <f t="shared" si="52"/>
        <v>-18544</v>
      </c>
      <c r="AO82" s="24">
        <f t="shared" si="53"/>
        <v>0</v>
      </c>
      <c r="AP82" s="21">
        <f t="shared" si="54"/>
        <v>69220</v>
      </c>
      <c r="AQ82" s="21" t="e">
        <f t="shared" si="55"/>
        <v>#VALUE!</v>
      </c>
      <c r="AR82" s="5"/>
      <c r="AS82" s="11"/>
      <c r="AT82" s="5"/>
      <c r="AU82" s="5"/>
      <c r="AV82" s="5"/>
      <c r="AW82" s="5"/>
      <c r="AX82" s="5"/>
      <c r="AY82" s="5"/>
      <c r="AZ82" s="5"/>
    </row>
    <row r="83" spans="1:52" s="3" customFormat="1">
      <c r="A83" s="4" t="s">
        <v>148</v>
      </c>
      <c r="B83" s="21">
        <v>10018</v>
      </c>
      <c r="C83" s="21">
        <v>47890</v>
      </c>
      <c r="D83" s="24">
        <f t="shared" si="37"/>
        <v>76.353518479849654</v>
      </c>
      <c r="E83" s="21">
        <v>222</v>
      </c>
      <c r="F83" s="21">
        <v>89555</v>
      </c>
      <c r="G83" s="24">
        <f t="shared" si="30"/>
        <v>0.90480710178102841</v>
      </c>
      <c r="H83" s="21">
        <v>7883</v>
      </c>
      <c r="I83" s="24">
        <f t="shared" si="33"/>
        <v>60.081332219670081</v>
      </c>
      <c r="J83" s="24">
        <f t="shared" si="10"/>
        <v>17.176993361960605</v>
      </c>
      <c r="K83" s="21">
        <v>-43618</v>
      </c>
      <c r="L83" s="24">
        <f t="shared" si="34"/>
        <v>-0.4870526492099827</v>
      </c>
      <c r="M83" s="24">
        <f t="shared" si="35"/>
        <v>4.9520898382229062</v>
      </c>
      <c r="N83" s="24">
        <f>(F83-F82)/F82</f>
        <v>57.72459016393443</v>
      </c>
      <c r="O83" s="21">
        <v>7883</v>
      </c>
      <c r="P83" s="21">
        <v>2565600</v>
      </c>
      <c r="Q83" s="24">
        <f t="shared" si="40"/>
        <v>3.0725756158403493E-3</v>
      </c>
      <c r="R83" s="21">
        <v>2358331</v>
      </c>
      <c r="S83" s="21">
        <v>7883</v>
      </c>
      <c r="T83" s="24">
        <f t="shared" si="31"/>
        <v>299.16668780920969</v>
      </c>
      <c r="U83" s="21">
        <f t="shared" si="38"/>
        <v>154.0295985140514</v>
      </c>
      <c r="V83" s="24"/>
      <c r="W83" s="24">
        <v>1</v>
      </c>
      <c r="X83" s="24">
        <f t="shared" si="41"/>
        <v>17.176993361960605</v>
      </c>
      <c r="Y83" s="24">
        <f t="shared" si="42"/>
        <v>76.353518479849654</v>
      </c>
      <c r="Z83" s="24">
        <f t="shared" si="43"/>
        <v>0.90480710178102841</v>
      </c>
      <c r="AA83" s="24">
        <f t="shared" si="44"/>
        <v>60.081332219670081</v>
      </c>
      <c r="AB83" s="24">
        <f t="shared" si="45"/>
        <v>-0.4870526492099827</v>
      </c>
      <c r="AC83" s="24">
        <f t="shared" si="56"/>
        <v>6.4091889469203842</v>
      </c>
      <c r="AD83" s="24"/>
      <c r="AE83" s="24" t="e">
        <f t="shared" si="46"/>
        <v>#DIV/0!</v>
      </c>
      <c r="AF83" s="24"/>
      <c r="AG83" s="24">
        <f t="shared" si="47"/>
        <v>0</v>
      </c>
      <c r="AH83" s="24" t="e">
        <f t="shared" si="48"/>
        <v>#DIV/0!</v>
      </c>
      <c r="AI83" s="24">
        <f t="shared" si="49"/>
        <v>38451</v>
      </c>
      <c r="AJ83" s="21">
        <f t="shared" si="50"/>
        <v>13533</v>
      </c>
      <c r="AK83" s="24"/>
      <c r="AL83" s="24"/>
      <c r="AM83" s="21">
        <f t="shared" si="51"/>
        <v>69232</v>
      </c>
      <c r="AN83" s="21">
        <f t="shared" si="52"/>
        <v>69635</v>
      </c>
      <c r="AO83" s="24">
        <f t="shared" si="53"/>
        <v>1771028</v>
      </c>
      <c r="AP83" s="21">
        <f t="shared" si="54"/>
        <v>-1771431</v>
      </c>
      <c r="AQ83" s="21">
        <f t="shared" si="55"/>
        <v>43618</v>
      </c>
      <c r="AR83" s="5"/>
      <c r="AS83" s="11"/>
      <c r="AT83" s="5"/>
      <c r="AU83" s="5"/>
      <c r="AV83" s="5"/>
      <c r="AW83" s="5"/>
      <c r="AX83" s="5"/>
      <c r="AY83" s="5"/>
      <c r="AZ83" s="5"/>
    </row>
    <row r="84" spans="1:52" s="3" customFormat="1">
      <c r="A84" s="4" t="s">
        <v>147</v>
      </c>
      <c r="B84" s="21">
        <v>0</v>
      </c>
      <c r="C84" s="21">
        <v>45764</v>
      </c>
      <c r="D84" s="24">
        <f t="shared" si="37"/>
        <v>0</v>
      </c>
      <c r="E84" s="21">
        <v>13755</v>
      </c>
      <c r="F84" s="21">
        <v>64034</v>
      </c>
      <c r="G84" s="24">
        <f t="shared" si="30"/>
        <v>78.404831808101946</v>
      </c>
      <c r="H84" s="21">
        <v>14682</v>
      </c>
      <c r="I84" s="24">
        <f t="shared" si="33"/>
        <v>117.09924831745478</v>
      </c>
      <c r="J84" s="24">
        <f t="shared" si="10"/>
        <v>-38.694416509352834</v>
      </c>
      <c r="K84" s="21">
        <v>-10112</v>
      </c>
      <c r="L84" s="24">
        <f t="shared" si="34"/>
        <v>-0.15791610706812007</v>
      </c>
      <c r="M84" s="24">
        <f t="shared" si="35"/>
        <v>4.8064106316643755</v>
      </c>
      <c r="N84" s="24">
        <f t="shared" ref="N84:N85" si="58">(F84-F83)/F83</f>
        <v>-0.28497571324884147</v>
      </c>
      <c r="O84" s="21">
        <v>77518</v>
      </c>
      <c r="P84" s="21">
        <v>2634832</v>
      </c>
      <c r="Q84" s="24">
        <f t="shared" si="40"/>
        <v>2.9420471589839504E-2</v>
      </c>
      <c r="R84" s="21">
        <v>1816863</v>
      </c>
      <c r="S84" s="21">
        <v>14682</v>
      </c>
      <c r="T84" s="24">
        <f t="shared" si="31"/>
        <v>123.74765018389866</v>
      </c>
      <c r="U84" s="21">
        <f t="shared" si="38"/>
        <v>156.65174750913576</v>
      </c>
      <c r="V84" s="24"/>
      <c r="W84" s="24">
        <v>1</v>
      </c>
      <c r="X84" s="24">
        <f t="shared" si="41"/>
        <v>-38.694416509352834</v>
      </c>
      <c r="Y84" s="24">
        <f t="shared" si="42"/>
        <v>0</v>
      </c>
      <c r="Z84" s="24">
        <f t="shared" si="43"/>
        <v>78.404831808101946</v>
      </c>
      <c r="AA84" s="24">
        <f t="shared" si="44"/>
        <v>117.09924831745478</v>
      </c>
      <c r="AB84" s="24">
        <f t="shared" si="45"/>
        <v>-0.15791610706812007</v>
      </c>
      <c r="AC84" s="24">
        <f t="shared" si="56"/>
        <v>6.4207529293022789</v>
      </c>
      <c r="AD84" s="21">
        <v>2557314</v>
      </c>
      <c r="AE84" s="24">
        <f t="shared" si="46"/>
        <v>3.0312272955139649E-2</v>
      </c>
      <c r="AF84" s="21">
        <v>38451</v>
      </c>
      <c r="AG84" s="24">
        <f t="shared" si="47"/>
        <v>1.459334029645913E-2</v>
      </c>
      <c r="AH84" s="24">
        <f t="shared" si="48"/>
        <v>1.5035697610852636E-2</v>
      </c>
      <c r="AI84" s="24">
        <f t="shared" si="49"/>
        <v>7093</v>
      </c>
      <c r="AJ84" s="21">
        <f t="shared" si="50"/>
        <v>3772</v>
      </c>
      <c r="AK84" s="21">
        <v>1830</v>
      </c>
      <c r="AL84" s="21">
        <v>1771028</v>
      </c>
      <c r="AM84" s="21">
        <f t="shared" si="51"/>
        <v>7475</v>
      </c>
      <c r="AN84" s="21">
        <f t="shared" si="52"/>
        <v>4980</v>
      </c>
      <c r="AO84" s="24">
        <f t="shared" si="53"/>
        <v>-49381</v>
      </c>
      <c r="AP84" s="21">
        <f t="shared" si="54"/>
        <v>51876</v>
      </c>
      <c r="AQ84" s="21">
        <f t="shared" si="55"/>
        <v>48563</v>
      </c>
      <c r="AR84" s="5"/>
      <c r="AS84" s="11"/>
      <c r="AT84" s="5"/>
      <c r="AU84" s="5"/>
      <c r="AV84" s="5"/>
      <c r="AW84" s="5"/>
      <c r="AX84" s="5"/>
      <c r="AY84" s="5"/>
      <c r="AZ84" s="5"/>
    </row>
    <row r="85" spans="1:52" s="3" customFormat="1">
      <c r="A85" s="4" t="s">
        <v>146</v>
      </c>
      <c r="B85" s="21">
        <v>32755</v>
      </c>
      <c r="C85" s="21">
        <v>45544</v>
      </c>
      <c r="D85" s="24">
        <f t="shared" si="37"/>
        <v>262.50603811698579</v>
      </c>
      <c r="E85" s="21">
        <v>17527</v>
      </c>
      <c r="F85" s="21">
        <v>66536</v>
      </c>
      <c r="G85" s="24">
        <f t="shared" si="30"/>
        <v>96.148776602140188</v>
      </c>
      <c r="H85" s="21">
        <v>19158</v>
      </c>
      <c r="I85" s="24">
        <f t="shared" si="33"/>
        <v>153.53658001053924</v>
      </c>
      <c r="J85" s="24">
        <f t="shared" si="10"/>
        <v>205.11823470858673</v>
      </c>
      <c r="K85" s="21">
        <v>5698</v>
      </c>
      <c r="L85" s="24">
        <f t="shared" si="34"/>
        <v>8.5637850186365272E-2</v>
      </c>
      <c r="M85" s="24">
        <f t="shared" si="35"/>
        <v>4.8230566884753303</v>
      </c>
      <c r="N85" s="24">
        <f t="shared" si="58"/>
        <v>3.9072992472748855E-2</v>
      </c>
      <c r="O85" s="21">
        <v>82498</v>
      </c>
      <c r="P85" s="21">
        <v>2642307</v>
      </c>
      <c r="Q85" s="24">
        <f t="shared" si="40"/>
        <v>3.1221958689887284E-2</v>
      </c>
      <c r="R85" s="21">
        <v>1785809</v>
      </c>
      <c r="S85" s="21">
        <v>19158</v>
      </c>
      <c r="T85" s="24">
        <f t="shared" si="31"/>
        <v>93.21479277586387</v>
      </c>
      <c r="U85" s="21">
        <f t="shared" si="38"/>
        <v>717.39526728843828</v>
      </c>
      <c r="V85" s="24"/>
      <c r="W85" s="24">
        <v>1</v>
      </c>
      <c r="X85" s="24">
        <f t="shared" si="41"/>
        <v>205.11823470858673</v>
      </c>
      <c r="Y85" s="24">
        <f t="shared" si="42"/>
        <v>262.50603811698579</v>
      </c>
      <c r="Z85" s="24">
        <f t="shared" si="43"/>
        <v>96.148776602140188</v>
      </c>
      <c r="AA85" s="24">
        <f t="shared" si="44"/>
        <v>153.53658001053924</v>
      </c>
      <c r="AB85" s="24">
        <f t="shared" si="45"/>
        <v>8.5637850186365272E-2</v>
      </c>
      <c r="AC85" s="24">
        <f t="shared" si="56"/>
        <v>6.4219832752997705</v>
      </c>
      <c r="AD85" s="21">
        <v>2559809</v>
      </c>
      <c r="AE85" s="24">
        <f t="shared" si="46"/>
        <v>3.2228185774798045E-2</v>
      </c>
      <c r="AF85" s="21">
        <v>45544</v>
      </c>
      <c r="AG85" s="24">
        <f t="shared" si="47"/>
        <v>1.7236452842156493E-2</v>
      </c>
      <c r="AH85" s="24">
        <f t="shared" si="48"/>
        <v>1.7791952446452059E-2</v>
      </c>
      <c r="AI85" s="24">
        <f t="shared" si="49"/>
        <v>-2782</v>
      </c>
      <c r="AJ85" s="21">
        <f t="shared" si="50"/>
        <v>265452</v>
      </c>
      <c r="AK85" s="21">
        <v>2456</v>
      </c>
      <c r="AL85" s="21">
        <v>1721647</v>
      </c>
      <c r="AM85" s="21">
        <f t="shared" si="51"/>
        <v>863182</v>
      </c>
      <c r="AN85" s="21">
        <f t="shared" si="52"/>
        <v>1719696</v>
      </c>
      <c r="AO85" s="24">
        <f t="shared" si="53"/>
        <v>-1576433</v>
      </c>
      <c r="AP85" s="21">
        <f t="shared" si="54"/>
        <v>719919</v>
      </c>
      <c r="AQ85" s="21">
        <f t="shared" si="55"/>
        <v>39846</v>
      </c>
      <c r="AR85" s="5"/>
      <c r="AS85" s="11"/>
      <c r="AT85" s="5"/>
      <c r="AU85" s="5"/>
      <c r="AV85" s="5"/>
      <c r="AW85" s="5"/>
      <c r="AX85" s="5"/>
      <c r="AY85" s="5"/>
      <c r="AZ85" s="5"/>
    </row>
    <row r="86" spans="1:52" s="15" customFormat="1">
      <c r="A86" s="12" t="s">
        <v>153</v>
      </c>
      <c r="B86" s="46">
        <v>248305</v>
      </c>
      <c r="C86" s="46">
        <v>316457</v>
      </c>
      <c r="D86" s="32">
        <f t="shared" si="37"/>
        <v>286.39380705751495</v>
      </c>
      <c r="E86" s="46">
        <v>282979</v>
      </c>
      <c r="F86" s="46">
        <v>387347</v>
      </c>
      <c r="G86" s="32">
        <f t="shared" si="30"/>
        <v>266.65324631402854</v>
      </c>
      <c r="H86" s="46">
        <v>204196</v>
      </c>
      <c r="I86" s="32">
        <f t="shared" si="33"/>
        <v>235.51869606297223</v>
      </c>
      <c r="J86" s="32">
        <f t="shared" si="10"/>
        <v>317.52835730857123</v>
      </c>
      <c r="K86" s="46">
        <v>-151314</v>
      </c>
      <c r="L86" s="32">
        <f t="shared" si="34"/>
        <v>-0.39064198251180465</v>
      </c>
      <c r="M86" s="32">
        <f t="shared" si="35"/>
        <v>5.5881001967078259</v>
      </c>
      <c r="N86" s="32"/>
      <c r="O86" s="46">
        <v>1802194</v>
      </c>
      <c r="P86" s="46">
        <v>3505489</v>
      </c>
      <c r="Q86" s="32">
        <f t="shared" si="40"/>
        <v>0.51410630585347716</v>
      </c>
      <c r="R86" s="46">
        <v>716309</v>
      </c>
      <c r="S86" s="46">
        <v>204196</v>
      </c>
      <c r="T86" s="32">
        <f t="shared" si="31"/>
        <v>3.507948245803052</v>
      </c>
      <c r="U86" s="46">
        <f t="shared" si="38"/>
        <v>1105.7034647605751</v>
      </c>
      <c r="V86" s="32"/>
      <c r="W86" s="32">
        <v>1</v>
      </c>
      <c r="X86" s="32">
        <f t="shared" si="41"/>
        <v>317.52835730857123</v>
      </c>
      <c r="Y86" s="32">
        <f t="shared" si="42"/>
        <v>286.39380705751495</v>
      </c>
      <c r="Z86" s="32">
        <f t="shared" si="43"/>
        <v>266.65324631402854</v>
      </c>
      <c r="AA86" s="32">
        <f t="shared" si="44"/>
        <v>235.51869606297223</v>
      </c>
      <c r="AB86" s="32">
        <f t="shared" si="45"/>
        <v>-0.39064198251180465</v>
      </c>
      <c r="AC86" s="32">
        <f t="shared" si="56"/>
        <v>6.5447486086617728</v>
      </c>
      <c r="AD86" s="46">
        <v>1702988</v>
      </c>
      <c r="AE86" s="32">
        <f t="shared" si="46"/>
        <v>1.058254080475024</v>
      </c>
      <c r="AF86" s="46">
        <v>42762</v>
      </c>
      <c r="AG86" s="32">
        <f t="shared" si="47"/>
        <v>1.2198583421599669E-2</v>
      </c>
      <c r="AH86" s="32">
        <f t="shared" si="48"/>
        <v>2.5109983159012278E-2</v>
      </c>
      <c r="AI86" s="32">
        <f t="shared" si="49"/>
        <v>37251</v>
      </c>
      <c r="AJ86" s="46">
        <f t="shared" si="50"/>
        <v>132574</v>
      </c>
      <c r="AK86" s="46">
        <v>2235211</v>
      </c>
      <c r="AL86" s="46">
        <v>145214</v>
      </c>
      <c r="AM86" s="46">
        <f t="shared" si="51"/>
        <v>192051</v>
      </c>
      <c r="AN86" s="46">
        <f t="shared" si="52"/>
        <v>105313</v>
      </c>
      <c r="AO86" s="32">
        <f t="shared" si="53"/>
        <v>-46752</v>
      </c>
      <c r="AP86" s="46">
        <f t="shared" si="54"/>
        <v>133490</v>
      </c>
      <c r="AQ86" s="46">
        <f t="shared" si="55"/>
        <v>194076</v>
      </c>
      <c r="AR86" s="13"/>
      <c r="AS86" s="14"/>
      <c r="AT86" s="13"/>
      <c r="AU86" s="13"/>
      <c r="AV86" s="13"/>
      <c r="AW86" s="13"/>
      <c r="AX86" s="13"/>
      <c r="AY86" s="13"/>
      <c r="AZ86" s="13"/>
    </row>
    <row r="87" spans="1:52" s="15" customFormat="1">
      <c r="A87" s="12" t="s">
        <v>152</v>
      </c>
      <c r="B87" s="46">
        <v>343241</v>
      </c>
      <c r="C87" s="46">
        <v>589913</v>
      </c>
      <c r="D87" s="32">
        <f t="shared" si="37"/>
        <v>212.37532483603516</v>
      </c>
      <c r="E87" s="46">
        <v>415553</v>
      </c>
      <c r="F87" s="46">
        <v>751797</v>
      </c>
      <c r="G87" s="32">
        <f t="shared" si="30"/>
        <v>201.75239459588161</v>
      </c>
      <c r="H87" s="46">
        <v>244409</v>
      </c>
      <c r="I87" s="32">
        <f t="shared" si="33"/>
        <v>151.22447716866725</v>
      </c>
      <c r="J87" s="32">
        <f t="shared" si="10"/>
        <v>262.90324226324952</v>
      </c>
      <c r="K87" s="46">
        <v>-69142</v>
      </c>
      <c r="L87" s="32">
        <f t="shared" si="34"/>
        <v>-9.1968975667633679E-2</v>
      </c>
      <c r="M87" s="32">
        <f t="shared" si="35"/>
        <v>5.8761005883556532</v>
      </c>
      <c r="N87" s="46">
        <f>(F87-F86)/F86</f>
        <v>0.94088762788920532</v>
      </c>
      <c r="O87" s="46">
        <v>1907507</v>
      </c>
      <c r="P87" s="46">
        <v>3697540</v>
      </c>
      <c r="Q87" s="32">
        <f t="shared" si="40"/>
        <v>0.5158854265268259</v>
      </c>
      <c r="R87" s="46">
        <v>889199</v>
      </c>
      <c r="S87" s="46">
        <v>244409</v>
      </c>
      <c r="T87" s="32">
        <f t="shared" si="31"/>
        <v>3.6381598058991282</v>
      </c>
      <c r="U87" s="46">
        <f t="shared" si="38"/>
        <v>828.16346988816576</v>
      </c>
      <c r="V87" s="32"/>
      <c r="W87" s="32">
        <v>1</v>
      </c>
      <c r="X87" s="32">
        <f t="shared" si="41"/>
        <v>262.90324226324952</v>
      </c>
      <c r="Y87" s="32">
        <f t="shared" si="42"/>
        <v>212.37532483603516</v>
      </c>
      <c r="Z87" s="32">
        <f t="shared" si="43"/>
        <v>201.75239459588161</v>
      </c>
      <c r="AA87" s="32">
        <f t="shared" si="44"/>
        <v>151.22447716866725</v>
      </c>
      <c r="AB87" s="32">
        <f t="shared" si="45"/>
        <v>-9.1968975667633679E-2</v>
      </c>
      <c r="AC87" s="32">
        <f t="shared" si="56"/>
        <v>6.5679128808934903</v>
      </c>
      <c r="AD87" s="46">
        <v>1790033</v>
      </c>
      <c r="AE87" s="32">
        <f t="shared" si="46"/>
        <v>1.0656267230827587</v>
      </c>
      <c r="AF87" s="46">
        <v>80013</v>
      </c>
      <c r="AG87" s="32">
        <f t="shared" si="47"/>
        <v>2.1639522493333407E-2</v>
      </c>
      <c r="AH87" s="32">
        <f t="shared" si="48"/>
        <v>4.4699175936979932E-2</v>
      </c>
      <c r="AI87" s="32">
        <f t="shared" si="49"/>
        <v>21108</v>
      </c>
      <c r="AJ87" s="46">
        <f t="shared" si="50"/>
        <v>53220</v>
      </c>
      <c r="AK87" s="46">
        <v>2244868</v>
      </c>
      <c r="AL87" s="46">
        <v>98462</v>
      </c>
      <c r="AM87" s="46">
        <f t="shared" si="51"/>
        <v>-3914</v>
      </c>
      <c r="AN87" s="46">
        <f t="shared" si="52"/>
        <v>-61249</v>
      </c>
      <c r="AO87" s="32">
        <f t="shared" si="53"/>
        <v>-37522</v>
      </c>
      <c r="AP87" s="46">
        <f t="shared" si="54"/>
        <v>94857</v>
      </c>
      <c r="AQ87" s="46">
        <f t="shared" si="55"/>
        <v>149155</v>
      </c>
      <c r="AR87" s="13"/>
      <c r="AS87" s="14"/>
      <c r="AT87" s="13"/>
      <c r="AU87" s="13"/>
      <c r="AV87" s="13"/>
      <c r="AW87" s="13"/>
      <c r="AX87" s="13"/>
      <c r="AY87" s="13"/>
      <c r="AZ87" s="13"/>
    </row>
    <row r="88" spans="1:52" s="15" customFormat="1">
      <c r="A88" s="12" t="s">
        <v>151</v>
      </c>
      <c r="B88" s="46">
        <v>384011</v>
      </c>
      <c r="C88" s="46">
        <v>662630</v>
      </c>
      <c r="D88" s="32">
        <f t="shared" si="37"/>
        <v>211.52681737923123</v>
      </c>
      <c r="E88" s="46">
        <v>468773</v>
      </c>
      <c r="F88" s="46">
        <v>876926</v>
      </c>
      <c r="G88" s="32">
        <f t="shared" si="30"/>
        <v>195.11583075424835</v>
      </c>
      <c r="H88" s="46">
        <v>326283</v>
      </c>
      <c r="I88" s="32">
        <f t="shared" si="33"/>
        <v>179.72819673120745</v>
      </c>
      <c r="J88" s="32">
        <f t="shared" si="10"/>
        <v>226.91445140227216</v>
      </c>
      <c r="K88" s="46">
        <v>181223</v>
      </c>
      <c r="L88" s="32">
        <f t="shared" si="34"/>
        <v>0.20665711816048332</v>
      </c>
      <c r="M88" s="32">
        <f t="shared" si="35"/>
        <v>5.9429629466754959</v>
      </c>
      <c r="N88" s="46">
        <f t="shared" ref="N88:N90" si="59">(F88-F87)/F87</f>
        <v>0.16643987672204066</v>
      </c>
      <c r="O88" s="46">
        <v>1846258</v>
      </c>
      <c r="P88" s="46">
        <v>3693626</v>
      </c>
      <c r="Q88" s="32">
        <f t="shared" si="40"/>
        <v>0.4998497411486707</v>
      </c>
      <c r="R88" s="46">
        <v>946244</v>
      </c>
      <c r="S88" s="46">
        <v>734818</v>
      </c>
      <c r="T88" s="32">
        <f t="shared" si="31"/>
        <v>1.2877256681246241</v>
      </c>
      <c r="U88" s="46">
        <f t="shared" si="38"/>
        <v>813.4919533851197</v>
      </c>
      <c r="V88" s="32"/>
      <c r="W88" s="32">
        <v>1</v>
      </c>
      <c r="X88" s="32">
        <f t="shared" si="41"/>
        <v>226.91445140227216</v>
      </c>
      <c r="Y88" s="32">
        <f t="shared" si="42"/>
        <v>211.52681737923123</v>
      </c>
      <c r="Z88" s="32">
        <f t="shared" si="43"/>
        <v>195.11583075424835</v>
      </c>
      <c r="AA88" s="32">
        <f t="shared" si="44"/>
        <v>179.72819673120745</v>
      </c>
      <c r="AB88" s="32">
        <f t="shared" si="45"/>
        <v>0.20665711816048332</v>
      </c>
      <c r="AC88" s="32">
        <f t="shared" si="56"/>
        <v>6.5674529186193213</v>
      </c>
      <c r="AD88" s="46">
        <v>1847061</v>
      </c>
      <c r="AE88" s="32">
        <f t="shared" si="46"/>
        <v>0.99956525528934881</v>
      </c>
      <c r="AF88" s="46">
        <v>101121</v>
      </c>
      <c r="AG88" s="32">
        <f t="shared" si="47"/>
        <v>2.7377162712196632E-2</v>
      </c>
      <c r="AH88" s="32">
        <f t="shared" si="48"/>
        <v>5.4746973705795315E-2</v>
      </c>
      <c r="AI88" s="32">
        <f t="shared" si="49"/>
        <v>-183403</v>
      </c>
      <c r="AJ88" s="46">
        <f t="shared" si="50"/>
        <v>10732</v>
      </c>
      <c r="AK88" s="46">
        <v>2189454</v>
      </c>
      <c r="AL88" s="46">
        <v>60940</v>
      </c>
      <c r="AM88" s="46">
        <f t="shared" si="51"/>
        <v>-201615</v>
      </c>
      <c r="AN88" s="46">
        <f t="shared" si="52"/>
        <v>-105614</v>
      </c>
      <c r="AO88" s="32">
        <f t="shared" si="53"/>
        <v>-30025</v>
      </c>
      <c r="AP88" s="46">
        <f t="shared" si="54"/>
        <v>-65976</v>
      </c>
      <c r="AQ88" s="46">
        <f t="shared" si="55"/>
        <v>-80102</v>
      </c>
      <c r="AR88" s="13"/>
      <c r="AS88" s="14"/>
      <c r="AT88" s="13"/>
      <c r="AU88" s="13"/>
      <c r="AV88" s="13"/>
      <c r="AW88" s="13"/>
      <c r="AX88" s="13"/>
      <c r="AY88" s="13"/>
      <c r="AZ88" s="13"/>
    </row>
    <row r="89" spans="1:52" s="15" customFormat="1">
      <c r="A89" s="12" t="s">
        <v>150</v>
      </c>
      <c r="B89" s="46">
        <v>366807</v>
      </c>
      <c r="C89" s="46">
        <v>593445</v>
      </c>
      <c r="D89" s="32">
        <f t="shared" si="37"/>
        <v>225.60566691100271</v>
      </c>
      <c r="E89" s="46">
        <v>479505</v>
      </c>
      <c r="F89" s="46">
        <v>812839</v>
      </c>
      <c r="G89" s="32">
        <f t="shared" si="30"/>
        <v>215.31856247055075</v>
      </c>
      <c r="H89" s="46">
        <v>364225</v>
      </c>
      <c r="I89" s="32">
        <f t="shared" si="33"/>
        <v>224.017600620108</v>
      </c>
      <c r="J89" s="32">
        <f t="shared" si="10"/>
        <v>216.90662876144546</v>
      </c>
      <c r="K89" s="46">
        <v>162269</v>
      </c>
      <c r="L89" s="32">
        <f t="shared" si="34"/>
        <v>0.19963239952807382</v>
      </c>
      <c r="M89" s="32">
        <f t="shared" si="35"/>
        <v>5.9100045328808601</v>
      </c>
      <c r="N89" s="46">
        <f t="shared" si="59"/>
        <v>-7.3081423061923126E-2</v>
      </c>
      <c r="O89" s="46">
        <v>1740644</v>
      </c>
      <c r="P89" s="46">
        <v>3492011</v>
      </c>
      <c r="Q89" s="32">
        <f t="shared" si="40"/>
        <v>0.49846463828435822</v>
      </c>
      <c r="R89" s="46">
        <v>908987</v>
      </c>
      <c r="S89" s="46">
        <v>655980</v>
      </c>
      <c r="T89" s="32">
        <f t="shared" si="31"/>
        <v>1.3856931613768713</v>
      </c>
      <c r="U89" s="46">
        <f t="shared" si="38"/>
        <v>882.04809116263505</v>
      </c>
      <c r="V89" s="32"/>
      <c r="W89" s="32">
        <v>1</v>
      </c>
      <c r="X89" s="32">
        <f t="shared" si="41"/>
        <v>216.90662876144546</v>
      </c>
      <c r="Y89" s="32">
        <f t="shared" si="42"/>
        <v>225.60566691100271</v>
      </c>
      <c r="Z89" s="32">
        <f t="shared" si="43"/>
        <v>215.31856247055075</v>
      </c>
      <c r="AA89" s="32">
        <f t="shared" si="44"/>
        <v>224.017600620108</v>
      </c>
      <c r="AB89" s="32">
        <f t="shared" si="45"/>
        <v>0.19963239952807382</v>
      </c>
      <c r="AC89" s="32">
        <f t="shared" si="56"/>
        <v>6.543075603083869</v>
      </c>
      <c r="AD89" s="46">
        <v>1751367</v>
      </c>
      <c r="AE89" s="32">
        <f t="shared" si="46"/>
        <v>0.99387735408969113</v>
      </c>
      <c r="AF89" s="46">
        <v>-82282</v>
      </c>
      <c r="AG89" s="32">
        <f t="shared" si="47"/>
        <v>-2.3562926920906033E-2</v>
      </c>
      <c r="AH89" s="32">
        <f t="shared" si="48"/>
        <v>-4.6981586383664876E-2</v>
      </c>
      <c r="AI89" s="32">
        <f t="shared" si="49"/>
        <v>112455</v>
      </c>
      <c r="AJ89" s="46">
        <f t="shared" si="50"/>
        <v>19867</v>
      </c>
      <c r="AK89" s="46">
        <v>2049236</v>
      </c>
      <c r="AL89" s="46">
        <v>30915</v>
      </c>
      <c r="AM89" s="46">
        <f t="shared" si="51"/>
        <v>-83195</v>
      </c>
      <c r="AN89" s="46">
        <f t="shared" si="52"/>
        <v>-105698</v>
      </c>
      <c r="AO89" s="32">
        <f t="shared" si="53"/>
        <v>36161</v>
      </c>
      <c r="AP89" s="46">
        <f t="shared" si="54"/>
        <v>-13658</v>
      </c>
      <c r="AQ89" s="46">
        <f t="shared" si="55"/>
        <v>-244551</v>
      </c>
      <c r="AR89" s="13"/>
      <c r="AS89" s="14"/>
      <c r="AT89" s="13"/>
      <c r="AU89" s="13"/>
      <c r="AV89" s="13"/>
      <c r="AW89" s="13"/>
      <c r="AX89" s="13"/>
      <c r="AY89" s="13"/>
      <c r="AZ89" s="13"/>
    </row>
    <row r="90" spans="1:52" s="15" customFormat="1">
      <c r="A90" s="12" t="s">
        <v>48</v>
      </c>
      <c r="B90" s="46">
        <v>348049</v>
      </c>
      <c r="C90" s="46">
        <v>717996</v>
      </c>
      <c r="D90" s="32">
        <f t="shared" si="37"/>
        <v>176.93397316976697</v>
      </c>
      <c r="E90" s="46">
        <v>499372</v>
      </c>
      <c r="F90" s="46">
        <v>908586</v>
      </c>
      <c r="G90" s="32">
        <f t="shared" si="30"/>
        <v>200.60927639210817</v>
      </c>
      <c r="H90" s="46">
        <v>521860</v>
      </c>
      <c r="I90" s="32">
        <f t="shared" si="33"/>
        <v>265.2924250274375</v>
      </c>
      <c r="J90" s="32">
        <f t="shared" si="10"/>
        <v>112.25082453443764</v>
      </c>
      <c r="K90" s="46">
        <v>301284</v>
      </c>
      <c r="L90" s="32">
        <f t="shared" si="34"/>
        <v>0.33159656873427501</v>
      </c>
      <c r="M90" s="32">
        <f t="shared" si="35"/>
        <v>5.9583660406784871</v>
      </c>
      <c r="N90" s="46">
        <f t="shared" si="59"/>
        <v>0.11779331454322443</v>
      </c>
      <c r="O90" s="46">
        <v>1634946</v>
      </c>
      <c r="P90" s="46">
        <v>3408816</v>
      </c>
      <c r="Q90" s="32">
        <f t="shared" si="40"/>
        <v>0.47962283678555839</v>
      </c>
      <c r="R90" s="46">
        <v>941621</v>
      </c>
      <c r="S90" s="46">
        <v>2467195</v>
      </c>
      <c r="T90" s="32">
        <f t="shared" si="31"/>
        <v>0.3816564965476989</v>
      </c>
      <c r="U90" s="46">
        <f t="shared" si="38"/>
        <v>755.41809569248471</v>
      </c>
      <c r="V90" s="32"/>
      <c r="W90" s="32">
        <v>1</v>
      </c>
      <c r="X90" s="32">
        <f t="shared" si="41"/>
        <v>112.25082453443764</v>
      </c>
      <c r="Y90" s="32">
        <f t="shared" si="42"/>
        <v>176.93397316976697</v>
      </c>
      <c r="Z90" s="32">
        <f t="shared" si="43"/>
        <v>200.60927639210817</v>
      </c>
      <c r="AA90" s="32">
        <f t="shared" si="44"/>
        <v>265.2924250274375</v>
      </c>
      <c r="AB90" s="32">
        <f t="shared" si="45"/>
        <v>0.33159656873427501</v>
      </c>
      <c r="AC90" s="32">
        <f t="shared" si="56"/>
        <v>6.5326035596503305</v>
      </c>
      <c r="AD90" s="46">
        <v>1773870</v>
      </c>
      <c r="AE90" s="32">
        <f t="shared" si="46"/>
        <v>0.92168309966344775</v>
      </c>
      <c r="AF90" s="46">
        <v>30173</v>
      </c>
      <c r="AG90" s="32">
        <f t="shared" si="47"/>
        <v>8.8514604484372286E-3</v>
      </c>
      <c r="AH90" s="32">
        <f t="shared" si="48"/>
        <v>1.7009701951101266E-2</v>
      </c>
      <c r="AI90" s="32">
        <f t="shared" si="49"/>
        <v>233359</v>
      </c>
      <c r="AJ90" s="46">
        <f t="shared" si="50"/>
        <v>3356691</v>
      </c>
      <c r="AK90" s="46">
        <v>2019031</v>
      </c>
      <c r="AL90" s="46">
        <v>67076</v>
      </c>
      <c r="AM90" s="46">
        <f t="shared" si="51"/>
        <v>5312875</v>
      </c>
      <c r="AN90" s="46">
        <f t="shared" si="52"/>
        <v>3792615</v>
      </c>
      <c r="AO90" s="32">
        <f t="shared" si="53"/>
        <v>620981</v>
      </c>
      <c r="AP90" s="46">
        <f t="shared" si="54"/>
        <v>899279</v>
      </c>
      <c r="AQ90" s="46">
        <f t="shared" si="55"/>
        <v>-271111</v>
      </c>
      <c r="AR90" s="13"/>
      <c r="AS90" s="14"/>
      <c r="AT90" s="13"/>
      <c r="AU90" s="13"/>
      <c r="AV90" s="13"/>
      <c r="AW90" s="13"/>
      <c r="AX90" s="13"/>
      <c r="AY90" s="13"/>
      <c r="AZ90" s="13"/>
    </row>
    <row r="91" spans="1:52" s="3" customFormat="1">
      <c r="A91" s="4" t="s">
        <v>159</v>
      </c>
      <c r="B91" s="21">
        <v>319016</v>
      </c>
      <c r="C91" s="21">
        <v>4375317</v>
      </c>
      <c r="D91" s="24">
        <f t="shared" si="37"/>
        <v>26.613120832159133</v>
      </c>
      <c r="E91" s="21">
        <v>3856063</v>
      </c>
      <c r="F91" s="21">
        <v>4923558</v>
      </c>
      <c r="G91" s="24">
        <f t="shared" si="30"/>
        <v>285.86298668564484</v>
      </c>
      <c r="H91" s="21">
        <v>3865945</v>
      </c>
      <c r="I91" s="24">
        <f t="shared" si="33"/>
        <v>322.50690064285629</v>
      </c>
      <c r="J91" s="24">
        <f t="shared" si="10"/>
        <v>-10.030793125052298</v>
      </c>
      <c r="K91" s="21">
        <v>503440</v>
      </c>
      <c r="L91" s="24">
        <f t="shared" si="34"/>
        <v>0.10225125813486913</v>
      </c>
      <c r="M91" s="24">
        <f t="shared" si="35"/>
        <v>6.6922790583175598</v>
      </c>
      <c r="N91" s="24"/>
      <c r="O91" s="21">
        <v>5427561</v>
      </c>
      <c r="P91" s="21">
        <v>8721691</v>
      </c>
      <c r="Q91" s="24">
        <f t="shared" si="40"/>
        <v>0.62230604133991907</v>
      </c>
      <c r="R91" s="21">
        <v>6182599</v>
      </c>
      <c r="S91" s="21">
        <v>5153422</v>
      </c>
      <c r="T91" s="24">
        <f t="shared" si="31"/>
        <v>1.1997074953302873</v>
      </c>
      <c r="U91" s="21">
        <f t="shared" si="38"/>
        <v>625.05446629374296</v>
      </c>
      <c r="V91" s="24"/>
      <c r="W91" s="24">
        <v>0</v>
      </c>
      <c r="X91" s="24">
        <f t="shared" si="41"/>
        <v>0</v>
      </c>
      <c r="Y91" s="24">
        <f t="shared" si="42"/>
        <v>0</v>
      </c>
      <c r="Z91" s="24">
        <f t="shared" si="43"/>
        <v>0</v>
      </c>
      <c r="AA91" s="24">
        <f t="shared" si="44"/>
        <v>0</v>
      </c>
      <c r="AB91" s="24">
        <f t="shared" si="45"/>
        <v>0</v>
      </c>
      <c r="AC91" s="24">
        <f t="shared" si="56"/>
        <v>6.9406006960301267</v>
      </c>
      <c r="AD91" s="21">
        <v>3294130</v>
      </c>
      <c r="AE91" s="24">
        <f t="shared" si="46"/>
        <v>1.6476462677550674</v>
      </c>
      <c r="AF91" s="21">
        <v>263532</v>
      </c>
      <c r="AG91" s="24">
        <f t="shared" si="47"/>
        <v>3.0215700143469883E-2</v>
      </c>
      <c r="AH91" s="24">
        <f t="shared" si="48"/>
        <v>8.0000485712464292E-2</v>
      </c>
      <c r="AI91" s="24">
        <f t="shared" si="49"/>
        <v>-75305</v>
      </c>
      <c r="AJ91" s="21">
        <f t="shared" si="50"/>
        <v>288531</v>
      </c>
      <c r="AK91" s="21">
        <v>1180912</v>
      </c>
      <c r="AL91" s="21">
        <v>688057</v>
      </c>
      <c r="AM91" s="21">
        <f t="shared" si="51"/>
        <v>229977</v>
      </c>
      <c r="AN91" s="21">
        <f t="shared" si="52"/>
        <v>178762</v>
      </c>
      <c r="AO91" s="24">
        <f t="shared" si="53"/>
        <v>124343</v>
      </c>
      <c r="AP91" s="21">
        <f t="shared" si="54"/>
        <v>-73128</v>
      </c>
      <c r="AQ91" s="21">
        <f t="shared" si="55"/>
        <v>-239908</v>
      </c>
      <c r="AR91" s="5"/>
      <c r="AS91" s="11"/>
      <c r="AT91" s="5"/>
      <c r="AU91" s="5"/>
      <c r="AV91" s="5"/>
      <c r="AW91" s="5"/>
      <c r="AX91" s="5"/>
      <c r="AY91" s="5"/>
      <c r="AZ91" s="5"/>
    </row>
    <row r="92" spans="1:52" s="3" customFormat="1">
      <c r="A92" s="4" t="s">
        <v>158</v>
      </c>
      <c r="B92" s="21">
        <v>202731</v>
      </c>
      <c r="C92" s="21">
        <v>5084345</v>
      </c>
      <c r="D92" s="24">
        <f t="shared" si="37"/>
        <v>14.55385403626229</v>
      </c>
      <c r="E92" s="21">
        <v>4144594</v>
      </c>
      <c r="F92" s="21">
        <v>5659944</v>
      </c>
      <c r="G92" s="24">
        <f t="shared" si="30"/>
        <v>267.27769921398516</v>
      </c>
      <c r="H92" s="21">
        <v>3929632</v>
      </c>
      <c r="I92" s="24">
        <f t="shared" si="33"/>
        <v>282.10431825535051</v>
      </c>
      <c r="J92" s="24">
        <f t="shared" si="10"/>
        <v>-0.27276500510305368</v>
      </c>
      <c r="K92" s="21">
        <v>216671</v>
      </c>
      <c r="L92" s="24">
        <f t="shared" si="34"/>
        <v>3.8281474162995252E-2</v>
      </c>
      <c r="M92" s="24">
        <f t="shared" si="35"/>
        <v>6.7528121342604797</v>
      </c>
      <c r="N92" s="24">
        <f>(F92-F91)/F91</f>
        <v>0.14956379106329204</v>
      </c>
      <c r="O92" s="21">
        <v>5606323</v>
      </c>
      <c r="P92" s="21">
        <v>8951668</v>
      </c>
      <c r="Q92" s="24">
        <f t="shared" si="40"/>
        <v>0.6262880839637931</v>
      </c>
      <c r="R92" s="21">
        <v>6487047</v>
      </c>
      <c r="S92" s="21">
        <v>5148489</v>
      </c>
      <c r="T92" s="24">
        <f t="shared" si="31"/>
        <v>1.2599904554520753</v>
      </c>
      <c r="U92" s="21">
        <f t="shared" si="38"/>
        <v>563.70138797465791</v>
      </c>
      <c r="V92" s="24"/>
      <c r="W92" s="24">
        <v>1</v>
      </c>
      <c r="X92" s="24">
        <f t="shared" si="41"/>
        <v>-0.27276500510305368</v>
      </c>
      <c r="Y92" s="24">
        <f t="shared" si="42"/>
        <v>14.55385403626229</v>
      </c>
      <c r="Z92" s="24">
        <f t="shared" si="43"/>
        <v>267.27769921398516</v>
      </c>
      <c r="AA92" s="24">
        <f t="shared" si="44"/>
        <v>282.10431825535051</v>
      </c>
      <c r="AB92" s="24">
        <f t="shared" si="45"/>
        <v>3.8281474162995252E-2</v>
      </c>
      <c r="AC92" s="24">
        <f t="shared" si="56"/>
        <v>6.9519039666791693</v>
      </c>
      <c r="AD92" s="21">
        <v>3345345</v>
      </c>
      <c r="AE92" s="24">
        <f t="shared" si="46"/>
        <v>1.6758579458919782</v>
      </c>
      <c r="AF92" s="21">
        <v>188227</v>
      </c>
      <c r="AG92" s="24">
        <f t="shared" si="47"/>
        <v>2.1027030939932089E-2</v>
      </c>
      <c r="AH92" s="24">
        <f t="shared" si="48"/>
        <v>5.6265347819133754E-2</v>
      </c>
      <c r="AI92" s="24">
        <f t="shared" si="49"/>
        <v>280032</v>
      </c>
      <c r="AJ92" s="21">
        <f t="shared" si="50"/>
        <v>2180278</v>
      </c>
      <c r="AK92" s="21">
        <v>1108245</v>
      </c>
      <c r="AL92" s="21">
        <v>812400</v>
      </c>
      <c r="AM92" s="21">
        <f t="shared" si="51"/>
        <v>3848662</v>
      </c>
      <c r="AN92" s="21">
        <f t="shared" si="52"/>
        <v>1429981</v>
      </c>
      <c r="AO92" s="24">
        <f t="shared" si="53"/>
        <v>1640581</v>
      </c>
      <c r="AP92" s="21">
        <f t="shared" si="54"/>
        <v>778100</v>
      </c>
      <c r="AQ92" s="21">
        <f t="shared" si="55"/>
        <v>-28444</v>
      </c>
      <c r="AR92" s="5"/>
      <c r="AS92" s="11"/>
      <c r="AT92" s="5"/>
      <c r="AU92" s="5"/>
      <c r="AV92" s="5"/>
      <c r="AW92" s="5"/>
      <c r="AX92" s="5"/>
      <c r="AY92" s="5"/>
      <c r="AZ92" s="5"/>
    </row>
    <row r="93" spans="1:52" s="3" customFormat="1">
      <c r="A93" s="4" t="s">
        <v>157</v>
      </c>
      <c r="B93" s="21">
        <v>220904</v>
      </c>
      <c r="C93" s="21">
        <v>5116969</v>
      </c>
      <c r="D93" s="24">
        <f t="shared" si="37"/>
        <v>15.757367300837664</v>
      </c>
      <c r="E93" s="21">
        <v>6324872</v>
      </c>
      <c r="F93" s="21">
        <v>5662297</v>
      </c>
      <c r="G93" s="24">
        <f t="shared" si="30"/>
        <v>407.71055986642881</v>
      </c>
      <c r="H93" s="21">
        <v>5286381</v>
      </c>
      <c r="I93" s="24">
        <f t="shared" si="33"/>
        <v>377.08437651273636</v>
      </c>
      <c r="J93" s="24">
        <f t="shared" si="10"/>
        <v>46.383550654530097</v>
      </c>
      <c r="K93" s="21">
        <v>57410</v>
      </c>
      <c r="L93" s="24">
        <f t="shared" si="34"/>
        <v>1.0138994828423871E-2</v>
      </c>
      <c r="M93" s="24">
        <f t="shared" si="35"/>
        <v>6.7529926453325597</v>
      </c>
      <c r="N93" s="24">
        <f t="shared" ref="N93:N97" si="60">(F93-F92)/F92</f>
        <v>4.1572849484023164E-4</v>
      </c>
      <c r="O93" s="21">
        <v>7036304</v>
      </c>
      <c r="P93" s="21">
        <v>12800330</v>
      </c>
      <c r="Q93" s="24">
        <f t="shared" si="40"/>
        <v>0.5496970781222047</v>
      </c>
      <c r="R93" s="21">
        <v>10072492</v>
      </c>
      <c r="S93" s="21">
        <v>6693342</v>
      </c>
      <c r="T93" s="24">
        <f t="shared" si="31"/>
        <v>1.5048524339560119</v>
      </c>
      <c r="U93" s="21">
        <f t="shared" ref="U93:U124" si="61">(D93+G93+I93+J93+L93)</f>
        <v>846.94599332936139</v>
      </c>
      <c r="V93" s="24"/>
      <c r="W93" s="24">
        <v>1</v>
      </c>
      <c r="X93" s="24">
        <f t="shared" si="41"/>
        <v>46.383550654530097</v>
      </c>
      <c r="Y93" s="24">
        <f t="shared" si="42"/>
        <v>15.757367300837664</v>
      </c>
      <c r="Z93" s="24">
        <f t="shared" si="43"/>
        <v>407.71055986642881</v>
      </c>
      <c r="AA93" s="24">
        <f t="shared" si="44"/>
        <v>377.08437651273636</v>
      </c>
      <c r="AB93" s="24">
        <f t="shared" si="45"/>
        <v>1.0138994828423871E-2</v>
      </c>
      <c r="AC93" s="24">
        <f t="shared" si="56"/>
        <v>7.1072211661581504</v>
      </c>
      <c r="AD93" s="47">
        <v>5764026</v>
      </c>
      <c r="AE93" s="24">
        <f t="shared" si="46"/>
        <v>1.2207273180238951</v>
      </c>
      <c r="AF93" s="21">
        <v>468259</v>
      </c>
      <c r="AG93" s="24">
        <f t="shared" si="47"/>
        <v>3.6581791250694315E-2</v>
      </c>
      <c r="AH93" s="24">
        <f t="shared" si="48"/>
        <v>8.1238183172664388E-2</v>
      </c>
      <c r="AI93" s="24">
        <f t="shared" si="49"/>
        <v>-226677</v>
      </c>
      <c r="AJ93" s="21">
        <f t="shared" si="50"/>
        <v>326050</v>
      </c>
      <c r="AK93" s="21">
        <v>1159033</v>
      </c>
      <c r="AL93" s="21">
        <v>2452981</v>
      </c>
      <c r="AM93" s="21">
        <f t="shared" si="51"/>
        <v>1544469</v>
      </c>
      <c r="AN93" s="21">
        <f t="shared" si="52"/>
        <v>1346751</v>
      </c>
      <c r="AO93" s="24">
        <f t="shared" si="53"/>
        <v>-1372039</v>
      </c>
      <c r="AP93" s="21">
        <f t="shared" si="54"/>
        <v>1569757</v>
      </c>
      <c r="AQ93" s="21">
        <f t="shared" si="55"/>
        <v>410849</v>
      </c>
      <c r="AR93" s="5"/>
      <c r="AS93" s="11"/>
      <c r="AT93" s="5"/>
      <c r="AU93" s="5"/>
      <c r="AV93" s="5"/>
      <c r="AW93" s="5"/>
      <c r="AX93" s="5"/>
      <c r="AY93" s="5"/>
      <c r="AZ93" s="5"/>
    </row>
    <row r="94" spans="1:52" s="3" customFormat="1">
      <c r="A94" s="4" t="s">
        <v>156</v>
      </c>
      <c r="B94" s="21">
        <v>197183</v>
      </c>
      <c r="C94" s="21">
        <v>7374472</v>
      </c>
      <c r="D94" s="24">
        <f t="shared" si="37"/>
        <v>9.7595861778307658</v>
      </c>
      <c r="E94" s="21">
        <v>6650922</v>
      </c>
      <c r="F94" s="21">
        <v>8293031</v>
      </c>
      <c r="G94" s="24">
        <f t="shared" si="30"/>
        <v>292.72608892936734</v>
      </c>
      <c r="H94" s="21">
        <v>5299344</v>
      </c>
      <c r="I94" s="24">
        <f t="shared" si="33"/>
        <v>262.29139659083393</v>
      </c>
      <c r="J94" s="24">
        <f t="shared" si="10"/>
        <v>40.194278516364193</v>
      </c>
      <c r="K94" s="21">
        <v>-1201070</v>
      </c>
      <c r="L94" s="24">
        <f t="shared" si="34"/>
        <v>-0.14482883278743322</v>
      </c>
      <c r="M94" s="24">
        <f t="shared" si="35"/>
        <v>6.9187132888121745</v>
      </c>
      <c r="N94" s="24">
        <f t="shared" si="60"/>
        <v>0.46460544192577674</v>
      </c>
      <c r="O94" s="21">
        <v>8383055</v>
      </c>
      <c r="P94" s="21">
        <v>14344799</v>
      </c>
      <c r="Q94" s="24">
        <f t="shared" si="40"/>
        <v>0.5843968256369434</v>
      </c>
      <c r="R94" s="21">
        <v>9714830</v>
      </c>
      <c r="S94" s="21">
        <v>6551541</v>
      </c>
      <c r="T94" s="24">
        <f t="shared" si="31"/>
        <v>1.4828312911420383</v>
      </c>
      <c r="U94" s="21">
        <f t="shared" si="61"/>
        <v>604.82652138160881</v>
      </c>
      <c r="V94" s="24"/>
      <c r="W94" s="24">
        <v>1</v>
      </c>
      <c r="X94" s="24">
        <f t="shared" si="41"/>
        <v>40.194278516364193</v>
      </c>
      <c r="Y94" s="24">
        <f t="shared" si="42"/>
        <v>9.7595861778307658</v>
      </c>
      <c r="Z94" s="24">
        <f t="shared" si="43"/>
        <v>292.72608892936734</v>
      </c>
      <c r="AA94" s="24">
        <f t="shared" si="44"/>
        <v>262.29139659083393</v>
      </c>
      <c r="AB94" s="24">
        <f t="shared" si="45"/>
        <v>-0.14482883278743322</v>
      </c>
      <c r="AC94" s="24">
        <f t="shared" si="56"/>
        <v>7.156694467269892</v>
      </c>
      <c r="AD94" s="21">
        <v>5961744</v>
      </c>
      <c r="AE94" s="24">
        <f t="shared" si="46"/>
        <v>1.4061413908413376</v>
      </c>
      <c r="AF94" s="21">
        <v>241582</v>
      </c>
      <c r="AG94" s="24">
        <f t="shared" si="47"/>
        <v>1.6841086445338133E-2</v>
      </c>
      <c r="AH94" s="24">
        <f t="shared" si="48"/>
        <v>4.0522035162865094E-2</v>
      </c>
      <c r="AI94" s="24">
        <f t="shared" si="49"/>
        <v>-3020542</v>
      </c>
      <c r="AJ94" s="21">
        <f t="shared" si="50"/>
        <v>-655185</v>
      </c>
      <c r="AK94" s="21">
        <v>935618</v>
      </c>
      <c r="AL94" s="21">
        <v>1080942</v>
      </c>
      <c r="AM94" s="21">
        <f t="shared" si="51"/>
        <v>-1413152</v>
      </c>
      <c r="AN94" s="21">
        <f t="shared" si="52"/>
        <v>1348868</v>
      </c>
      <c r="AO94" s="24">
        <f t="shared" si="53"/>
        <v>-345557</v>
      </c>
      <c r="AP94" s="21">
        <f t="shared" si="54"/>
        <v>-2416463</v>
      </c>
      <c r="AQ94" s="21">
        <f t="shared" si="55"/>
        <v>1442652</v>
      </c>
      <c r="AR94" s="5"/>
      <c r="AS94" s="11"/>
      <c r="AT94" s="5"/>
      <c r="AU94" s="5"/>
      <c r="AV94" s="5"/>
      <c r="AW94" s="5"/>
      <c r="AX94" s="5"/>
      <c r="AY94" s="5"/>
      <c r="AZ94" s="5"/>
    </row>
    <row r="95" spans="1:52" s="3" customFormat="1">
      <c r="A95" s="4" t="s">
        <v>154</v>
      </c>
      <c r="B95" s="21">
        <v>169988</v>
      </c>
      <c r="C95" s="21">
        <v>9474275</v>
      </c>
      <c r="D95" s="24">
        <f t="shared" si="37"/>
        <v>6.5488514952331442</v>
      </c>
      <c r="E95" s="21">
        <v>5995737</v>
      </c>
      <c r="F95" s="21">
        <v>7616240</v>
      </c>
      <c r="G95" s="24">
        <f t="shared" si="30"/>
        <v>287.33916013676043</v>
      </c>
      <c r="H95" s="21">
        <v>5936142</v>
      </c>
      <c r="I95" s="24">
        <f t="shared" si="33"/>
        <v>228.69209833997851</v>
      </c>
      <c r="J95" s="24">
        <f t="shared" si="10"/>
        <v>65.195913292015035</v>
      </c>
      <c r="K95" s="21">
        <v>926799</v>
      </c>
      <c r="L95" s="24">
        <f t="shared" si="34"/>
        <v>0.12168721048706449</v>
      </c>
      <c r="M95" s="24">
        <f t="shared" si="35"/>
        <v>6.8817406209112661</v>
      </c>
      <c r="N95" s="24">
        <f t="shared" si="60"/>
        <v>-8.1609606909705271E-2</v>
      </c>
      <c r="O95" s="21">
        <v>9731923</v>
      </c>
      <c r="P95" s="21">
        <v>12931647</v>
      </c>
      <c r="Q95" s="24">
        <f t="shared" si="40"/>
        <v>0.75256639776820389</v>
      </c>
      <c r="R95" s="21">
        <v>8578851</v>
      </c>
      <c r="S95" s="21">
        <v>7874940</v>
      </c>
      <c r="T95" s="24">
        <f t="shared" si="31"/>
        <v>1.0893862048472751</v>
      </c>
      <c r="U95" s="21">
        <f t="shared" si="61"/>
        <v>587.89771047447414</v>
      </c>
      <c r="V95" s="24"/>
      <c r="W95" s="24">
        <v>0</v>
      </c>
      <c r="X95" s="24">
        <f t="shared" si="41"/>
        <v>0</v>
      </c>
      <c r="Y95" s="24">
        <f t="shared" si="42"/>
        <v>0</v>
      </c>
      <c r="Z95" s="24">
        <f t="shared" si="43"/>
        <v>0</v>
      </c>
      <c r="AA95" s="24">
        <f t="shared" si="44"/>
        <v>0</v>
      </c>
      <c r="AB95" s="24">
        <f t="shared" si="45"/>
        <v>0</v>
      </c>
      <c r="AC95" s="24">
        <f t="shared" si="56"/>
        <v>7.1116538410025774</v>
      </c>
      <c r="AD95" s="21">
        <v>3199724</v>
      </c>
      <c r="AE95" s="24">
        <f t="shared" si="46"/>
        <v>3.0414882658629305</v>
      </c>
      <c r="AF95" s="21">
        <v>-2778960</v>
      </c>
      <c r="AG95" s="24">
        <f t="shared" si="47"/>
        <v>-0.21489606080339185</v>
      </c>
      <c r="AH95" s="24">
        <f t="shared" si="48"/>
        <v>-0.86849990811707511</v>
      </c>
      <c r="AI95" s="24">
        <f t="shared" si="49"/>
        <v>-732267</v>
      </c>
      <c r="AJ95" s="21">
        <f t="shared" si="50"/>
        <v>-887942</v>
      </c>
      <c r="AK95" s="21">
        <v>876710</v>
      </c>
      <c r="AL95" s="21">
        <v>735385</v>
      </c>
      <c r="AM95" s="21">
        <f t="shared" si="51"/>
        <v>-3008144</v>
      </c>
      <c r="AN95" s="21">
        <f t="shared" si="52"/>
        <v>442273</v>
      </c>
      <c r="AO95" s="24">
        <f t="shared" si="53"/>
        <v>318615</v>
      </c>
      <c r="AP95" s="21">
        <f t="shared" si="54"/>
        <v>-3769032</v>
      </c>
      <c r="AQ95" s="21">
        <f t="shared" si="55"/>
        <v>-3705759</v>
      </c>
      <c r="AR95" s="5"/>
      <c r="AS95" s="11"/>
      <c r="AT95" s="5"/>
      <c r="AU95" s="5"/>
      <c r="AV95" s="5"/>
      <c r="AW95" s="5"/>
      <c r="AX95" s="5"/>
      <c r="AY95" s="5"/>
      <c r="AZ95" s="5"/>
    </row>
    <row r="96" spans="1:52" s="3" customFormat="1">
      <c r="A96" s="4" t="s">
        <v>155</v>
      </c>
      <c r="B96" s="21">
        <v>115340</v>
      </c>
      <c r="C96" s="21">
        <v>9100656</v>
      </c>
      <c r="D96" s="24">
        <f t="shared" si="37"/>
        <v>4.6259412508285118</v>
      </c>
      <c r="E96" s="21">
        <v>5107795</v>
      </c>
      <c r="F96" s="21">
        <v>8157682</v>
      </c>
      <c r="G96" s="24">
        <f t="shared" si="30"/>
        <v>228.53859405159454</v>
      </c>
      <c r="H96" s="21">
        <v>6738899</v>
      </c>
      <c r="I96" s="24">
        <f t="shared" si="33"/>
        <v>270.27701464597715</v>
      </c>
      <c r="J96" s="24">
        <f t="shared" si="10"/>
        <v>-37.112479343554099</v>
      </c>
      <c r="K96" s="21">
        <v>23459</v>
      </c>
      <c r="L96" s="24">
        <f t="shared" si="34"/>
        <v>2.8756943455260941E-3</v>
      </c>
      <c r="M96" s="24">
        <f t="shared" si="35"/>
        <v>6.911566771790465</v>
      </c>
      <c r="N96" s="24">
        <f t="shared" si="60"/>
        <v>7.109045933426468E-2</v>
      </c>
      <c r="O96" s="21">
        <v>10174196</v>
      </c>
      <c r="P96" s="21">
        <v>9923503</v>
      </c>
      <c r="Q96" s="24">
        <f t="shared" si="40"/>
        <v>1.0252625509358944</v>
      </c>
      <c r="R96" s="21">
        <v>7094327</v>
      </c>
      <c r="S96" s="21">
        <v>9264367</v>
      </c>
      <c r="T96" s="24">
        <f t="shared" si="31"/>
        <v>0.76576489251775104</v>
      </c>
      <c r="U96" s="21">
        <f t="shared" si="61"/>
        <v>466.33194629919154</v>
      </c>
      <c r="V96" s="24"/>
      <c r="W96" s="24">
        <v>1</v>
      </c>
      <c r="X96" s="24">
        <f t="shared" si="41"/>
        <v>-37.112479343554099</v>
      </c>
      <c r="Y96" s="24">
        <f t="shared" si="42"/>
        <v>4.6259412508285118</v>
      </c>
      <c r="Z96" s="24">
        <f t="shared" si="43"/>
        <v>228.53859405159454</v>
      </c>
      <c r="AA96" s="24">
        <f t="shared" si="44"/>
        <v>270.27701464597715</v>
      </c>
      <c r="AB96" s="24">
        <f t="shared" si="45"/>
        <v>2.8756943455260941E-3</v>
      </c>
      <c r="AC96" s="24">
        <f t="shared" si="56"/>
        <v>6.9966650053218062</v>
      </c>
      <c r="AD96" s="21">
        <v>-250693</v>
      </c>
      <c r="AE96" s="24">
        <f t="shared" si="46"/>
        <v>-40.584284363743706</v>
      </c>
      <c r="AF96" s="21">
        <v>-3511227</v>
      </c>
      <c r="AG96" s="24">
        <f t="shared" si="47"/>
        <v>-0.35382938867454367</v>
      </c>
      <c r="AH96" s="24">
        <f t="shared" si="48"/>
        <v>14.006083137542731</v>
      </c>
      <c r="AI96" s="24">
        <f t="shared" si="49"/>
        <v>3608148</v>
      </c>
      <c r="AJ96" s="21">
        <f t="shared" si="50"/>
        <v>180721</v>
      </c>
      <c r="AK96" s="21">
        <v>847586</v>
      </c>
      <c r="AL96" s="21">
        <v>1054000</v>
      </c>
      <c r="AM96" s="21">
        <f t="shared" si="51"/>
        <v>2019408</v>
      </c>
      <c r="AN96" s="21">
        <f t="shared" si="52"/>
        <v>428217</v>
      </c>
      <c r="AO96" s="24">
        <f t="shared" si="53"/>
        <v>90144</v>
      </c>
      <c r="AP96" s="21">
        <f t="shared" si="54"/>
        <v>1501047</v>
      </c>
      <c r="AQ96" s="21">
        <f t="shared" si="55"/>
        <v>-3534686</v>
      </c>
      <c r="AR96" s="5"/>
      <c r="AS96" s="11"/>
      <c r="AT96" s="5"/>
      <c r="AU96" s="5"/>
      <c r="AV96" s="5"/>
      <c r="AW96" s="5"/>
      <c r="AX96" s="5"/>
      <c r="AY96" s="5"/>
      <c r="AZ96" s="5"/>
    </row>
    <row r="97" spans="1:52" s="3" customFormat="1">
      <c r="A97" s="4" t="s">
        <v>49</v>
      </c>
      <c r="B97" s="21">
        <v>116946</v>
      </c>
      <c r="C97" s="21">
        <v>8681417</v>
      </c>
      <c r="D97" s="24">
        <f t="shared" si="37"/>
        <v>4.9168574669319538</v>
      </c>
      <c r="E97" s="21">
        <v>5288516</v>
      </c>
      <c r="F97" s="21">
        <v>9141137</v>
      </c>
      <c r="G97" s="24">
        <f t="shared" si="30"/>
        <v>211.16720381720569</v>
      </c>
      <c r="H97" s="21">
        <v>4825102</v>
      </c>
      <c r="I97" s="24">
        <f t="shared" si="33"/>
        <v>202.8657568228781</v>
      </c>
      <c r="J97" s="24">
        <f t="shared" si="10"/>
        <v>13.218304461259549</v>
      </c>
      <c r="K97" s="21">
        <v>-1336917</v>
      </c>
      <c r="L97" s="24">
        <f t="shared" si="34"/>
        <v>-0.1462528129706403</v>
      </c>
      <c r="M97" s="24">
        <f t="shared" si="35"/>
        <v>6.9610002178470687</v>
      </c>
      <c r="N97" s="24">
        <f t="shared" si="60"/>
        <v>0.12055569216843706</v>
      </c>
      <c r="O97" s="21">
        <v>10602413</v>
      </c>
      <c r="P97" s="21">
        <v>11942911</v>
      </c>
      <c r="Q97" s="24">
        <f t="shared" si="40"/>
        <v>0.88775785066136725</v>
      </c>
      <c r="R97" s="21">
        <v>9039364</v>
      </c>
      <c r="S97" s="21">
        <v>9225097</v>
      </c>
      <c r="T97" s="24">
        <f t="shared" si="31"/>
        <v>0.9798665531646984</v>
      </c>
      <c r="U97" s="21">
        <f t="shared" si="61"/>
        <v>432.02186975530464</v>
      </c>
      <c r="V97" s="24"/>
      <c r="W97" s="24">
        <v>1</v>
      </c>
      <c r="X97" s="24">
        <f t="shared" si="41"/>
        <v>13.218304461259549</v>
      </c>
      <c r="Y97" s="24">
        <f t="shared" si="42"/>
        <v>4.9168574669319538</v>
      </c>
      <c r="Z97" s="24">
        <f t="shared" si="43"/>
        <v>211.16720381720569</v>
      </c>
      <c r="AA97" s="24">
        <f t="shared" si="44"/>
        <v>202.8657568228781</v>
      </c>
      <c r="AB97" s="24">
        <f t="shared" si="45"/>
        <v>-0.1462528129706403</v>
      </c>
      <c r="AC97" s="24">
        <f t="shared" si="56"/>
        <v>7.0771101959014402</v>
      </c>
      <c r="AD97" s="21">
        <v>1340498</v>
      </c>
      <c r="AE97" s="24">
        <f t="shared" si="46"/>
        <v>7.9093090776711339</v>
      </c>
      <c r="AF97" s="21">
        <v>96921</v>
      </c>
      <c r="AG97" s="24">
        <f t="shared" si="47"/>
        <v>8.115358140071546E-3</v>
      </c>
      <c r="AH97" s="24">
        <f t="shared" si="48"/>
        <v>7.2302233945891747E-2</v>
      </c>
      <c r="AI97" s="24">
        <f t="shared" si="49"/>
        <v>1533671</v>
      </c>
      <c r="AJ97" s="21">
        <f t="shared" si="50"/>
        <v>8199783</v>
      </c>
      <c r="AK97" s="21">
        <v>754393</v>
      </c>
      <c r="AL97" s="21">
        <v>1144144</v>
      </c>
      <c r="AM97" s="21">
        <f t="shared" si="51"/>
        <v>41802548</v>
      </c>
      <c r="AN97" s="21">
        <f t="shared" si="52"/>
        <v>13792820</v>
      </c>
      <c r="AO97" s="24">
        <f t="shared" si="53"/>
        <v>9080045</v>
      </c>
      <c r="AP97" s="21">
        <f t="shared" si="54"/>
        <v>18929683</v>
      </c>
      <c r="AQ97" s="21">
        <f t="shared" si="55"/>
        <v>1433838</v>
      </c>
      <c r="AR97" s="5"/>
      <c r="AS97" s="11"/>
      <c r="AT97" s="5"/>
      <c r="AU97" s="5"/>
      <c r="AV97" s="5"/>
      <c r="AW97" s="5"/>
      <c r="AX97" s="5"/>
      <c r="AY97" s="5"/>
      <c r="AZ97" s="5"/>
    </row>
    <row r="98" spans="1:52" s="15" customFormat="1">
      <c r="A98" s="12" t="s">
        <v>169</v>
      </c>
      <c r="B98" s="46">
        <v>8698134</v>
      </c>
      <c r="C98" s="46">
        <v>38661969</v>
      </c>
      <c r="D98" s="32">
        <f t="shared" si="37"/>
        <v>82.117362155041818</v>
      </c>
      <c r="E98" s="46">
        <v>13488299</v>
      </c>
      <c r="F98" s="46">
        <v>44495120</v>
      </c>
      <c r="G98" s="32">
        <f t="shared" si="30"/>
        <v>110.64649640230209</v>
      </c>
      <c r="H98" s="46">
        <v>2796907</v>
      </c>
      <c r="I98" s="32">
        <f t="shared" si="33"/>
        <v>26.40504561472283</v>
      </c>
      <c r="J98" s="32">
        <f t="shared" si="10"/>
        <v>166.35881294262106</v>
      </c>
      <c r="K98" s="46">
        <v>3016477</v>
      </c>
      <c r="L98" s="32">
        <f t="shared" si="34"/>
        <v>6.7793434426067403E-2</v>
      </c>
      <c r="M98" s="32">
        <f t="shared" si="35"/>
        <v>7.6483123823677266</v>
      </c>
      <c r="N98" s="32"/>
      <c r="O98" s="46">
        <v>24395233</v>
      </c>
      <c r="P98" s="46">
        <v>53745459</v>
      </c>
      <c r="Q98" s="32">
        <f t="shared" si="40"/>
        <v>0.45390314742683657</v>
      </c>
      <c r="R98" s="46">
        <v>32410622</v>
      </c>
      <c r="S98" s="46">
        <v>13036989</v>
      </c>
      <c r="T98" s="32">
        <f t="shared" si="31"/>
        <v>2.4860511886602037</v>
      </c>
      <c r="U98" s="46">
        <f t="shared" si="61"/>
        <v>385.59551054911384</v>
      </c>
      <c r="V98" s="32"/>
      <c r="W98" s="32">
        <v>1</v>
      </c>
      <c r="X98" s="32">
        <f t="shared" si="41"/>
        <v>166.35881294262106</v>
      </c>
      <c r="Y98" s="32">
        <f t="shared" si="42"/>
        <v>82.117362155041818</v>
      </c>
      <c r="Z98" s="32">
        <f t="shared" si="43"/>
        <v>110.64649640230209</v>
      </c>
      <c r="AA98" s="32">
        <f t="shared" si="44"/>
        <v>26.40504561472283</v>
      </c>
      <c r="AB98" s="32">
        <f t="shared" si="45"/>
        <v>6.7793434426067403E-2</v>
      </c>
      <c r="AC98" s="32">
        <f t="shared" si="56"/>
        <v>7.7303417762238569</v>
      </c>
      <c r="AD98" s="46">
        <v>29350226</v>
      </c>
      <c r="AE98" s="32">
        <f t="shared" si="46"/>
        <v>0.83117700695047458</v>
      </c>
      <c r="AF98" s="46">
        <v>1630592</v>
      </c>
      <c r="AG98" s="32">
        <f t="shared" si="47"/>
        <v>3.0339158513838352E-2</v>
      </c>
      <c r="AH98" s="32">
        <f t="shared" si="48"/>
        <v>5.5556369480766518E-2</v>
      </c>
      <c r="AI98" s="32">
        <f t="shared" si="49"/>
        <v>88470</v>
      </c>
      <c r="AJ98" s="46">
        <f t="shared" si="50"/>
        <v>7541023</v>
      </c>
      <c r="AK98" s="46">
        <v>21334837</v>
      </c>
      <c r="AL98" s="46">
        <v>10224189</v>
      </c>
      <c r="AM98" s="46">
        <f t="shared" si="51"/>
        <v>26336931</v>
      </c>
      <c r="AN98" s="46">
        <f t="shared" si="52"/>
        <v>24617869</v>
      </c>
      <c r="AO98" s="32">
        <f t="shared" si="53"/>
        <v>-1725683</v>
      </c>
      <c r="AP98" s="46">
        <f t="shared" si="54"/>
        <v>3444745</v>
      </c>
      <c r="AQ98" s="46">
        <f t="shared" si="55"/>
        <v>-1385885</v>
      </c>
      <c r="AR98" s="13"/>
      <c r="AS98" s="14"/>
      <c r="AT98" s="13"/>
      <c r="AU98" s="13"/>
      <c r="AV98" s="13"/>
      <c r="AW98" s="13"/>
      <c r="AX98" s="13"/>
      <c r="AY98" s="13"/>
      <c r="AZ98" s="13"/>
    </row>
    <row r="99" spans="1:52" s="15" customFormat="1">
      <c r="A99" s="12" t="s">
        <v>168</v>
      </c>
      <c r="B99" s="46">
        <v>18582527</v>
      </c>
      <c r="C99" s="46">
        <v>62964828</v>
      </c>
      <c r="D99" s="32">
        <f t="shared" si="37"/>
        <v>107.72081129166271</v>
      </c>
      <c r="E99" s="46">
        <v>21029322</v>
      </c>
      <c r="F99" s="46">
        <v>78435733</v>
      </c>
      <c r="G99" s="32">
        <f t="shared" si="30"/>
        <v>97.859766670377141</v>
      </c>
      <c r="H99" s="46">
        <v>2308531</v>
      </c>
      <c r="I99" s="32">
        <f t="shared" si="33"/>
        <v>13.382293603660763</v>
      </c>
      <c r="J99" s="32">
        <f t="shared" si="10"/>
        <v>192.19828435837908</v>
      </c>
      <c r="K99" s="46">
        <v>-15670260</v>
      </c>
      <c r="L99" s="32">
        <f t="shared" si="34"/>
        <v>-0.19978470781933025</v>
      </c>
      <c r="M99" s="32">
        <f t="shared" si="35"/>
        <v>7.8945139594863152</v>
      </c>
      <c r="N99" s="32">
        <f>(F99-F98)/F98</f>
        <v>0.76279405471880957</v>
      </c>
      <c r="O99" s="46">
        <v>49013102</v>
      </c>
      <c r="P99" s="46">
        <v>80082390</v>
      </c>
      <c r="Q99" s="32">
        <f t="shared" si="40"/>
        <v>0.61203345704342738</v>
      </c>
      <c r="R99" s="46">
        <v>48110355</v>
      </c>
      <c r="S99" s="46">
        <v>41035189</v>
      </c>
      <c r="T99" s="32">
        <f t="shared" si="31"/>
        <v>1.1724170443079962</v>
      </c>
      <c r="U99" s="46">
        <f t="shared" si="61"/>
        <v>410.96137121626037</v>
      </c>
      <c r="V99" s="32"/>
      <c r="W99" s="32">
        <v>1</v>
      </c>
      <c r="X99" s="32">
        <f t="shared" si="41"/>
        <v>192.19828435837908</v>
      </c>
      <c r="Y99" s="32">
        <f t="shared" si="42"/>
        <v>107.72081129166271</v>
      </c>
      <c r="Z99" s="32">
        <f t="shared" si="43"/>
        <v>97.859766670377141</v>
      </c>
      <c r="AA99" s="32">
        <f t="shared" si="44"/>
        <v>13.382293603660763</v>
      </c>
      <c r="AB99" s="32">
        <f t="shared" si="45"/>
        <v>-0.19978470781933025</v>
      </c>
      <c r="AC99" s="32">
        <f t="shared" si="56"/>
        <v>7.9035370258639066</v>
      </c>
      <c r="AD99" s="46">
        <v>31069288</v>
      </c>
      <c r="AE99" s="32">
        <f t="shared" si="46"/>
        <v>1.5775418477565368</v>
      </c>
      <c r="AF99" s="46">
        <v>1719062</v>
      </c>
      <c r="AG99" s="32">
        <f t="shared" si="47"/>
        <v>2.1466167530714307E-2</v>
      </c>
      <c r="AH99" s="32">
        <f t="shared" si="48"/>
        <v>5.5329945121368726E-2</v>
      </c>
      <c r="AI99" s="32">
        <f t="shared" si="49"/>
        <v>-2493102</v>
      </c>
      <c r="AJ99" s="46">
        <f t="shared" si="50"/>
        <v>-6466685</v>
      </c>
      <c r="AK99" s="46">
        <v>31972035</v>
      </c>
      <c r="AL99" s="46">
        <v>8498506</v>
      </c>
      <c r="AM99" s="46">
        <f t="shared" si="51"/>
        <v>-22510639</v>
      </c>
      <c r="AN99" s="46">
        <f t="shared" si="52"/>
        <v>-20862313</v>
      </c>
      <c r="AO99" s="32">
        <f t="shared" si="53"/>
        <v>-6920056</v>
      </c>
      <c r="AP99" s="46">
        <f t="shared" si="54"/>
        <v>5271730</v>
      </c>
      <c r="AQ99" s="46">
        <f t="shared" si="55"/>
        <v>17389322</v>
      </c>
      <c r="AR99" s="13"/>
      <c r="AS99" s="14"/>
      <c r="AT99" s="13"/>
      <c r="AU99" s="13"/>
      <c r="AV99" s="13"/>
      <c r="AW99" s="13"/>
      <c r="AX99" s="13"/>
      <c r="AY99" s="13"/>
      <c r="AZ99" s="13"/>
    </row>
    <row r="100" spans="1:52" s="15" customFormat="1">
      <c r="A100" s="12" t="s">
        <v>167</v>
      </c>
      <c r="B100" s="46">
        <v>11559200</v>
      </c>
      <c r="C100" s="46">
        <v>35850449</v>
      </c>
      <c r="D100" s="32">
        <f t="shared" si="37"/>
        <v>117.6863363691763</v>
      </c>
      <c r="E100" s="46">
        <v>14562637</v>
      </c>
      <c r="F100" s="46">
        <v>39966718</v>
      </c>
      <c r="G100" s="32">
        <f t="shared" si="30"/>
        <v>132.99472088251028</v>
      </c>
      <c r="H100" s="46">
        <v>4247268</v>
      </c>
      <c r="I100" s="32">
        <f t="shared" si="33"/>
        <v>43.242214902245713</v>
      </c>
      <c r="J100" s="32">
        <f t="shared" si="10"/>
        <v>207.43884234944088</v>
      </c>
      <c r="K100" s="46">
        <v>15789345</v>
      </c>
      <c r="L100" s="32">
        <f t="shared" si="34"/>
        <v>0.39506233661718232</v>
      </c>
      <c r="M100" s="32">
        <f t="shared" si="35"/>
        <v>7.6016984861882539</v>
      </c>
      <c r="N100" s="32">
        <f t="shared" ref="N100:N108" si="62">(F100-F99)/F99</f>
        <v>-0.49045267416574023</v>
      </c>
      <c r="O100" s="46">
        <v>28150789</v>
      </c>
      <c r="P100" s="46">
        <v>57571751</v>
      </c>
      <c r="Q100" s="32">
        <f t="shared" si="40"/>
        <v>0.48896878262396432</v>
      </c>
      <c r="R100" s="46">
        <v>27700287</v>
      </c>
      <c r="S100" s="46">
        <v>22378308</v>
      </c>
      <c r="T100" s="32">
        <f t="shared" si="31"/>
        <v>1.2378186500963344</v>
      </c>
      <c r="U100" s="46">
        <f t="shared" si="61"/>
        <v>501.75717683999034</v>
      </c>
      <c r="V100" s="32"/>
      <c r="W100" s="32">
        <v>1</v>
      </c>
      <c r="X100" s="32">
        <f t="shared" si="41"/>
        <v>207.43884234944088</v>
      </c>
      <c r="Y100" s="32">
        <f t="shared" si="42"/>
        <v>117.6863363691763</v>
      </c>
      <c r="Z100" s="32">
        <f t="shared" si="43"/>
        <v>132.99472088251028</v>
      </c>
      <c r="AA100" s="32">
        <f t="shared" si="44"/>
        <v>43.242214902245713</v>
      </c>
      <c r="AB100" s="32">
        <f t="shared" si="45"/>
        <v>0.39506233661718232</v>
      </c>
      <c r="AC100" s="32">
        <f t="shared" si="56"/>
        <v>7.7602094383846714</v>
      </c>
      <c r="AD100" s="46">
        <v>29420962</v>
      </c>
      <c r="AE100" s="32">
        <f t="shared" si="46"/>
        <v>0.95682761834912133</v>
      </c>
      <c r="AF100" s="46">
        <v>-774040</v>
      </c>
      <c r="AG100" s="32">
        <f t="shared" si="47"/>
        <v>-1.3444788226086784E-2</v>
      </c>
      <c r="AH100" s="32">
        <f t="shared" si="48"/>
        <v>-2.6309132923661709E-2</v>
      </c>
      <c r="AI100" s="32">
        <f t="shared" si="49"/>
        <v>2677501</v>
      </c>
      <c r="AJ100" s="46">
        <f t="shared" si="50"/>
        <v>5511085</v>
      </c>
      <c r="AK100" s="46">
        <v>29871464</v>
      </c>
      <c r="AL100" s="46">
        <v>1578450</v>
      </c>
      <c r="AM100" s="46">
        <f t="shared" si="51"/>
        <v>8718881</v>
      </c>
      <c r="AN100" s="46">
        <f t="shared" si="52"/>
        <v>6815420</v>
      </c>
      <c r="AO100" s="32">
        <f t="shared" si="53"/>
        <v>140084</v>
      </c>
      <c r="AP100" s="46">
        <f t="shared" si="54"/>
        <v>1763377</v>
      </c>
      <c r="AQ100" s="46">
        <f t="shared" si="55"/>
        <v>-16563385</v>
      </c>
      <c r="AR100" s="13"/>
      <c r="AS100" s="14"/>
      <c r="AT100" s="13"/>
      <c r="AU100" s="13"/>
      <c r="AV100" s="13"/>
      <c r="AW100" s="13"/>
      <c r="AX100" s="13"/>
      <c r="AY100" s="13"/>
      <c r="AZ100" s="13"/>
    </row>
    <row r="101" spans="1:52" s="15" customFormat="1">
      <c r="A101" s="12" t="s">
        <v>166</v>
      </c>
      <c r="B101" s="46">
        <v>15823114</v>
      </c>
      <c r="C101" s="46">
        <v>56326753</v>
      </c>
      <c r="D101" s="32">
        <f t="shared" si="37"/>
        <v>102.53452049685875</v>
      </c>
      <c r="E101" s="46">
        <v>20073722</v>
      </c>
      <c r="F101" s="46">
        <v>64912159</v>
      </c>
      <c r="G101" s="32">
        <f t="shared" si="30"/>
        <v>112.8742078968595</v>
      </c>
      <c r="H101" s="46">
        <v>4186290</v>
      </c>
      <c r="I101" s="32">
        <f t="shared" si="33"/>
        <v>27.127355450437555</v>
      </c>
      <c r="J101" s="32">
        <f t="shared" si="10"/>
        <v>188.2813729432807</v>
      </c>
      <c r="K101" s="46">
        <v>-5620662</v>
      </c>
      <c r="L101" s="32">
        <f t="shared" si="34"/>
        <v>-8.6588739098941381E-2</v>
      </c>
      <c r="M101" s="32">
        <f t="shared" si="35"/>
        <v>7.812326054150275</v>
      </c>
      <c r="N101" s="32">
        <f t="shared" si="62"/>
        <v>0.62415535346184792</v>
      </c>
      <c r="O101" s="46">
        <v>34966209</v>
      </c>
      <c r="P101" s="46">
        <v>66290632</v>
      </c>
      <c r="Q101" s="32">
        <f t="shared" si="40"/>
        <v>0.52746833066850229</v>
      </c>
      <c r="R101" s="46">
        <v>37615370</v>
      </c>
      <c r="S101" s="46">
        <v>31171590</v>
      </c>
      <c r="T101" s="32">
        <f t="shared" si="31"/>
        <v>1.2067196443941421</v>
      </c>
      <c r="U101" s="46">
        <f t="shared" si="61"/>
        <v>430.73086804833758</v>
      </c>
      <c r="V101" s="32"/>
      <c r="W101" s="32">
        <v>1</v>
      </c>
      <c r="X101" s="32">
        <f t="shared" si="41"/>
        <v>188.2813729432807</v>
      </c>
      <c r="Y101" s="32">
        <f t="shared" si="42"/>
        <v>102.53452049685875</v>
      </c>
      <c r="Z101" s="32">
        <f t="shared" si="43"/>
        <v>112.8742078968595</v>
      </c>
      <c r="AA101" s="32">
        <f t="shared" si="44"/>
        <v>27.127355450437555</v>
      </c>
      <c r="AB101" s="32">
        <f t="shared" si="45"/>
        <v>-8.6588739098941381E-2</v>
      </c>
      <c r="AC101" s="32">
        <f t="shared" si="56"/>
        <v>7.8214521595033375</v>
      </c>
      <c r="AD101" s="46">
        <v>31324423</v>
      </c>
      <c r="AE101" s="32">
        <f t="shared" si="46"/>
        <v>1.1162602739721654</v>
      </c>
      <c r="AF101" s="46">
        <v>1903461</v>
      </c>
      <c r="AG101" s="32">
        <f t="shared" si="47"/>
        <v>2.8713876192943823E-2</v>
      </c>
      <c r="AH101" s="32">
        <f t="shared" si="48"/>
        <v>6.0766035498882133E-2</v>
      </c>
      <c r="AI101" s="32">
        <f t="shared" si="49"/>
        <v>1127332</v>
      </c>
      <c r="AJ101" s="46">
        <f t="shared" si="50"/>
        <v>5355177</v>
      </c>
      <c r="AK101" s="46">
        <v>28675262</v>
      </c>
      <c r="AL101" s="46">
        <v>1718534</v>
      </c>
      <c r="AM101" s="46">
        <f t="shared" si="51"/>
        <v>8530768</v>
      </c>
      <c r="AN101" s="46">
        <f t="shared" si="52"/>
        <v>6624057</v>
      </c>
      <c r="AO101" s="32">
        <f t="shared" si="53"/>
        <v>-70115</v>
      </c>
      <c r="AP101" s="46">
        <f t="shared" si="54"/>
        <v>1976826</v>
      </c>
      <c r="AQ101" s="46">
        <f t="shared" si="55"/>
        <v>7524123</v>
      </c>
      <c r="AR101" s="13"/>
      <c r="AS101" s="14"/>
      <c r="AT101" s="13"/>
      <c r="AU101" s="13"/>
      <c r="AV101" s="13"/>
      <c r="AW101" s="13"/>
      <c r="AX101" s="13"/>
      <c r="AY101" s="13"/>
      <c r="AZ101" s="13"/>
    </row>
    <row r="102" spans="1:52" s="15" customFormat="1">
      <c r="A102" s="12" t="s">
        <v>165</v>
      </c>
      <c r="B102" s="46">
        <v>20502400</v>
      </c>
      <c r="C102" s="46">
        <v>81164547</v>
      </c>
      <c r="D102" s="32">
        <f t="shared" si="37"/>
        <v>92.200058727611705</v>
      </c>
      <c r="E102" s="46">
        <v>25428899</v>
      </c>
      <c r="F102" s="46">
        <v>91196884</v>
      </c>
      <c r="G102" s="32">
        <f t="shared" si="30"/>
        <v>101.77483843636587</v>
      </c>
      <c r="H102" s="46">
        <v>13891301</v>
      </c>
      <c r="I102" s="32">
        <f t="shared" si="33"/>
        <v>62.469699547513024</v>
      </c>
      <c r="J102" s="32">
        <f t="shared" si="10"/>
        <v>131.50519761646456</v>
      </c>
      <c r="K102" s="46">
        <v>4950447</v>
      </c>
      <c r="L102" s="32">
        <f t="shared" si="34"/>
        <v>5.42830717768822E-2</v>
      </c>
      <c r="M102" s="32">
        <f t="shared" si="35"/>
        <v>7.9599799996801224</v>
      </c>
      <c r="N102" s="32">
        <f t="shared" si="62"/>
        <v>0.40492760377913173</v>
      </c>
      <c r="O102" s="46">
        <v>41590266</v>
      </c>
      <c r="P102" s="46">
        <v>74821400</v>
      </c>
      <c r="Q102" s="32">
        <f t="shared" si="40"/>
        <v>0.55586056930236538</v>
      </c>
      <c r="R102" s="46">
        <v>47579718</v>
      </c>
      <c r="S102" s="46">
        <v>39494745</v>
      </c>
      <c r="T102" s="32">
        <f t="shared" si="31"/>
        <v>1.2047100949759266</v>
      </c>
      <c r="U102" s="46">
        <f t="shared" si="61"/>
        <v>388.00407739973201</v>
      </c>
      <c r="V102" s="32"/>
      <c r="W102" s="32">
        <v>1</v>
      </c>
      <c r="X102" s="32">
        <f t="shared" si="41"/>
        <v>131.50519761646456</v>
      </c>
      <c r="Y102" s="32">
        <f t="shared" si="42"/>
        <v>92.200058727611705</v>
      </c>
      <c r="Z102" s="32">
        <f t="shared" si="43"/>
        <v>101.77483843636587</v>
      </c>
      <c r="AA102" s="32">
        <f t="shared" si="44"/>
        <v>62.469699547513024</v>
      </c>
      <c r="AB102" s="32">
        <f t="shared" si="45"/>
        <v>5.42830717768822E-2</v>
      </c>
      <c r="AC102" s="32">
        <f t="shared" si="56"/>
        <v>7.8740258301196882</v>
      </c>
      <c r="AD102" s="46">
        <v>33231134</v>
      </c>
      <c r="AE102" s="32">
        <f t="shared" si="46"/>
        <v>1.2515451925293912</v>
      </c>
      <c r="AF102" s="46">
        <v>3030793</v>
      </c>
      <c r="AG102" s="32">
        <f t="shared" si="47"/>
        <v>4.0507034083831633E-2</v>
      </c>
      <c r="AH102" s="32">
        <f t="shared" si="48"/>
        <v>9.1203417855075297E-2</v>
      </c>
      <c r="AI102" s="32">
        <f t="shared" si="49"/>
        <v>387344</v>
      </c>
      <c r="AJ102" s="46">
        <f t="shared" si="50"/>
        <v>538751</v>
      </c>
      <c r="AK102" s="46">
        <v>27241682</v>
      </c>
      <c r="AL102" s="46">
        <v>1648419</v>
      </c>
      <c r="AM102" s="46">
        <f t="shared" si="51"/>
        <v>6137247</v>
      </c>
      <c r="AN102" s="46">
        <f t="shared" si="52"/>
        <v>4592585</v>
      </c>
      <c r="AO102" s="32">
        <f t="shared" si="53"/>
        <v>-214368</v>
      </c>
      <c r="AP102" s="46">
        <f t="shared" si="54"/>
        <v>1759030</v>
      </c>
      <c r="AQ102" s="46">
        <f t="shared" si="55"/>
        <v>-1919654</v>
      </c>
      <c r="AR102" s="13"/>
      <c r="AS102" s="14"/>
      <c r="AT102" s="13"/>
      <c r="AU102" s="13"/>
      <c r="AV102" s="13"/>
      <c r="AW102" s="13"/>
      <c r="AX102" s="13"/>
      <c r="AY102" s="13"/>
      <c r="AZ102" s="13"/>
    </row>
    <row r="103" spans="1:52" s="15" customFormat="1">
      <c r="A103" s="12" t="s">
        <v>164</v>
      </c>
      <c r="B103" s="46">
        <v>27805259</v>
      </c>
      <c r="C103" s="46">
        <v>88978842</v>
      </c>
      <c r="D103" s="32">
        <f t="shared" si="37"/>
        <v>114.05991926709947</v>
      </c>
      <c r="E103" s="46">
        <v>25967650</v>
      </c>
      <c r="F103" s="46">
        <v>98314616</v>
      </c>
      <c r="G103" s="32">
        <f t="shared" si="30"/>
        <v>96.40674637838184</v>
      </c>
      <c r="H103" s="46">
        <v>15092951</v>
      </c>
      <c r="I103" s="32">
        <f t="shared" si="33"/>
        <v>61.912776017022111</v>
      </c>
      <c r="J103" s="32">
        <f t="shared" si="10"/>
        <v>148.55388962845922</v>
      </c>
      <c r="K103" s="46">
        <v>-767654</v>
      </c>
      <c r="L103" s="32">
        <f t="shared" si="34"/>
        <v>-7.8081370932680041E-3</v>
      </c>
      <c r="M103" s="32">
        <f t="shared" si="35"/>
        <v>7.9926180872755301</v>
      </c>
      <c r="N103" s="32">
        <f t="shared" si="62"/>
        <v>7.8047973656643801E-2</v>
      </c>
      <c r="O103" s="46">
        <v>46182851</v>
      </c>
      <c r="P103" s="46">
        <v>80958647</v>
      </c>
      <c r="Q103" s="32">
        <f t="shared" si="40"/>
        <v>0.57044988659457219</v>
      </c>
      <c r="R103" s="46">
        <v>55206960</v>
      </c>
      <c r="S103" s="46">
        <v>39133174</v>
      </c>
      <c r="T103" s="32">
        <f t="shared" si="31"/>
        <v>1.4107457779938832</v>
      </c>
      <c r="U103" s="46">
        <f t="shared" si="61"/>
        <v>420.92552315386939</v>
      </c>
      <c r="V103" s="32"/>
      <c r="W103" s="32">
        <v>1</v>
      </c>
      <c r="X103" s="32">
        <f t="shared" si="41"/>
        <v>148.55388962845922</v>
      </c>
      <c r="Y103" s="32">
        <f t="shared" si="42"/>
        <v>114.05991926709947</v>
      </c>
      <c r="Z103" s="32">
        <f t="shared" si="43"/>
        <v>96.40674637838184</v>
      </c>
      <c r="AA103" s="32">
        <f t="shared" si="44"/>
        <v>61.912776017022111</v>
      </c>
      <c r="AB103" s="32">
        <f t="shared" si="45"/>
        <v>-7.8081370932680041E-3</v>
      </c>
      <c r="AC103" s="32">
        <f t="shared" si="56"/>
        <v>7.908263241524577</v>
      </c>
      <c r="AD103" s="46">
        <v>34775796</v>
      </c>
      <c r="AE103" s="32">
        <f t="shared" si="46"/>
        <v>1.3280170783150442</v>
      </c>
      <c r="AF103" s="46">
        <v>3418137</v>
      </c>
      <c r="AG103" s="32">
        <f t="shared" si="47"/>
        <v>4.2220777232109624E-2</v>
      </c>
      <c r="AH103" s="32">
        <f t="shared" si="48"/>
        <v>9.8290690456086183E-2</v>
      </c>
      <c r="AI103" s="32">
        <f t="shared" si="49"/>
        <v>1134896</v>
      </c>
      <c r="AJ103" s="46">
        <f t="shared" si="50"/>
        <v>-1018447</v>
      </c>
      <c r="AK103" s="46">
        <v>25751687</v>
      </c>
      <c r="AL103" s="46">
        <v>1434051</v>
      </c>
      <c r="AM103" s="46">
        <f t="shared" si="51"/>
        <v>-11558901</v>
      </c>
      <c r="AN103" s="46">
        <f t="shared" si="52"/>
        <v>-14113567</v>
      </c>
      <c r="AO103" s="32">
        <f t="shared" si="53"/>
        <v>841604</v>
      </c>
      <c r="AP103" s="46">
        <f t="shared" si="54"/>
        <v>1713062</v>
      </c>
      <c r="AQ103" s="46">
        <f t="shared" si="55"/>
        <v>4185791</v>
      </c>
      <c r="AR103" s="13"/>
      <c r="AS103" s="14"/>
      <c r="AT103" s="13"/>
      <c r="AU103" s="13"/>
      <c r="AV103" s="13"/>
      <c r="AW103" s="13"/>
      <c r="AX103" s="13"/>
      <c r="AY103" s="13"/>
      <c r="AZ103" s="13"/>
    </row>
    <row r="104" spans="1:52" s="15" customFormat="1">
      <c r="A104" s="12" t="s">
        <v>163</v>
      </c>
      <c r="B104" s="46">
        <v>18272601</v>
      </c>
      <c r="C104" s="46">
        <v>76614799</v>
      </c>
      <c r="D104" s="32">
        <f t="shared" si="37"/>
        <v>87.052363930368074</v>
      </c>
      <c r="E104" s="46">
        <v>24949203</v>
      </c>
      <c r="F104" s="46">
        <v>88370890</v>
      </c>
      <c r="G104" s="32">
        <f t="shared" si="30"/>
        <v>103.04817678083813</v>
      </c>
      <c r="H104" s="46">
        <v>8756422</v>
      </c>
      <c r="I104" s="32">
        <f t="shared" si="33"/>
        <v>41.716405599393404</v>
      </c>
      <c r="J104" s="32">
        <f t="shared" si="10"/>
        <v>148.38413511181281</v>
      </c>
      <c r="K104" s="46">
        <v>11800555</v>
      </c>
      <c r="L104" s="32">
        <f t="shared" si="34"/>
        <v>0.13353441387769208</v>
      </c>
      <c r="M104" s="32">
        <f t="shared" si="35"/>
        <v>7.9463092288776274</v>
      </c>
      <c r="N104" s="32">
        <f t="shared" si="62"/>
        <v>-0.10114188921818094</v>
      </c>
      <c r="O104" s="46">
        <v>32069284</v>
      </c>
      <c r="P104" s="46">
        <v>69399746</v>
      </c>
      <c r="Q104" s="32">
        <f t="shared" si="40"/>
        <v>0.46209512063632047</v>
      </c>
      <c r="R104" s="46">
        <v>45497459</v>
      </c>
      <c r="S104" s="46">
        <v>27154872</v>
      </c>
      <c r="T104" s="32">
        <f t="shared" si="31"/>
        <v>1.6754805178238366</v>
      </c>
      <c r="U104" s="46">
        <f t="shared" si="61"/>
        <v>380.33461583629008</v>
      </c>
      <c r="V104" s="32"/>
      <c r="W104" s="32">
        <v>1</v>
      </c>
      <c r="X104" s="32">
        <f t="shared" si="41"/>
        <v>148.38413511181281</v>
      </c>
      <c r="Y104" s="32">
        <f t="shared" si="42"/>
        <v>87.052363930368074</v>
      </c>
      <c r="Z104" s="32">
        <f t="shared" si="43"/>
        <v>103.04817678083813</v>
      </c>
      <c r="AA104" s="32">
        <f t="shared" si="44"/>
        <v>41.716405599393404</v>
      </c>
      <c r="AB104" s="32">
        <f t="shared" si="45"/>
        <v>0.13353441387769208</v>
      </c>
      <c r="AC104" s="32">
        <f t="shared" si="56"/>
        <v>7.8413578809591735</v>
      </c>
      <c r="AD104" s="46">
        <v>37330462</v>
      </c>
      <c r="AE104" s="32">
        <f t="shared" si="46"/>
        <v>0.85906474985495762</v>
      </c>
      <c r="AF104" s="46">
        <v>4553033</v>
      </c>
      <c r="AG104" s="32">
        <f t="shared" si="47"/>
        <v>6.5605902938030924E-2</v>
      </c>
      <c r="AH104" s="32">
        <f t="shared" si="48"/>
        <v>0.12196562153449909</v>
      </c>
      <c r="AI104" s="32">
        <f t="shared" si="49"/>
        <v>653537</v>
      </c>
      <c r="AJ104" s="46">
        <f t="shared" si="50"/>
        <v>1208692</v>
      </c>
      <c r="AK104" s="46">
        <v>23902287</v>
      </c>
      <c r="AL104" s="46">
        <v>2275655</v>
      </c>
      <c r="AM104" s="46">
        <f t="shared" si="51"/>
        <v>5389028</v>
      </c>
      <c r="AN104" s="46">
        <f t="shared" si="52"/>
        <v>2680417</v>
      </c>
      <c r="AO104" s="32">
        <f t="shared" si="53"/>
        <v>226682</v>
      </c>
      <c r="AP104" s="46">
        <f t="shared" si="54"/>
        <v>2481929</v>
      </c>
      <c r="AQ104" s="46">
        <f t="shared" si="55"/>
        <v>-7247522</v>
      </c>
      <c r="AR104" s="13"/>
      <c r="AS104" s="14"/>
      <c r="AT104" s="13"/>
      <c r="AU104" s="13"/>
      <c r="AV104" s="13"/>
      <c r="AW104" s="13"/>
      <c r="AX104" s="13"/>
      <c r="AY104" s="13"/>
      <c r="AZ104" s="13"/>
    </row>
    <row r="105" spans="1:52" s="15" customFormat="1">
      <c r="A105" s="12" t="s">
        <v>162</v>
      </c>
      <c r="B105" s="46">
        <v>22908601</v>
      </c>
      <c r="C105" s="46">
        <v>81975040</v>
      </c>
      <c r="D105" s="32">
        <f t="shared" si="37"/>
        <v>102.00226026117218</v>
      </c>
      <c r="E105" s="46">
        <v>26157895</v>
      </c>
      <c r="F105" s="46">
        <v>95331203</v>
      </c>
      <c r="G105" s="32">
        <f t="shared" si="30"/>
        <v>100.15222062182515</v>
      </c>
      <c r="H105" s="46">
        <v>10937533</v>
      </c>
      <c r="I105" s="32">
        <f t="shared" si="33"/>
        <v>48.700184165814377</v>
      </c>
      <c r="J105" s="32">
        <f t="shared" si="10"/>
        <v>153.45429671718296</v>
      </c>
      <c r="K105" s="46">
        <v>4002051</v>
      </c>
      <c r="L105" s="32">
        <f t="shared" si="34"/>
        <v>4.1980494046634446E-2</v>
      </c>
      <c r="M105" s="32">
        <f t="shared" si="35"/>
        <v>7.9792350734896393</v>
      </c>
      <c r="N105" s="32">
        <f t="shared" si="62"/>
        <v>7.8762508785415644E-2</v>
      </c>
      <c r="O105" s="46">
        <v>34749701</v>
      </c>
      <c r="P105" s="46">
        <v>74788774</v>
      </c>
      <c r="Q105" s="32">
        <f t="shared" si="40"/>
        <v>0.46463792814680982</v>
      </c>
      <c r="R105" s="46">
        <v>51568833</v>
      </c>
      <c r="S105" s="46">
        <v>31732136</v>
      </c>
      <c r="T105" s="32">
        <f t="shared" si="31"/>
        <v>1.6251295847213059</v>
      </c>
      <c r="U105" s="46">
        <f t="shared" si="61"/>
        <v>404.35094226004134</v>
      </c>
      <c r="V105" s="32"/>
      <c r="W105" s="32">
        <v>1</v>
      </c>
      <c r="X105" s="32">
        <f t="shared" si="41"/>
        <v>153.45429671718296</v>
      </c>
      <c r="Y105" s="32">
        <f t="shared" si="42"/>
        <v>102.00226026117218</v>
      </c>
      <c r="Z105" s="32">
        <f t="shared" si="43"/>
        <v>100.15222062182515</v>
      </c>
      <c r="AA105" s="32">
        <f t="shared" si="44"/>
        <v>48.700184165814377</v>
      </c>
      <c r="AB105" s="32">
        <f t="shared" si="45"/>
        <v>4.1980494046634446E-2</v>
      </c>
      <c r="AC105" s="32">
        <f t="shared" si="56"/>
        <v>7.8738364139641908</v>
      </c>
      <c r="AD105" s="46">
        <v>40039073</v>
      </c>
      <c r="AE105" s="32">
        <f t="shared" si="46"/>
        <v>0.86789474371696862</v>
      </c>
      <c r="AF105" s="46">
        <v>5206570</v>
      </c>
      <c r="AG105" s="32">
        <f t="shared" si="47"/>
        <v>6.9616998936230717E-2</v>
      </c>
      <c r="AH105" s="32">
        <f t="shared" si="48"/>
        <v>0.13003722638633516</v>
      </c>
      <c r="AI105" s="32">
        <f t="shared" si="49"/>
        <v>-3491562</v>
      </c>
      <c r="AJ105" s="46">
        <f t="shared" si="50"/>
        <v>-8752586</v>
      </c>
      <c r="AK105" s="46">
        <v>23219941</v>
      </c>
      <c r="AL105" s="46">
        <v>2502337</v>
      </c>
      <c r="AM105" s="46">
        <f t="shared" si="51"/>
        <v>-20792980</v>
      </c>
      <c r="AN105" s="46">
        <f t="shared" si="52"/>
        <v>-19835223</v>
      </c>
      <c r="AO105" s="32">
        <f t="shared" si="53"/>
        <v>384849</v>
      </c>
      <c r="AP105" s="46">
        <f t="shared" si="54"/>
        <v>-1342606</v>
      </c>
      <c r="AQ105" s="46">
        <f t="shared" si="55"/>
        <v>1204519</v>
      </c>
      <c r="AR105" s="13"/>
      <c r="AS105" s="14"/>
      <c r="AT105" s="13"/>
      <c r="AU105" s="13"/>
      <c r="AV105" s="13"/>
      <c r="AW105" s="13"/>
      <c r="AX105" s="13"/>
      <c r="AY105" s="13"/>
      <c r="AZ105" s="13"/>
    </row>
    <row r="106" spans="1:52" s="15" customFormat="1">
      <c r="A106" s="12" t="s">
        <v>161</v>
      </c>
      <c r="B106" s="46">
        <v>11524319</v>
      </c>
      <c r="C106" s="46">
        <v>61531010</v>
      </c>
      <c r="D106" s="32">
        <f t="shared" si="37"/>
        <v>68.361894839691402</v>
      </c>
      <c r="E106" s="46">
        <v>17405309</v>
      </c>
      <c r="F106" s="46">
        <v>69293351</v>
      </c>
      <c r="G106" s="32">
        <f t="shared" si="30"/>
        <v>91.681780334162227</v>
      </c>
      <c r="H106" s="46">
        <v>2421111</v>
      </c>
      <c r="I106" s="32">
        <f t="shared" si="33"/>
        <v>14.361953671815236</v>
      </c>
      <c r="J106" s="32">
        <f t="shared" si="10"/>
        <v>145.68172150203839</v>
      </c>
      <c r="K106" s="46">
        <v>14239231</v>
      </c>
      <c r="L106" s="32">
        <f t="shared" si="34"/>
        <v>0.20549202476872563</v>
      </c>
      <c r="M106" s="32">
        <f t="shared" si="35"/>
        <v>7.8406915641566002</v>
      </c>
      <c r="N106" s="32">
        <f t="shared" si="62"/>
        <v>-0.27313042509282087</v>
      </c>
      <c r="O106" s="46">
        <v>14914478</v>
      </c>
      <c r="P106" s="46">
        <v>53995794</v>
      </c>
      <c r="Q106" s="32">
        <f t="shared" si="40"/>
        <v>0.27621555115941065</v>
      </c>
      <c r="R106" s="46">
        <v>31842924</v>
      </c>
      <c r="S106" s="46">
        <v>13958753</v>
      </c>
      <c r="T106" s="32">
        <f t="shared" si="31"/>
        <v>2.2812155211858824</v>
      </c>
      <c r="U106" s="46">
        <f t="shared" si="61"/>
        <v>320.29284237247595</v>
      </c>
      <c r="V106" s="32"/>
      <c r="W106" s="32">
        <v>1</v>
      </c>
      <c r="X106" s="32">
        <f t="shared" si="41"/>
        <v>145.68172150203839</v>
      </c>
      <c r="Y106" s="32">
        <f t="shared" si="42"/>
        <v>68.361894839691402</v>
      </c>
      <c r="Z106" s="32">
        <f t="shared" si="43"/>
        <v>91.681780334162227</v>
      </c>
      <c r="AA106" s="32">
        <f t="shared" si="44"/>
        <v>14.361953671815236</v>
      </c>
      <c r="AB106" s="32">
        <f t="shared" si="45"/>
        <v>0.20549202476872563</v>
      </c>
      <c r="AC106" s="32">
        <f t="shared" si="56"/>
        <v>7.7323599317908913</v>
      </c>
      <c r="AD106" s="46">
        <v>39006326</v>
      </c>
      <c r="AE106" s="32">
        <f t="shared" si="46"/>
        <v>0.38236049198788935</v>
      </c>
      <c r="AF106" s="46">
        <v>1715008</v>
      </c>
      <c r="AG106" s="32">
        <f t="shared" si="47"/>
        <v>3.1761881305051282E-2</v>
      </c>
      <c r="AH106" s="32">
        <f t="shared" si="48"/>
        <v>4.3967432359561368E-2</v>
      </c>
      <c r="AI106" s="32">
        <f t="shared" si="49"/>
        <v>2885544</v>
      </c>
      <c r="AJ106" s="46">
        <f t="shared" si="50"/>
        <v>3012891</v>
      </c>
      <c r="AK106" s="46">
        <v>22100036</v>
      </c>
      <c r="AL106" s="46">
        <v>2887186</v>
      </c>
      <c r="AM106" s="46">
        <f t="shared" si="51"/>
        <v>4095868</v>
      </c>
      <c r="AN106" s="46">
        <f t="shared" si="52"/>
        <v>2367969</v>
      </c>
      <c r="AO106" s="32">
        <f t="shared" si="53"/>
        <v>2081537</v>
      </c>
      <c r="AP106" s="46">
        <f t="shared" si="54"/>
        <v>-353638</v>
      </c>
      <c r="AQ106" s="46">
        <f t="shared" si="55"/>
        <v>-12524223</v>
      </c>
      <c r="AR106" s="13"/>
      <c r="AS106" s="14"/>
      <c r="AT106" s="13"/>
      <c r="AU106" s="13"/>
      <c r="AV106" s="13"/>
      <c r="AW106" s="13"/>
      <c r="AX106" s="13"/>
      <c r="AY106" s="13"/>
      <c r="AZ106" s="13"/>
    </row>
    <row r="107" spans="1:52" s="15" customFormat="1">
      <c r="A107" s="12" t="s">
        <v>160</v>
      </c>
      <c r="B107" s="46">
        <v>12300983</v>
      </c>
      <c r="C107" s="46">
        <v>55979263</v>
      </c>
      <c r="D107" s="32">
        <f t="shared" si="37"/>
        <v>80.20575038653152</v>
      </c>
      <c r="E107" s="46">
        <v>20418200</v>
      </c>
      <c r="F107" s="46">
        <v>68299139</v>
      </c>
      <c r="G107" s="32">
        <f t="shared" si="30"/>
        <v>109.11767130768662</v>
      </c>
      <c r="H107" s="46">
        <v>4394615</v>
      </c>
      <c r="I107" s="32">
        <f t="shared" si="33"/>
        <v>28.654083477304802</v>
      </c>
      <c r="J107" s="32">
        <f t="shared" si="10"/>
        <v>160.66933821691336</v>
      </c>
      <c r="K107" s="46">
        <v>5459987</v>
      </c>
      <c r="L107" s="32">
        <f t="shared" si="34"/>
        <v>7.9942252273487668E-2</v>
      </c>
      <c r="M107" s="32">
        <f t="shared" si="35"/>
        <v>7.834415228865927</v>
      </c>
      <c r="N107" s="32">
        <f t="shared" si="62"/>
        <v>-1.4347870115272676E-2</v>
      </c>
      <c r="O107" s="46">
        <v>17282447</v>
      </c>
      <c r="P107" s="46">
        <v>58091662</v>
      </c>
      <c r="Q107" s="32">
        <f t="shared" si="40"/>
        <v>0.29750305646273301</v>
      </c>
      <c r="R107" s="46">
        <v>37687906</v>
      </c>
      <c r="S107" s="46">
        <v>16130747</v>
      </c>
      <c r="T107" s="32">
        <f t="shared" si="31"/>
        <v>2.3364017797811845</v>
      </c>
      <c r="U107" s="46">
        <f t="shared" si="61"/>
        <v>378.72678564070981</v>
      </c>
      <c r="V107" s="32"/>
      <c r="W107" s="32">
        <v>1</v>
      </c>
      <c r="X107" s="32">
        <f t="shared" si="41"/>
        <v>160.66933821691336</v>
      </c>
      <c r="Y107" s="32">
        <f t="shared" si="42"/>
        <v>80.20575038653152</v>
      </c>
      <c r="Z107" s="32">
        <f t="shared" si="43"/>
        <v>109.11767130768662</v>
      </c>
      <c r="AA107" s="32">
        <f t="shared" si="44"/>
        <v>28.654083477304802</v>
      </c>
      <c r="AB107" s="32">
        <f t="shared" si="45"/>
        <v>7.9942252273487668E-2</v>
      </c>
      <c r="AC107" s="32">
        <f t="shared" si="56"/>
        <v>7.7641138018007858</v>
      </c>
      <c r="AD107" s="46">
        <v>40809215</v>
      </c>
      <c r="AE107" s="32">
        <f t="shared" si="46"/>
        <v>0.42349373787268391</v>
      </c>
      <c r="AF107" s="46">
        <v>4600552</v>
      </c>
      <c r="AG107" s="32">
        <f t="shared" si="47"/>
        <v>7.9194704396648177E-2</v>
      </c>
      <c r="AH107" s="32">
        <f t="shared" si="48"/>
        <v>0.11273316578130699</v>
      </c>
      <c r="AI107" s="32">
        <f t="shared" si="49"/>
        <v>112637</v>
      </c>
      <c r="AJ107" s="46">
        <f t="shared" si="50"/>
        <v>10337398</v>
      </c>
      <c r="AK107" s="46">
        <v>20403756</v>
      </c>
      <c r="AL107" s="46">
        <v>4968723</v>
      </c>
      <c r="AM107" s="46">
        <f t="shared" si="51"/>
        <v>10770965</v>
      </c>
      <c r="AN107" s="46">
        <f t="shared" si="52"/>
        <v>7440102</v>
      </c>
      <c r="AO107" s="32">
        <f t="shared" si="53"/>
        <v>-1467736</v>
      </c>
      <c r="AP107" s="46">
        <f t="shared" si="54"/>
        <v>4798599</v>
      </c>
      <c r="AQ107" s="46">
        <f t="shared" si="55"/>
        <v>-859435</v>
      </c>
      <c r="AR107" s="13"/>
      <c r="AS107" s="14"/>
      <c r="AT107" s="13"/>
      <c r="AU107" s="13"/>
      <c r="AV107" s="13"/>
      <c r="AW107" s="13"/>
      <c r="AX107" s="13"/>
      <c r="AY107" s="13"/>
      <c r="AZ107" s="13"/>
    </row>
    <row r="108" spans="1:52" s="15" customFormat="1">
      <c r="A108" s="12" t="s">
        <v>50</v>
      </c>
      <c r="B108" s="46">
        <v>15452865</v>
      </c>
      <c r="C108" s="46">
        <v>83282462</v>
      </c>
      <c r="D108" s="32">
        <f t="shared" si="37"/>
        <v>67.724891766528231</v>
      </c>
      <c r="E108" s="46">
        <v>30755598</v>
      </c>
      <c r="F108" s="46">
        <v>96620476</v>
      </c>
      <c r="G108" s="32">
        <f t="shared" si="30"/>
        <v>116.18441281535397</v>
      </c>
      <c r="H108" s="46">
        <v>10306754</v>
      </c>
      <c r="I108" s="32">
        <f t="shared" si="33"/>
        <v>45.171157524137556</v>
      </c>
      <c r="J108" s="32">
        <f t="shared" si="10"/>
        <v>138.73814705774464</v>
      </c>
      <c r="K108" s="46">
        <v>-454515</v>
      </c>
      <c r="L108" s="32">
        <f t="shared" si="34"/>
        <v>-4.7041271044866309E-3</v>
      </c>
      <c r="M108" s="32">
        <f t="shared" si="35"/>
        <v>7.985069172704053</v>
      </c>
      <c r="N108" s="32">
        <f t="shared" si="62"/>
        <v>0.41466609117868969</v>
      </c>
      <c r="O108" s="46">
        <v>24722549</v>
      </c>
      <c r="P108" s="46">
        <v>68862627</v>
      </c>
      <c r="Q108" s="32">
        <f t="shared" si="40"/>
        <v>0.35901257441137119</v>
      </c>
      <c r="R108" s="46">
        <v>49709450</v>
      </c>
      <c r="S108" s="46">
        <v>23320497</v>
      </c>
      <c r="T108" s="32">
        <f t="shared" si="31"/>
        <v>2.1315776417629522</v>
      </c>
      <c r="U108" s="46">
        <f t="shared" si="61"/>
        <v>367.81390503665989</v>
      </c>
      <c r="V108" s="32"/>
      <c r="W108" s="32">
        <v>1</v>
      </c>
      <c r="X108" s="32">
        <f t="shared" si="41"/>
        <v>138.73814705774464</v>
      </c>
      <c r="Y108" s="32">
        <f t="shared" si="42"/>
        <v>67.724891766528231</v>
      </c>
      <c r="Z108" s="32">
        <f t="shared" si="43"/>
        <v>116.18441281535397</v>
      </c>
      <c r="AA108" s="32">
        <f t="shared" si="44"/>
        <v>45.171157524137556</v>
      </c>
      <c r="AB108" s="32">
        <f t="shared" si="45"/>
        <v>-4.7041271044866309E-3</v>
      </c>
      <c r="AC108" s="32">
        <f t="shared" si="56"/>
        <v>7.8379835863303464</v>
      </c>
      <c r="AD108" s="46">
        <v>44140078</v>
      </c>
      <c r="AE108" s="32">
        <f t="shared" si="46"/>
        <v>0.56009300663220396</v>
      </c>
      <c r="AF108" s="46">
        <v>4713189</v>
      </c>
      <c r="AG108" s="32">
        <f t="shared" si="47"/>
        <v>6.8443351718196863E-2</v>
      </c>
      <c r="AH108" s="32">
        <f t="shared" si="48"/>
        <v>0.10677799436602717</v>
      </c>
      <c r="AI108" s="32">
        <f t="shared" si="49"/>
        <v>-3407915</v>
      </c>
      <c r="AJ108" s="46">
        <f t="shared" si="50"/>
        <v>-5412103</v>
      </c>
      <c r="AK108" s="46">
        <v>19153177</v>
      </c>
      <c r="AL108" s="46">
        <v>3500987</v>
      </c>
      <c r="AM108" s="46">
        <f t="shared" si="51"/>
        <v>65981381</v>
      </c>
      <c r="AN108" s="46">
        <f t="shared" si="52"/>
        <v>46769836</v>
      </c>
      <c r="AO108" s="32">
        <f t="shared" si="53"/>
        <v>-3453173</v>
      </c>
      <c r="AP108" s="46">
        <f t="shared" si="54"/>
        <v>22664718</v>
      </c>
      <c r="AQ108" s="46">
        <f t="shared" si="55"/>
        <v>5167704</v>
      </c>
      <c r="AR108" s="13"/>
      <c r="AS108" s="14"/>
      <c r="AT108" s="13"/>
      <c r="AU108" s="13"/>
      <c r="AV108" s="13"/>
      <c r="AW108" s="13"/>
      <c r="AX108" s="13"/>
      <c r="AY108" s="13"/>
      <c r="AZ108" s="13"/>
    </row>
    <row r="109" spans="1:52" s="3" customFormat="1">
      <c r="A109" s="4" t="s">
        <v>185</v>
      </c>
      <c r="B109" s="21">
        <v>35759220</v>
      </c>
      <c r="C109" s="21">
        <v>91681619</v>
      </c>
      <c r="D109" s="24">
        <f t="shared" si="37"/>
        <v>142.36349054874347</v>
      </c>
      <c r="E109" s="21">
        <v>25343495</v>
      </c>
      <c r="F109" s="21">
        <v>99766056</v>
      </c>
      <c r="G109" s="24">
        <f t="shared" si="30"/>
        <v>92.720671197025169</v>
      </c>
      <c r="H109" s="21">
        <v>5445679</v>
      </c>
      <c r="I109" s="24">
        <f t="shared" si="33"/>
        <v>21.680167264498241</v>
      </c>
      <c r="J109" s="24">
        <f t="shared" si="10"/>
        <v>213.40399448127042</v>
      </c>
      <c r="K109" s="21">
        <v>2664745</v>
      </c>
      <c r="L109" s="24">
        <f t="shared" si="34"/>
        <v>2.6709936293362144E-2</v>
      </c>
      <c r="M109" s="24">
        <f t="shared" si="35"/>
        <v>7.9989828038180706</v>
      </c>
      <c r="N109" s="24"/>
      <c r="O109" s="21">
        <v>71492385</v>
      </c>
      <c r="P109" s="21">
        <v>134844008</v>
      </c>
      <c r="Q109" s="24">
        <f t="shared" si="40"/>
        <v>0.53018585000825547</v>
      </c>
      <c r="R109" s="21">
        <v>69600769</v>
      </c>
      <c r="S109" s="21">
        <v>61623855</v>
      </c>
      <c r="T109" s="24">
        <f t="shared" si="31"/>
        <v>1.1294452286375138</v>
      </c>
      <c r="U109" s="21">
        <f t="shared" si="61"/>
        <v>470.19503342783065</v>
      </c>
      <c r="V109" s="24"/>
      <c r="W109" s="24">
        <v>0</v>
      </c>
      <c r="X109" s="24">
        <f t="shared" si="41"/>
        <v>0</v>
      </c>
      <c r="Y109" s="24">
        <f t="shared" si="42"/>
        <v>0</v>
      </c>
      <c r="Z109" s="24">
        <f t="shared" si="43"/>
        <v>0</v>
      </c>
      <c r="AA109" s="24">
        <f t="shared" si="44"/>
        <v>0</v>
      </c>
      <c r="AB109" s="24">
        <f t="shared" si="45"/>
        <v>0</v>
      </c>
      <c r="AC109" s="24">
        <f t="shared" si="56"/>
        <v>8.1298316526772805</v>
      </c>
      <c r="AD109" s="21">
        <v>63351623</v>
      </c>
      <c r="AE109" s="24">
        <f t="shared" si="46"/>
        <v>1.1285012382397843</v>
      </c>
      <c r="AF109" s="21">
        <v>1305274</v>
      </c>
      <c r="AG109" s="24">
        <f t="shared" si="47"/>
        <v>9.679881363360246E-3</v>
      </c>
      <c r="AH109" s="24">
        <f t="shared" si="48"/>
        <v>2.0603639467926496E-2</v>
      </c>
      <c r="AI109" s="24">
        <f t="shared" si="49"/>
        <v>2407332</v>
      </c>
      <c r="AJ109" s="21">
        <f t="shared" si="50"/>
        <v>24593988</v>
      </c>
      <c r="AK109" s="21">
        <v>37076775</v>
      </c>
      <c r="AL109" s="21">
        <v>47814</v>
      </c>
      <c r="AM109" s="21">
        <f t="shared" si="51"/>
        <v>11994465</v>
      </c>
      <c r="AN109" s="21">
        <f t="shared" si="52"/>
        <v>13345090</v>
      </c>
      <c r="AO109" s="24">
        <f t="shared" si="53"/>
        <v>3610693</v>
      </c>
      <c r="AP109" s="21">
        <f t="shared" si="54"/>
        <v>-4961318</v>
      </c>
      <c r="AQ109" s="21">
        <f t="shared" si="55"/>
        <v>-1359471</v>
      </c>
      <c r="AR109" s="5"/>
      <c r="AS109" s="11"/>
      <c r="AT109" s="5"/>
      <c r="AU109" s="5"/>
      <c r="AV109" s="5"/>
      <c r="AW109" s="5"/>
      <c r="AX109" s="5"/>
      <c r="AY109" s="5"/>
      <c r="AZ109" s="5"/>
    </row>
    <row r="110" spans="1:52" s="3" customFormat="1">
      <c r="A110" s="4" t="s">
        <v>184</v>
      </c>
      <c r="B110" s="21">
        <v>21982592</v>
      </c>
      <c r="C110" s="21">
        <v>135001198</v>
      </c>
      <c r="D110" s="24">
        <f t="shared" si="37"/>
        <v>59.433887986682898</v>
      </c>
      <c r="E110" s="21">
        <v>49937483</v>
      </c>
      <c r="F110" s="21">
        <v>150079914</v>
      </c>
      <c r="G110" s="24">
        <f t="shared" si="30"/>
        <v>121.44983835078691</v>
      </c>
      <c r="H110" s="21">
        <v>19608842</v>
      </c>
      <c r="I110" s="24">
        <f t="shared" si="33"/>
        <v>53.016028272578737</v>
      </c>
      <c r="J110" s="24">
        <f t="shared" si="10"/>
        <v>127.86769806489106</v>
      </c>
      <c r="K110" s="21">
        <v>6970001</v>
      </c>
      <c r="L110" s="24">
        <f t="shared" si="34"/>
        <v>4.6441930930210956E-2</v>
      </c>
      <c r="M110" s="24">
        <f t="shared" si="35"/>
        <v>8.1763225721721415</v>
      </c>
      <c r="N110" s="24">
        <f>(F110-F109)/F109</f>
        <v>0.50431840264388117</v>
      </c>
      <c r="O110" s="21">
        <v>84837475</v>
      </c>
      <c r="P110" s="21">
        <v>146838473</v>
      </c>
      <c r="Q110" s="24">
        <f t="shared" si="40"/>
        <v>0.57776053691323803</v>
      </c>
      <c r="R110" s="21">
        <v>89851982</v>
      </c>
      <c r="S110" s="21">
        <v>76496350</v>
      </c>
      <c r="T110" s="24">
        <f t="shared" si="31"/>
        <v>1.1745917550314493</v>
      </c>
      <c r="U110" s="21">
        <f t="shared" si="61"/>
        <v>361.81389460586979</v>
      </c>
      <c r="V110" s="24"/>
      <c r="W110" s="24">
        <v>0</v>
      </c>
      <c r="X110" s="24">
        <f t="shared" si="41"/>
        <v>0</v>
      </c>
      <c r="Y110" s="24">
        <f t="shared" si="42"/>
        <v>0</v>
      </c>
      <c r="Z110" s="24">
        <f t="shared" si="43"/>
        <v>0</v>
      </c>
      <c r="AA110" s="24">
        <f t="shared" si="44"/>
        <v>0</v>
      </c>
      <c r="AB110" s="24">
        <f t="shared" si="45"/>
        <v>0</v>
      </c>
      <c r="AC110" s="24">
        <f t="shared" si="56"/>
        <v>8.1668398595480891</v>
      </c>
      <c r="AD110" s="21">
        <v>62000998</v>
      </c>
      <c r="AE110" s="24">
        <f t="shared" si="46"/>
        <v>1.3683243453597311</v>
      </c>
      <c r="AF110" s="21">
        <v>3712606</v>
      </c>
      <c r="AG110" s="24">
        <f t="shared" si="47"/>
        <v>2.5283605339589715E-2</v>
      </c>
      <c r="AH110" s="24">
        <f t="shared" si="48"/>
        <v>5.9879778064217612E-2</v>
      </c>
      <c r="AI110" s="24">
        <f t="shared" si="49"/>
        <v>-1553617</v>
      </c>
      <c r="AJ110" s="21">
        <f t="shared" si="50"/>
        <v>28901294</v>
      </c>
      <c r="AK110" s="21">
        <v>32743217</v>
      </c>
      <c r="AL110" s="21">
        <v>3658507</v>
      </c>
      <c r="AM110" s="21">
        <f t="shared" si="51"/>
        <v>72229940</v>
      </c>
      <c r="AN110" s="21">
        <f t="shared" si="52"/>
        <v>58449787</v>
      </c>
      <c r="AO110" s="24">
        <f t="shared" si="53"/>
        <v>-3563624</v>
      </c>
      <c r="AP110" s="21">
        <f t="shared" si="54"/>
        <v>17343777</v>
      </c>
      <c r="AQ110" s="21">
        <f t="shared" si="55"/>
        <v>-3257395</v>
      </c>
      <c r="AR110" s="5"/>
      <c r="AS110" s="11"/>
      <c r="AT110" s="5"/>
      <c r="AU110" s="5"/>
      <c r="AV110" s="5"/>
      <c r="AW110" s="5"/>
      <c r="AX110" s="5"/>
      <c r="AY110" s="5"/>
      <c r="AZ110" s="5"/>
    </row>
    <row r="111" spans="1:52" s="3" customFormat="1">
      <c r="A111" s="4" t="s">
        <v>183</v>
      </c>
      <c r="B111" s="21">
        <v>48357720</v>
      </c>
      <c r="C111" s="21">
        <v>183567757</v>
      </c>
      <c r="D111" s="24">
        <f t="shared" si="37"/>
        <v>96.152876128458658</v>
      </c>
      <c r="E111" s="21">
        <v>78838777</v>
      </c>
      <c r="F111" s="21">
        <v>207070567</v>
      </c>
      <c r="G111" s="24">
        <f t="shared" si="30"/>
        <v>138.96786019328377</v>
      </c>
      <c r="H111" s="21">
        <v>48108946</v>
      </c>
      <c r="I111" s="24">
        <f t="shared" si="33"/>
        <v>95.658222211649075</v>
      </c>
      <c r="J111" s="24">
        <f t="shared" si="10"/>
        <v>139.46251411009334</v>
      </c>
      <c r="K111" s="21">
        <v>-27556456</v>
      </c>
      <c r="L111" s="24">
        <f t="shared" si="34"/>
        <v>-0.13307760923840037</v>
      </c>
      <c r="M111" s="24">
        <f t="shared" si="35"/>
        <v>8.3161183726843699</v>
      </c>
      <c r="N111" s="24">
        <f t="shared" ref="N111:N125" si="63">(F111-F110)/F110</f>
        <v>0.37973537884623254</v>
      </c>
      <c r="O111" s="21">
        <v>143287262</v>
      </c>
      <c r="P111" s="21">
        <v>219068413</v>
      </c>
      <c r="Q111" s="24">
        <f t="shared" si="40"/>
        <v>0.654075409767085</v>
      </c>
      <c r="R111" s="21">
        <v>160008765</v>
      </c>
      <c r="S111" s="21">
        <v>141724679</v>
      </c>
      <c r="T111" s="24">
        <f t="shared" si="31"/>
        <v>1.1290113064923577</v>
      </c>
      <c r="U111" s="21">
        <f t="shared" si="61"/>
        <v>470.10839503424643</v>
      </c>
      <c r="V111" s="24"/>
      <c r="W111" s="24">
        <v>0</v>
      </c>
      <c r="X111" s="24">
        <f t="shared" si="41"/>
        <v>0</v>
      </c>
      <c r="Y111" s="24">
        <f t="shared" si="42"/>
        <v>0</v>
      </c>
      <c r="Z111" s="24">
        <f t="shared" si="43"/>
        <v>0</v>
      </c>
      <c r="AA111" s="24">
        <f t="shared" si="44"/>
        <v>0</v>
      </c>
      <c r="AB111" s="24">
        <f t="shared" si="45"/>
        <v>0</v>
      </c>
      <c r="AC111" s="24">
        <f t="shared" si="56"/>
        <v>8.3405797620940643</v>
      </c>
      <c r="AD111" s="21">
        <v>75781151</v>
      </c>
      <c r="AE111" s="24">
        <f t="shared" si="46"/>
        <v>1.8908034532228206</v>
      </c>
      <c r="AF111" s="21">
        <v>2158989</v>
      </c>
      <c r="AG111" s="24">
        <f t="shared" si="47"/>
        <v>9.8553185757546888E-3</v>
      </c>
      <c r="AH111" s="24">
        <f t="shared" si="48"/>
        <v>2.8489788971402665E-2</v>
      </c>
      <c r="AI111" s="24">
        <f t="shared" si="49"/>
        <v>19323498</v>
      </c>
      <c r="AJ111" s="21">
        <f t="shared" si="50"/>
        <v>97987659</v>
      </c>
      <c r="AK111" s="21">
        <v>28059405</v>
      </c>
      <c r="AL111" s="21">
        <v>94883</v>
      </c>
      <c r="AM111" s="21">
        <f t="shared" si="51"/>
        <v>177025073</v>
      </c>
      <c r="AN111" s="21">
        <f t="shared" si="52"/>
        <v>128555861</v>
      </c>
      <c r="AO111" s="24">
        <f t="shared" si="53"/>
        <v>-70747</v>
      </c>
      <c r="AP111" s="21">
        <f t="shared" si="54"/>
        <v>48539959</v>
      </c>
      <c r="AQ111" s="21">
        <f t="shared" si="55"/>
        <v>29715445</v>
      </c>
      <c r="AR111" s="5"/>
      <c r="AS111" s="11"/>
      <c r="AT111" s="5"/>
      <c r="AU111" s="5"/>
      <c r="AV111" s="5"/>
      <c r="AW111" s="5"/>
      <c r="AX111" s="5"/>
      <c r="AY111" s="5"/>
      <c r="AZ111" s="5"/>
    </row>
    <row r="112" spans="1:52" s="3" customFormat="1">
      <c r="A112" s="4" t="s">
        <v>182</v>
      </c>
      <c r="B112" s="21">
        <v>98051496</v>
      </c>
      <c r="C112" s="21">
        <v>450227455</v>
      </c>
      <c r="D112" s="24">
        <f t="shared" si="37"/>
        <v>79.49047896246131</v>
      </c>
      <c r="E112" s="21">
        <v>176826436</v>
      </c>
      <c r="F112" s="21">
        <v>504825191</v>
      </c>
      <c r="G112" s="24">
        <f t="shared" si="30"/>
        <v>127.84950174960663</v>
      </c>
      <c r="H112" s="21">
        <v>118970035</v>
      </c>
      <c r="I112" s="24">
        <f t="shared" si="33"/>
        <v>96.449166510736219</v>
      </c>
      <c r="J112" s="24">
        <f t="shared" si="10"/>
        <v>110.89081420133171</v>
      </c>
      <c r="K112" s="21">
        <v>-52404200</v>
      </c>
      <c r="L112" s="24">
        <f t="shared" si="34"/>
        <v>-0.10380662640109811</v>
      </c>
      <c r="M112" s="24">
        <f t="shared" si="35"/>
        <v>8.7031410182632687</v>
      </c>
      <c r="N112" s="24">
        <f t="shared" si="63"/>
        <v>1.4379379373602623</v>
      </c>
      <c r="O112" s="21">
        <v>271843123</v>
      </c>
      <c r="P112" s="21">
        <v>396093486</v>
      </c>
      <c r="Q112" s="24">
        <f t="shared" si="40"/>
        <v>0.68631051155433542</v>
      </c>
      <c r="R112" s="21">
        <v>335317354</v>
      </c>
      <c r="S112" s="21">
        <v>269992039</v>
      </c>
      <c r="T112" s="24">
        <f t="shared" si="31"/>
        <v>1.2419527451326073</v>
      </c>
      <c r="U112" s="21">
        <f t="shared" si="61"/>
        <v>414.57615479773477</v>
      </c>
      <c r="V112" s="24"/>
      <c r="W112" s="24">
        <v>0</v>
      </c>
      <c r="X112" s="24">
        <f t="shared" si="41"/>
        <v>0</v>
      </c>
      <c r="Y112" s="24">
        <f t="shared" si="42"/>
        <v>0</v>
      </c>
      <c r="Z112" s="24">
        <f t="shared" si="43"/>
        <v>0</v>
      </c>
      <c r="AA112" s="24">
        <f t="shared" si="44"/>
        <v>0</v>
      </c>
      <c r="AB112" s="24">
        <f t="shared" si="45"/>
        <v>0</v>
      </c>
      <c r="AC112" s="24">
        <f t="shared" si="56"/>
        <v>8.5977977002242447</v>
      </c>
      <c r="AD112" s="21">
        <v>124250363</v>
      </c>
      <c r="AE112" s="24">
        <f t="shared" si="46"/>
        <v>2.187865825389983</v>
      </c>
      <c r="AF112" s="21">
        <v>21482487</v>
      </c>
      <c r="AG112" s="24">
        <f t="shared" si="47"/>
        <v>5.4235900764093861E-2</v>
      </c>
      <c r="AH112" s="24">
        <f t="shared" si="48"/>
        <v>0.17289677455509728</v>
      </c>
      <c r="AI112" s="24">
        <f t="shared" si="49"/>
        <v>49520660</v>
      </c>
      <c r="AJ112" s="21">
        <f t="shared" si="50"/>
        <v>45228602</v>
      </c>
      <c r="AK112" s="21">
        <v>23770283</v>
      </c>
      <c r="AL112" s="21">
        <v>24136</v>
      </c>
      <c r="AM112" s="21">
        <f t="shared" si="51"/>
        <v>537002832</v>
      </c>
      <c r="AN112" s="21">
        <f t="shared" si="52"/>
        <v>14838457</v>
      </c>
      <c r="AO112" s="24">
        <f t="shared" si="53"/>
        <v>305165233</v>
      </c>
      <c r="AP112" s="21">
        <f t="shared" si="54"/>
        <v>216999142</v>
      </c>
      <c r="AQ112" s="21">
        <f t="shared" si="55"/>
        <v>73886687</v>
      </c>
      <c r="AR112" s="5"/>
      <c r="AS112" s="11"/>
      <c r="AT112" s="5"/>
      <c r="AU112" s="5"/>
      <c r="AV112" s="5"/>
      <c r="AW112" s="5"/>
      <c r="AX112" s="5"/>
      <c r="AY112" s="5"/>
      <c r="AZ112" s="5"/>
    </row>
    <row r="113" spans="1:52" s="3" customFormat="1">
      <c r="A113" s="4" t="s">
        <v>181</v>
      </c>
      <c r="B113" s="21">
        <v>97664710</v>
      </c>
      <c r="C113" s="21">
        <v>610851072</v>
      </c>
      <c r="D113" s="24">
        <f t="shared" si="37"/>
        <v>58.357299813333228</v>
      </c>
      <c r="E113" s="21">
        <v>222055038</v>
      </c>
      <c r="F113" s="21">
        <v>659419850</v>
      </c>
      <c r="G113" s="24">
        <f t="shared" si="30"/>
        <v>122.91120576670539</v>
      </c>
      <c r="H113" s="21">
        <v>108867103</v>
      </c>
      <c r="I113" s="24">
        <f t="shared" si="33"/>
        <v>65.05103193958216</v>
      </c>
      <c r="J113" s="24">
        <f t="shared" si="10"/>
        <v>116.21747364045645</v>
      </c>
      <c r="K113" s="21">
        <v>6216862</v>
      </c>
      <c r="L113" s="24">
        <f t="shared" si="34"/>
        <v>9.4277750358895025E-3</v>
      </c>
      <c r="M113" s="24">
        <f t="shared" si="35"/>
        <v>8.819162016231024</v>
      </c>
      <c r="N113" s="24">
        <f t="shared" si="63"/>
        <v>0.30623404250838981</v>
      </c>
      <c r="O113" s="21">
        <v>286681580</v>
      </c>
      <c r="P113" s="21">
        <v>933096318</v>
      </c>
      <c r="Q113" s="24">
        <f t="shared" si="40"/>
        <v>0.30723685697793096</v>
      </c>
      <c r="R113" s="21">
        <v>702458355</v>
      </c>
      <c r="S113" s="21">
        <v>284302988</v>
      </c>
      <c r="T113" s="24">
        <f t="shared" si="31"/>
        <v>2.4708089068694559</v>
      </c>
      <c r="U113" s="21">
        <f t="shared" si="61"/>
        <v>362.54643893511309</v>
      </c>
      <c r="V113" s="24"/>
      <c r="W113" s="24">
        <v>0</v>
      </c>
      <c r="X113" s="24">
        <f t="shared" si="41"/>
        <v>0</v>
      </c>
      <c r="Y113" s="24">
        <f t="shared" si="42"/>
        <v>0</v>
      </c>
      <c r="Z113" s="24">
        <f t="shared" si="43"/>
        <v>0</v>
      </c>
      <c r="AA113" s="24">
        <f t="shared" si="44"/>
        <v>0</v>
      </c>
      <c r="AB113" s="24">
        <f t="shared" si="45"/>
        <v>0</v>
      </c>
      <c r="AC113" s="24">
        <f t="shared" si="56"/>
        <v>8.9699264757045736</v>
      </c>
      <c r="AD113" s="21">
        <v>646414738</v>
      </c>
      <c r="AE113" s="24">
        <f t="shared" si="46"/>
        <v>0.4434948078179492</v>
      </c>
      <c r="AF113" s="21">
        <v>71003147</v>
      </c>
      <c r="AG113" s="24">
        <f t="shared" si="47"/>
        <v>7.6094124079482225E-2</v>
      </c>
      <c r="AH113" s="24">
        <f t="shared" si="48"/>
        <v>0.10984147301418737</v>
      </c>
      <c r="AI113" s="24">
        <f t="shared" si="49"/>
        <v>3209788</v>
      </c>
      <c r="AJ113" s="21">
        <f t="shared" si="50"/>
        <v>38987939</v>
      </c>
      <c r="AK113" s="21">
        <v>933096318</v>
      </c>
      <c r="AL113" s="21">
        <v>305189369</v>
      </c>
      <c r="AM113" s="21">
        <f t="shared" si="51"/>
        <v>98765197</v>
      </c>
      <c r="AN113" s="21">
        <f t="shared" si="52"/>
        <v>236695692</v>
      </c>
      <c r="AO113" s="24">
        <f t="shared" si="53"/>
        <v>-91993994</v>
      </c>
      <c r="AP113" s="21">
        <f t="shared" si="54"/>
        <v>-45936501</v>
      </c>
      <c r="AQ113" s="21">
        <f t="shared" si="55"/>
        <v>64786285</v>
      </c>
      <c r="AR113" s="5"/>
      <c r="AS113" s="11"/>
      <c r="AT113" s="5"/>
      <c r="AU113" s="5"/>
      <c r="AV113" s="5"/>
      <c r="AW113" s="5"/>
      <c r="AX113" s="5"/>
      <c r="AY113" s="5"/>
      <c r="AZ113" s="5"/>
    </row>
    <row r="114" spans="1:52" s="3" customFormat="1">
      <c r="A114" s="4" t="s">
        <v>180</v>
      </c>
      <c r="B114" s="21">
        <v>187167049</v>
      </c>
      <c r="C114" s="21">
        <v>754785523</v>
      </c>
      <c r="D114" s="24">
        <f t="shared" si="37"/>
        <v>90.510444097375725</v>
      </c>
      <c r="E114" s="21">
        <v>261042977</v>
      </c>
      <c r="F114" s="21">
        <v>827598555</v>
      </c>
      <c r="G114" s="24">
        <f t="shared" si="30"/>
        <v>115.12911184940384</v>
      </c>
      <c r="H114" s="21">
        <v>125982924</v>
      </c>
      <c r="I114" s="24">
        <f t="shared" si="33"/>
        <v>60.922958719758064</v>
      </c>
      <c r="J114" s="24">
        <f t="shared" si="10"/>
        <v>144.71659722702151</v>
      </c>
      <c r="K114" s="21">
        <v>-68894223</v>
      </c>
      <c r="L114" s="24">
        <f t="shared" si="34"/>
        <v>-8.3245944043486161E-2</v>
      </c>
      <c r="M114" s="24">
        <f t="shared" si="35"/>
        <v>8.9178197237094121</v>
      </c>
      <c r="N114" s="24">
        <f t="shared" si="63"/>
        <v>0.25504040407640138</v>
      </c>
      <c r="O114" s="21">
        <v>523377272</v>
      </c>
      <c r="P114" s="21">
        <v>1031861515</v>
      </c>
      <c r="Q114" s="24">
        <f t="shared" si="40"/>
        <v>0.50721658322531782</v>
      </c>
      <c r="R114" s="21">
        <v>773655718</v>
      </c>
      <c r="S114" s="21">
        <v>520738756</v>
      </c>
      <c r="T114" s="24">
        <f t="shared" si="31"/>
        <v>1.4856887625241399</v>
      </c>
      <c r="U114" s="21">
        <f t="shared" si="61"/>
        <v>411.19586594951568</v>
      </c>
      <c r="V114" s="24"/>
      <c r="W114" s="24">
        <v>0</v>
      </c>
      <c r="X114" s="24">
        <f t="shared" si="41"/>
        <v>0</v>
      </c>
      <c r="Y114" s="24">
        <f t="shared" si="42"/>
        <v>0</v>
      </c>
      <c r="Z114" s="24">
        <f t="shared" si="43"/>
        <v>0</v>
      </c>
      <c r="AA114" s="24">
        <f t="shared" si="44"/>
        <v>0</v>
      </c>
      <c r="AB114" s="24">
        <f t="shared" si="45"/>
        <v>0</v>
      </c>
      <c r="AC114" s="24">
        <f t="shared" si="56"/>
        <v>9.0136214150169423</v>
      </c>
      <c r="AD114" s="21">
        <v>508484243</v>
      </c>
      <c r="AE114" s="24">
        <f t="shared" si="46"/>
        <v>1.0292890668787154</v>
      </c>
      <c r="AF114" s="21">
        <v>74212935</v>
      </c>
      <c r="AG114" s="24">
        <f t="shared" si="47"/>
        <v>7.192140991904325E-2</v>
      </c>
      <c r="AH114" s="24">
        <f t="shared" si="48"/>
        <v>0.14594933082321687</v>
      </c>
      <c r="AI114" s="24">
        <f t="shared" si="49"/>
        <v>-16658213</v>
      </c>
      <c r="AJ114" s="21">
        <f t="shared" si="50"/>
        <v>3395144</v>
      </c>
      <c r="AK114" s="21">
        <v>1031861515</v>
      </c>
      <c r="AL114" s="21">
        <v>213195375</v>
      </c>
      <c r="AM114" s="21">
        <f t="shared" si="51"/>
        <v>-18693243</v>
      </c>
      <c r="AN114" s="21">
        <f t="shared" si="52"/>
        <v>-51636646</v>
      </c>
      <c r="AO114" s="24">
        <f t="shared" si="53"/>
        <v>-176963706</v>
      </c>
      <c r="AP114" s="21">
        <f t="shared" si="54"/>
        <v>209907109</v>
      </c>
      <c r="AQ114" s="21">
        <f t="shared" si="55"/>
        <v>143107158</v>
      </c>
      <c r="AR114" s="5"/>
      <c r="AS114" s="11"/>
      <c r="AT114" s="5"/>
      <c r="AU114" s="5"/>
      <c r="AV114" s="5"/>
      <c r="AW114" s="5"/>
      <c r="AX114" s="5"/>
      <c r="AY114" s="5"/>
      <c r="AZ114" s="5"/>
    </row>
    <row r="115" spans="1:52" s="3" customFormat="1">
      <c r="A115" s="4" t="s">
        <v>179</v>
      </c>
      <c r="B115" s="21">
        <v>167056743</v>
      </c>
      <c r="C115" s="21">
        <v>1096759434</v>
      </c>
      <c r="D115" s="24">
        <f t="shared" si="37"/>
        <v>55.596249555488214</v>
      </c>
      <c r="E115" s="21">
        <v>264438121</v>
      </c>
      <c r="F115" s="21">
        <v>1184736979</v>
      </c>
      <c r="G115" s="24">
        <f t="shared" si="30"/>
        <v>81.469487216031268</v>
      </c>
      <c r="H115" s="21">
        <v>170419020</v>
      </c>
      <c r="I115" s="24">
        <f t="shared" si="33"/>
        <v>56.715210621110558</v>
      </c>
      <c r="J115" s="24">
        <f t="shared" si="10"/>
        <v>80.350526150408925</v>
      </c>
      <c r="K115" s="21">
        <v>89619529</v>
      </c>
      <c r="L115" s="24">
        <f t="shared" si="34"/>
        <v>7.5645084595607953E-2</v>
      </c>
      <c r="M115" s="24">
        <f t="shared" si="35"/>
        <v>9.0736219442298278</v>
      </c>
      <c r="N115" s="24">
        <f t="shared" si="63"/>
        <v>0.43153582354913611</v>
      </c>
      <c r="O115" s="21">
        <v>471740626</v>
      </c>
      <c r="P115" s="21">
        <v>1013168272</v>
      </c>
      <c r="Q115" s="24">
        <f t="shared" si="40"/>
        <v>0.46560935536283748</v>
      </c>
      <c r="R115" s="21">
        <v>614859198</v>
      </c>
      <c r="S115" s="21">
        <v>468573417</v>
      </c>
      <c r="T115" s="24">
        <f t="shared" si="31"/>
        <v>1.312193939503828</v>
      </c>
      <c r="U115" s="21">
        <f t="shared" si="61"/>
        <v>274.2071186276346</v>
      </c>
      <c r="V115" s="24"/>
      <c r="W115" s="24">
        <v>0</v>
      </c>
      <c r="X115" s="24">
        <f t="shared" si="41"/>
        <v>0</v>
      </c>
      <c r="Y115" s="24">
        <f t="shared" si="42"/>
        <v>0</v>
      </c>
      <c r="Z115" s="24">
        <f t="shared" si="43"/>
        <v>0</v>
      </c>
      <c r="AA115" s="24">
        <f t="shared" si="44"/>
        <v>0</v>
      </c>
      <c r="AB115" s="24">
        <f t="shared" si="45"/>
        <v>0</v>
      </c>
      <c r="AC115" s="24">
        <f t="shared" si="56"/>
        <v>9.0056815811273214</v>
      </c>
      <c r="AD115" s="21">
        <v>541427646</v>
      </c>
      <c r="AE115" s="24">
        <f t="shared" si="46"/>
        <v>0.87129024438475011</v>
      </c>
      <c r="AF115" s="21">
        <v>57554722</v>
      </c>
      <c r="AG115" s="24">
        <f t="shared" si="47"/>
        <v>5.6806676235909605E-2</v>
      </c>
      <c r="AH115" s="24">
        <f t="shared" si="48"/>
        <v>0.10630177905618067</v>
      </c>
      <c r="AI115" s="24">
        <f t="shared" si="49"/>
        <v>34730341</v>
      </c>
      <c r="AJ115" s="21">
        <f t="shared" si="50"/>
        <v>-54146695</v>
      </c>
      <c r="AK115" s="21">
        <v>26058571</v>
      </c>
      <c r="AL115" s="21">
        <v>36231669</v>
      </c>
      <c r="AM115" s="21">
        <f t="shared" si="51"/>
        <v>299141050</v>
      </c>
      <c r="AN115" s="21">
        <f t="shared" si="52"/>
        <v>445410075</v>
      </c>
      <c r="AO115" s="24">
        <f t="shared" si="53"/>
        <v>44672012</v>
      </c>
      <c r="AP115" s="21">
        <f t="shared" si="54"/>
        <v>-190941037</v>
      </c>
      <c r="AQ115" s="21">
        <f t="shared" si="55"/>
        <v>-32064807</v>
      </c>
      <c r="AR115" s="5"/>
      <c r="AS115" s="11"/>
      <c r="AT115" s="5"/>
      <c r="AU115" s="5"/>
      <c r="AV115" s="5"/>
      <c r="AW115" s="5"/>
      <c r="AX115" s="5"/>
      <c r="AY115" s="5"/>
      <c r="AZ115" s="5"/>
    </row>
    <row r="116" spans="1:52" s="3" customFormat="1">
      <c r="A116" s="4" t="s">
        <v>178</v>
      </c>
      <c r="B116" s="21">
        <v>564701917</v>
      </c>
      <c r="C116" s="21">
        <v>1385391151</v>
      </c>
      <c r="D116" s="24">
        <f t="shared" si="37"/>
        <v>148.7783428934288</v>
      </c>
      <c r="E116" s="21">
        <v>210291426</v>
      </c>
      <c r="F116" s="21">
        <v>1525311679</v>
      </c>
      <c r="G116" s="24">
        <f t="shared" si="30"/>
        <v>50.321761477838919</v>
      </c>
      <c r="H116" s="21">
        <v>246965269</v>
      </c>
      <c r="I116" s="24">
        <f t="shared" si="33"/>
        <v>65.066333879737627</v>
      </c>
      <c r="J116" s="24">
        <f t="shared" si="10"/>
        <v>134.03377049153011</v>
      </c>
      <c r="K116" s="21">
        <v>310599728</v>
      </c>
      <c r="L116" s="24">
        <f t="shared" si="34"/>
        <v>0.20363033488580534</v>
      </c>
      <c r="M116" s="24">
        <f t="shared" si="35"/>
        <v>9.183358595577392</v>
      </c>
      <c r="N116" s="24">
        <f t="shared" si="63"/>
        <v>0.28746861627250686</v>
      </c>
      <c r="O116" s="21">
        <v>917150701</v>
      </c>
      <c r="P116" s="21">
        <v>1312309322</v>
      </c>
      <c r="Q116" s="24">
        <f t="shared" si="40"/>
        <v>0.69888301913624595</v>
      </c>
      <c r="R116" s="21">
        <v>939705672</v>
      </c>
      <c r="S116" s="21">
        <v>912913229</v>
      </c>
      <c r="T116" s="24">
        <f t="shared" si="31"/>
        <v>1.029348290887786</v>
      </c>
      <c r="U116" s="21">
        <f t="shared" si="61"/>
        <v>398.40383907742125</v>
      </c>
      <c r="V116" s="24"/>
      <c r="W116" s="24">
        <v>0</v>
      </c>
      <c r="X116" s="24">
        <f t="shared" si="41"/>
        <v>0</v>
      </c>
      <c r="Y116" s="24">
        <f t="shared" si="42"/>
        <v>0</v>
      </c>
      <c r="Z116" s="24">
        <f t="shared" si="43"/>
        <v>0</v>
      </c>
      <c r="AA116" s="24">
        <f t="shared" si="44"/>
        <v>0</v>
      </c>
      <c r="AB116" s="24">
        <f t="shared" si="45"/>
        <v>0</v>
      </c>
      <c r="AC116" s="24">
        <f t="shared" si="56"/>
        <v>9.1180362138539284</v>
      </c>
      <c r="AD116" s="21">
        <v>395158621</v>
      </c>
      <c r="AE116" s="24">
        <f t="shared" si="46"/>
        <v>2.3209684725567459</v>
      </c>
      <c r="AF116" s="21">
        <v>92285063</v>
      </c>
      <c r="AG116" s="24">
        <f t="shared" si="47"/>
        <v>7.0322645319134597E-2</v>
      </c>
      <c r="AH116" s="24">
        <f t="shared" si="48"/>
        <v>0.23353928801163623</v>
      </c>
      <c r="AI116" s="24">
        <f t="shared" si="49"/>
        <v>-43591410</v>
      </c>
      <c r="AJ116" s="21">
        <f t="shared" si="50"/>
        <v>-92009160</v>
      </c>
      <c r="AK116" s="21">
        <v>47369656</v>
      </c>
      <c r="AL116" s="21">
        <v>80903681</v>
      </c>
      <c r="AM116" s="21">
        <f t="shared" si="51"/>
        <v>-350289773</v>
      </c>
      <c r="AN116" s="21">
        <f t="shared" si="52"/>
        <v>-334483330</v>
      </c>
      <c r="AO116" s="24">
        <f t="shared" si="53"/>
        <v>-61230218</v>
      </c>
      <c r="AP116" s="21">
        <f t="shared" si="54"/>
        <v>45423775</v>
      </c>
      <c r="AQ116" s="21">
        <f t="shared" si="55"/>
        <v>-218314665</v>
      </c>
      <c r="AR116" s="5"/>
      <c r="AS116" s="11"/>
      <c r="AT116" s="5"/>
      <c r="AU116" s="5"/>
      <c r="AV116" s="5"/>
      <c r="AW116" s="5"/>
      <c r="AX116" s="5"/>
      <c r="AY116" s="5"/>
      <c r="AZ116" s="5"/>
    </row>
    <row r="117" spans="1:52" s="3" customFormat="1">
      <c r="A117" s="4" t="s">
        <v>177</v>
      </c>
      <c r="B117" s="21">
        <v>316207029</v>
      </c>
      <c r="C117" s="21">
        <v>761433656</v>
      </c>
      <c r="D117" s="24">
        <f t="shared" si="37"/>
        <v>151.57665369207163</v>
      </c>
      <c r="E117" s="21">
        <v>118282266</v>
      </c>
      <c r="F117" s="21">
        <v>859066516</v>
      </c>
      <c r="G117" s="24">
        <f t="shared" si="30"/>
        <v>50.255744212942879</v>
      </c>
      <c r="H117" s="21">
        <v>197222900</v>
      </c>
      <c r="I117" s="24">
        <f t="shared" si="33"/>
        <v>94.540552460160768</v>
      </c>
      <c r="J117" s="24">
        <f t="shared" si="10"/>
        <v>107.29184544485375</v>
      </c>
      <c r="K117" s="21">
        <v>97184388</v>
      </c>
      <c r="L117" s="24">
        <f t="shared" si="34"/>
        <v>0.11312789660632053</v>
      </c>
      <c r="M117" s="24">
        <f t="shared" si="35"/>
        <v>8.9340267917862768</v>
      </c>
      <c r="N117" s="24">
        <f t="shared" si="63"/>
        <v>-0.4367928025285906</v>
      </c>
      <c r="O117" s="21">
        <v>582667371</v>
      </c>
      <c r="P117" s="21">
        <v>962019549</v>
      </c>
      <c r="Q117" s="24">
        <f t="shared" si="40"/>
        <v>0.60567102987217991</v>
      </c>
      <c r="R117" s="21">
        <v>506899074</v>
      </c>
      <c r="S117" s="21">
        <v>578284012</v>
      </c>
      <c r="T117" s="24">
        <f t="shared" si="31"/>
        <v>0.87655730312668578</v>
      </c>
      <c r="U117" s="21">
        <f t="shared" si="61"/>
        <v>403.77792370663531</v>
      </c>
      <c r="V117" s="24"/>
      <c r="W117" s="24">
        <v>0</v>
      </c>
      <c r="X117" s="24">
        <f t="shared" si="41"/>
        <v>0</v>
      </c>
      <c r="Y117" s="24">
        <f t="shared" si="42"/>
        <v>0</v>
      </c>
      <c r="Z117" s="24">
        <f t="shared" si="43"/>
        <v>0</v>
      </c>
      <c r="AA117" s="24">
        <f t="shared" si="44"/>
        <v>0</v>
      </c>
      <c r="AB117" s="24">
        <f t="shared" si="45"/>
        <v>0</v>
      </c>
      <c r="AC117" s="24">
        <f t="shared" si="56"/>
        <v>8.9831838973356959</v>
      </c>
      <c r="AD117" s="21">
        <v>379352178</v>
      </c>
      <c r="AE117" s="24">
        <f t="shared" si="46"/>
        <v>1.5359536725791516</v>
      </c>
      <c r="AF117" s="21">
        <v>48693653</v>
      </c>
      <c r="AG117" s="24">
        <f t="shared" si="47"/>
        <v>5.0616074330938572E-2</v>
      </c>
      <c r="AH117" s="24">
        <f t="shared" si="48"/>
        <v>0.12836001959108298</v>
      </c>
      <c r="AI117" s="24">
        <f t="shared" si="49"/>
        <v>-19970956</v>
      </c>
      <c r="AJ117" s="21">
        <f t="shared" si="50"/>
        <v>39455752</v>
      </c>
      <c r="AK117" s="21">
        <v>50964989</v>
      </c>
      <c r="AL117" s="21">
        <v>19673463</v>
      </c>
      <c r="AM117" s="21">
        <f t="shared" si="51"/>
        <v>-71351101</v>
      </c>
      <c r="AN117" s="21">
        <f t="shared" si="52"/>
        <v>-58514927</v>
      </c>
      <c r="AO117" s="24">
        <f t="shared" si="53"/>
        <v>-16583833</v>
      </c>
      <c r="AP117" s="21">
        <f t="shared" si="54"/>
        <v>3747659</v>
      </c>
      <c r="AQ117" s="21">
        <f t="shared" si="55"/>
        <v>-48490735</v>
      </c>
      <c r="AR117" s="5"/>
      <c r="AS117" s="11"/>
      <c r="AT117" s="5"/>
      <c r="AU117" s="5"/>
      <c r="AV117" s="5"/>
      <c r="AW117" s="5"/>
      <c r="AX117" s="5"/>
      <c r="AY117" s="5"/>
      <c r="AZ117" s="5"/>
    </row>
    <row r="118" spans="1:52" s="3" customFormat="1">
      <c r="A118" s="4" t="s">
        <v>176</v>
      </c>
      <c r="B118" s="48">
        <v>179971964</v>
      </c>
      <c r="C118" s="21">
        <v>471335747</v>
      </c>
      <c r="D118" s="24">
        <f t="shared" si="37"/>
        <v>139.36937157452647</v>
      </c>
      <c r="E118" s="21">
        <v>157738018</v>
      </c>
      <c r="F118" s="21">
        <v>538855663</v>
      </c>
      <c r="G118" s="24">
        <f t="shared" si="30"/>
        <v>106.84563701059221</v>
      </c>
      <c r="H118" s="21">
        <v>123036200</v>
      </c>
      <c r="I118" s="24">
        <f t="shared" si="33"/>
        <v>95.27860614399782</v>
      </c>
      <c r="J118" s="24">
        <f t="shared" si="10"/>
        <v>150.93640244112086</v>
      </c>
      <c r="K118" s="21">
        <v>40517613</v>
      </c>
      <c r="L118" s="24">
        <f t="shared" si="34"/>
        <v>7.5191959149921744E-2</v>
      </c>
      <c r="M118" s="24">
        <f t="shared" si="35"/>
        <v>8.7314724513514808</v>
      </c>
      <c r="N118" s="24">
        <f t="shared" si="63"/>
        <v>-0.37274279352775985</v>
      </c>
      <c r="O118" s="21">
        <v>524152444</v>
      </c>
      <c r="P118" s="21">
        <v>890668448</v>
      </c>
      <c r="Q118" s="24">
        <f t="shared" si="40"/>
        <v>0.58849333349237498</v>
      </c>
      <c r="R118" s="21">
        <v>382115082</v>
      </c>
      <c r="S118" s="21">
        <v>518963024</v>
      </c>
      <c r="T118" s="24">
        <f t="shared" si="31"/>
        <v>0.73630502430554667</v>
      </c>
      <c r="U118" s="21">
        <f t="shared" si="61"/>
        <v>492.50520912938737</v>
      </c>
      <c r="V118" s="24"/>
      <c r="W118" s="24">
        <v>0</v>
      </c>
      <c r="X118" s="24">
        <f t="shared" si="41"/>
        <v>0</v>
      </c>
      <c r="Y118" s="24">
        <f t="shared" si="42"/>
        <v>0</v>
      </c>
      <c r="Z118" s="24">
        <f t="shared" si="43"/>
        <v>0</v>
      </c>
      <c r="AA118" s="24">
        <f t="shared" si="44"/>
        <v>0</v>
      </c>
      <c r="AB118" s="24">
        <f t="shared" si="45"/>
        <v>0</v>
      </c>
      <c r="AC118" s="24">
        <f t="shared" si="56"/>
        <v>8.9497160676719414</v>
      </c>
      <c r="AD118" s="21">
        <v>366516004</v>
      </c>
      <c r="AE118" s="24">
        <f t="shared" si="46"/>
        <v>1.4300942885975587</v>
      </c>
      <c r="AF118" s="21">
        <v>28722697</v>
      </c>
      <c r="AG118" s="24">
        <f t="shared" si="47"/>
        <v>3.2248472553953099E-2</v>
      </c>
      <c r="AH118" s="24">
        <f t="shared" si="48"/>
        <v>7.8366828969356553E-2</v>
      </c>
      <c r="AI118" s="24">
        <f t="shared" si="49"/>
        <v>-34239326</v>
      </c>
      <c r="AJ118" s="21">
        <f t="shared" si="50"/>
        <v>-12650452</v>
      </c>
      <c r="AK118" s="21">
        <v>45408622</v>
      </c>
      <c r="AL118" s="21">
        <v>3089630</v>
      </c>
      <c r="AM118" s="21">
        <f t="shared" si="51"/>
        <v>-59827535</v>
      </c>
      <c r="AN118" s="21">
        <f t="shared" si="52"/>
        <v>-11914530</v>
      </c>
      <c r="AO118" s="24">
        <f t="shared" si="53"/>
        <v>10777289</v>
      </c>
      <c r="AP118" s="21">
        <f t="shared" si="54"/>
        <v>-58690294</v>
      </c>
      <c r="AQ118" s="21">
        <f t="shared" si="55"/>
        <v>-11794916</v>
      </c>
      <c r="AR118" s="5"/>
      <c r="AS118" s="11"/>
      <c r="AT118" s="5"/>
      <c r="AU118" s="5"/>
      <c r="AV118" s="5"/>
      <c r="AW118" s="5"/>
      <c r="AX118" s="5"/>
      <c r="AY118" s="5"/>
      <c r="AZ118" s="5"/>
    </row>
    <row r="119" spans="1:52" s="3" customFormat="1">
      <c r="A119" s="4" t="s">
        <v>175</v>
      </c>
      <c r="B119" s="21">
        <v>117313857</v>
      </c>
      <c r="C119" s="21">
        <v>303989711</v>
      </c>
      <c r="D119" s="24">
        <f t="shared" si="37"/>
        <v>140.85857598318518</v>
      </c>
      <c r="E119" s="21">
        <v>145087566</v>
      </c>
      <c r="F119" s="21">
        <v>312901181</v>
      </c>
      <c r="G119" s="24">
        <f t="shared" si="30"/>
        <v>169.24500387232479</v>
      </c>
      <c r="H119" s="21">
        <v>40380461</v>
      </c>
      <c r="I119" s="24">
        <f t="shared" si="33"/>
        <v>48.484760278613514</v>
      </c>
      <c r="J119" s="24">
        <f t="shared" si="10"/>
        <v>261.61881957689644</v>
      </c>
      <c r="K119" s="21">
        <v>-1319100</v>
      </c>
      <c r="L119" s="24">
        <f t="shared" si="34"/>
        <v>-4.2157079618053601E-3</v>
      </c>
      <c r="M119" s="24">
        <f t="shared" si="35"/>
        <v>8.4954072023306466</v>
      </c>
      <c r="N119" s="24">
        <f t="shared" si="63"/>
        <v>-0.41932283079671373</v>
      </c>
      <c r="O119" s="21">
        <v>512237914</v>
      </c>
      <c r="P119" s="21">
        <v>830840913</v>
      </c>
      <c r="Q119" s="24">
        <f t="shared" si="40"/>
        <v>0.61652947752706544</v>
      </c>
      <c r="R119" s="21">
        <v>310050739</v>
      </c>
      <c r="S119" s="21">
        <v>459755745</v>
      </c>
      <c r="T119" s="24">
        <f t="shared" si="31"/>
        <v>0.6743814348638536</v>
      </c>
      <c r="U119" s="21">
        <f t="shared" si="61"/>
        <v>620.20294400305806</v>
      </c>
      <c r="V119" s="24"/>
      <c r="W119" s="24">
        <v>0</v>
      </c>
      <c r="X119" s="24">
        <f t="shared" si="41"/>
        <v>0</v>
      </c>
      <c r="Y119" s="24">
        <f t="shared" si="42"/>
        <v>0</v>
      </c>
      <c r="Z119" s="24">
        <f t="shared" si="43"/>
        <v>0</v>
      </c>
      <c r="AA119" s="24">
        <f t="shared" si="44"/>
        <v>0</v>
      </c>
      <c r="AB119" s="24">
        <f t="shared" si="45"/>
        <v>0</v>
      </c>
      <c r="AC119" s="24">
        <f t="shared" si="56"/>
        <v>8.9195178743010128</v>
      </c>
      <c r="AD119" s="21">
        <v>318602999</v>
      </c>
      <c r="AE119" s="24">
        <f t="shared" si="46"/>
        <v>1.6077623738877611</v>
      </c>
      <c r="AF119" s="21">
        <v>-5516629</v>
      </c>
      <c r="AG119" s="24">
        <f t="shared" si="47"/>
        <v>-6.6398138484545233E-3</v>
      </c>
      <c r="AH119" s="24">
        <f t="shared" si="48"/>
        <v>-1.7315056723618601E-2</v>
      </c>
      <c r="AI119" s="24">
        <f t="shared" si="49"/>
        <v>-17527343</v>
      </c>
      <c r="AJ119" s="21">
        <f t="shared" si="50"/>
        <v>-33098783</v>
      </c>
      <c r="AK119" s="21">
        <v>40119725</v>
      </c>
      <c r="AL119" s="21">
        <v>13866919</v>
      </c>
      <c r="AM119" s="21">
        <f t="shared" si="51"/>
        <v>-38277492</v>
      </c>
      <c r="AN119" s="21">
        <f t="shared" si="52"/>
        <v>-38661303</v>
      </c>
      <c r="AO119" s="24">
        <f t="shared" si="53"/>
        <v>-218517</v>
      </c>
      <c r="AP119" s="21">
        <f t="shared" si="54"/>
        <v>602328</v>
      </c>
      <c r="AQ119" s="21">
        <f t="shared" si="55"/>
        <v>-4197529</v>
      </c>
      <c r="AR119" s="5"/>
      <c r="AS119" s="11"/>
      <c r="AT119" s="5"/>
      <c r="AU119" s="5"/>
      <c r="AV119" s="5"/>
      <c r="AW119" s="5"/>
      <c r="AX119" s="5"/>
      <c r="AY119" s="5"/>
      <c r="AZ119" s="5"/>
    </row>
    <row r="120" spans="1:52" s="3" customFormat="1">
      <c r="A120" s="4" t="s">
        <v>174</v>
      </c>
      <c r="B120" s="21">
        <v>88997076</v>
      </c>
      <c r="C120" s="21">
        <v>189825073</v>
      </c>
      <c r="D120" s="24">
        <f t="shared" si="37"/>
        <v>171.12561700424052</v>
      </c>
      <c r="E120" s="21">
        <v>111988783</v>
      </c>
      <c r="F120" s="21">
        <v>188128177</v>
      </c>
      <c r="G120" s="24">
        <f t="shared" si="30"/>
        <v>217.27689305680138</v>
      </c>
      <c r="H120" s="21">
        <v>25915064</v>
      </c>
      <c r="I120" s="24">
        <f t="shared" si="33"/>
        <v>49.83007887477541</v>
      </c>
      <c r="J120" s="24">
        <f t="shared" si="10"/>
        <v>338.5724311862665</v>
      </c>
      <c r="K120" s="21">
        <v>40577005</v>
      </c>
      <c r="L120" s="24">
        <f t="shared" si="34"/>
        <v>0.21568807845302196</v>
      </c>
      <c r="M120" s="24">
        <f t="shared" si="35"/>
        <v>8.2744538471142306</v>
      </c>
      <c r="N120" s="24">
        <f t="shared" si="63"/>
        <v>-0.39876169083554847</v>
      </c>
      <c r="O120" s="21">
        <v>473576611</v>
      </c>
      <c r="P120" s="21">
        <v>792563421</v>
      </c>
      <c r="Q120" s="24">
        <f t="shared" si="40"/>
        <v>0.59752519287664674</v>
      </c>
      <c r="R120" s="21">
        <v>234251091</v>
      </c>
      <c r="S120" s="21">
        <v>456451596</v>
      </c>
      <c r="T120" s="24">
        <f t="shared" si="31"/>
        <v>0.5132002890400672</v>
      </c>
      <c r="U120" s="21">
        <f t="shared" si="61"/>
        <v>777.02070820053677</v>
      </c>
      <c r="V120" s="24"/>
      <c r="W120" s="24">
        <v>0</v>
      </c>
      <c r="X120" s="24">
        <f t="shared" si="41"/>
        <v>0</v>
      </c>
      <c r="Y120" s="24">
        <f t="shared" si="42"/>
        <v>0</v>
      </c>
      <c r="Z120" s="24">
        <f t="shared" si="43"/>
        <v>0</v>
      </c>
      <c r="AA120" s="24">
        <f t="shared" si="44"/>
        <v>0</v>
      </c>
      <c r="AB120" s="24">
        <f t="shared" si="45"/>
        <v>0</v>
      </c>
      <c r="AC120" s="24">
        <f t="shared" si="56"/>
        <v>8.8990340245658714</v>
      </c>
      <c r="AD120" s="21">
        <v>318986810</v>
      </c>
      <c r="AE120" s="24">
        <f t="shared" si="46"/>
        <v>1.4846275650080956</v>
      </c>
      <c r="AF120" s="21">
        <v>-23043972</v>
      </c>
      <c r="AG120" s="24">
        <f t="shared" si="47"/>
        <v>-2.9075240402748791E-2</v>
      </c>
      <c r="AH120" s="24">
        <f t="shared" si="48"/>
        <v>-7.2241143763906723E-2</v>
      </c>
      <c r="AI120" s="24">
        <f t="shared" si="49"/>
        <v>675173</v>
      </c>
      <c r="AJ120" s="21">
        <f t="shared" si="50"/>
        <v>-32718349</v>
      </c>
      <c r="AK120" s="21">
        <v>33338810</v>
      </c>
      <c r="AL120" s="21">
        <v>13648402</v>
      </c>
      <c r="AM120" s="21">
        <f t="shared" si="51"/>
        <v>91766269</v>
      </c>
      <c r="AN120" s="21">
        <f t="shared" si="52"/>
        <v>-21509849</v>
      </c>
      <c r="AO120" s="24">
        <f t="shared" si="53"/>
        <v>-8295246</v>
      </c>
      <c r="AP120" s="21">
        <f t="shared" si="54"/>
        <v>121571364</v>
      </c>
      <c r="AQ120" s="21">
        <f t="shared" si="55"/>
        <v>-63620977</v>
      </c>
      <c r="AR120" s="5"/>
      <c r="AS120" s="11"/>
      <c r="AT120" s="5"/>
      <c r="AU120" s="5"/>
      <c r="AV120" s="5"/>
      <c r="AW120" s="5"/>
      <c r="AX120" s="5"/>
      <c r="AY120" s="5"/>
      <c r="AZ120" s="5"/>
    </row>
    <row r="121" spans="1:52" s="3" customFormat="1">
      <c r="A121" s="4" t="s">
        <v>173</v>
      </c>
      <c r="B121" s="21">
        <v>64547233</v>
      </c>
      <c r="C121" s="21">
        <v>60328476</v>
      </c>
      <c r="D121" s="24">
        <f t="shared" si="37"/>
        <v>390.52436937077607</v>
      </c>
      <c r="E121" s="21">
        <v>79270434</v>
      </c>
      <c r="F121" s="21">
        <v>56303262</v>
      </c>
      <c r="G121" s="24">
        <f t="shared" si="30"/>
        <v>513.89044581466703</v>
      </c>
      <c r="H121" s="21">
        <v>11761388</v>
      </c>
      <c r="I121" s="24">
        <f t="shared" si="33"/>
        <v>71.158877277125313</v>
      </c>
      <c r="J121" s="24">
        <f t="shared" si="10"/>
        <v>833.25593790831783</v>
      </c>
      <c r="K121" s="21">
        <v>37555472</v>
      </c>
      <c r="L121" s="24">
        <f t="shared" si="34"/>
        <v>0.66702124647769079</v>
      </c>
      <c r="M121" s="24">
        <f t="shared" si="35"/>
        <v>7.750533556974986</v>
      </c>
      <c r="N121" s="24">
        <f t="shared" si="63"/>
        <v>-0.70071861165167193</v>
      </c>
      <c r="O121" s="21">
        <v>452066762</v>
      </c>
      <c r="P121" s="21">
        <v>884329690</v>
      </c>
      <c r="Q121" s="24">
        <f t="shared" si="40"/>
        <v>0.51119708759297677</v>
      </c>
      <c r="R121" s="21">
        <v>160198998</v>
      </c>
      <c r="S121" s="21">
        <v>414005383</v>
      </c>
      <c r="T121" s="24">
        <f t="shared" si="31"/>
        <v>0.38694907017670349</v>
      </c>
      <c r="U121" s="21">
        <f t="shared" si="61"/>
        <v>1809.4966516173638</v>
      </c>
      <c r="V121" s="24"/>
      <c r="W121" s="24">
        <v>0</v>
      </c>
      <c r="X121" s="24">
        <f t="shared" si="41"/>
        <v>0</v>
      </c>
      <c r="Y121" s="24">
        <f t="shared" si="42"/>
        <v>0</v>
      </c>
      <c r="Z121" s="24">
        <f t="shared" si="43"/>
        <v>0</v>
      </c>
      <c r="AA121" s="24">
        <f t="shared" si="44"/>
        <v>0</v>
      </c>
      <c r="AB121" s="24">
        <f t="shared" si="45"/>
        <v>0</v>
      </c>
      <c r="AC121" s="24">
        <f t="shared" si="56"/>
        <v>8.9466142060246465</v>
      </c>
      <c r="AD121" s="21">
        <v>432262928</v>
      </c>
      <c r="AE121" s="24">
        <f t="shared" si="46"/>
        <v>1.0458143243780553</v>
      </c>
      <c r="AF121" s="21">
        <v>-22368799</v>
      </c>
      <c r="AG121" s="24">
        <f t="shared" si="47"/>
        <v>-2.5294637568936535E-2</v>
      </c>
      <c r="AH121" s="24">
        <f t="shared" si="48"/>
        <v>-5.1748131868481678E-2</v>
      </c>
      <c r="AI121" s="24">
        <f t="shared" si="49"/>
        <v>27094230</v>
      </c>
      <c r="AJ121" s="21">
        <f t="shared" si="50"/>
        <v>-36418220</v>
      </c>
      <c r="AK121" s="21">
        <v>26605682</v>
      </c>
      <c r="AL121" s="21">
        <v>5353156</v>
      </c>
      <c r="AM121" s="21">
        <f t="shared" si="51"/>
        <v>-41912575</v>
      </c>
      <c r="AN121" s="21">
        <f t="shared" si="52"/>
        <v>-12251384</v>
      </c>
      <c r="AO121" s="24">
        <f t="shared" si="53"/>
        <v>8431550</v>
      </c>
      <c r="AP121" s="21">
        <f t="shared" si="54"/>
        <v>-38092741</v>
      </c>
      <c r="AQ121" s="21">
        <f t="shared" si="55"/>
        <v>-59924271</v>
      </c>
      <c r="AR121" s="5"/>
      <c r="AS121" s="11"/>
      <c r="AT121" s="5"/>
      <c r="AU121" s="5"/>
      <c r="AV121" s="5"/>
      <c r="AW121" s="5"/>
      <c r="AX121" s="5"/>
      <c r="AY121" s="5"/>
      <c r="AZ121" s="5"/>
    </row>
    <row r="122" spans="1:52" s="3" customFormat="1">
      <c r="A122" s="4" t="s">
        <v>172</v>
      </c>
      <c r="B122" s="21">
        <v>65095074</v>
      </c>
      <c r="C122" s="21">
        <v>28791250</v>
      </c>
      <c r="D122" s="24">
        <f t="shared" si="37"/>
        <v>825.2403771979333</v>
      </c>
      <c r="E122" s="21">
        <v>42852214</v>
      </c>
      <c r="F122" s="21">
        <v>25276980</v>
      </c>
      <c r="G122" s="24">
        <f t="shared" si="30"/>
        <v>618.78666320106277</v>
      </c>
      <c r="H122" s="21">
        <v>5996958</v>
      </c>
      <c r="I122" s="24">
        <f t="shared" si="33"/>
        <v>76.026211783093828</v>
      </c>
      <c r="J122" s="24">
        <f t="shared" si="10"/>
        <v>1368.0008286159023</v>
      </c>
      <c r="K122" s="21">
        <v>53171358</v>
      </c>
      <c r="L122" s="24">
        <f t="shared" si="34"/>
        <v>2.1035486834265802</v>
      </c>
      <c r="M122" s="24">
        <f t="shared" si="35"/>
        <v>7.4027251848127626</v>
      </c>
      <c r="N122" s="24">
        <f t="shared" si="63"/>
        <v>-0.55105656222902322</v>
      </c>
      <c r="O122" s="21">
        <v>439815378</v>
      </c>
      <c r="P122" s="21">
        <v>842417115</v>
      </c>
      <c r="Q122" s="24">
        <f t="shared" si="40"/>
        <v>0.52208741984070439</v>
      </c>
      <c r="R122" s="21">
        <v>129345898</v>
      </c>
      <c r="S122" s="21">
        <v>221262362</v>
      </c>
      <c r="T122" s="24">
        <f t="shared" si="31"/>
        <v>0.58458156566185437</v>
      </c>
      <c r="U122" s="21">
        <f t="shared" si="61"/>
        <v>2890.157629481419</v>
      </c>
      <c r="V122" s="24"/>
      <c r="W122" s="24">
        <v>0</v>
      </c>
      <c r="X122" s="24">
        <f t="shared" si="41"/>
        <v>0</v>
      </c>
      <c r="Y122" s="24">
        <f t="shared" si="42"/>
        <v>0</v>
      </c>
      <c r="Z122" s="24">
        <f t="shared" si="43"/>
        <v>0</v>
      </c>
      <c r="AA122" s="24">
        <f t="shared" si="44"/>
        <v>0</v>
      </c>
      <c r="AB122" s="24">
        <f t="shared" si="45"/>
        <v>0</v>
      </c>
      <c r="AC122" s="24">
        <f t="shared" si="56"/>
        <v>8.9255271816277517</v>
      </c>
      <c r="AD122" s="21">
        <v>402601737</v>
      </c>
      <c r="AE122" s="24">
        <f t="shared" si="46"/>
        <v>1.0924328873424607</v>
      </c>
      <c r="AF122" s="21">
        <v>4725431</v>
      </c>
      <c r="AG122" s="24">
        <f t="shared" si="47"/>
        <v>5.6093720270628646E-3</v>
      </c>
      <c r="AH122" s="24">
        <f t="shared" si="48"/>
        <v>1.1737234506765181E-2</v>
      </c>
      <c r="AI122" s="24">
        <f t="shared" si="49"/>
        <v>-30850389</v>
      </c>
      <c r="AJ122" s="21">
        <f t="shared" si="50"/>
        <v>1682193</v>
      </c>
      <c r="AK122" s="21">
        <v>20449505</v>
      </c>
      <c r="AL122" s="21">
        <v>13784706</v>
      </c>
      <c r="AM122" s="21">
        <f t="shared" si="51"/>
        <v>-215514036</v>
      </c>
      <c r="AN122" s="21">
        <f t="shared" si="52"/>
        <v>-99001426</v>
      </c>
      <c r="AO122" s="24">
        <f t="shared" si="53"/>
        <v>-13136666</v>
      </c>
      <c r="AP122" s="21">
        <f t="shared" si="54"/>
        <v>-103375944</v>
      </c>
      <c r="AQ122" s="21">
        <f t="shared" si="55"/>
        <v>-48445927</v>
      </c>
      <c r="AR122" s="5"/>
      <c r="AS122" s="11"/>
      <c r="AT122" s="5"/>
      <c r="AU122" s="5"/>
      <c r="AV122" s="5"/>
      <c r="AW122" s="5"/>
      <c r="AX122" s="5"/>
      <c r="AY122" s="5"/>
      <c r="AZ122" s="5"/>
    </row>
    <row r="123" spans="1:52" s="3" customFormat="1">
      <c r="A123" s="4" t="s">
        <v>171</v>
      </c>
      <c r="B123" s="21">
        <v>20819424</v>
      </c>
      <c r="C123" s="21">
        <v>91711962</v>
      </c>
      <c r="D123" s="24">
        <f t="shared" si="37"/>
        <v>82.858218211491319</v>
      </c>
      <c r="E123" s="21">
        <v>44534407</v>
      </c>
      <c r="F123" s="21">
        <v>94381422</v>
      </c>
      <c r="G123" s="24">
        <f t="shared" si="30"/>
        <v>172.22731137702078</v>
      </c>
      <c r="H123" s="21">
        <v>54158282</v>
      </c>
      <c r="I123" s="24">
        <f t="shared" si="33"/>
        <v>215.5419260357771</v>
      </c>
      <c r="J123" s="24">
        <f t="shared" si="10"/>
        <v>39.543603552734993</v>
      </c>
      <c r="K123" s="21">
        <v>182355929</v>
      </c>
      <c r="L123" s="24">
        <f t="shared" si="34"/>
        <v>1.9321167782362931</v>
      </c>
      <c r="M123" s="24">
        <f t="shared" si="35"/>
        <v>7.9748865163646432</v>
      </c>
      <c r="N123" s="24">
        <f t="shared" si="63"/>
        <v>2.7338883838180035</v>
      </c>
      <c r="O123" s="21">
        <v>340813952</v>
      </c>
      <c r="P123" s="21">
        <v>626903079</v>
      </c>
      <c r="Q123" s="24">
        <f t="shared" si="40"/>
        <v>0.54364695822462217</v>
      </c>
      <c r="R123" s="21">
        <v>68558159</v>
      </c>
      <c r="S123" s="21">
        <v>135878784</v>
      </c>
      <c r="T123" s="24">
        <f t="shared" si="31"/>
        <v>0.50455381614248185</v>
      </c>
      <c r="U123" s="21">
        <f t="shared" si="61"/>
        <v>512.10317595526044</v>
      </c>
      <c r="V123" s="24"/>
      <c r="W123" s="24">
        <v>0</v>
      </c>
      <c r="X123" s="24">
        <f t="shared" si="41"/>
        <v>0</v>
      </c>
      <c r="Y123" s="24">
        <f t="shared" si="42"/>
        <v>0</v>
      </c>
      <c r="Z123" s="24">
        <f t="shared" si="43"/>
        <v>0</v>
      </c>
      <c r="AA123" s="24">
        <f t="shared" si="44"/>
        <v>0</v>
      </c>
      <c r="AB123" s="24">
        <f t="shared" si="45"/>
        <v>0</v>
      </c>
      <c r="AC123" s="24">
        <f t="shared" si="56"/>
        <v>8.7972004028576638</v>
      </c>
      <c r="AD123" s="21">
        <v>286089127</v>
      </c>
      <c r="AE123" s="24">
        <f t="shared" si="46"/>
        <v>1.19128593097493</v>
      </c>
      <c r="AF123" s="21">
        <v>-26124958</v>
      </c>
      <c r="AG123" s="24">
        <f t="shared" si="47"/>
        <v>-4.1673041455902629E-2</v>
      </c>
      <c r="AH123" s="24">
        <f t="shared" si="48"/>
        <v>-9.1317549443254445E-2</v>
      </c>
      <c r="AI123" s="24">
        <f t="shared" si="49"/>
        <v>18323378</v>
      </c>
      <c r="AJ123" s="21">
        <f t="shared" si="50"/>
        <v>4835931</v>
      </c>
      <c r="AK123" s="21">
        <v>204560947</v>
      </c>
      <c r="AL123" s="21">
        <v>648040</v>
      </c>
      <c r="AM123" s="21">
        <f t="shared" si="51"/>
        <v>64767241</v>
      </c>
      <c r="AN123" s="21">
        <f t="shared" si="52"/>
        <v>8310460</v>
      </c>
      <c r="AO123" s="24">
        <f t="shared" si="53"/>
        <v>2316794</v>
      </c>
      <c r="AP123" s="21">
        <f t="shared" si="54"/>
        <v>54139987</v>
      </c>
      <c r="AQ123" s="21">
        <f t="shared" si="55"/>
        <v>-208480887</v>
      </c>
      <c r="AR123" s="5"/>
      <c r="AS123" s="11"/>
      <c r="AT123" s="5"/>
      <c r="AU123" s="5"/>
      <c r="AV123" s="5"/>
      <c r="AW123" s="5"/>
      <c r="AX123" s="5"/>
      <c r="AY123" s="5"/>
      <c r="AZ123" s="5"/>
    </row>
    <row r="124" spans="1:52" s="3" customFormat="1">
      <c r="A124" s="4" t="s">
        <v>170</v>
      </c>
      <c r="B124" s="21">
        <v>14047992</v>
      </c>
      <c r="C124" s="21">
        <v>61852646</v>
      </c>
      <c r="D124" s="24">
        <f t="shared" si="37"/>
        <v>82.898912360192327</v>
      </c>
      <c r="E124" s="21">
        <v>49370338</v>
      </c>
      <c r="F124" s="21">
        <v>56767317</v>
      </c>
      <c r="G124" s="24">
        <f t="shared" si="30"/>
        <v>317.43922951299601</v>
      </c>
      <c r="H124" s="21">
        <v>73234622</v>
      </c>
      <c r="I124" s="24">
        <f t="shared" si="33"/>
        <v>432.16642712423328</v>
      </c>
      <c r="J124" s="24">
        <f t="shared" si="10"/>
        <v>-31.828285251044974</v>
      </c>
      <c r="K124" s="21">
        <v>18521952</v>
      </c>
      <c r="L124" s="24">
        <f t="shared" si="34"/>
        <v>0.32627844645185539</v>
      </c>
      <c r="M124" s="24">
        <f t="shared" si="35"/>
        <v>7.7540983686021914</v>
      </c>
      <c r="N124" s="24">
        <f t="shared" si="63"/>
        <v>-0.39853293373774346</v>
      </c>
      <c r="O124" s="21">
        <v>349124412</v>
      </c>
      <c r="P124" s="21">
        <v>691670320</v>
      </c>
      <c r="Q124" s="24">
        <f t="shared" si="40"/>
        <v>0.50475551994192835</v>
      </c>
      <c r="R124" s="21">
        <v>69289798</v>
      </c>
      <c r="S124" s="21">
        <v>104656283</v>
      </c>
      <c r="T124" s="24">
        <f t="shared" si="31"/>
        <v>0.66207012148520505</v>
      </c>
      <c r="U124" s="21">
        <f t="shared" si="61"/>
        <v>801.00256219282846</v>
      </c>
      <c r="V124" s="24"/>
      <c r="W124" s="24">
        <v>0</v>
      </c>
      <c r="X124" s="24">
        <f t="shared" si="41"/>
        <v>0</v>
      </c>
      <c r="Y124" s="24">
        <f t="shared" si="42"/>
        <v>0</v>
      </c>
      <c r="Z124" s="24">
        <f t="shared" si="43"/>
        <v>0</v>
      </c>
      <c r="AA124" s="24">
        <f t="shared" si="44"/>
        <v>0</v>
      </c>
      <c r="AB124" s="24">
        <f t="shared" si="45"/>
        <v>0</v>
      </c>
      <c r="AC124" s="24">
        <f t="shared" si="56"/>
        <v>8.8398991402344489</v>
      </c>
      <c r="AD124" s="21">
        <v>342545908</v>
      </c>
      <c r="AE124" s="24">
        <f t="shared" si="46"/>
        <v>1.019204736785237</v>
      </c>
      <c r="AF124" s="21">
        <v>-7801580</v>
      </c>
      <c r="AG124" s="24">
        <f t="shared" si="47"/>
        <v>-1.1279333194461777E-2</v>
      </c>
      <c r="AH124" s="24">
        <f t="shared" si="48"/>
        <v>-2.2775283014036179E-2</v>
      </c>
      <c r="AI124" s="24">
        <f t="shared" si="49"/>
        <v>-28185879</v>
      </c>
      <c r="AJ124" s="21">
        <f t="shared" si="50"/>
        <v>16699227</v>
      </c>
      <c r="AK124" s="21">
        <v>195960349</v>
      </c>
      <c r="AL124" s="21">
        <v>2964834</v>
      </c>
      <c r="AM124" s="21">
        <f t="shared" si="51"/>
        <v>28879791</v>
      </c>
      <c r="AN124" s="21">
        <f t="shared" si="52"/>
        <v>54283176</v>
      </c>
      <c r="AO124" s="24">
        <f t="shared" si="53"/>
        <v>83063</v>
      </c>
      <c r="AP124" s="21">
        <f t="shared" si="54"/>
        <v>-25486448</v>
      </c>
      <c r="AQ124" s="21">
        <f t="shared" si="55"/>
        <v>-26323532</v>
      </c>
      <c r="AR124" s="5"/>
      <c r="AS124" s="11"/>
      <c r="AT124" s="5"/>
      <c r="AU124" s="5"/>
      <c r="AV124" s="5"/>
      <c r="AW124" s="5"/>
      <c r="AX124" s="5"/>
      <c r="AY124" s="5"/>
      <c r="AZ124" s="5"/>
    </row>
    <row r="125" spans="1:52" s="3" customFormat="1">
      <c r="A125" s="4" t="s">
        <v>51</v>
      </c>
      <c r="B125" s="21">
        <v>8990966</v>
      </c>
      <c r="C125" s="21">
        <v>75779478</v>
      </c>
      <c r="D125" s="24">
        <f t="shared" si="37"/>
        <v>43.305954020955383</v>
      </c>
      <c r="E125" s="21">
        <v>66069565</v>
      </c>
      <c r="F125" s="21">
        <v>80299945</v>
      </c>
      <c r="G125" s="24">
        <f t="shared" si="30"/>
        <v>300.31641024162593</v>
      </c>
      <c r="H125" s="21">
        <v>135504774</v>
      </c>
      <c r="I125" s="24">
        <f t="shared" si="33"/>
        <v>652.67330701327876</v>
      </c>
      <c r="J125" s="24">
        <f t="shared" si="10"/>
        <v>-309.05094275069746</v>
      </c>
      <c r="K125" s="21">
        <v>46309372</v>
      </c>
      <c r="L125" s="24">
        <f t="shared" si="34"/>
        <v>0.57670490309800337</v>
      </c>
      <c r="M125" s="24">
        <f t="shared" si="35"/>
        <v>7.904715247816605</v>
      </c>
      <c r="N125" s="24">
        <f t="shared" si="63"/>
        <v>0.41454536243099177</v>
      </c>
      <c r="O125" s="21">
        <v>403407588</v>
      </c>
      <c r="P125" s="21">
        <v>720550111</v>
      </c>
      <c r="Q125" s="24">
        <f t="shared" si="40"/>
        <v>0.55986055909441113</v>
      </c>
      <c r="R125" s="21">
        <v>233609332</v>
      </c>
      <c r="S125" s="21">
        <v>182281941</v>
      </c>
      <c r="T125" s="24">
        <f t="shared" si="31"/>
        <v>1.2815824251070489</v>
      </c>
      <c r="U125" s="21">
        <f t="shared" ref="U125:U156" si="64">(D125+G125+I125+J125+L125)</f>
        <v>687.82143342826055</v>
      </c>
      <c r="V125" s="24"/>
      <c r="W125" s="24">
        <v>0</v>
      </c>
      <c r="X125" s="24">
        <f t="shared" si="41"/>
        <v>0</v>
      </c>
      <c r="Y125" s="24">
        <f t="shared" si="42"/>
        <v>0</v>
      </c>
      <c r="Z125" s="24">
        <f t="shared" si="43"/>
        <v>0</v>
      </c>
      <c r="AA125" s="24">
        <f t="shared" si="44"/>
        <v>0</v>
      </c>
      <c r="AB125" s="24">
        <f t="shared" si="45"/>
        <v>0</v>
      </c>
      <c r="AC125" s="24">
        <f t="shared" si="56"/>
        <v>8.8576641894165018</v>
      </c>
      <c r="AD125" s="21">
        <v>317142523</v>
      </c>
      <c r="AE125" s="24">
        <f t="shared" si="46"/>
        <v>1.2720072482995288</v>
      </c>
      <c r="AF125" s="21">
        <v>-35987459</v>
      </c>
      <c r="AG125" s="24">
        <f t="shared" si="47"/>
        <v>-4.9944422255456429E-2</v>
      </c>
      <c r="AH125" s="24">
        <f t="shared" si="48"/>
        <v>-0.11347408937652931</v>
      </c>
      <c r="AI125" s="24">
        <f t="shared" si="49"/>
        <v>36012364</v>
      </c>
      <c r="AJ125" s="21">
        <f t="shared" si="50"/>
        <v>-65492484</v>
      </c>
      <c r="AK125" s="21">
        <v>186872577</v>
      </c>
      <c r="AL125" s="21">
        <v>3047897</v>
      </c>
      <c r="AM125" s="21">
        <f t="shared" si="51"/>
        <v>-709192929</v>
      </c>
      <c r="AN125" s="21">
        <f t="shared" si="52"/>
        <v>-398802085</v>
      </c>
      <c r="AO125" s="24">
        <f t="shared" si="53"/>
        <v>-2365030</v>
      </c>
      <c r="AP125" s="21">
        <f t="shared" si="54"/>
        <v>-308025814</v>
      </c>
      <c r="AQ125" s="21">
        <f t="shared" si="55"/>
        <v>-82296831</v>
      </c>
      <c r="AR125" s="5"/>
      <c r="AS125" s="11"/>
      <c r="AT125" s="5"/>
      <c r="AU125" s="5"/>
      <c r="AV125" s="5"/>
      <c r="AW125" s="5"/>
      <c r="AX125" s="5"/>
      <c r="AY125" s="5"/>
      <c r="AZ125" s="5"/>
    </row>
    <row r="126" spans="1:52" s="15" customFormat="1">
      <c r="A126" s="12" t="s">
        <v>193</v>
      </c>
      <c r="B126" s="46">
        <v>542017</v>
      </c>
      <c r="C126" s="46">
        <v>1637493</v>
      </c>
      <c r="D126" s="32">
        <f t="shared" si="37"/>
        <v>120.81651952099948</v>
      </c>
      <c r="E126" s="46">
        <v>577081</v>
      </c>
      <c r="F126" s="46">
        <v>1835082</v>
      </c>
      <c r="G126" s="32">
        <f t="shared" si="30"/>
        <v>114.78209965549225</v>
      </c>
      <c r="H126" s="46">
        <v>1362797</v>
      </c>
      <c r="I126" s="32">
        <f t="shared" si="33"/>
        <v>303.76979016093503</v>
      </c>
      <c r="J126" s="32">
        <f t="shared" si="10"/>
        <v>-68.171170984443307</v>
      </c>
      <c r="K126" s="46">
        <v>-183121</v>
      </c>
      <c r="L126" s="32">
        <f t="shared" si="34"/>
        <v>-9.978900125443986E-2</v>
      </c>
      <c r="M126" s="32">
        <f t="shared" si="35"/>
        <v>6.263655475319359</v>
      </c>
      <c r="N126" s="32"/>
      <c r="O126" s="46">
        <v>4605503</v>
      </c>
      <c r="P126" s="46">
        <v>11357182</v>
      </c>
      <c r="Q126" s="32">
        <f t="shared" si="40"/>
        <v>0.40551458979877225</v>
      </c>
      <c r="R126" s="46"/>
      <c r="S126" s="46"/>
      <c r="T126" s="32"/>
      <c r="U126" s="46">
        <f t="shared" si="64"/>
        <v>471.09744935172904</v>
      </c>
      <c r="V126" s="32"/>
      <c r="W126" s="32">
        <v>1</v>
      </c>
      <c r="X126" s="32">
        <f t="shared" si="41"/>
        <v>-68.171170984443307</v>
      </c>
      <c r="Y126" s="32">
        <f t="shared" si="42"/>
        <v>120.81651952099948</v>
      </c>
      <c r="Z126" s="32">
        <f t="shared" si="43"/>
        <v>114.78209965549225</v>
      </c>
      <c r="AA126" s="32">
        <f t="shared" si="44"/>
        <v>303.76979016093503</v>
      </c>
      <c r="AB126" s="32">
        <f t="shared" si="45"/>
        <v>-9.978900125443986E-2</v>
      </c>
      <c r="AC126" s="32">
        <f t="shared" si="56"/>
        <v>7.0552705854533198</v>
      </c>
      <c r="AD126" s="46">
        <v>6737955</v>
      </c>
      <c r="AE126" s="32">
        <f t="shared" si="46"/>
        <v>0.68351643785095029</v>
      </c>
      <c r="AF126" s="46">
        <v>24905</v>
      </c>
      <c r="AG126" s="32">
        <f t="shared" si="47"/>
        <v>2.1928855238914019E-3</v>
      </c>
      <c r="AH126" s="32">
        <f t="shared" si="48"/>
        <v>3.6962253384001525E-3</v>
      </c>
      <c r="AI126" s="32">
        <f t="shared" si="49"/>
        <v>-2361697</v>
      </c>
      <c r="AJ126" s="46">
        <f t="shared" si="50"/>
        <v>1986943</v>
      </c>
      <c r="AK126" s="46">
        <v>34723</v>
      </c>
      <c r="AL126" s="46">
        <v>682867</v>
      </c>
      <c r="AM126" s="46">
        <f t="shared" si="51"/>
        <v>-3249387</v>
      </c>
      <c r="AN126" s="46">
        <f t="shared" si="52"/>
        <v>-906391</v>
      </c>
      <c r="AO126" s="32">
        <f t="shared" si="53"/>
        <v>-240556</v>
      </c>
      <c r="AP126" s="46">
        <f t="shared" si="54"/>
        <v>-2102440</v>
      </c>
      <c r="AQ126" s="46">
        <f t="shared" si="55"/>
        <v>208026</v>
      </c>
      <c r="AR126" s="13"/>
      <c r="AS126" s="14"/>
      <c r="AT126" s="13"/>
      <c r="AU126" s="13"/>
      <c r="AV126" s="13"/>
      <c r="AW126" s="13"/>
      <c r="AX126" s="13"/>
      <c r="AY126" s="13"/>
      <c r="AZ126" s="13"/>
    </row>
    <row r="127" spans="1:52" s="15" customFormat="1">
      <c r="A127" s="12" t="s">
        <v>192</v>
      </c>
      <c r="B127" s="46">
        <v>252342</v>
      </c>
      <c r="C127" s="46">
        <v>2688989</v>
      </c>
      <c r="D127" s="32">
        <f t="shared" si="37"/>
        <v>34.25258712475209</v>
      </c>
      <c r="E127" s="46">
        <v>2564024</v>
      </c>
      <c r="F127" s="46">
        <v>2643153</v>
      </c>
      <c r="G127" s="32">
        <f t="shared" si="30"/>
        <v>354.07286676178035</v>
      </c>
      <c r="H127" s="46">
        <v>874165</v>
      </c>
      <c r="I127" s="32">
        <f t="shared" si="33"/>
        <v>118.65806256552183</v>
      </c>
      <c r="J127" s="32">
        <f t="shared" si="10"/>
        <v>269.6673913210106</v>
      </c>
      <c r="K127" s="46">
        <v>-72457</v>
      </c>
      <c r="L127" s="32">
        <f t="shared" si="34"/>
        <v>-2.7413093377492714E-2</v>
      </c>
      <c r="M127" s="32">
        <f t="shared" si="35"/>
        <v>6.4221223031742891</v>
      </c>
      <c r="N127" s="32">
        <f>(F127-F126)/F126</f>
        <v>0.44034598998845831</v>
      </c>
      <c r="O127" s="46">
        <v>3699112</v>
      </c>
      <c r="P127" s="46">
        <v>8107795</v>
      </c>
      <c r="Q127" s="32">
        <f t="shared" si="40"/>
        <v>0.45624143185662686</v>
      </c>
      <c r="R127" s="46"/>
      <c r="S127" s="46"/>
      <c r="T127" s="32"/>
      <c r="U127" s="46">
        <f t="shared" si="64"/>
        <v>776.62349467968738</v>
      </c>
      <c r="V127" s="32"/>
      <c r="W127" s="32">
        <v>1</v>
      </c>
      <c r="X127" s="32">
        <f t="shared" si="41"/>
        <v>269.6673913210106</v>
      </c>
      <c r="Y127" s="32">
        <f t="shared" si="42"/>
        <v>34.25258712475209</v>
      </c>
      <c r="Z127" s="32">
        <f t="shared" si="43"/>
        <v>354.07286676178035</v>
      </c>
      <c r="AA127" s="32">
        <f t="shared" si="44"/>
        <v>118.65806256552183</v>
      </c>
      <c r="AB127" s="32">
        <f t="shared" si="45"/>
        <v>-2.7413093377492714E-2</v>
      </c>
      <c r="AC127" s="32">
        <f t="shared" si="56"/>
        <v>6.9089027593235963</v>
      </c>
      <c r="AD127" s="46">
        <v>4408683</v>
      </c>
      <c r="AE127" s="32">
        <f t="shared" si="46"/>
        <v>0.8390514809071099</v>
      </c>
      <c r="AF127" s="46">
        <v>-2336792</v>
      </c>
      <c r="AG127" s="32">
        <f t="shared" si="47"/>
        <v>-0.28821547658765423</v>
      </c>
      <c r="AH127" s="32">
        <f t="shared" si="48"/>
        <v>-0.53004309903887392</v>
      </c>
      <c r="AI127" s="32">
        <f t="shared" si="49"/>
        <v>2374495</v>
      </c>
      <c r="AJ127" s="46">
        <f t="shared" si="50"/>
        <v>-2268951</v>
      </c>
      <c r="AK127" s="46">
        <v>50277</v>
      </c>
      <c r="AL127" s="46">
        <v>442311</v>
      </c>
      <c r="AM127" s="46">
        <f t="shared" si="51"/>
        <v>-1313628</v>
      </c>
      <c r="AN127" s="46">
        <f t="shared" si="52"/>
        <v>-765421</v>
      </c>
      <c r="AO127" s="32">
        <f t="shared" si="53"/>
        <v>-102743</v>
      </c>
      <c r="AP127" s="46">
        <f t="shared" si="54"/>
        <v>-445464</v>
      </c>
      <c r="AQ127" s="46">
        <f t="shared" si="55"/>
        <v>-2264335</v>
      </c>
      <c r="AR127" s="13"/>
      <c r="AS127" s="14"/>
      <c r="AT127" s="13"/>
      <c r="AU127" s="13"/>
      <c r="AV127" s="13"/>
      <c r="AW127" s="13"/>
      <c r="AX127" s="13"/>
      <c r="AY127" s="13"/>
      <c r="AZ127" s="13"/>
    </row>
    <row r="128" spans="1:52" s="15" customFormat="1">
      <c r="A128" s="12" t="s">
        <v>191</v>
      </c>
      <c r="B128" s="46">
        <v>4875</v>
      </c>
      <c r="C128" s="46">
        <v>706914</v>
      </c>
      <c r="D128" s="32">
        <f t="shared" si="37"/>
        <v>2.5171025046893964</v>
      </c>
      <c r="E128" s="46">
        <v>295073</v>
      </c>
      <c r="F128" s="46">
        <v>805871</v>
      </c>
      <c r="G128" s="32">
        <f t="shared" si="30"/>
        <v>133.64625976117765</v>
      </c>
      <c r="H128" s="46">
        <v>488550</v>
      </c>
      <c r="I128" s="32">
        <f t="shared" si="33"/>
        <v>252.25239562379582</v>
      </c>
      <c r="J128" s="32">
        <f t="shared" si="10"/>
        <v>-116.08903335792877</v>
      </c>
      <c r="K128" s="46">
        <v>72066</v>
      </c>
      <c r="L128" s="32">
        <f t="shared" si="34"/>
        <v>8.9426223303729749E-2</v>
      </c>
      <c r="M128" s="32">
        <f t="shared" si="35"/>
        <v>5.9062655275718985</v>
      </c>
      <c r="N128" s="32">
        <f t="shared" ref="N128:N134" si="65">(F128-F127)/F127</f>
        <v>-0.69510996904076305</v>
      </c>
      <c r="O128" s="46">
        <v>2933691</v>
      </c>
      <c r="P128" s="46">
        <v>6794167</v>
      </c>
      <c r="Q128" s="32">
        <f t="shared" si="40"/>
        <v>0.43179553873197407</v>
      </c>
      <c r="R128" s="46">
        <v>2805121</v>
      </c>
      <c r="S128" s="46">
        <v>2265787</v>
      </c>
      <c r="T128" s="32">
        <f t="shared" si="31"/>
        <v>1.238033848724527</v>
      </c>
      <c r="U128" s="46">
        <f t="shared" si="64"/>
        <v>272.41615075503785</v>
      </c>
      <c r="V128" s="32"/>
      <c r="W128" s="32">
        <v>1</v>
      </c>
      <c r="X128" s="32">
        <f t="shared" si="41"/>
        <v>-116.08903335792877</v>
      </c>
      <c r="Y128" s="32">
        <f t="shared" si="42"/>
        <v>2.5171025046893964</v>
      </c>
      <c r="Z128" s="32">
        <f t="shared" si="43"/>
        <v>133.64625976117765</v>
      </c>
      <c r="AA128" s="32">
        <f t="shared" si="44"/>
        <v>252.25239562379582</v>
      </c>
      <c r="AB128" s="32">
        <f t="shared" si="45"/>
        <v>8.9426223303729749E-2</v>
      </c>
      <c r="AC128" s="32">
        <f t="shared" si="56"/>
        <v>6.8321362175836287</v>
      </c>
      <c r="AD128" s="46">
        <v>3860476</v>
      </c>
      <c r="AE128" s="32">
        <f t="shared" si="46"/>
        <v>0.75992986357122805</v>
      </c>
      <c r="AF128" s="46">
        <v>37703</v>
      </c>
      <c r="AG128" s="32">
        <f t="shared" si="47"/>
        <v>5.5493189967217469E-3</v>
      </c>
      <c r="AH128" s="32">
        <f t="shared" si="48"/>
        <v>9.766412224813727E-3</v>
      </c>
      <c r="AI128" s="32">
        <f t="shared" si="49"/>
        <v>902</v>
      </c>
      <c r="AJ128" s="46">
        <f t="shared" si="50"/>
        <v>-27450</v>
      </c>
      <c r="AK128" s="46">
        <v>41661</v>
      </c>
      <c r="AL128" s="46">
        <v>339568</v>
      </c>
      <c r="AM128" s="46">
        <f t="shared" si="51"/>
        <v>-225843</v>
      </c>
      <c r="AN128" s="46">
        <f t="shared" si="52"/>
        <v>-270228</v>
      </c>
      <c r="AO128" s="32">
        <f t="shared" si="53"/>
        <v>-71189</v>
      </c>
      <c r="AP128" s="46">
        <f t="shared" si="54"/>
        <v>115574</v>
      </c>
      <c r="AQ128" s="46">
        <f t="shared" si="55"/>
        <v>-34363</v>
      </c>
      <c r="AR128" s="13"/>
      <c r="AS128" s="14"/>
      <c r="AT128" s="13"/>
      <c r="AU128" s="13"/>
      <c r="AV128" s="13"/>
      <c r="AW128" s="13"/>
      <c r="AX128" s="13"/>
      <c r="AY128" s="13"/>
      <c r="AZ128" s="13"/>
    </row>
    <row r="129" spans="1:52" s="15" customFormat="1">
      <c r="A129" s="12" t="s">
        <v>190</v>
      </c>
      <c r="B129" s="46">
        <v>6378</v>
      </c>
      <c r="C129" s="46">
        <v>353242</v>
      </c>
      <c r="D129" s="32">
        <f t="shared" si="37"/>
        <v>6.5902978694492731</v>
      </c>
      <c r="E129" s="46">
        <v>267623</v>
      </c>
      <c r="F129" s="46">
        <v>552250</v>
      </c>
      <c r="G129" s="32">
        <f t="shared" si="30"/>
        <v>176.88075147125397</v>
      </c>
      <c r="H129" s="46">
        <v>891030</v>
      </c>
      <c r="I129" s="32">
        <f t="shared" si="33"/>
        <v>920.68879125358819</v>
      </c>
      <c r="J129" s="32">
        <f t="shared" si="10"/>
        <v>-737.217741912885</v>
      </c>
      <c r="K129" s="46">
        <v>5880</v>
      </c>
      <c r="L129" s="32">
        <f t="shared" si="34"/>
        <v>1.0647351742870077E-2</v>
      </c>
      <c r="M129" s="32">
        <f t="shared" si="35"/>
        <v>5.7421357245434725</v>
      </c>
      <c r="N129" s="32">
        <f t="shared" si="65"/>
        <v>-0.31471662338016881</v>
      </c>
      <c r="O129" s="46">
        <v>2663463</v>
      </c>
      <c r="P129" s="46">
        <v>6568324</v>
      </c>
      <c r="Q129" s="32">
        <f t="shared" si="40"/>
        <v>0.40550115980880358</v>
      </c>
      <c r="R129" s="46">
        <v>5028778</v>
      </c>
      <c r="S129" s="46">
        <v>2066625</v>
      </c>
      <c r="T129" s="32">
        <f t="shared" si="31"/>
        <v>2.4333287364664611</v>
      </c>
      <c r="U129" s="46">
        <f t="shared" si="64"/>
        <v>366.95274603314925</v>
      </c>
      <c r="V129" s="32"/>
      <c r="W129" s="32">
        <v>1</v>
      </c>
      <c r="X129" s="32">
        <f t="shared" si="41"/>
        <v>-737.217741912885</v>
      </c>
      <c r="Y129" s="32">
        <f t="shared" si="42"/>
        <v>6.5902978694492731</v>
      </c>
      <c r="Z129" s="32">
        <f t="shared" si="43"/>
        <v>176.88075147125397</v>
      </c>
      <c r="AA129" s="32">
        <f t="shared" si="44"/>
        <v>920.68879125358819</v>
      </c>
      <c r="AB129" s="32">
        <f t="shared" si="45"/>
        <v>1.0647351742870077E-2</v>
      </c>
      <c r="AC129" s="32">
        <f t="shared" si="56"/>
        <v>6.8174545673668039</v>
      </c>
      <c r="AD129" s="46">
        <v>3904861</v>
      </c>
      <c r="AE129" s="32">
        <f t="shared" si="46"/>
        <v>0.68208906795914115</v>
      </c>
      <c r="AF129" s="46">
        <v>38605</v>
      </c>
      <c r="AG129" s="32">
        <f t="shared" si="47"/>
        <v>5.8774506251518654E-3</v>
      </c>
      <c r="AH129" s="32">
        <f t="shared" si="48"/>
        <v>9.8863954440375733E-3</v>
      </c>
      <c r="AI129" s="32">
        <f t="shared" si="49"/>
        <v>115912</v>
      </c>
      <c r="AJ129" s="46">
        <f t="shared" si="50"/>
        <v>-121904</v>
      </c>
      <c r="AK129" s="46">
        <v>35550</v>
      </c>
      <c r="AL129" s="46">
        <v>268379</v>
      </c>
      <c r="AM129" s="46">
        <f t="shared" si="51"/>
        <v>-246643</v>
      </c>
      <c r="AN129" s="46">
        <f t="shared" si="52"/>
        <v>-428673</v>
      </c>
      <c r="AO129" s="32">
        <f t="shared" si="53"/>
        <v>279446</v>
      </c>
      <c r="AP129" s="46">
        <f t="shared" si="54"/>
        <v>-97416</v>
      </c>
      <c r="AQ129" s="46">
        <f t="shared" si="55"/>
        <v>32725</v>
      </c>
      <c r="AR129" s="13"/>
      <c r="AS129" s="14"/>
      <c r="AT129" s="13"/>
      <c r="AU129" s="13"/>
      <c r="AV129" s="13"/>
      <c r="AW129" s="13"/>
      <c r="AX129" s="13"/>
      <c r="AY129" s="13"/>
      <c r="AZ129" s="13"/>
    </row>
    <row r="130" spans="1:52" s="15" customFormat="1">
      <c r="A130" s="12" t="s">
        <v>189</v>
      </c>
      <c r="B130" s="46">
        <v>1592</v>
      </c>
      <c r="C130" s="46">
        <v>414598</v>
      </c>
      <c r="D130" s="32">
        <f t="shared" si="37"/>
        <v>1.4015504175128679</v>
      </c>
      <c r="E130" s="46">
        <v>145719</v>
      </c>
      <c r="F130" s="46">
        <v>722055</v>
      </c>
      <c r="G130" s="32">
        <f t="shared" si="30"/>
        <v>73.661196169266887</v>
      </c>
      <c r="H130" s="46">
        <v>772947</v>
      </c>
      <c r="I130" s="32">
        <f t="shared" si="33"/>
        <v>680.48001919932074</v>
      </c>
      <c r="J130" s="32">
        <f t="shared" si="10"/>
        <v>-605.41727261254096</v>
      </c>
      <c r="K130" s="46">
        <v>255384</v>
      </c>
      <c r="L130" s="32">
        <f t="shared" si="34"/>
        <v>0.35369050834077737</v>
      </c>
      <c r="M130" s="32">
        <f t="shared" si="35"/>
        <v>5.8585702796842627</v>
      </c>
      <c r="N130" s="32">
        <f t="shared" si="65"/>
        <v>0.30747849705749208</v>
      </c>
      <c r="O130" s="46">
        <v>2234790</v>
      </c>
      <c r="P130" s="46">
        <v>6321681</v>
      </c>
      <c r="Q130" s="32">
        <f t="shared" si="40"/>
        <v>0.35351198518242222</v>
      </c>
      <c r="R130" s="46">
        <v>4738614</v>
      </c>
      <c r="S130" s="46">
        <v>2234790</v>
      </c>
      <c r="T130" s="32">
        <f t="shared" si="31"/>
        <v>2.120384465654491</v>
      </c>
      <c r="U130" s="46">
        <f t="shared" si="64"/>
        <v>150.47918368190034</v>
      </c>
      <c r="V130" s="32"/>
      <c r="W130" s="32">
        <v>1</v>
      </c>
      <c r="X130" s="32">
        <f t="shared" si="41"/>
        <v>-605.41727261254096</v>
      </c>
      <c r="Y130" s="32">
        <f t="shared" si="42"/>
        <v>1.4015504175128679</v>
      </c>
      <c r="Z130" s="32">
        <f t="shared" si="43"/>
        <v>73.661196169266887</v>
      </c>
      <c r="AA130" s="32">
        <f t="shared" si="44"/>
        <v>680.48001919932074</v>
      </c>
      <c r="AB130" s="32">
        <f t="shared" si="45"/>
        <v>0.35369050834077737</v>
      </c>
      <c r="AC130" s="32">
        <f t="shared" si="56"/>
        <v>6.8008325770089204</v>
      </c>
      <c r="AD130" s="46">
        <v>4086891</v>
      </c>
      <c r="AE130" s="32">
        <f t="shared" si="46"/>
        <v>0.54681908570598037</v>
      </c>
      <c r="AF130" s="46">
        <v>154517</v>
      </c>
      <c r="AG130" s="32">
        <f t="shared" si="47"/>
        <v>2.4442391193101962E-2</v>
      </c>
      <c r="AH130" s="32">
        <f t="shared" si="48"/>
        <v>3.7807957197781884E-2</v>
      </c>
      <c r="AI130" s="32">
        <f t="shared" si="49"/>
        <v>127333</v>
      </c>
      <c r="AJ130" s="46">
        <f t="shared" si="50"/>
        <v>78889</v>
      </c>
      <c r="AK130" s="46">
        <v>27106</v>
      </c>
      <c r="AL130" s="46">
        <v>547825</v>
      </c>
      <c r="AM130" s="46">
        <f t="shared" si="51"/>
        <v>-222762</v>
      </c>
      <c r="AN130" s="46">
        <f t="shared" si="52"/>
        <v>-508935</v>
      </c>
      <c r="AO130" s="32">
        <f t="shared" si="53"/>
        <v>446467</v>
      </c>
      <c r="AP130" s="46">
        <f t="shared" si="54"/>
        <v>-160294</v>
      </c>
      <c r="AQ130" s="46">
        <f t="shared" si="55"/>
        <v>-100867</v>
      </c>
      <c r="AR130" s="13"/>
      <c r="AS130" s="14"/>
      <c r="AT130" s="13"/>
      <c r="AU130" s="13"/>
      <c r="AV130" s="13"/>
      <c r="AW130" s="13"/>
      <c r="AX130" s="13"/>
      <c r="AY130" s="13"/>
      <c r="AZ130" s="13"/>
    </row>
    <row r="131" spans="1:52" s="15" customFormat="1">
      <c r="A131" s="12" t="s">
        <v>188</v>
      </c>
      <c r="B131" s="46">
        <v>1742</v>
      </c>
      <c r="C131" s="46">
        <v>742023</v>
      </c>
      <c r="D131" s="32">
        <f t="shared" si="37"/>
        <v>0.85688718543764808</v>
      </c>
      <c r="E131" s="46">
        <v>224608</v>
      </c>
      <c r="F131" s="46">
        <v>1045337</v>
      </c>
      <c r="G131" s="32">
        <f t="shared" si="30"/>
        <v>78.426306540378846</v>
      </c>
      <c r="H131" s="46">
        <v>660415</v>
      </c>
      <c r="I131" s="32">
        <f t="shared" si="33"/>
        <v>324.85714728519196</v>
      </c>
      <c r="J131" s="32">
        <f t="shared" si="10"/>
        <v>-245.57395355937547</v>
      </c>
      <c r="K131" s="46">
        <v>710244</v>
      </c>
      <c r="L131" s="32">
        <f t="shared" si="34"/>
        <v>0.67944021880025296</v>
      </c>
      <c r="M131" s="32">
        <f t="shared" si="35"/>
        <v>6.019256322644436</v>
      </c>
      <c r="N131" s="32">
        <f t="shared" si="65"/>
        <v>0.44772489630291323</v>
      </c>
      <c r="O131" s="46">
        <v>1725855</v>
      </c>
      <c r="P131" s="46">
        <v>6098919</v>
      </c>
      <c r="Q131" s="32">
        <f t="shared" si="40"/>
        <v>0.28297719645071528</v>
      </c>
      <c r="R131" s="46">
        <v>3887844</v>
      </c>
      <c r="S131" s="46">
        <v>1725855</v>
      </c>
      <c r="T131" s="32">
        <f t="shared" si="31"/>
        <v>2.2527060500447602</v>
      </c>
      <c r="U131" s="46">
        <f t="shared" si="64"/>
        <v>159.24582767043324</v>
      </c>
      <c r="V131" s="32"/>
      <c r="W131" s="32">
        <v>1</v>
      </c>
      <c r="X131" s="32">
        <f t="shared" si="41"/>
        <v>-245.57395355937547</v>
      </c>
      <c r="Y131" s="32">
        <f t="shared" si="42"/>
        <v>0.85688718543764808</v>
      </c>
      <c r="Z131" s="32">
        <f t="shared" si="43"/>
        <v>78.426306540378846</v>
      </c>
      <c r="AA131" s="32">
        <f t="shared" si="44"/>
        <v>324.85714728519196</v>
      </c>
      <c r="AB131" s="32">
        <f t="shared" si="45"/>
        <v>0.67944021880025296</v>
      </c>
      <c r="AC131" s="32">
        <f t="shared" si="56"/>
        <v>6.7852528655127049</v>
      </c>
      <c r="AD131" s="46">
        <v>4373064</v>
      </c>
      <c r="AE131" s="32">
        <f t="shared" si="46"/>
        <v>0.39465578367936072</v>
      </c>
      <c r="AF131" s="46">
        <v>281850</v>
      </c>
      <c r="AG131" s="32">
        <f t="shared" si="47"/>
        <v>4.6213107601527421E-2</v>
      </c>
      <c r="AH131" s="32">
        <f t="shared" si="48"/>
        <v>6.4451377798266846E-2</v>
      </c>
      <c r="AI131" s="32">
        <f t="shared" si="49"/>
        <v>9504</v>
      </c>
      <c r="AJ131" s="46">
        <f t="shared" si="50"/>
        <v>-41456</v>
      </c>
      <c r="AK131" s="46">
        <v>39865</v>
      </c>
      <c r="AL131" s="46">
        <v>994292</v>
      </c>
      <c r="AM131" s="46">
        <f t="shared" si="51"/>
        <v>107859</v>
      </c>
      <c r="AN131" s="46">
        <f t="shared" si="52"/>
        <v>-181630</v>
      </c>
      <c r="AO131" s="32">
        <f t="shared" si="53"/>
        <v>-170952</v>
      </c>
      <c r="AP131" s="46">
        <f t="shared" si="54"/>
        <v>460441</v>
      </c>
      <c r="AQ131" s="46">
        <f t="shared" si="55"/>
        <v>-428394</v>
      </c>
      <c r="AR131" s="13"/>
      <c r="AS131" s="14"/>
      <c r="AT131" s="13"/>
      <c r="AU131" s="13"/>
      <c r="AV131" s="13"/>
      <c r="AW131" s="13"/>
      <c r="AX131" s="13"/>
      <c r="AY131" s="13"/>
      <c r="AZ131" s="13"/>
    </row>
    <row r="132" spans="1:52" s="15" customFormat="1">
      <c r="A132" s="12" t="s">
        <v>187</v>
      </c>
      <c r="B132" s="46">
        <v>2227</v>
      </c>
      <c r="C132" s="46">
        <v>124485</v>
      </c>
      <c r="D132" s="32">
        <f t="shared" si="37"/>
        <v>6.5297425392617585</v>
      </c>
      <c r="E132" s="46">
        <v>183152</v>
      </c>
      <c r="F132" s="46">
        <v>257102</v>
      </c>
      <c r="G132" s="32">
        <f t="shared" si="30"/>
        <v>260.01540244727772</v>
      </c>
      <c r="H132" s="46">
        <v>771392</v>
      </c>
      <c r="I132" s="32">
        <f t="shared" si="33"/>
        <v>2261.7831867293248</v>
      </c>
      <c r="J132" s="32">
        <f t="shared" si="10"/>
        <v>-1995.2380417427853</v>
      </c>
      <c r="K132" s="46">
        <v>47374</v>
      </c>
      <c r="L132" s="32">
        <f t="shared" si="34"/>
        <v>0.1842614993271153</v>
      </c>
      <c r="M132" s="32">
        <f t="shared" si="35"/>
        <v>5.4101054550387584</v>
      </c>
      <c r="N132" s="32">
        <f t="shared" si="65"/>
        <v>-0.75404869434450328</v>
      </c>
      <c r="O132" s="46">
        <v>1544225</v>
      </c>
      <c r="P132" s="46">
        <v>6206778</v>
      </c>
      <c r="Q132" s="32">
        <f t="shared" si="40"/>
        <v>0.24879655756980515</v>
      </c>
      <c r="R132" s="46">
        <v>3958949</v>
      </c>
      <c r="S132" s="46">
        <v>1168472</v>
      </c>
      <c r="T132" s="32">
        <f t="shared" si="31"/>
        <v>3.3881419494861666</v>
      </c>
      <c r="U132" s="46">
        <f t="shared" si="64"/>
        <v>533.27455147240619</v>
      </c>
      <c r="V132" s="32"/>
      <c r="W132" s="32">
        <v>1</v>
      </c>
      <c r="X132" s="32">
        <f t="shared" si="41"/>
        <v>-1995.2380417427853</v>
      </c>
      <c r="Y132" s="32">
        <f t="shared" si="42"/>
        <v>6.5297425392617585</v>
      </c>
      <c r="Z132" s="32">
        <f t="shared" si="43"/>
        <v>260.01540244727772</v>
      </c>
      <c r="AA132" s="32">
        <f t="shared" si="44"/>
        <v>2261.7831867293248</v>
      </c>
      <c r="AB132" s="32">
        <f t="shared" si="45"/>
        <v>0.1842614993271153</v>
      </c>
      <c r="AC132" s="32">
        <f t="shared" si="56"/>
        <v>6.7928662121005274</v>
      </c>
      <c r="AD132" s="46">
        <v>4662553</v>
      </c>
      <c r="AE132" s="32">
        <f t="shared" si="46"/>
        <v>0.33119730756947963</v>
      </c>
      <c r="AF132" s="46">
        <v>291354</v>
      </c>
      <c r="AG132" s="32">
        <f t="shared" si="47"/>
        <v>4.694126324479464E-2</v>
      </c>
      <c r="AH132" s="32">
        <f t="shared" si="48"/>
        <v>6.2488083245380806E-2</v>
      </c>
      <c r="AI132" s="32">
        <f t="shared" si="49"/>
        <v>-75209</v>
      </c>
      <c r="AJ132" s="46">
        <f t="shared" si="50"/>
        <v>-6773</v>
      </c>
      <c r="AK132" s="46">
        <v>264927</v>
      </c>
      <c r="AL132" s="46">
        <v>823340</v>
      </c>
      <c r="AM132" s="46">
        <f t="shared" si="51"/>
        <v>7952</v>
      </c>
      <c r="AN132" s="46">
        <f t="shared" si="52"/>
        <v>-202163</v>
      </c>
      <c r="AO132" s="32">
        <f t="shared" si="53"/>
        <v>-176169</v>
      </c>
      <c r="AP132" s="46">
        <f t="shared" si="54"/>
        <v>386284</v>
      </c>
      <c r="AQ132" s="46">
        <f t="shared" si="55"/>
        <v>243980</v>
      </c>
      <c r="AR132" s="13"/>
      <c r="AS132" s="14"/>
      <c r="AT132" s="13"/>
      <c r="AU132" s="13"/>
      <c r="AV132" s="13"/>
      <c r="AW132" s="13"/>
      <c r="AX132" s="13"/>
      <c r="AY132" s="13"/>
      <c r="AZ132" s="13"/>
    </row>
    <row r="133" spans="1:52" s="15" customFormat="1">
      <c r="A133" s="12" t="s">
        <v>186</v>
      </c>
      <c r="B133" s="46">
        <v>2171</v>
      </c>
      <c r="C133" s="46">
        <v>268802</v>
      </c>
      <c r="D133" s="32">
        <f t="shared" si="37"/>
        <v>2.9479505360823208</v>
      </c>
      <c r="E133" s="46">
        <v>176379</v>
      </c>
      <c r="F133" s="46">
        <v>428260</v>
      </c>
      <c r="G133" s="32">
        <f t="shared" si="30"/>
        <v>150.32535142203335</v>
      </c>
      <c r="H133" s="46">
        <v>736767</v>
      </c>
      <c r="I133" s="32">
        <f t="shared" si="33"/>
        <v>1000.4388174195133</v>
      </c>
      <c r="J133" s="32">
        <f t="shared" si="10"/>
        <v>-847.1655154613976</v>
      </c>
      <c r="K133" s="46">
        <v>-65892</v>
      </c>
      <c r="L133" s="32">
        <f t="shared" si="34"/>
        <v>-0.15385980479148181</v>
      </c>
      <c r="M133" s="32">
        <f t="shared" si="35"/>
        <v>5.631707512662917</v>
      </c>
      <c r="N133" s="32">
        <f t="shared" si="65"/>
        <v>0.66572021999050957</v>
      </c>
      <c r="O133" s="46">
        <v>1342062</v>
      </c>
      <c r="P133" s="46">
        <v>6214730</v>
      </c>
      <c r="Q133" s="32">
        <f t="shared" ref="Q133:Q196" si="66">(O133/P133)</f>
        <v>0.21594856091897799</v>
      </c>
      <c r="R133" s="46">
        <v>3736917</v>
      </c>
      <c r="S133" s="46">
        <v>904198</v>
      </c>
      <c r="T133" s="32">
        <f t="shared" si="31"/>
        <v>4.1328525389350563</v>
      </c>
      <c r="U133" s="46">
        <f t="shared" si="64"/>
        <v>306.39274411143975</v>
      </c>
      <c r="V133" s="32"/>
      <c r="W133" s="32">
        <v>1</v>
      </c>
      <c r="X133" s="32">
        <f t="shared" ref="X133:X196" si="67">J133*W133</f>
        <v>-847.1655154613976</v>
      </c>
      <c r="Y133" s="32">
        <f t="shared" ref="Y133:Y196" si="68">D133*W133</f>
        <v>2.9479505360823208</v>
      </c>
      <c r="Z133" s="32">
        <f t="shared" ref="Z133:Z196" si="69">G133*W133</f>
        <v>150.32535142203335</v>
      </c>
      <c r="AA133" s="32">
        <f t="shared" ref="AA133:AA196" si="70">I133*W133</f>
        <v>1000.4388174195133</v>
      </c>
      <c r="AB133" s="32">
        <f t="shared" ref="AB133:AB196" si="71">L133*W133</f>
        <v>-0.15385980479148181</v>
      </c>
      <c r="AC133" s="32">
        <f t="shared" si="56"/>
        <v>6.7934222653900118</v>
      </c>
      <c r="AD133" s="46">
        <v>4872668</v>
      </c>
      <c r="AE133" s="32">
        <f t="shared" si="46"/>
        <v>0.27542652197933454</v>
      </c>
      <c r="AF133" s="46">
        <v>216145</v>
      </c>
      <c r="AG133" s="32">
        <f t="shared" si="47"/>
        <v>3.4779467490944897E-2</v>
      </c>
      <c r="AH133" s="32">
        <f t="shared" si="48"/>
        <v>4.4358655258269188E-2</v>
      </c>
      <c r="AI133" s="32">
        <f t="shared" si="49"/>
        <v>-85700</v>
      </c>
      <c r="AJ133" s="46">
        <f t="shared" si="50"/>
        <v>447040</v>
      </c>
      <c r="AK133" s="46">
        <v>343955</v>
      </c>
      <c r="AL133" s="46">
        <v>647171</v>
      </c>
      <c r="AM133" s="46">
        <f t="shared" si="51"/>
        <v>321513</v>
      </c>
      <c r="AN133" s="46">
        <f t="shared" si="52"/>
        <v>194967</v>
      </c>
      <c r="AO133" s="32">
        <f t="shared" si="53"/>
        <v>-276221</v>
      </c>
      <c r="AP133" s="46">
        <f t="shared" si="54"/>
        <v>402767</v>
      </c>
      <c r="AQ133" s="46">
        <f t="shared" si="55"/>
        <v>282037</v>
      </c>
      <c r="AR133" s="13"/>
      <c r="AS133" s="14"/>
      <c r="AT133" s="13"/>
      <c r="AU133" s="13"/>
      <c r="AV133" s="13"/>
      <c r="AW133" s="13"/>
      <c r="AX133" s="13"/>
      <c r="AY133" s="13"/>
      <c r="AZ133" s="13"/>
    </row>
    <row r="134" spans="1:52" s="15" customFormat="1">
      <c r="A134" s="12" t="s">
        <v>52</v>
      </c>
      <c r="B134" s="46">
        <v>2614</v>
      </c>
      <c r="C134" s="46">
        <v>504604</v>
      </c>
      <c r="D134" s="32">
        <f t="shared" si="37"/>
        <v>1.8908094267980435</v>
      </c>
      <c r="E134" s="46">
        <v>623419</v>
      </c>
      <c r="F134" s="46">
        <v>751587</v>
      </c>
      <c r="G134" s="32">
        <f t="shared" si="30"/>
        <v>302.75661367213638</v>
      </c>
      <c r="H134" s="46">
        <v>728711</v>
      </c>
      <c r="I134" s="32">
        <f t="shared" si="33"/>
        <v>527.10544308011822</v>
      </c>
      <c r="J134" s="32">
        <f t="shared" si="10"/>
        <v>-222.45801998118378</v>
      </c>
      <c r="K134" s="46">
        <v>-313580</v>
      </c>
      <c r="L134" s="32">
        <f t="shared" si="34"/>
        <v>-0.41722382106130096</v>
      </c>
      <c r="M134" s="32">
        <f t="shared" si="35"/>
        <v>5.8759792596175622</v>
      </c>
      <c r="N134" s="32">
        <f t="shared" si="65"/>
        <v>0.75497828421986646</v>
      </c>
      <c r="O134" s="46">
        <v>1537029</v>
      </c>
      <c r="P134" s="46">
        <v>6536243</v>
      </c>
      <c r="Q134" s="32">
        <f t="shared" si="66"/>
        <v>0.23515481294070614</v>
      </c>
      <c r="R134" s="46">
        <v>4048520</v>
      </c>
      <c r="S134" s="46">
        <v>911072</v>
      </c>
      <c r="T134" s="32">
        <f t="shared" si="31"/>
        <v>4.4436883144252048</v>
      </c>
      <c r="U134" s="46">
        <f t="shared" si="64"/>
        <v>608.87762237680772</v>
      </c>
      <c r="V134" s="32"/>
      <c r="W134" s="32">
        <v>1</v>
      </c>
      <c r="X134" s="32">
        <f t="shared" si="67"/>
        <v>-222.45801998118378</v>
      </c>
      <c r="Y134" s="32">
        <f t="shared" si="68"/>
        <v>1.8908094267980435</v>
      </c>
      <c r="Z134" s="32">
        <f t="shared" si="69"/>
        <v>302.75661367213638</v>
      </c>
      <c r="AA134" s="32">
        <f t="shared" si="70"/>
        <v>527.10544308011822</v>
      </c>
      <c r="AB134" s="32">
        <f t="shared" si="71"/>
        <v>-0.41722382106130096</v>
      </c>
      <c r="AC134" s="32">
        <f t="shared" si="56"/>
        <v>6.8153281897295841</v>
      </c>
      <c r="AD134" s="46">
        <v>4999214</v>
      </c>
      <c r="AE134" s="32">
        <f t="shared" ref="AE134:AE197" si="72">O134/AD134</f>
        <v>0.3074541317895173</v>
      </c>
      <c r="AF134" s="46">
        <v>130445</v>
      </c>
      <c r="AG134" s="32">
        <f t="shared" ref="AG134:AG197" si="73">AF134/P134</f>
        <v>1.9957183354413231E-2</v>
      </c>
      <c r="AH134" s="32">
        <f t="shared" ref="AH134:AH197" si="74">AF134/AD134</f>
        <v>2.6093101835608559E-2</v>
      </c>
      <c r="AI134" s="32">
        <f t="shared" ref="AI134:AI197" si="75">AF135-AF134</f>
        <v>474526</v>
      </c>
      <c r="AJ134" s="46">
        <f t="shared" ref="AJ134:AJ197" si="76">E135-E134</f>
        <v>-589775</v>
      </c>
      <c r="AK134" s="46">
        <v>549687</v>
      </c>
      <c r="AL134" s="46">
        <v>370950</v>
      </c>
      <c r="AM134" s="46">
        <f t="shared" ref="AM134:AM197" si="77">P135-P134</f>
        <v>2100111</v>
      </c>
      <c r="AN134" s="46">
        <f t="shared" ref="AN134:AN197" si="78">O135-O134</f>
        <v>-1151667</v>
      </c>
      <c r="AO134" s="32">
        <f t="shared" ref="AO134:AO197" si="79">AL135-AL134</f>
        <v>-275403</v>
      </c>
      <c r="AP134" s="46">
        <f t="shared" ref="AP134:AP197" si="80">AM134-AN134-AO134</f>
        <v>3527181</v>
      </c>
      <c r="AQ134" s="46">
        <f t="shared" ref="AQ134:AQ197" si="81">AF134-K134</f>
        <v>444025</v>
      </c>
      <c r="AR134" s="13"/>
      <c r="AS134" s="14"/>
      <c r="AT134" s="13"/>
      <c r="AU134" s="13"/>
      <c r="AV134" s="13"/>
      <c r="AW134" s="13"/>
      <c r="AX134" s="13"/>
      <c r="AY134" s="13"/>
      <c r="AZ134" s="13"/>
    </row>
    <row r="135" spans="1:52" s="3" customFormat="1">
      <c r="A135" s="4" t="s">
        <v>203</v>
      </c>
      <c r="B135" s="21">
        <v>1572049</v>
      </c>
      <c r="C135" s="21">
        <v>408163</v>
      </c>
      <c r="D135" s="24">
        <f t="shared" si="37"/>
        <v>1405.8057320237258</v>
      </c>
      <c r="E135" s="21">
        <v>33644</v>
      </c>
      <c r="F135" s="21">
        <v>688876</v>
      </c>
      <c r="G135" s="24">
        <f t="shared" si="30"/>
        <v>17.826227071345205</v>
      </c>
      <c r="H135" s="21">
        <v>34119</v>
      </c>
      <c r="I135" s="24">
        <f t="shared" si="33"/>
        <v>30.510935582108132</v>
      </c>
      <c r="J135" s="24">
        <f t="shared" si="10"/>
        <v>1393.1210235129627</v>
      </c>
      <c r="K135" s="21">
        <v>378704</v>
      </c>
      <c r="L135" s="24">
        <f t="shared" si="34"/>
        <v>0.54974189839680876</v>
      </c>
      <c r="M135" s="24">
        <f t="shared" si="35"/>
        <v>5.8381410544732537</v>
      </c>
      <c r="N135" s="24"/>
      <c r="O135" s="21">
        <v>385362</v>
      </c>
      <c r="P135" s="21">
        <v>8636354</v>
      </c>
      <c r="Q135" s="24">
        <f t="shared" si="66"/>
        <v>4.4620912945439704E-2</v>
      </c>
      <c r="R135" s="21">
        <v>1705791</v>
      </c>
      <c r="S135" s="21">
        <v>102784</v>
      </c>
      <c r="T135" s="24">
        <f t="shared" si="31"/>
        <v>16.595880681818183</v>
      </c>
      <c r="U135" s="21">
        <f t="shared" si="64"/>
        <v>2847.8136600885387</v>
      </c>
      <c r="V135" s="24"/>
      <c r="W135" s="24">
        <v>1</v>
      </c>
      <c r="X135" s="24">
        <f t="shared" si="67"/>
        <v>1393.1210235129627</v>
      </c>
      <c r="Y135" s="24">
        <f t="shared" si="68"/>
        <v>1405.8057320237258</v>
      </c>
      <c r="Z135" s="24">
        <f t="shared" si="69"/>
        <v>17.826227071345205</v>
      </c>
      <c r="AA135" s="24">
        <f t="shared" si="70"/>
        <v>30.510935582108132</v>
      </c>
      <c r="AB135" s="24">
        <f t="shared" si="71"/>
        <v>0.54974189839680876</v>
      </c>
      <c r="AC135" s="24">
        <f t="shared" ref="AC135:AC198" si="82">LOG(P135)</f>
        <v>6.9363304355491406</v>
      </c>
      <c r="AD135" s="21">
        <v>8250992</v>
      </c>
      <c r="AE135" s="24">
        <f t="shared" si="72"/>
        <v>4.6704929540593423E-2</v>
      </c>
      <c r="AF135" s="21">
        <v>604971</v>
      </c>
      <c r="AG135" s="24">
        <f t="shared" si="73"/>
        <v>7.0049351844539948E-2</v>
      </c>
      <c r="AH135" s="24">
        <f t="shared" si="74"/>
        <v>7.3321001886803433E-2</v>
      </c>
      <c r="AI135" s="24">
        <f t="shared" si="75"/>
        <v>-258356</v>
      </c>
      <c r="AJ135" s="21">
        <f t="shared" si="76"/>
        <v>-6964</v>
      </c>
      <c r="AK135" s="21">
        <v>308377</v>
      </c>
      <c r="AL135" s="21">
        <v>95547</v>
      </c>
      <c r="AM135" s="21">
        <f t="shared" si="77"/>
        <v>-415788</v>
      </c>
      <c r="AN135" s="21">
        <f t="shared" si="78"/>
        <v>-188028</v>
      </c>
      <c r="AO135" s="24">
        <f t="shared" si="79"/>
        <v>-62085</v>
      </c>
      <c r="AP135" s="21">
        <f t="shared" si="80"/>
        <v>-165675</v>
      </c>
      <c r="AQ135" s="21">
        <f t="shared" si="81"/>
        <v>226267</v>
      </c>
      <c r="AR135" s="5"/>
      <c r="AS135" s="11"/>
      <c r="AT135" s="5"/>
      <c r="AU135" s="5"/>
      <c r="AV135" s="5"/>
      <c r="AW135" s="5"/>
      <c r="AX135" s="5"/>
      <c r="AY135" s="5"/>
      <c r="AZ135" s="5"/>
    </row>
    <row r="136" spans="1:52" s="3" customFormat="1">
      <c r="A136" s="4" t="s">
        <v>202</v>
      </c>
      <c r="B136" s="21">
        <v>1482292</v>
      </c>
      <c r="C136" s="21">
        <v>156314</v>
      </c>
      <c r="D136" s="24">
        <f t="shared" si="37"/>
        <v>3461.2163977634759</v>
      </c>
      <c r="E136" s="21">
        <v>26680</v>
      </c>
      <c r="F136" s="21">
        <v>405878</v>
      </c>
      <c r="G136" s="24">
        <f t="shared" si="30"/>
        <v>23.992923982083287</v>
      </c>
      <c r="H136" s="21">
        <v>22415</v>
      </c>
      <c r="I136" s="24">
        <f t="shared" si="33"/>
        <v>52.340001535371115</v>
      </c>
      <c r="J136" s="24">
        <f t="shared" si="10"/>
        <v>3432.8693202101881</v>
      </c>
      <c r="K136" s="21">
        <v>330952</v>
      </c>
      <c r="L136" s="24">
        <f t="shared" si="34"/>
        <v>0.81539773035247043</v>
      </c>
      <c r="M136" s="24">
        <f t="shared" si="35"/>
        <v>5.6083955116830397</v>
      </c>
      <c r="N136" s="24">
        <f>(F136-F135)/F135</f>
        <v>-0.41081123453277513</v>
      </c>
      <c r="O136" s="21">
        <v>197334</v>
      </c>
      <c r="P136" s="21">
        <v>8220566</v>
      </c>
      <c r="Q136" s="24">
        <f t="shared" si="66"/>
        <v>2.4004916449791899E-2</v>
      </c>
      <c r="R136" s="21">
        <v>1546348</v>
      </c>
      <c r="S136" s="21">
        <v>194055</v>
      </c>
      <c r="T136" s="24">
        <f t="shared" si="31"/>
        <v>7.968606838267501</v>
      </c>
      <c r="U136" s="21">
        <f t="shared" si="64"/>
        <v>6971.2340412214708</v>
      </c>
      <c r="V136" s="24"/>
      <c r="W136" s="24">
        <v>1</v>
      </c>
      <c r="X136" s="24">
        <f t="shared" si="67"/>
        <v>3432.8693202101881</v>
      </c>
      <c r="Y136" s="24">
        <f t="shared" si="68"/>
        <v>3461.2163977634759</v>
      </c>
      <c r="Z136" s="24">
        <f t="shared" si="69"/>
        <v>23.992923982083287</v>
      </c>
      <c r="AA136" s="24">
        <f t="shared" si="70"/>
        <v>52.340001535371115</v>
      </c>
      <c r="AB136" s="24">
        <f t="shared" si="71"/>
        <v>0.81539773035247043</v>
      </c>
      <c r="AC136" s="24">
        <f t="shared" si="82"/>
        <v>6.9149017204858314</v>
      </c>
      <c r="AD136" s="21">
        <v>8023232</v>
      </c>
      <c r="AE136" s="24">
        <f t="shared" si="72"/>
        <v>2.4595325175689797E-2</v>
      </c>
      <c r="AF136" s="21">
        <v>346615</v>
      </c>
      <c r="AG136" s="24">
        <f t="shared" si="73"/>
        <v>4.2164371650321886E-2</v>
      </c>
      <c r="AH136" s="24">
        <f t="shared" si="74"/>
        <v>4.3201418081890187E-2</v>
      </c>
      <c r="AI136" s="24">
        <f t="shared" si="75"/>
        <v>-273152</v>
      </c>
      <c r="AJ136" s="21">
        <f t="shared" si="76"/>
        <v>-3006</v>
      </c>
      <c r="AK136" s="21">
        <v>29932</v>
      </c>
      <c r="AL136" s="21">
        <v>33462</v>
      </c>
      <c r="AM136" s="21">
        <f t="shared" si="77"/>
        <v>-305582</v>
      </c>
      <c r="AN136" s="21">
        <f t="shared" si="78"/>
        <v>163077</v>
      </c>
      <c r="AO136" s="24">
        <f t="shared" si="79"/>
        <v>214518</v>
      </c>
      <c r="AP136" s="21">
        <f t="shared" si="80"/>
        <v>-683177</v>
      </c>
      <c r="AQ136" s="21">
        <f t="shared" si="81"/>
        <v>15663</v>
      </c>
      <c r="AR136" s="5"/>
      <c r="AS136" s="11"/>
      <c r="AT136" s="5"/>
      <c r="AU136" s="5"/>
      <c r="AV136" s="5"/>
      <c r="AW136" s="5"/>
      <c r="AX136" s="5"/>
      <c r="AY136" s="5"/>
      <c r="AZ136" s="5"/>
    </row>
    <row r="137" spans="1:52" s="3" customFormat="1">
      <c r="A137" s="4" t="s">
        <v>201</v>
      </c>
      <c r="B137" s="21">
        <v>1133019</v>
      </c>
      <c r="C137" s="21">
        <v>191312</v>
      </c>
      <c r="D137" s="24">
        <f t="shared" si="37"/>
        <v>2161.6622846449777</v>
      </c>
      <c r="E137" s="21">
        <v>23674</v>
      </c>
      <c r="F137" s="21">
        <v>189648</v>
      </c>
      <c r="G137" s="24">
        <f t="shared" si="30"/>
        <v>45.563412216316543</v>
      </c>
      <c r="H137" s="21">
        <v>41022</v>
      </c>
      <c r="I137" s="24">
        <f t="shared" si="33"/>
        <v>78.264980764405792</v>
      </c>
      <c r="J137" s="24">
        <f t="shared" si="10"/>
        <v>2128.9607160968885</v>
      </c>
      <c r="K137" s="21">
        <v>106873</v>
      </c>
      <c r="L137" s="24">
        <f t="shared" si="34"/>
        <v>0.56353349363030458</v>
      </c>
      <c r="M137" s="24">
        <f t="shared" si="35"/>
        <v>5.2779482670570337</v>
      </c>
      <c r="N137" s="24">
        <f t="shared" ref="N137:N144" si="83">(F137-F136)/F136</f>
        <v>-0.53274629322111566</v>
      </c>
      <c r="O137" s="21">
        <v>360411</v>
      </c>
      <c r="P137" s="21">
        <v>7914984</v>
      </c>
      <c r="Q137" s="24">
        <f t="shared" si="66"/>
        <v>4.5535278403595003E-2</v>
      </c>
      <c r="R137" s="21">
        <v>1417068</v>
      </c>
      <c r="S137" s="21">
        <v>295932</v>
      </c>
      <c r="T137" s="24">
        <f t="shared" si="31"/>
        <v>4.7884919508535742</v>
      </c>
      <c r="U137" s="21">
        <f t="shared" si="64"/>
        <v>4415.0149272162189</v>
      </c>
      <c r="V137" s="24"/>
      <c r="W137" s="24">
        <v>1</v>
      </c>
      <c r="X137" s="24">
        <f t="shared" si="67"/>
        <v>2128.9607160968885</v>
      </c>
      <c r="Y137" s="24">
        <f t="shared" si="68"/>
        <v>2161.6622846449777</v>
      </c>
      <c r="Z137" s="24">
        <f t="shared" si="69"/>
        <v>45.563412216316543</v>
      </c>
      <c r="AA137" s="24">
        <f t="shared" si="70"/>
        <v>78.264980764405792</v>
      </c>
      <c r="AB137" s="24">
        <f t="shared" si="71"/>
        <v>0.56353349363030458</v>
      </c>
      <c r="AC137" s="24">
        <f t="shared" si="82"/>
        <v>6.8984500412806575</v>
      </c>
      <c r="AD137" s="21">
        <v>7523203</v>
      </c>
      <c r="AE137" s="24">
        <f t="shared" si="72"/>
        <v>4.7906589786291823E-2</v>
      </c>
      <c r="AF137" s="21">
        <v>73463</v>
      </c>
      <c r="AG137" s="24">
        <f t="shared" si="73"/>
        <v>9.2815096025462597E-3</v>
      </c>
      <c r="AH137" s="24">
        <f t="shared" si="74"/>
        <v>9.7648568036779008E-3</v>
      </c>
      <c r="AI137" s="24">
        <f t="shared" si="75"/>
        <v>-88182</v>
      </c>
      <c r="AJ137" s="21">
        <f t="shared" si="76"/>
        <v>-4510</v>
      </c>
      <c r="AK137" s="21">
        <v>40006</v>
      </c>
      <c r="AL137" s="21">
        <v>247980</v>
      </c>
      <c r="AM137" s="21">
        <f t="shared" si="77"/>
        <v>-216690</v>
      </c>
      <c r="AN137" s="21">
        <f t="shared" si="78"/>
        <v>-164649</v>
      </c>
      <c r="AO137" s="24">
        <f t="shared" si="79"/>
        <v>-197000</v>
      </c>
      <c r="AP137" s="21">
        <f t="shared" si="80"/>
        <v>144959</v>
      </c>
      <c r="AQ137" s="21">
        <f t="shared" si="81"/>
        <v>-33410</v>
      </c>
      <c r="AR137" s="5"/>
      <c r="AS137" s="11"/>
      <c r="AT137" s="5"/>
      <c r="AU137" s="5"/>
      <c r="AV137" s="5"/>
      <c r="AW137" s="5"/>
      <c r="AX137" s="5"/>
      <c r="AY137" s="5"/>
      <c r="AZ137" s="5"/>
    </row>
    <row r="138" spans="1:52" s="3" customFormat="1">
      <c r="A138" s="4" t="s">
        <v>200</v>
      </c>
      <c r="B138" s="21">
        <v>631426</v>
      </c>
      <c r="C138" s="21">
        <v>197497</v>
      </c>
      <c r="D138" s="24">
        <f t="shared" si="37"/>
        <v>1166.9569158012525</v>
      </c>
      <c r="E138" s="21">
        <v>19164</v>
      </c>
      <c r="F138" s="21">
        <v>182778</v>
      </c>
      <c r="G138" s="24">
        <f t="shared" si="30"/>
        <v>38.269704231362638</v>
      </c>
      <c r="H138" s="21">
        <v>100108</v>
      </c>
      <c r="I138" s="24">
        <f t="shared" si="33"/>
        <v>185.01253183592661</v>
      </c>
      <c r="J138" s="24">
        <f t="shared" si="10"/>
        <v>1020.2140881966884</v>
      </c>
      <c r="K138" s="21">
        <v>99245</v>
      </c>
      <c r="L138" s="24">
        <f t="shared" si="34"/>
        <v>0.54298110275853773</v>
      </c>
      <c r="M138" s="24">
        <f t="shared" si="35"/>
        <v>5.2619239208639543</v>
      </c>
      <c r="N138" s="24">
        <f t="shared" si="83"/>
        <v>-3.6225006327512022E-2</v>
      </c>
      <c r="O138" s="21">
        <v>195762</v>
      </c>
      <c r="P138" s="21">
        <v>7698294</v>
      </c>
      <c r="Q138" s="24">
        <f t="shared" si="66"/>
        <v>2.5429270433163502E-2</v>
      </c>
      <c r="R138" s="21">
        <v>702487</v>
      </c>
      <c r="S138" s="21">
        <v>168679</v>
      </c>
      <c r="T138" s="24">
        <f t="shared" si="31"/>
        <v>4.1646381588698063</v>
      </c>
      <c r="U138" s="21">
        <f t="shared" si="64"/>
        <v>2410.9962211679886</v>
      </c>
      <c r="V138" s="24"/>
      <c r="W138" s="24">
        <v>1</v>
      </c>
      <c r="X138" s="24">
        <f t="shared" si="67"/>
        <v>1020.2140881966884</v>
      </c>
      <c r="Y138" s="24">
        <f t="shared" si="68"/>
        <v>1166.9569158012525</v>
      </c>
      <c r="Z138" s="24">
        <f t="shared" si="69"/>
        <v>38.269704231362638</v>
      </c>
      <c r="AA138" s="24">
        <f t="shared" si="70"/>
        <v>185.01253183592661</v>
      </c>
      <c r="AB138" s="24">
        <f t="shared" si="71"/>
        <v>0.54298110275853773</v>
      </c>
      <c r="AC138" s="24">
        <f t="shared" si="82"/>
        <v>6.8863944929029648</v>
      </c>
      <c r="AD138" s="27">
        <v>7479021</v>
      </c>
      <c r="AE138" s="24">
        <f t="shared" si="72"/>
        <v>2.6174816195863069E-2</v>
      </c>
      <c r="AF138" s="21">
        <v>-14719</v>
      </c>
      <c r="AG138" s="24">
        <f t="shared" si="73"/>
        <v>-1.9119820573233498E-3</v>
      </c>
      <c r="AH138" s="24">
        <f t="shared" si="74"/>
        <v>-1.9680383301504301E-3</v>
      </c>
      <c r="AI138" s="24">
        <f t="shared" si="75"/>
        <v>46681</v>
      </c>
      <c r="AJ138" s="21">
        <f t="shared" si="76"/>
        <v>1724</v>
      </c>
      <c r="AK138" s="21">
        <v>21889</v>
      </c>
      <c r="AL138" s="21">
        <v>50980</v>
      </c>
      <c r="AM138" s="21">
        <f t="shared" si="77"/>
        <v>13328</v>
      </c>
      <c r="AN138" s="21">
        <f t="shared" si="78"/>
        <v>37701</v>
      </c>
      <c r="AO138" s="24">
        <f t="shared" si="79"/>
        <v>14315</v>
      </c>
      <c r="AP138" s="21">
        <f t="shared" si="80"/>
        <v>-38688</v>
      </c>
      <c r="AQ138" s="21">
        <f t="shared" si="81"/>
        <v>-113964</v>
      </c>
      <c r="AR138" s="5"/>
      <c r="AS138" s="11"/>
      <c r="AT138" s="5"/>
      <c r="AU138" s="5"/>
      <c r="AV138" s="5"/>
      <c r="AW138" s="5"/>
      <c r="AX138" s="5"/>
      <c r="AY138" s="5"/>
      <c r="AZ138" s="5"/>
    </row>
    <row r="139" spans="1:52" s="3" customFormat="1">
      <c r="A139" s="4" t="s">
        <v>199</v>
      </c>
      <c r="B139" s="21">
        <v>778126</v>
      </c>
      <c r="C139" s="21">
        <v>165136</v>
      </c>
      <c r="D139" s="24">
        <f t="shared" si="37"/>
        <v>1719.8914228272454</v>
      </c>
      <c r="E139" s="21">
        <v>20888</v>
      </c>
      <c r="F139" s="21">
        <v>197098</v>
      </c>
      <c r="G139" s="24">
        <f t="shared" si="30"/>
        <v>38.681873991618382</v>
      </c>
      <c r="H139" s="21">
        <v>134164</v>
      </c>
      <c r="I139" s="24">
        <f t="shared" si="33"/>
        <v>296.54260730549362</v>
      </c>
      <c r="J139" s="24">
        <f t="shared" si="10"/>
        <v>1462.0306895133701</v>
      </c>
      <c r="K139" s="21">
        <v>88513</v>
      </c>
      <c r="L139" s="24">
        <f t="shared" si="34"/>
        <v>0.44908116774396495</v>
      </c>
      <c r="M139" s="24">
        <f t="shared" si="35"/>
        <v>5.294682217413027</v>
      </c>
      <c r="N139" s="24">
        <f t="shared" si="83"/>
        <v>7.8346409305277434E-2</v>
      </c>
      <c r="O139" s="21">
        <v>233463</v>
      </c>
      <c r="P139" s="21">
        <v>7711622</v>
      </c>
      <c r="Q139" s="24">
        <f t="shared" si="66"/>
        <v>3.0274175782993514E-2</v>
      </c>
      <c r="R139" s="21">
        <v>864309</v>
      </c>
      <c r="S139" s="21">
        <v>203872</v>
      </c>
      <c r="T139" s="24">
        <f t="shared" si="31"/>
        <v>4.2394688824360385</v>
      </c>
      <c r="U139" s="21">
        <f t="shared" si="64"/>
        <v>3517.5956748054709</v>
      </c>
      <c r="V139" s="24"/>
      <c r="W139" s="24">
        <v>1</v>
      </c>
      <c r="X139" s="24">
        <f t="shared" si="67"/>
        <v>1462.0306895133701</v>
      </c>
      <c r="Y139" s="24">
        <f t="shared" si="68"/>
        <v>1719.8914228272454</v>
      </c>
      <c r="Z139" s="24">
        <f t="shared" si="69"/>
        <v>38.681873991618382</v>
      </c>
      <c r="AA139" s="24">
        <f t="shared" si="70"/>
        <v>296.54260730549362</v>
      </c>
      <c r="AB139" s="24">
        <f t="shared" si="71"/>
        <v>0.44908116774396495</v>
      </c>
      <c r="AC139" s="24">
        <f t="shared" si="82"/>
        <v>6.8871457336362836</v>
      </c>
      <c r="AD139" s="21">
        <v>7457871</v>
      </c>
      <c r="AE139" s="24">
        <f t="shared" si="72"/>
        <v>3.1304242189225319E-2</v>
      </c>
      <c r="AF139" s="21">
        <v>31962</v>
      </c>
      <c r="AG139" s="24">
        <f t="shared" si="73"/>
        <v>4.1446533556753692E-3</v>
      </c>
      <c r="AH139" s="24">
        <f t="shared" si="74"/>
        <v>4.2856734851005069E-3</v>
      </c>
      <c r="AI139" s="24">
        <f t="shared" si="75"/>
        <v>249221</v>
      </c>
      <c r="AJ139" s="21">
        <f t="shared" si="76"/>
        <v>20048</v>
      </c>
      <c r="AK139" s="21">
        <v>14664</v>
      </c>
      <c r="AL139" s="21">
        <v>65295</v>
      </c>
      <c r="AM139" s="21">
        <f t="shared" si="77"/>
        <v>580761</v>
      </c>
      <c r="AN139" s="21">
        <f t="shared" si="78"/>
        <v>106866</v>
      </c>
      <c r="AO139" s="24">
        <f t="shared" si="79"/>
        <v>42334</v>
      </c>
      <c r="AP139" s="21">
        <f t="shared" si="80"/>
        <v>431561</v>
      </c>
      <c r="AQ139" s="21">
        <f t="shared" si="81"/>
        <v>-56551</v>
      </c>
      <c r="AR139" s="5"/>
      <c r="AS139" s="11"/>
      <c r="AT139" s="5"/>
      <c r="AU139" s="5"/>
      <c r="AV139" s="5"/>
      <c r="AW139" s="5"/>
      <c r="AX139" s="5"/>
      <c r="AY139" s="5"/>
      <c r="AZ139" s="5"/>
    </row>
    <row r="140" spans="1:52" s="3" customFormat="1">
      <c r="A140" s="4" t="s">
        <v>198</v>
      </c>
      <c r="B140" s="21">
        <v>1493429</v>
      </c>
      <c r="C140" s="21">
        <v>177577</v>
      </c>
      <c r="D140" s="24">
        <f t="shared" si="37"/>
        <v>3069.6632165201572</v>
      </c>
      <c r="E140" s="21">
        <v>40936</v>
      </c>
      <c r="F140" s="21">
        <v>458760</v>
      </c>
      <c r="G140" s="24">
        <f t="shared" si="30"/>
        <v>32.569622460545823</v>
      </c>
      <c r="H140" s="21">
        <v>238163</v>
      </c>
      <c r="I140" s="24">
        <f t="shared" si="33"/>
        <v>489.53127375729969</v>
      </c>
      <c r="J140" s="24">
        <f t="shared" si="10"/>
        <v>2612.7015652234031</v>
      </c>
      <c r="K140" s="21">
        <v>362129</v>
      </c>
      <c r="L140" s="24">
        <f t="shared" si="34"/>
        <v>0.78936480948644172</v>
      </c>
      <c r="M140" s="24">
        <f t="shared" si="35"/>
        <v>5.6615855440666527</v>
      </c>
      <c r="N140" s="24">
        <f t="shared" si="83"/>
        <v>1.3275730854701722</v>
      </c>
      <c r="O140" s="21">
        <v>340329</v>
      </c>
      <c r="P140" s="21">
        <v>8292383</v>
      </c>
      <c r="Q140" s="24">
        <f t="shared" si="66"/>
        <v>4.1041157891525272E-2</v>
      </c>
      <c r="R140" s="21">
        <v>1641993</v>
      </c>
      <c r="S140" s="21">
        <v>306223</v>
      </c>
      <c r="T140" s="24">
        <f t="shared" si="31"/>
        <v>5.3620825346234611</v>
      </c>
      <c r="U140" s="21">
        <f t="shared" si="64"/>
        <v>6205.2550427708929</v>
      </c>
      <c r="V140" s="24"/>
      <c r="W140" s="24">
        <v>1</v>
      </c>
      <c r="X140" s="24">
        <f t="shared" si="67"/>
        <v>2612.7015652234031</v>
      </c>
      <c r="Y140" s="24">
        <f t="shared" si="68"/>
        <v>3069.6632165201572</v>
      </c>
      <c r="Z140" s="24">
        <f t="shared" si="69"/>
        <v>32.569622460545823</v>
      </c>
      <c r="AA140" s="24">
        <f t="shared" si="70"/>
        <v>489.53127375729969</v>
      </c>
      <c r="AB140" s="24">
        <f t="shared" si="71"/>
        <v>0.78936480948644172</v>
      </c>
      <c r="AC140" s="24">
        <f t="shared" si="82"/>
        <v>6.9186793526289216</v>
      </c>
      <c r="AD140" s="21">
        <v>7935216</v>
      </c>
      <c r="AE140" s="24">
        <f t="shared" si="72"/>
        <v>4.288843555109275E-2</v>
      </c>
      <c r="AF140" s="21">
        <v>281183</v>
      </c>
      <c r="AG140" s="24">
        <f t="shared" si="73"/>
        <v>3.3908588158554666E-2</v>
      </c>
      <c r="AH140" s="24">
        <f t="shared" si="74"/>
        <v>3.5434826222751847E-2</v>
      </c>
      <c r="AI140" s="24">
        <f t="shared" si="75"/>
        <v>478645</v>
      </c>
      <c r="AJ140" s="21">
        <f t="shared" si="76"/>
        <v>-13764</v>
      </c>
      <c r="AK140" s="21">
        <v>11539</v>
      </c>
      <c r="AL140" s="21">
        <v>107629</v>
      </c>
      <c r="AM140" s="21">
        <f t="shared" si="77"/>
        <v>709764</v>
      </c>
      <c r="AN140" s="21">
        <f t="shared" si="78"/>
        <v>231181</v>
      </c>
      <c r="AO140" s="24">
        <f t="shared" si="79"/>
        <v>90579</v>
      </c>
      <c r="AP140" s="21">
        <f t="shared" si="80"/>
        <v>388004</v>
      </c>
      <c r="AQ140" s="21">
        <f t="shared" si="81"/>
        <v>-80946</v>
      </c>
      <c r="AR140" s="5"/>
      <c r="AS140" s="11"/>
      <c r="AT140" s="5"/>
      <c r="AU140" s="5"/>
      <c r="AV140" s="5"/>
      <c r="AW140" s="5"/>
      <c r="AX140" s="5"/>
      <c r="AY140" s="5"/>
      <c r="AZ140" s="5"/>
    </row>
    <row r="141" spans="1:52" s="3" customFormat="1">
      <c r="A141" s="4" t="s">
        <v>197</v>
      </c>
      <c r="B141" s="21">
        <v>2038101</v>
      </c>
      <c r="C141" s="21">
        <v>187448</v>
      </c>
      <c r="D141" s="24">
        <f t="shared" si="37"/>
        <v>3968.6039061499723</v>
      </c>
      <c r="E141" s="21">
        <v>27172</v>
      </c>
      <c r="F141" s="21">
        <v>947276</v>
      </c>
      <c r="G141" s="24">
        <f t="shared" si="30"/>
        <v>10.469789163876209</v>
      </c>
      <c r="H141" s="21">
        <v>501484</v>
      </c>
      <c r="I141" s="24">
        <f t="shared" si="33"/>
        <v>976.49300072553456</v>
      </c>
      <c r="J141" s="24">
        <f t="shared" si="10"/>
        <v>3002.5806945883141</v>
      </c>
      <c r="K141" s="21">
        <v>1038943</v>
      </c>
      <c r="L141" s="24">
        <f t="shared" si="34"/>
        <v>1.0967690514696877</v>
      </c>
      <c r="M141" s="24">
        <f t="shared" si="35"/>
        <v>5.9764765342442772</v>
      </c>
      <c r="N141" s="24">
        <f t="shared" si="83"/>
        <v>1.0648618013776265</v>
      </c>
      <c r="O141" s="21">
        <v>571510</v>
      </c>
      <c r="P141" s="21">
        <v>9002147</v>
      </c>
      <c r="Q141" s="24">
        <f t="shared" si="66"/>
        <v>6.3485966181178785E-2</v>
      </c>
      <c r="R141" s="21">
        <v>2263481</v>
      </c>
      <c r="S141" s="21">
        <v>536222</v>
      </c>
      <c r="T141" s="24">
        <f t="shared" si="31"/>
        <v>4.2211639955093228</v>
      </c>
      <c r="U141" s="21">
        <f t="shared" si="64"/>
        <v>7959.2441596791668</v>
      </c>
      <c r="V141" s="24"/>
      <c r="W141" s="24">
        <v>1</v>
      </c>
      <c r="X141" s="24">
        <f t="shared" si="67"/>
        <v>3002.5806945883141</v>
      </c>
      <c r="Y141" s="24">
        <f t="shared" si="68"/>
        <v>3968.6039061499723</v>
      </c>
      <c r="Z141" s="24">
        <f t="shared" si="69"/>
        <v>10.469789163876209</v>
      </c>
      <c r="AA141" s="24">
        <f t="shared" si="70"/>
        <v>976.49300072553456</v>
      </c>
      <c r="AB141" s="24">
        <f t="shared" si="71"/>
        <v>1.0967690514696877</v>
      </c>
      <c r="AC141" s="24">
        <f t="shared" si="82"/>
        <v>6.9543461004451164</v>
      </c>
      <c r="AD141" s="21">
        <v>8413283</v>
      </c>
      <c r="AE141" s="24">
        <f t="shared" si="72"/>
        <v>6.7929487216821308E-2</v>
      </c>
      <c r="AF141" s="21">
        <v>759828</v>
      </c>
      <c r="AG141" s="24">
        <f t="shared" si="73"/>
        <v>8.4405198004431609E-2</v>
      </c>
      <c r="AH141" s="24">
        <f t="shared" si="74"/>
        <v>9.0312901634237192E-2</v>
      </c>
      <c r="AI141" s="24">
        <f t="shared" si="75"/>
        <v>-498023</v>
      </c>
      <c r="AJ141" s="21">
        <f t="shared" si="76"/>
        <v>19039</v>
      </c>
      <c r="AK141" s="21">
        <v>15269</v>
      </c>
      <c r="AL141" s="21">
        <v>198208</v>
      </c>
      <c r="AM141" s="21">
        <f t="shared" si="77"/>
        <v>-467634</v>
      </c>
      <c r="AN141" s="21">
        <f t="shared" si="78"/>
        <v>-83186</v>
      </c>
      <c r="AO141" s="24">
        <f t="shared" si="79"/>
        <v>2794</v>
      </c>
      <c r="AP141" s="21">
        <f t="shared" si="80"/>
        <v>-387242</v>
      </c>
      <c r="AQ141" s="21">
        <f t="shared" si="81"/>
        <v>-279115</v>
      </c>
      <c r="AR141" s="5"/>
      <c r="AS141" s="11"/>
      <c r="AT141" s="5"/>
      <c r="AU141" s="5"/>
      <c r="AV141" s="5"/>
      <c r="AW141" s="5"/>
      <c r="AX141" s="5"/>
      <c r="AY141" s="5"/>
      <c r="AZ141" s="5"/>
    </row>
    <row r="142" spans="1:52" s="3" customFormat="1">
      <c r="A142" s="4" t="s">
        <v>196</v>
      </c>
      <c r="B142" s="21">
        <v>1584962</v>
      </c>
      <c r="C142" s="21">
        <v>199484</v>
      </c>
      <c r="D142" s="24">
        <f t="shared" si="37"/>
        <v>2900.0377473882618</v>
      </c>
      <c r="E142" s="21">
        <v>46211</v>
      </c>
      <c r="F142" s="21">
        <v>461289</v>
      </c>
      <c r="G142" s="24">
        <f t="shared" si="30"/>
        <v>36.564962528913547</v>
      </c>
      <c r="H142" s="21">
        <v>406396</v>
      </c>
      <c r="I142" s="24">
        <f t="shared" si="33"/>
        <v>743.59116520623206</v>
      </c>
      <c r="J142" s="24">
        <f t="shared" si="10"/>
        <v>2193.0115447109429</v>
      </c>
      <c r="K142" s="21">
        <v>169835</v>
      </c>
      <c r="L142" s="24">
        <f t="shared" si="34"/>
        <v>0.36817483182993743</v>
      </c>
      <c r="M142" s="24">
        <f t="shared" si="35"/>
        <v>5.6639730984490209</v>
      </c>
      <c r="N142" s="24">
        <f t="shared" si="83"/>
        <v>-0.51303632732170978</v>
      </c>
      <c r="O142" s="21">
        <v>488324</v>
      </c>
      <c r="P142" s="21">
        <v>8534513</v>
      </c>
      <c r="Q142" s="24">
        <f t="shared" si="66"/>
        <v>5.7217558869498468E-2</v>
      </c>
      <c r="R142" s="21">
        <v>1832175</v>
      </c>
      <c r="S142" s="21">
        <v>450102</v>
      </c>
      <c r="T142" s="24">
        <f t="shared" si="31"/>
        <v>4.0705773358038844</v>
      </c>
      <c r="U142" s="21">
        <f t="shared" si="64"/>
        <v>5873.5735946661798</v>
      </c>
      <c r="V142" s="24"/>
      <c r="W142" s="24">
        <v>1</v>
      </c>
      <c r="X142" s="24">
        <f t="shared" si="67"/>
        <v>2193.0115447109429</v>
      </c>
      <c r="Y142" s="24">
        <f t="shared" si="68"/>
        <v>2900.0377473882618</v>
      </c>
      <c r="Z142" s="24">
        <f t="shared" si="69"/>
        <v>36.564962528913547</v>
      </c>
      <c r="AA142" s="24">
        <f t="shared" si="70"/>
        <v>743.59116520623206</v>
      </c>
      <c r="AB142" s="24">
        <f t="shared" si="71"/>
        <v>0.36817483182993743</v>
      </c>
      <c r="AC142" s="24">
        <f t="shared" si="82"/>
        <v>6.9311787442618877</v>
      </c>
      <c r="AD142" s="21">
        <v>8028013</v>
      </c>
      <c r="AE142" s="24">
        <f t="shared" si="72"/>
        <v>6.0827504888195869E-2</v>
      </c>
      <c r="AF142" s="21">
        <v>261805</v>
      </c>
      <c r="AG142" s="24">
        <f t="shared" si="73"/>
        <v>3.0676032715633569E-2</v>
      </c>
      <c r="AH142" s="24">
        <f t="shared" si="74"/>
        <v>3.2611431994442462E-2</v>
      </c>
      <c r="AI142" s="24">
        <f t="shared" si="75"/>
        <v>-7991</v>
      </c>
      <c r="AJ142" s="21">
        <f t="shared" si="76"/>
        <v>-3938</v>
      </c>
      <c r="AK142" s="21">
        <v>21436</v>
      </c>
      <c r="AL142" s="21">
        <v>201002</v>
      </c>
      <c r="AM142" s="21">
        <f t="shared" si="77"/>
        <v>316380</v>
      </c>
      <c r="AN142" s="21">
        <f t="shared" si="78"/>
        <v>442427</v>
      </c>
      <c r="AO142" s="24">
        <f t="shared" si="79"/>
        <v>169841</v>
      </c>
      <c r="AP142" s="21">
        <f t="shared" si="80"/>
        <v>-295888</v>
      </c>
      <c r="AQ142" s="21">
        <f t="shared" si="81"/>
        <v>91970</v>
      </c>
      <c r="AR142" s="5"/>
      <c r="AS142" s="11"/>
      <c r="AT142" s="5"/>
      <c r="AU142" s="5"/>
      <c r="AV142" s="5"/>
      <c r="AW142" s="5"/>
      <c r="AX142" s="5"/>
      <c r="AY142" s="5"/>
      <c r="AZ142" s="5"/>
    </row>
    <row r="143" spans="1:52" s="3" customFormat="1">
      <c r="A143" s="4" t="s">
        <v>195</v>
      </c>
      <c r="B143" s="21">
        <v>1905148</v>
      </c>
      <c r="C143" s="21">
        <v>200442</v>
      </c>
      <c r="D143" s="24">
        <f t="shared" si="37"/>
        <v>3469.2281058859921</v>
      </c>
      <c r="E143" s="21">
        <v>42273</v>
      </c>
      <c r="F143" s="21">
        <v>369412</v>
      </c>
      <c r="G143" s="24">
        <f t="shared" si="30"/>
        <v>41.768120689095099</v>
      </c>
      <c r="H143" s="21">
        <v>522548</v>
      </c>
      <c r="I143" s="24">
        <f t="shared" si="33"/>
        <v>951.54718073058541</v>
      </c>
      <c r="J143" s="24">
        <f t="shared" si="10"/>
        <v>2559.4490458445021</v>
      </c>
      <c r="K143" s="21">
        <v>373179</v>
      </c>
      <c r="L143" s="24">
        <f t="shared" si="34"/>
        <v>1.0101972864985436</v>
      </c>
      <c r="M143" s="24">
        <f t="shared" si="35"/>
        <v>5.5675109989795235</v>
      </c>
      <c r="N143" s="24">
        <f t="shared" si="83"/>
        <v>-0.19917448714363448</v>
      </c>
      <c r="O143" s="21">
        <v>930751</v>
      </c>
      <c r="P143" s="21">
        <v>8850893</v>
      </c>
      <c r="Q143" s="24">
        <f t="shared" si="66"/>
        <v>0.10515899356144064</v>
      </c>
      <c r="R143" s="21">
        <v>2318264</v>
      </c>
      <c r="S143" s="21">
        <v>889229</v>
      </c>
      <c r="T143" s="24">
        <f t="shared" si="31"/>
        <v>2.6070494776935975</v>
      </c>
      <c r="U143" s="21">
        <f t="shared" si="64"/>
        <v>7023.0026504366733</v>
      </c>
      <c r="V143" s="24"/>
      <c r="W143" s="24">
        <v>1</v>
      </c>
      <c r="X143" s="24">
        <f t="shared" si="67"/>
        <v>2559.4490458445021</v>
      </c>
      <c r="Y143" s="24">
        <f t="shared" si="68"/>
        <v>3469.2281058859921</v>
      </c>
      <c r="Z143" s="24">
        <f t="shared" si="69"/>
        <v>41.768120689095099</v>
      </c>
      <c r="AA143" s="24">
        <f t="shared" si="70"/>
        <v>951.54718073058541</v>
      </c>
      <c r="AB143" s="24">
        <f t="shared" si="71"/>
        <v>1.0101972864985436</v>
      </c>
      <c r="AC143" s="24">
        <f t="shared" si="82"/>
        <v>6.9469870905178386</v>
      </c>
      <c r="AD143" s="21">
        <v>7920142</v>
      </c>
      <c r="AE143" s="24">
        <f t="shared" si="72"/>
        <v>0.11751695866058967</v>
      </c>
      <c r="AF143" s="21">
        <v>253814</v>
      </c>
      <c r="AG143" s="24">
        <f t="shared" si="73"/>
        <v>2.8676654434755904E-2</v>
      </c>
      <c r="AH143" s="24">
        <f t="shared" si="74"/>
        <v>3.2046647648489128E-2</v>
      </c>
      <c r="AI143" s="24">
        <f t="shared" si="75"/>
        <v>-20344</v>
      </c>
      <c r="AJ143" s="21">
        <f t="shared" si="76"/>
        <v>20748</v>
      </c>
      <c r="AK143" s="21">
        <v>262545</v>
      </c>
      <c r="AL143" s="21">
        <v>370843</v>
      </c>
      <c r="AM143" s="21">
        <f t="shared" si="77"/>
        <v>576595</v>
      </c>
      <c r="AN143" s="21">
        <f t="shared" si="78"/>
        <v>336024</v>
      </c>
      <c r="AO143" s="24">
        <f t="shared" si="79"/>
        <v>102766</v>
      </c>
      <c r="AP143" s="21">
        <f t="shared" si="80"/>
        <v>137805</v>
      </c>
      <c r="AQ143" s="21">
        <f t="shared" si="81"/>
        <v>-119365</v>
      </c>
      <c r="AR143" s="5"/>
      <c r="AS143" s="11"/>
      <c r="AT143" s="5"/>
      <c r="AU143" s="5"/>
      <c r="AV143" s="5"/>
      <c r="AW143" s="5"/>
      <c r="AX143" s="5"/>
      <c r="AY143" s="5"/>
      <c r="AZ143" s="5"/>
    </row>
    <row r="144" spans="1:52" s="3" customFormat="1">
      <c r="A144" s="4" t="s">
        <v>194</v>
      </c>
      <c r="B144" s="21">
        <v>2290148</v>
      </c>
      <c r="C144" s="21">
        <v>197446</v>
      </c>
      <c r="D144" s="24">
        <f t="shared" si="37"/>
        <v>4233.5829543267528</v>
      </c>
      <c r="E144" s="21">
        <v>63021</v>
      </c>
      <c r="F144" s="21">
        <v>329012</v>
      </c>
      <c r="G144" s="24">
        <f t="shared" si="30"/>
        <v>69.914364825599066</v>
      </c>
      <c r="H144" s="21">
        <v>852695</v>
      </c>
      <c r="I144" s="24">
        <f t="shared" si="33"/>
        <v>1576.2976965853954</v>
      </c>
      <c r="J144" s="24">
        <f t="shared" si="10"/>
        <v>2727.1996225669568</v>
      </c>
      <c r="K144" s="21">
        <v>501309</v>
      </c>
      <c r="L144" s="24">
        <f t="shared" si="34"/>
        <v>1.5236799873560842</v>
      </c>
      <c r="M144" s="24">
        <f t="shared" si="35"/>
        <v>5.517211738189312</v>
      </c>
      <c r="N144" s="24">
        <f t="shared" si="83"/>
        <v>-0.10936298766688683</v>
      </c>
      <c r="O144" s="21">
        <v>1266775</v>
      </c>
      <c r="P144" s="21">
        <v>9427488</v>
      </c>
      <c r="Q144" s="24">
        <f t="shared" si="66"/>
        <v>0.13437036461886773</v>
      </c>
      <c r="R144" s="21">
        <v>2826778</v>
      </c>
      <c r="S144" s="21">
        <v>1221246</v>
      </c>
      <c r="T144" s="24">
        <f t="shared" si="31"/>
        <v>2.3146671514174866</v>
      </c>
      <c r="U144" s="21">
        <f t="shared" si="64"/>
        <v>8608.5183182920609</v>
      </c>
      <c r="V144" s="24"/>
      <c r="W144" s="24">
        <v>1</v>
      </c>
      <c r="X144" s="24">
        <f t="shared" si="67"/>
        <v>2727.1996225669568</v>
      </c>
      <c r="Y144" s="24">
        <f t="shared" si="68"/>
        <v>4233.5829543267528</v>
      </c>
      <c r="Z144" s="24">
        <f t="shared" si="69"/>
        <v>69.914364825599066</v>
      </c>
      <c r="AA144" s="24">
        <f t="shared" si="70"/>
        <v>1576.2976965853954</v>
      </c>
      <c r="AB144" s="24">
        <f t="shared" si="71"/>
        <v>1.5236799873560842</v>
      </c>
      <c r="AC144" s="24">
        <f t="shared" si="82"/>
        <v>6.974395988276056</v>
      </c>
      <c r="AD144" s="21">
        <v>8160713</v>
      </c>
      <c r="AE144" s="24">
        <f t="shared" si="72"/>
        <v>0.15522847084562341</v>
      </c>
      <c r="AF144" s="21">
        <v>233470</v>
      </c>
      <c r="AG144" s="24">
        <f t="shared" si="73"/>
        <v>2.4764815399393774E-2</v>
      </c>
      <c r="AH144" s="24">
        <f t="shared" si="74"/>
        <v>2.8609019824615816E-2</v>
      </c>
      <c r="AI144" s="24">
        <f t="shared" si="75"/>
        <v>-188155</v>
      </c>
      <c r="AJ144" s="21">
        <f t="shared" si="76"/>
        <v>-12694</v>
      </c>
      <c r="AK144" s="21">
        <v>275245</v>
      </c>
      <c r="AL144" s="21">
        <v>473609</v>
      </c>
      <c r="AM144" s="21">
        <f t="shared" si="77"/>
        <v>-8780227</v>
      </c>
      <c r="AN144" s="21">
        <f t="shared" si="78"/>
        <v>-799433</v>
      </c>
      <c r="AO144" s="24">
        <f t="shared" si="79"/>
        <v>-417630</v>
      </c>
      <c r="AP144" s="21">
        <f t="shared" si="80"/>
        <v>-7563164</v>
      </c>
      <c r="AQ144" s="21">
        <f t="shared" si="81"/>
        <v>-267839</v>
      </c>
      <c r="AR144" s="5"/>
      <c r="AS144" s="11"/>
      <c r="AT144" s="5"/>
      <c r="AU144" s="5"/>
      <c r="AV144" s="5"/>
      <c r="AW144" s="5"/>
      <c r="AX144" s="5"/>
      <c r="AY144" s="5"/>
      <c r="AZ144" s="5"/>
    </row>
    <row r="145" spans="1:52" s="15" customFormat="1">
      <c r="A145" s="12" t="s">
        <v>212</v>
      </c>
      <c r="B145" s="46">
        <v>108210</v>
      </c>
      <c r="C145" s="46">
        <v>12645</v>
      </c>
      <c r="D145" s="32">
        <f t="shared" si="37"/>
        <v>3123.4994068801893</v>
      </c>
      <c r="E145" s="46">
        <v>50327</v>
      </c>
      <c r="F145" s="46">
        <v>57960</v>
      </c>
      <c r="G145" s="32">
        <f t="shared" si="30"/>
        <v>316.93159075224293</v>
      </c>
      <c r="H145" s="46">
        <v>65295</v>
      </c>
      <c r="I145" s="32">
        <f t="shared" si="33"/>
        <v>1884.7508896797153</v>
      </c>
      <c r="J145" s="32">
        <f t="shared" si="10"/>
        <v>1555.6801079527168</v>
      </c>
      <c r="K145" s="46">
        <v>28803</v>
      </c>
      <c r="L145" s="32">
        <f t="shared" si="34"/>
        <v>0.49694616977225675</v>
      </c>
      <c r="M145" s="32">
        <f t="shared" si="35"/>
        <v>4.7631283767991368</v>
      </c>
      <c r="N145" s="32"/>
      <c r="O145" s="46">
        <v>467342</v>
      </c>
      <c r="P145" s="46">
        <v>647261</v>
      </c>
      <c r="Q145" s="32">
        <f t="shared" si="66"/>
        <v>0.72203021655869892</v>
      </c>
      <c r="R145" s="46">
        <v>539051</v>
      </c>
      <c r="S145" s="46">
        <v>466054</v>
      </c>
      <c r="T145" s="32">
        <f t="shared" si="31"/>
        <v>1.1566277727473639</v>
      </c>
      <c r="U145" s="46">
        <f t="shared" si="64"/>
        <v>6881.3589414346361</v>
      </c>
      <c r="V145" s="32"/>
      <c r="W145" s="32">
        <v>0</v>
      </c>
      <c r="X145" s="32">
        <f t="shared" si="67"/>
        <v>0</v>
      </c>
      <c r="Y145" s="32">
        <f t="shared" si="68"/>
        <v>0</v>
      </c>
      <c r="Z145" s="32">
        <f t="shared" si="69"/>
        <v>0</v>
      </c>
      <c r="AA145" s="32">
        <f t="shared" si="70"/>
        <v>0</v>
      </c>
      <c r="AB145" s="32">
        <f t="shared" si="71"/>
        <v>0</v>
      </c>
      <c r="AC145" s="32">
        <f t="shared" si="82"/>
        <v>5.8110794398696859</v>
      </c>
      <c r="AD145" s="46">
        <v>179919</v>
      </c>
      <c r="AE145" s="32">
        <f t="shared" si="72"/>
        <v>2.5975133254408926</v>
      </c>
      <c r="AF145" s="46">
        <v>45315</v>
      </c>
      <c r="AG145" s="32">
        <f t="shared" si="73"/>
        <v>7.0010397660294682E-2</v>
      </c>
      <c r="AH145" s="32">
        <f t="shared" si="74"/>
        <v>0.25186333850232606</v>
      </c>
      <c r="AI145" s="32">
        <f t="shared" si="75"/>
        <v>-23564</v>
      </c>
      <c r="AJ145" s="46">
        <f t="shared" si="76"/>
        <v>-3882</v>
      </c>
      <c r="AK145" s="46">
        <v>2481</v>
      </c>
      <c r="AL145" s="46">
        <v>55979</v>
      </c>
      <c r="AM145" s="46">
        <f t="shared" si="77"/>
        <v>-28087</v>
      </c>
      <c r="AN145" s="46">
        <f t="shared" si="78"/>
        <v>-10857</v>
      </c>
      <c r="AO145" s="32">
        <f t="shared" si="79"/>
        <v>-13774</v>
      </c>
      <c r="AP145" s="46">
        <f t="shared" si="80"/>
        <v>-3456</v>
      </c>
      <c r="AQ145" s="46">
        <f t="shared" si="81"/>
        <v>16512</v>
      </c>
      <c r="AR145" s="13"/>
      <c r="AS145" s="14"/>
      <c r="AT145" s="13"/>
      <c r="AU145" s="13"/>
      <c r="AV145" s="13"/>
      <c r="AW145" s="13"/>
      <c r="AX145" s="13"/>
      <c r="AY145" s="13"/>
      <c r="AZ145" s="13"/>
    </row>
    <row r="146" spans="1:52" s="15" customFormat="1">
      <c r="A146" s="12" t="s">
        <v>211</v>
      </c>
      <c r="B146" s="46">
        <v>90688</v>
      </c>
      <c r="C146" s="46">
        <v>16331</v>
      </c>
      <c r="D146" s="32">
        <f t="shared" si="37"/>
        <v>2026.8887392076417</v>
      </c>
      <c r="E146" s="46">
        <v>46445</v>
      </c>
      <c r="F146" s="46">
        <v>38082</v>
      </c>
      <c r="G146" s="32">
        <f t="shared" si="30"/>
        <v>445.15584790714774</v>
      </c>
      <c r="H146" s="46">
        <v>62991</v>
      </c>
      <c r="I146" s="32">
        <f t="shared" si="33"/>
        <v>1407.8571428571429</v>
      </c>
      <c r="J146" s="32">
        <f t="shared" si="10"/>
        <v>1064.1874442576466</v>
      </c>
      <c r="K146" s="46">
        <v>-8814</v>
      </c>
      <c r="L146" s="32">
        <f t="shared" si="34"/>
        <v>-0.23144792815503387</v>
      </c>
      <c r="M146" s="32">
        <f t="shared" si="35"/>
        <v>4.5807197486976001</v>
      </c>
      <c r="N146" s="32">
        <f>(F146-F145)/F145</f>
        <v>-0.34296066252587992</v>
      </c>
      <c r="O146" s="46">
        <v>456485</v>
      </c>
      <c r="P146" s="46">
        <v>619174</v>
      </c>
      <c r="Q146" s="32">
        <f t="shared" si="66"/>
        <v>0.73724833407087509</v>
      </c>
      <c r="R146" s="46">
        <v>515937</v>
      </c>
      <c r="S146" s="46">
        <v>454914</v>
      </c>
      <c r="T146" s="32">
        <f t="shared" si="31"/>
        <v>1.1341418377979136</v>
      </c>
      <c r="U146" s="46">
        <f t="shared" si="64"/>
        <v>4943.857726301424</v>
      </c>
      <c r="V146" s="32"/>
      <c r="W146" s="32">
        <v>0</v>
      </c>
      <c r="X146" s="32">
        <f t="shared" si="67"/>
        <v>0</v>
      </c>
      <c r="Y146" s="32">
        <f t="shared" si="68"/>
        <v>0</v>
      </c>
      <c r="Z146" s="32">
        <f t="shared" si="69"/>
        <v>0</v>
      </c>
      <c r="AA146" s="32">
        <f t="shared" si="70"/>
        <v>0</v>
      </c>
      <c r="AB146" s="32">
        <f t="shared" si="71"/>
        <v>0</v>
      </c>
      <c r="AC146" s="32">
        <f t="shared" si="82"/>
        <v>5.7918127114125584</v>
      </c>
      <c r="AD146" s="46">
        <v>162689</v>
      </c>
      <c r="AE146" s="32">
        <f t="shared" si="72"/>
        <v>2.8058750130617311</v>
      </c>
      <c r="AF146" s="46">
        <v>21751</v>
      </c>
      <c r="AG146" s="32">
        <f t="shared" si="73"/>
        <v>3.5129059036716655E-2</v>
      </c>
      <c r="AH146" s="32">
        <f t="shared" si="74"/>
        <v>0.13369680802021033</v>
      </c>
      <c r="AI146" s="32">
        <f t="shared" si="75"/>
        <v>1869</v>
      </c>
      <c r="AJ146" s="46">
        <f t="shared" si="76"/>
        <v>-52</v>
      </c>
      <c r="AK146" s="46">
        <v>2281</v>
      </c>
      <c r="AL146" s="46">
        <v>42205</v>
      </c>
      <c r="AM146" s="46">
        <f t="shared" si="77"/>
        <v>-275524</v>
      </c>
      <c r="AN146" s="46">
        <f t="shared" si="78"/>
        <v>-279382</v>
      </c>
      <c r="AO146" s="32">
        <f t="shared" si="79"/>
        <v>-30982</v>
      </c>
      <c r="AP146" s="46">
        <f t="shared" si="80"/>
        <v>34840</v>
      </c>
      <c r="AQ146" s="46">
        <f t="shared" si="81"/>
        <v>30565</v>
      </c>
      <c r="AR146" s="13"/>
      <c r="AS146" s="14"/>
      <c r="AT146" s="13"/>
      <c r="AU146" s="13"/>
      <c r="AV146" s="13"/>
      <c r="AW146" s="13"/>
      <c r="AX146" s="13"/>
      <c r="AY146" s="13"/>
      <c r="AZ146" s="13"/>
    </row>
    <row r="147" spans="1:52" s="15" customFormat="1">
      <c r="A147" s="12" t="s">
        <v>210</v>
      </c>
      <c r="B147" s="46">
        <v>88841</v>
      </c>
      <c r="C147" s="46">
        <v>17125</v>
      </c>
      <c r="D147" s="32">
        <f t="shared" si="37"/>
        <v>1893.545401459854</v>
      </c>
      <c r="E147" s="46">
        <v>46393</v>
      </c>
      <c r="F147" s="46">
        <v>40745</v>
      </c>
      <c r="G147" s="32">
        <f t="shared" si="30"/>
        <v>415.59565590870045</v>
      </c>
      <c r="H147" s="46">
        <v>35102</v>
      </c>
      <c r="I147" s="32">
        <f t="shared" si="33"/>
        <v>748.15941605839419</v>
      </c>
      <c r="J147" s="32">
        <f t="shared" si="10"/>
        <v>1560.9816413101603</v>
      </c>
      <c r="K147" s="46">
        <v>-28867</v>
      </c>
      <c r="L147" s="32">
        <f t="shared" si="34"/>
        <v>-0.70847956804515888</v>
      </c>
      <c r="M147" s="32">
        <f t="shared" si="35"/>
        <v>4.6100743221400551</v>
      </c>
      <c r="N147" s="32">
        <f t="shared" ref="N147:N153" si="84">(F147-F146)/F146</f>
        <v>6.9928049997374092E-2</v>
      </c>
      <c r="O147" s="46">
        <v>177103</v>
      </c>
      <c r="P147" s="46">
        <v>343650</v>
      </c>
      <c r="Q147" s="32">
        <f t="shared" si="66"/>
        <v>0.51535864978902957</v>
      </c>
      <c r="R147" s="46">
        <v>242777</v>
      </c>
      <c r="S147" s="46">
        <v>175342</v>
      </c>
      <c r="T147" s="32">
        <f t="shared" si="31"/>
        <v>1.3845912559455236</v>
      </c>
      <c r="U147" s="46">
        <f t="shared" si="64"/>
        <v>4617.5736351690639</v>
      </c>
      <c r="V147" s="32"/>
      <c r="W147" s="32">
        <v>0</v>
      </c>
      <c r="X147" s="32">
        <f t="shared" si="67"/>
        <v>0</v>
      </c>
      <c r="Y147" s="32">
        <f t="shared" si="68"/>
        <v>0</v>
      </c>
      <c r="Z147" s="32">
        <f t="shared" si="69"/>
        <v>0</v>
      </c>
      <c r="AA147" s="32">
        <f t="shared" si="70"/>
        <v>0</v>
      </c>
      <c r="AB147" s="32">
        <f t="shared" si="71"/>
        <v>0</v>
      </c>
      <c r="AC147" s="32">
        <f t="shared" si="82"/>
        <v>5.5361163482450788</v>
      </c>
      <c r="AD147" s="46">
        <v>166547</v>
      </c>
      <c r="AE147" s="32">
        <f t="shared" si="72"/>
        <v>1.0633815079226885</v>
      </c>
      <c r="AF147" s="46">
        <v>23620</v>
      </c>
      <c r="AG147" s="32">
        <f t="shared" si="73"/>
        <v>6.87327222464717E-2</v>
      </c>
      <c r="AH147" s="32">
        <f t="shared" si="74"/>
        <v>0.14182182807255608</v>
      </c>
      <c r="AI147" s="32">
        <f t="shared" si="75"/>
        <v>5493</v>
      </c>
      <c r="AJ147" s="46">
        <f t="shared" si="76"/>
        <v>-11165</v>
      </c>
      <c r="AK147" s="46">
        <v>1764</v>
      </c>
      <c r="AL147" s="46">
        <v>11223</v>
      </c>
      <c r="AM147" s="46">
        <f t="shared" si="77"/>
        <v>52547</v>
      </c>
      <c r="AN147" s="46">
        <f t="shared" si="78"/>
        <v>28352</v>
      </c>
      <c r="AO147" s="32">
        <f t="shared" si="79"/>
        <v>20081</v>
      </c>
      <c r="AP147" s="46">
        <f t="shared" si="80"/>
        <v>4114</v>
      </c>
      <c r="AQ147" s="46">
        <f t="shared" si="81"/>
        <v>52487</v>
      </c>
      <c r="AR147" s="13"/>
      <c r="AS147" s="14"/>
      <c r="AT147" s="13"/>
      <c r="AU147" s="13"/>
      <c r="AV147" s="13"/>
      <c r="AW147" s="13"/>
      <c r="AX147" s="13"/>
      <c r="AY147" s="13"/>
      <c r="AZ147" s="13"/>
    </row>
    <row r="148" spans="1:52" s="15" customFormat="1">
      <c r="A148" s="12" t="s">
        <v>209</v>
      </c>
      <c r="B148" s="46">
        <v>86988</v>
      </c>
      <c r="C148" s="46">
        <v>20229</v>
      </c>
      <c r="D148" s="32">
        <f t="shared" si="37"/>
        <v>1569.5595432300161</v>
      </c>
      <c r="E148" s="46">
        <v>35228</v>
      </c>
      <c r="F148" s="46">
        <v>49342</v>
      </c>
      <c r="G148" s="32">
        <f t="shared" si="30"/>
        <v>260.59381460013782</v>
      </c>
      <c r="H148" s="46">
        <v>42705</v>
      </c>
      <c r="I148" s="32">
        <f t="shared" si="33"/>
        <v>770.54352662019869</v>
      </c>
      <c r="J148" s="32">
        <f t="shared" si="10"/>
        <v>1059.6098312099552</v>
      </c>
      <c r="K148" s="46">
        <v>18645</v>
      </c>
      <c r="L148" s="32">
        <f t="shared" si="34"/>
        <v>0.37787280612865309</v>
      </c>
      <c r="M148" s="32">
        <f t="shared" si="35"/>
        <v>4.6932167489510448</v>
      </c>
      <c r="N148" s="32">
        <f t="shared" si="84"/>
        <v>0.21099521413670388</v>
      </c>
      <c r="O148" s="46">
        <v>205455</v>
      </c>
      <c r="P148" s="46">
        <v>396197</v>
      </c>
      <c r="Q148" s="32">
        <f t="shared" si="66"/>
        <v>0.51856778319876218</v>
      </c>
      <c r="R148" s="46">
        <v>297886</v>
      </c>
      <c r="S148" s="46">
        <v>203339</v>
      </c>
      <c r="T148" s="32">
        <f t="shared" si="31"/>
        <v>1.464972287657557</v>
      </c>
      <c r="U148" s="46">
        <f t="shared" si="64"/>
        <v>3660.6845884664367</v>
      </c>
      <c r="V148" s="32"/>
      <c r="W148" s="32">
        <v>0</v>
      </c>
      <c r="X148" s="32">
        <f t="shared" si="67"/>
        <v>0</v>
      </c>
      <c r="Y148" s="32">
        <f t="shared" si="68"/>
        <v>0</v>
      </c>
      <c r="Z148" s="32">
        <f t="shared" si="69"/>
        <v>0</v>
      </c>
      <c r="AA148" s="32">
        <f t="shared" si="70"/>
        <v>0</v>
      </c>
      <c r="AB148" s="32">
        <f t="shared" si="71"/>
        <v>0</v>
      </c>
      <c r="AC148" s="32">
        <f t="shared" si="82"/>
        <v>5.5979111827411998</v>
      </c>
      <c r="AD148" s="46">
        <v>190742</v>
      </c>
      <c r="AE148" s="32">
        <f t="shared" si="72"/>
        <v>1.0771356072600686</v>
      </c>
      <c r="AF148" s="46">
        <v>29113</v>
      </c>
      <c r="AG148" s="32">
        <f t="shared" si="73"/>
        <v>7.3481121765182469E-2</v>
      </c>
      <c r="AH148" s="32">
        <f t="shared" si="74"/>
        <v>0.15263025447987333</v>
      </c>
      <c r="AI148" s="32">
        <f t="shared" si="75"/>
        <v>1094</v>
      </c>
      <c r="AJ148" s="46">
        <f t="shared" si="76"/>
        <v>-8490</v>
      </c>
      <c r="AK148" s="46">
        <v>1055</v>
      </c>
      <c r="AL148" s="46">
        <v>31304</v>
      </c>
      <c r="AM148" s="46">
        <f t="shared" si="77"/>
        <v>127861</v>
      </c>
      <c r="AN148" s="46">
        <f t="shared" si="78"/>
        <v>12870</v>
      </c>
      <c r="AO148" s="32">
        <f t="shared" si="79"/>
        <v>23961</v>
      </c>
      <c r="AP148" s="46">
        <f t="shared" si="80"/>
        <v>91030</v>
      </c>
      <c r="AQ148" s="46">
        <f t="shared" si="81"/>
        <v>10468</v>
      </c>
      <c r="AR148" s="13"/>
      <c r="AS148" s="14"/>
      <c r="AT148" s="13"/>
      <c r="AU148" s="13"/>
      <c r="AV148" s="13"/>
      <c r="AW148" s="13"/>
      <c r="AX148" s="13"/>
      <c r="AY148" s="13"/>
      <c r="AZ148" s="13"/>
    </row>
    <row r="149" spans="1:52" s="15" customFormat="1">
      <c r="A149" s="12" t="s">
        <v>208</v>
      </c>
      <c r="B149" s="46">
        <v>85141</v>
      </c>
      <c r="C149" s="46">
        <v>19878</v>
      </c>
      <c r="D149" s="32">
        <f t="shared" si="37"/>
        <v>1563.3597444410907</v>
      </c>
      <c r="E149" s="46">
        <v>26738</v>
      </c>
      <c r="F149" s="46">
        <v>50085</v>
      </c>
      <c r="G149" s="32">
        <f t="shared" si="30"/>
        <v>194.85614455425775</v>
      </c>
      <c r="H149" s="46">
        <v>36779</v>
      </c>
      <c r="I149" s="32">
        <f t="shared" si="33"/>
        <v>675.33630143877656</v>
      </c>
      <c r="J149" s="32">
        <f t="shared" si="10"/>
        <v>1082.879587556572</v>
      </c>
      <c r="K149" s="46">
        <v>28896</v>
      </c>
      <c r="L149" s="32">
        <f t="shared" si="34"/>
        <v>0.57693920335429771</v>
      </c>
      <c r="M149" s="32">
        <f t="shared" si="35"/>
        <v>4.6997076781100517</v>
      </c>
      <c r="N149" s="32">
        <f t="shared" si="84"/>
        <v>1.5058165457419642E-2</v>
      </c>
      <c r="O149" s="46">
        <v>218325</v>
      </c>
      <c r="P149" s="46">
        <v>524058</v>
      </c>
      <c r="Q149" s="32">
        <f t="shared" si="66"/>
        <v>0.41660465063027374</v>
      </c>
      <c r="R149" s="46">
        <v>428056</v>
      </c>
      <c r="S149" s="46">
        <v>215689</v>
      </c>
      <c r="T149" s="32">
        <f t="shared" si="31"/>
        <v>1.9845981946228135</v>
      </c>
      <c r="U149" s="46">
        <f t="shared" si="64"/>
        <v>3517.0087171940513</v>
      </c>
      <c r="V149" s="32"/>
      <c r="W149" s="32">
        <v>0</v>
      </c>
      <c r="X149" s="32">
        <f t="shared" si="67"/>
        <v>0</v>
      </c>
      <c r="Y149" s="32">
        <f t="shared" si="68"/>
        <v>0</v>
      </c>
      <c r="Z149" s="32">
        <f t="shared" si="69"/>
        <v>0</v>
      </c>
      <c r="AA149" s="32">
        <f t="shared" si="70"/>
        <v>0</v>
      </c>
      <c r="AB149" s="32">
        <f t="shared" si="71"/>
        <v>0</v>
      </c>
      <c r="AC149" s="32">
        <f t="shared" si="82"/>
        <v>5.7193793550867822</v>
      </c>
      <c r="AD149" s="46">
        <v>305733</v>
      </c>
      <c r="AE149" s="32">
        <f t="shared" si="72"/>
        <v>0.71410348245037336</v>
      </c>
      <c r="AF149" s="46">
        <v>30207</v>
      </c>
      <c r="AG149" s="32">
        <f t="shared" si="73"/>
        <v>5.7640566502181058E-2</v>
      </c>
      <c r="AH149" s="32">
        <f t="shared" si="74"/>
        <v>9.8801895771800888E-2</v>
      </c>
      <c r="AI149" s="32">
        <f t="shared" si="75"/>
        <v>5564</v>
      </c>
      <c r="AJ149" s="46">
        <f t="shared" si="76"/>
        <v>10753</v>
      </c>
      <c r="AK149" s="32">
        <v>593</v>
      </c>
      <c r="AL149" s="46">
        <v>55265</v>
      </c>
      <c r="AM149" s="46">
        <f t="shared" si="77"/>
        <v>139314</v>
      </c>
      <c r="AN149" s="46">
        <f t="shared" si="78"/>
        <v>22384</v>
      </c>
      <c r="AO149" s="32">
        <f t="shared" si="79"/>
        <v>18049</v>
      </c>
      <c r="AP149" s="46">
        <f t="shared" si="80"/>
        <v>98881</v>
      </c>
      <c r="AQ149" s="46">
        <f t="shared" si="81"/>
        <v>1311</v>
      </c>
      <c r="AR149" s="13"/>
      <c r="AS149" s="14"/>
      <c r="AT149" s="13"/>
      <c r="AU149" s="13"/>
      <c r="AV149" s="13"/>
      <c r="AW149" s="13"/>
      <c r="AX149" s="13"/>
      <c r="AY149" s="13"/>
      <c r="AZ149" s="13"/>
    </row>
    <row r="150" spans="1:52" s="15" customFormat="1">
      <c r="A150" s="12" t="s">
        <v>207</v>
      </c>
      <c r="B150" s="46">
        <v>83294</v>
      </c>
      <c r="C150" s="46">
        <v>20788</v>
      </c>
      <c r="D150" s="32">
        <f t="shared" si="37"/>
        <v>1462.4932653453916</v>
      </c>
      <c r="E150" s="46">
        <v>37491</v>
      </c>
      <c r="F150" s="46">
        <v>56559</v>
      </c>
      <c r="G150" s="32">
        <f t="shared" si="30"/>
        <v>241.94584416273273</v>
      </c>
      <c r="H150" s="46">
        <v>40541</v>
      </c>
      <c r="I150" s="32">
        <f t="shared" si="33"/>
        <v>711.82725610929378</v>
      </c>
      <c r="J150" s="32">
        <f t="shared" si="10"/>
        <v>992.61185339883059</v>
      </c>
      <c r="K150" s="46">
        <v>19927</v>
      </c>
      <c r="L150" s="32">
        <f t="shared" si="34"/>
        <v>0.35232235364840253</v>
      </c>
      <c r="M150" s="32">
        <f t="shared" si="35"/>
        <v>4.7525017222470964</v>
      </c>
      <c r="N150" s="32">
        <f t="shared" si="84"/>
        <v>0.12926025756214435</v>
      </c>
      <c r="O150" s="46">
        <v>240709</v>
      </c>
      <c r="P150" s="46">
        <v>663372</v>
      </c>
      <c r="Q150" s="32">
        <f t="shared" si="66"/>
        <v>0.36285673799919199</v>
      </c>
      <c r="R150" s="46">
        <v>569023</v>
      </c>
      <c r="S150" s="46">
        <v>237670</v>
      </c>
      <c r="T150" s="32">
        <f t="shared" si="31"/>
        <v>2.3941725922497579</v>
      </c>
      <c r="U150" s="46">
        <f t="shared" si="64"/>
        <v>3409.2305413698973</v>
      </c>
      <c r="V150" s="32"/>
      <c r="W150" s="32">
        <v>0</v>
      </c>
      <c r="X150" s="32">
        <f t="shared" si="67"/>
        <v>0</v>
      </c>
      <c r="Y150" s="32">
        <f t="shared" si="68"/>
        <v>0</v>
      </c>
      <c r="Z150" s="32">
        <f t="shared" si="69"/>
        <v>0</v>
      </c>
      <c r="AA150" s="32">
        <f t="shared" si="70"/>
        <v>0</v>
      </c>
      <c r="AB150" s="32">
        <f t="shared" si="71"/>
        <v>0</v>
      </c>
      <c r="AC150" s="32">
        <f t="shared" si="82"/>
        <v>5.8217571366104712</v>
      </c>
      <c r="AD150" s="46">
        <v>422663</v>
      </c>
      <c r="AE150" s="32">
        <f t="shared" si="72"/>
        <v>0.56950572915064723</v>
      </c>
      <c r="AF150" s="46">
        <v>35771</v>
      </c>
      <c r="AG150" s="32">
        <f t="shared" si="73"/>
        <v>5.3922987403749331E-2</v>
      </c>
      <c r="AH150" s="32">
        <f t="shared" si="74"/>
        <v>8.4632437663102758E-2</v>
      </c>
      <c r="AI150" s="32">
        <f t="shared" si="75"/>
        <v>5040</v>
      </c>
      <c r="AJ150" s="46">
        <f t="shared" si="76"/>
        <v>1545</v>
      </c>
      <c r="AK150" s="32">
        <v>787</v>
      </c>
      <c r="AL150" s="46">
        <v>73314</v>
      </c>
      <c r="AM150" s="46">
        <f t="shared" si="77"/>
        <v>13973</v>
      </c>
      <c r="AN150" s="46">
        <f t="shared" si="78"/>
        <v>29274</v>
      </c>
      <c r="AO150" s="32">
        <f t="shared" si="79"/>
        <v>17660</v>
      </c>
      <c r="AP150" s="46">
        <f t="shared" si="80"/>
        <v>-32961</v>
      </c>
      <c r="AQ150" s="46">
        <f t="shared" si="81"/>
        <v>15844</v>
      </c>
      <c r="AR150" s="13"/>
      <c r="AS150" s="14"/>
      <c r="AT150" s="13"/>
      <c r="AU150" s="13"/>
      <c r="AV150" s="13"/>
      <c r="AW150" s="13"/>
      <c r="AX150" s="13"/>
      <c r="AY150" s="13"/>
      <c r="AZ150" s="13"/>
    </row>
    <row r="151" spans="1:52" s="15" customFormat="1">
      <c r="A151" s="12" t="s">
        <v>206</v>
      </c>
      <c r="B151" s="46">
        <v>81447</v>
      </c>
      <c r="C151" s="46">
        <v>21222</v>
      </c>
      <c r="D151" s="32">
        <f t="shared" si="37"/>
        <v>1400.8177834322873</v>
      </c>
      <c r="E151" s="46">
        <v>39036</v>
      </c>
      <c r="F151" s="46">
        <v>62033</v>
      </c>
      <c r="G151" s="32">
        <f t="shared" si="30"/>
        <v>229.68645720826012</v>
      </c>
      <c r="H151" s="46">
        <v>45456</v>
      </c>
      <c r="I151" s="32">
        <f t="shared" si="33"/>
        <v>781.80378852134584</v>
      </c>
      <c r="J151" s="32">
        <f t="shared" si="10"/>
        <v>848.70045211920171</v>
      </c>
      <c r="K151" s="46">
        <v>34374</v>
      </c>
      <c r="L151" s="32">
        <f t="shared" si="34"/>
        <v>0.55412441764867082</v>
      </c>
      <c r="M151" s="32">
        <f t="shared" si="35"/>
        <v>4.7926227847429219</v>
      </c>
      <c r="N151" s="32">
        <f t="shared" si="84"/>
        <v>9.6783889389840699E-2</v>
      </c>
      <c r="O151" s="46">
        <v>269983</v>
      </c>
      <c r="P151" s="46">
        <v>677345</v>
      </c>
      <c r="Q151" s="32">
        <f t="shared" si="66"/>
        <v>0.39859008334009993</v>
      </c>
      <c r="R151" s="46">
        <v>584970</v>
      </c>
      <c r="S151" s="46">
        <v>266348</v>
      </c>
      <c r="T151" s="32">
        <f t="shared" si="31"/>
        <v>2.1962620331295897</v>
      </c>
      <c r="U151" s="46">
        <f t="shared" si="64"/>
        <v>3261.5626056987439</v>
      </c>
      <c r="V151" s="32"/>
      <c r="W151" s="32">
        <v>0</v>
      </c>
      <c r="X151" s="32">
        <f t="shared" si="67"/>
        <v>0</v>
      </c>
      <c r="Y151" s="32">
        <f t="shared" si="68"/>
        <v>0</v>
      </c>
      <c r="Z151" s="32">
        <f t="shared" si="69"/>
        <v>0</v>
      </c>
      <c r="AA151" s="32">
        <f t="shared" si="70"/>
        <v>0</v>
      </c>
      <c r="AB151" s="32">
        <f t="shared" si="71"/>
        <v>0</v>
      </c>
      <c r="AC151" s="32">
        <f t="shared" si="82"/>
        <v>5.8308099292937747</v>
      </c>
      <c r="AD151" s="46">
        <v>406724</v>
      </c>
      <c r="AE151" s="32">
        <f t="shared" si="72"/>
        <v>0.66379903816838937</v>
      </c>
      <c r="AF151" s="46">
        <v>40811</v>
      </c>
      <c r="AG151" s="32">
        <f t="shared" si="73"/>
        <v>6.0251422834744481E-2</v>
      </c>
      <c r="AH151" s="32">
        <f t="shared" si="74"/>
        <v>0.10034077162891789</v>
      </c>
      <c r="AI151" s="32">
        <f t="shared" si="75"/>
        <v>5176</v>
      </c>
      <c r="AJ151" s="46">
        <f t="shared" si="76"/>
        <v>4583</v>
      </c>
      <c r="AK151" s="32">
        <v>928</v>
      </c>
      <c r="AL151" s="46">
        <v>90974</v>
      </c>
      <c r="AM151" s="46">
        <f t="shared" si="77"/>
        <v>101633</v>
      </c>
      <c r="AN151" s="46">
        <f t="shared" si="78"/>
        <v>40946</v>
      </c>
      <c r="AO151" s="32">
        <f t="shared" si="79"/>
        <v>19030</v>
      </c>
      <c r="AP151" s="46">
        <f t="shared" si="80"/>
        <v>41657</v>
      </c>
      <c r="AQ151" s="46">
        <f t="shared" si="81"/>
        <v>6437</v>
      </c>
      <c r="AR151" s="13"/>
      <c r="AS151" s="14"/>
      <c r="AT151" s="13"/>
      <c r="AU151" s="13"/>
      <c r="AV151" s="13"/>
      <c r="AW151" s="13"/>
      <c r="AX151" s="13"/>
      <c r="AY151" s="13"/>
      <c r="AZ151" s="13"/>
    </row>
    <row r="152" spans="1:52" s="15" customFormat="1">
      <c r="A152" s="12" t="s">
        <v>205</v>
      </c>
      <c r="B152" s="46">
        <v>90365</v>
      </c>
      <c r="C152" s="46">
        <v>22585</v>
      </c>
      <c r="D152" s="32">
        <f t="shared" si="37"/>
        <v>1460.4040292229354</v>
      </c>
      <c r="E152" s="46">
        <v>43619</v>
      </c>
      <c r="F152" s="46">
        <v>68572</v>
      </c>
      <c r="G152" s="32">
        <f t="shared" si="30"/>
        <v>232.17836726360613</v>
      </c>
      <c r="H152" s="46">
        <v>50893</v>
      </c>
      <c r="I152" s="32">
        <f t="shared" si="33"/>
        <v>822.49036971441217</v>
      </c>
      <c r="J152" s="32">
        <f t="shared" si="10"/>
        <v>870.09202677212932</v>
      </c>
      <c r="K152" s="46">
        <v>11902</v>
      </c>
      <c r="L152" s="32">
        <f t="shared" si="34"/>
        <v>0.17356938692177565</v>
      </c>
      <c r="M152" s="32">
        <f t="shared" si="35"/>
        <v>4.8361468164669335</v>
      </c>
      <c r="N152" s="32">
        <f t="shared" si="84"/>
        <v>0.10541163574226621</v>
      </c>
      <c r="O152" s="46">
        <v>310929</v>
      </c>
      <c r="P152" s="46">
        <v>778978</v>
      </c>
      <c r="Q152" s="32">
        <f t="shared" si="66"/>
        <v>0.39914991180752218</v>
      </c>
      <c r="R152" s="46">
        <v>688613</v>
      </c>
      <c r="S152" s="46">
        <v>306581</v>
      </c>
      <c r="T152" s="32">
        <f t="shared" si="31"/>
        <v>2.246104618355345</v>
      </c>
      <c r="U152" s="46">
        <f t="shared" si="64"/>
        <v>3385.3383623600048</v>
      </c>
      <c r="V152" s="32"/>
      <c r="W152" s="32">
        <v>0</v>
      </c>
      <c r="X152" s="32">
        <f t="shared" si="67"/>
        <v>0</v>
      </c>
      <c r="Y152" s="32">
        <f t="shared" si="68"/>
        <v>0</v>
      </c>
      <c r="Z152" s="32">
        <f t="shared" si="69"/>
        <v>0</v>
      </c>
      <c r="AA152" s="32">
        <f t="shared" si="70"/>
        <v>0</v>
      </c>
      <c r="AB152" s="32">
        <f t="shared" si="71"/>
        <v>0</v>
      </c>
      <c r="AC152" s="32">
        <f t="shared" si="82"/>
        <v>5.8915251924433987</v>
      </c>
      <c r="AD152" s="46">
        <v>468049</v>
      </c>
      <c r="AE152" s="32">
        <f t="shared" si="72"/>
        <v>0.66430865144461371</v>
      </c>
      <c r="AF152" s="46">
        <v>45987</v>
      </c>
      <c r="AG152" s="32">
        <f t="shared" si="73"/>
        <v>5.9035043351673602E-2</v>
      </c>
      <c r="AH152" s="32">
        <f t="shared" si="74"/>
        <v>9.8252533388598198E-2</v>
      </c>
      <c r="AI152" s="32">
        <f t="shared" si="75"/>
        <v>4080</v>
      </c>
      <c r="AJ152" s="46">
        <f t="shared" si="76"/>
        <v>14788</v>
      </c>
      <c r="AK152" s="46">
        <v>770</v>
      </c>
      <c r="AL152" s="46">
        <v>110004</v>
      </c>
      <c r="AM152" s="46">
        <f t="shared" si="77"/>
        <v>104934</v>
      </c>
      <c r="AN152" s="46">
        <f t="shared" si="78"/>
        <v>73511</v>
      </c>
      <c r="AO152" s="32">
        <f t="shared" si="79"/>
        <v>30839</v>
      </c>
      <c r="AP152" s="46">
        <f t="shared" si="80"/>
        <v>584</v>
      </c>
      <c r="AQ152" s="46">
        <f t="shared" si="81"/>
        <v>34085</v>
      </c>
      <c r="AR152" s="13"/>
      <c r="AS152" s="14"/>
      <c r="AT152" s="13"/>
      <c r="AU152" s="13"/>
      <c r="AV152" s="13"/>
      <c r="AW152" s="13"/>
      <c r="AX152" s="13"/>
      <c r="AY152" s="13"/>
      <c r="AZ152" s="13"/>
    </row>
    <row r="153" spans="1:52" s="15" customFormat="1">
      <c r="A153" s="12" t="s">
        <v>204</v>
      </c>
      <c r="B153" s="46">
        <v>88385</v>
      </c>
      <c r="C153" s="46">
        <v>24804</v>
      </c>
      <c r="D153" s="32">
        <f t="shared" si="37"/>
        <v>1300.6178438961458</v>
      </c>
      <c r="E153" s="46">
        <v>58407</v>
      </c>
      <c r="F153" s="46">
        <v>74871</v>
      </c>
      <c r="G153" s="32">
        <f t="shared" si="30"/>
        <v>284.73714789437832</v>
      </c>
      <c r="H153" s="46">
        <v>66520</v>
      </c>
      <c r="I153" s="32">
        <f t="shared" si="33"/>
        <v>978.86631188517981</v>
      </c>
      <c r="J153" s="32">
        <f t="shared" si="10"/>
        <v>606.48867990534427</v>
      </c>
      <c r="K153" s="46">
        <v>28436</v>
      </c>
      <c r="L153" s="32">
        <f t="shared" si="34"/>
        <v>0.37979992253342415</v>
      </c>
      <c r="M153" s="32">
        <f t="shared" si="35"/>
        <v>4.8743136337368487</v>
      </c>
      <c r="N153" s="32">
        <f t="shared" si="84"/>
        <v>9.1859651169573592E-2</v>
      </c>
      <c r="O153" s="46">
        <v>384440</v>
      </c>
      <c r="P153" s="46">
        <v>883912</v>
      </c>
      <c r="Q153" s="32">
        <f t="shared" si="66"/>
        <v>0.43493017404447504</v>
      </c>
      <c r="R153" s="46">
        <v>795527</v>
      </c>
      <c r="S153" s="46">
        <v>380076</v>
      </c>
      <c r="T153" s="32">
        <f t="shared" si="31"/>
        <v>2.093073490565045</v>
      </c>
      <c r="U153" s="46">
        <f t="shared" si="64"/>
        <v>3171.0897835035817</v>
      </c>
      <c r="V153" s="32"/>
      <c r="W153" s="32">
        <v>0</v>
      </c>
      <c r="X153" s="32">
        <f t="shared" si="67"/>
        <v>0</v>
      </c>
      <c r="Y153" s="32">
        <f t="shared" si="68"/>
        <v>0</v>
      </c>
      <c r="Z153" s="32">
        <f t="shared" si="69"/>
        <v>0</v>
      </c>
      <c r="AA153" s="32">
        <f t="shared" si="70"/>
        <v>0</v>
      </c>
      <c r="AB153" s="32">
        <f t="shared" si="71"/>
        <v>0</v>
      </c>
      <c r="AC153" s="32">
        <f t="shared" si="82"/>
        <v>5.9464090299262145</v>
      </c>
      <c r="AD153" s="46">
        <v>499472</v>
      </c>
      <c r="AE153" s="32">
        <f t="shared" si="72"/>
        <v>0.76969279559214532</v>
      </c>
      <c r="AF153" s="46">
        <v>50067</v>
      </c>
      <c r="AG153" s="32">
        <f t="shared" si="73"/>
        <v>5.6642516449601318E-2</v>
      </c>
      <c r="AH153" s="32">
        <f t="shared" si="74"/>
        <v>0.10023985328506903</v>
      </c>
      <c r="AI153" s="32">
        <f t="shared" si="75"/>
        <v>72303920</v>
      </c>
      <c r="AJ153" s="46">
        <f t="shared" si="76"/>
        <v>20031110</v>
      </c>
      <c r="AK153" s="46">
        <v>639</v>
      </c>
      <c r="AL153" s="46">
        <v>140843</v>
      </c>
      <c r="AM153" s="46">
        <f t="shared" si="77"/>
        <v>497433775</v>
      </c>
      <c r="AN153" s="46">
        <f t="shared" si="78"/>
        <v>78611565</v>
      </c>
      <c r="AO153" s="32">
        <f t="shared" si="79"/>
        <v>200429778</v>
      </c>
      <c r="AP153" s="46">
        <f t="shared" si="80"/>
        <v>218392432</v>
      </c>
      <c r="AQ153" s="46">
        <f t="shared" si="81"/>
        <v>21631</v>
      </c>
      <c r="AR153" s="13"/>
      <c r="AS153" s="14"/>
      <c r="AT153" s="13"/>
      <c r="AU153" s="13"/>
      <c r="AV153" s="13"/>
      <c r="AW153" s="13"/>
      <c r="AX153" s="13"/>
      <c r="AY153" s="13"/>
      <c r="AZ153" s="13"/>
    </row>
    <row r="154" spans="1:52" s="3" customFormat="1">
      <c r="A154" s="4" t="s">
        <v>215</v>
      </c>
      <c r="B154" s="21">
        <v>740034</v>
      </c>
      <c r="C154" s="21">
        <v>60327637</v>
      </c>
      <c r="D154" s="24">
        <f t="shared" si="37"/>
        <v>4.4774240038607847</v>
      </c>
      <c r="E154" s="21">
        <v>20089517</v>
      </c>
      <c r="F154" s="21">
        <v>205228913</v>
      </c>
      <c r="G154" s="24">
        <f t="shared" si="30"/>
        <v>35.729243008756768</v>
      </c>
      <c r="H154" s="21">
        <v>62607828</v>
      </c>
      <c r="I154" s="24">
        <f t="shared" si="33"/>
        <v>378.79582818733638</v>
      </c>
      <c r="J154" s="24">
        <f t="shared" si="10"/>
        <v>-338.58916117471881</v>
      </c>
      <c r="K154" s="21">
        <v>99508149</v>
      </c>
      <c r="L154" s="24">
        <f t="shared" si="34"/>
        <v>0.48486418188064956</v>
      </c>
      <c r="M154" s="24">
        <f t="shared" si="35"/>
        <v>8.312238544898868</v>
      </c>
      <c r="N154" s="24">
        <f>(F155-F154)/F154</f>
        <v>0.17429313188439485</v>
      </c>
      <c r="O154" s="21">
        <v>78996005</v>
      </c>
      <c r="P154" s="21">
        <v>498317687</v>
      </c>
      <c r="Q154" s="24">
        <f t="shared" si="66"/>
        <v>0.15852538864429269</v>
      </c>
      <c r="R154" s="21">
        <v>221400172</v>
      </c>
      <c r="S154" s="21">
        <v>62607828</v>
      </c>
      <c r="T154" s="24">
        <f t="shared" si="31"/>
        <v>3.5363017544707027</v>
      </c>
      <c r="U154" s="21">
        <f t="shared" si="64"/>
        <v>80.898198207115797</v>
      </c>
      <c r="V154" s="24"/>
      <c r="W154" s="24" t="s">
        <v>417</v>
      </c>
      <c r="X154" s="24" t="e">
        <f t="shared" si="67"/>
        <v>#VALUE!</v>
      </c>
      <c r="Y154" s="24" t="e">
        <f t="shared" si="68"/>
        <v>#VALUE!</v>
      </c>
      <c r="Z154" s="24" t="e">
        <f t="shared" si="69"/>
        <v>#VALUE!</v>
      </c>
      <c r="AA154" s="24" t="e">
        <f t="shared" si="70"/>
        <v>#VALUE!</v>
      </c>
      <c r="AB154" s="24" t="e">
        <f t="shared" si="71"/>
        <v>#VALUE!</v>
      </c>
      <c r="AC154" s="24">
        <f t="shared" si="82"/>
        <v>8.6975063020419796</v>
      </c>
      <c r="AD154" s="21">
        <v>419321682</v>
      </c>
      <c r="AE154" s="24">
        <f t="shared" si="72"/>
        <v>0.1883899840886358</v>
      </c>
      <c r="AF154" s="21">
        <v>72353987</v>
      </c>
      <c r="AG154" s="24">
        <f t="shared" si="73"/>
        <v>0.14519650593899147</v>
      </c>
      <c r="AH154" s="24">
        <f t="shared" si="74"/>
        <v>0.17255007338256362</v>
      </c>
      <c r="AI154" s="24">
        <f t="shared" si="75"/>
        <v>29370606</v>
      </c>
      <c r="AJ154" s="21">
        <f t="shared" si="76"/>
        <v>11084740</v>
      </c>
      <c r="AK154" s="21">
        <v>261971441</v>
      </c>
      <c r="AL154" s="21">
        <v>200570621</v>
      </c>
      <c r="AM154" s="21">
        <f t="shared" si="77"/>
        <v>74655981</v>
      </c>
      <c r="AN154" s="21">
        <f t="shared" si="78"/>
        <v>7091103</v>
      </c>
      <c r="AO154" s="24">
        <f t="shared" si="79"/>
        <v>73477280</v>
      </c>
      <c r="AP154" s="21">
        <f t="shared" si="80"/>
        <v>-5912402</v>
      </c>
      <c r="AQ154" s="21">
        <f t="shared" si="81"/>
        <v>-27154162</v>
      </c>
      <c r="AR154" s="5"/>
      <c r="AS154" s="11"/>
      <c r="AT154" s="5"/>
      <c r="AU154" s="5"/>
      <c r="AV154" s="5"/>
      <c r="AW154" s="5"/>
      <c r="AX154" s="5"/>
      <c r="AY154" s="5"/>
      <c r="AZ154" s="5"/>
    </row>
    <row r="155" spans="1:52" s="3" customFormat="1">
      <c r="A155" s="4" t="s">
        <v>214</v>
      </c>
      <c r="B155" s="21">
        <v>527123</v>
      </c>
      <c r="C155" s="21">
        <v>62804500</v>
      </c>
      <c r="D155" s="24">
        <f t="shared" si="37"/>
        <v>3.0634730791583404</v>
      </c>
      <c r="E155" s="21">
        <v>31174257</v>
      </c>
      <c r="F155" s="21">
        <v>240998903</v>
      </c>
      <c r="G155" s="24">
        <f t="shared" si="30"/>
        <v>47.214338585599286</v>
      </c>
      <c r="H155" s="21">
        <v>67938183</v>
      </c>
      <c r="I155" s="24">
        <f t="shared" si="33"/>
        <v>394.83535089046171</v>
      </c>
      <c r="J155" s="24">
        <f t="shared" si="10"/>
        <v>-344.55753922570409</v>
      </c>
      <c r="K155" s="21">
        <v>108055965</v>
      </c>
      <c r="L155" s="24">
        <f t="shared" si="34"/>
        <v>0.448367040907236</v>
      </c>
      <c r="M155" s="24">
        <f t="shared" si="35"/>
        <v>8.3820150657195533</v>
      </c>
      <c r="N155" s="24">
        <f t="shared" ref="N155:N157" si="85">(F156-F155)/F155</f>
        <v>7.6848212873400504E-2</v>
      </c>
      <c r="O155" s="21">
        <v>86087108</v>
      </c>
      <c r="P155" s="21">
        <v>572973668</v>
      </c>
      <c r="Q155" s="24">
        <f t="shared" si="66"/>
        <v>0.15024618548439123</v>
      </c>
      <c r="R155" s="21">
        <v>305749331</v>
      </c>
      <c r="S155" s="21">
        <v>67938183</v>
      </c>
      <c r="T155" s="24">
        <f t="shared" si="31"/>
        <v>4.5004048901337264</v>
      </c>
      <c r="U155" s="21">
        <f t="shared" si="64"/>
        <v>101.00399037042249</v>
      </c>
      <c r="V155" s="24"/>
      <c r="W155" s="24">
        <v>1</v>
      </c>
      <c r="X155" s="24">
        <f t="shared" si="67"/>
        <v>-344.55753922570409</v>
      </c>
      <c r="Y155" s="24">
        <f t="shared" si="68"/>
        <v>3.0634730791583404</v>
      </c>
      <c r="Z155" s="24">
        <f t="shared" si="69"/>
        <v>47.214338585599286</v>
      </c>
      <c r="AA155" s="24">
        <f t="shared" si="70"/>
        <v>394.83535089046171</v>
      </c>
      <c r="AB155" s="24">
        <f t="shared" si="71"/>
        <v>0.448367040907236</v>
      </c>
      <c r="AC155" s="24">
        <f t="shared" si="82"/>
        <v>8.7581346636688373</v>
      </c>
      <c r="AD155" s="21">
        <v>486886560</v>
      </c>
      <c r="AE155" s="24">
        <f t="shared" si="72"/>
        <v>0.17681142810760683</v>
      </c>
      <c r="AF155" s="21">
        <v>101724593</v>
      </c>
      <c r="AG155" s="24">
        <f t="shared" si="73"/>
        <v>0.17753798940722001</v>
      </c>
      <c r="AH155" s="24">
        <f t="shared" si="74"/>
        <v>0.20892873485766378</v>
      </c>
      <c r="AI155" s="24">
        <f t="shared" si="75"/>
        <v>17684991</v>
      </c>
      <c r="AJ155" s="21">
        <f t="shared" si="76"/>
        <v>-3697089</v>
      </c>
      <c r="AK155" s="21">
        <v>252278263</v>
      </c>
      <c r="AL155" s="21">
        <v>274047901</v>
      </c>
      <c r="AM155" s="21">
        <f t="shared" si="77"/>
        <v>66714914</v>
      </c>
      <c r="AN155" s="21">
        <f t="shared" si="78"/>
        <v>-28712263</v>
      </c>
      <c r="AO155" s="24">
        <f t="shared" si="79"/>
        <v>59502988</v>
      </c>
      <c r="AP155" s="21">
        <f t="shared" si="80"/>
        <v>35924189</v>
      </c>
      <c r="AQ155" s="21">
        <f t="shared" si="81"/>
        <v>-6331372</v>
      </c>
      <c r="AR155" s="5"/>
      <c r="AS155" s="11"/>
      <c r="AT155" s="5"/>
      <c r="AU155" s="5"/>
      <c r="AV155" s="5"/>
      <c r="AW155" s="5"/>
      <c r="AX155" s="5"/>
      <c r="AY155" s="5"/>
      <c r="AZ155" s="5"/>
    </row>
    <row r="156" spans="1:52" s="3" customFormat="1">
      <c r="A156" s="4" t="s">
        <v>213</v>
      </c>
      <c r="B156" s="21">
        <v>490526</v>
      </c>
      <c r="C156" s="21">
        <v>71030481</v>
      </c>
      <c r="D156" s="24">
        <f t="shared" si="37"/>
        <v>2.5206360351128696</v>
      </c>
      <c r="E156" s="21">
        <v>27477168</v>
      </c>
      <c r="F156" s="21">
        <v>259519238</v>
      </c>
      <c r="G156" s="24">
        <f t="shared" si="30"/>
        <v>38.645174813591275</v>
      </c>
      <c r="H156" s="21">
        <v>39742176</v>
      </c>
      <c r="I156" s="24">
        <f t="shared" si="33"/>
        <v>204.2206956193919</v>
      </c>
      <c r="J156" s="24">
        <f t="shared" si="10"/>
        <v>-163.05488477068775</v>
      </c>
      <c r="K156" s="21">
        <v>98209824</v>
      </c>
      <c r="L156" s="24">
        <f t="shared" si="34"/>
        <v>0.37842984110488181</v>
      </c>
      <c r="M156" s="24">
        <f t="shared" si="35"/>
        <v>8.4141695573581234</v>
      </c>
      <c r="N156" s="24">
        <f t="shared" si="85"/>
        <v>-7.9041219287180553E-2</v>
      </c>
      <c r="O156" s="21">
        <v>57374845</v>
      </c>
      <c r="P156" s="21">
        <v>639688582</v>
      </c>
      <c r="Q156" s="24">
        <f t="shared" si="66"/>
        <v>8.9691838520262968E-2</v>
      </c>
      <c r="R156" s="21">
        <v>361518583</v>
      </c>
      <c r="S156" s="21">
        <v>39742176</v>
      </c>
      <c r="T156" s="24">
        <f t="shared" si="31"/>
        <v>9.0965976045196921</v>
      </c>
      <c r="U156" s="21">
        <f t="shared" si="64"/>
        <v>82.710051538513184</v>
      </c>
      <c r="V156" s="24"/>
      <c r="W156" s="24">
        <v>1</v>
      </c>
      <c r="X156" s="24">
        <f t="shared" si="67"/>
        <v>-163.05488477068775</v>
      </c>
      <c r="Y156" s="24">
        <f t="shared" si="68"/>
        <v>2.5206360351128696</v>
      </c>
      <c r="Z156" s="24">
        <f t="shared" si="69"/>
        <v>38.645174813591275</v>
      </c>
      <c r="AA156" s="24">
        <f t="shared" si="70"/>
        <v>204.2206956193919</v>
      </c>
      <c r="AB156" s="24">
        <f t="shared" si="71"/>
        <v>0.37842984110488181</v>
      </c>
      <c r="AC156" s="24">
        <f t="shared" si="82"/>
        <v>8.8059685989297716</v>
      </c>
      <c r="AD156" s="21">
        <v>582313737</v>
      </c>
      <c r="AE156" s="24">
        <f t="shared" si="72"/>
        <v>9.8529094119584548E-2</v>
      </c>
      <c r="AF156" s="21">
        <v>119409584</v>
      </c>
      <c r="AG156" s="24">
        <f t="shared" si="73"/>
        <v>0.18666830604770746</v>
      </c>
      <c r="AH156" s="24">
        <f t="shared" si="74"/>
        <v>0.20506056514342544</v>
      </c>
      <c r="AI156" s="24">
        <f t="shared" si="75"/>
        <v>-11030188</v>
      </c>
      <c r="AJ156" s="21">
        <f t="shared" si="76"/>
        <v>-3727368</v>
      </c>
      <c r="AK156" s="21">
        <v>246968122</v>
      </c>
      <c r="AL156" s="21">
        <v>333550889</v>
      </c>
      <c r="AM156" s="21">
        <f t="shared" si="77"/>
        <v>45619682</v>
      </c>
      <c r="AN156" s="21">
        <f t="shared" si="78"/>
        <v>-11952604</v>
      </c>
      <c r="AO156" s="24">
        <f t="shared" si="79"/>
        <v>-128967086</v>
      </c>
      <c r="AP156" s="21">
        <f t="shared" si="80"/>
        <v>186539372</v>
      </c>
      <c r="AQ156" s="21">
        <f t="shared" si="81"/>
        <v>21199760</v>
      </c>
      <c r="AR156" s="5"/>
      <c r="AS156" s="11"/>
      <c r="AT156" s="5"/>
      <c r="AU156" s="5"/>
      <c r="AV156" s="5"/>
      <c r="AW156" s="5"/>
      <c r="AX156" s="5"/>
      <c r="AY156" s="5"/>
      <c r="AZ156" s="5"/>
    </row>
    <row r="157" spans="1:52" s="3" customFormat="1">
      <c r="A157" s="4" t="s">
        <v>53</v>
      </c>
      <c r="B157" s="21">
        <v>2159821</v>
      </c>
      <c r="C157" s="21">
        <v>60711194</v>
      </c>
      <c r="D157" s="24">
        <f t="shared" si="37"/>
        <v>12.984996885417868</v>
      </c>
      <c r="E157" s="21">
        <v>23749800</v>
      </c>
      <c r="F157" s="21">
        <v>239006521</v>
      </c>
      <c r="G157" s="24">
        <f t="shared" si="30"/>
        <v>36.269625463482647</v>
      </c>
      <c r="H157" s="21">
        <v>38709485</v>
      </c>
      <c r="I157" s="24">
        <f t="shared" si="33"/>
        <v>232.72416656803028</v>
      </c>
      <c r="J157" s="24">
        <f t="shared" si="10"/>
        <v>-183.46954421912977</v>
      </c>
      <c r="K157" s="21">
        <v>103817848</v>
      </c>
      <c r="L157" s="24">
        <f t="shared" si="34"/>
        <v>0.43437244961195015</v>
      </c>
      <c r="M157" s="24">
        <f t="shared" si="35"/>
        <v>8.3784097503024544</v>
      </c>
      <c r="N157" s="24">
        <f t="shared" si="85"/>
        <v>2.4327778069285397</v>
      </c>
      <c r="O157" s="21">
        <v>45422241</v>
      </c>
      <c r="P157" s="21">
        <v>685308264</v>
      </c>
      <c r="Q157" s="24">
        <f t="shared" si="66"/>
        <v>6.628001351520256E-2</v>
      </c>
      <c r="R157" s="21">
        <v>230493424</v>
      </c>
      <c r="S157" s="21">
        <v>38709485</v>
      </c>
      <c r="T157" s="24">
        <f t="shared" si="31"/>
        <v>5.9544430518773375</v>
      </c>
      <c r="U157" s="21">
        <f t="shared" ref="U157:U188" si="86">(D157+G157+I157+J157+L157)</f>
        <v>98.943617147412979</v>
      </c>
      <c r="V157" s="24"/>
      <c r="W157" s="24">
        <v>1</v>
      </c>
      <c r="X157" s="24">
        <f t="shared" si="67"/>
        <v>-183.46954421912977</v>
      </c>
      <c r="Y157" s="24">
        <f t="shared" si="68"/>
        <v>12.984996885417868</v>
      </c>
      <c r="Z157" s="24">
        <f t="shared" si="69"/>
        <v>36.269625463482647</v>
      </c>
      <c r="AA157" s="24">
        <f t="shared" si="70"/>
        <v>232.72416656803028</v>
      </c>
      <c r="AB157" s="24">
        <f t="shared" si="71"/>
        <v>0.43437244961195015</v>
      </c>
      <c r="AC157" s="24">
        <f t="shared" si="82"/>
        <v>8.835885968922252</v>
      </c>
      <c r="AD157" s="21">
        <v>639886023</v>
      </c>
      <c r="AE157" s="24">
        <f t="shared" si="72"/>
        <v>7.0984893195580864E-2</v>
      </c>
      <c r="AF157" s="21">
        <v>108379396</v>
      </c>
      <c r="AG157" s="24">
        <f t="shared" si="73"/>
        <v>0.15814692700101454</v>
      </c>
      <c r="AH157" s="24">
        <f t="shared" si="74"/>
        <v>0.16937296972339089</v>
      </c>
      <c r="AI157" s="24">
        <f t="shared" si="75"/>
        <v>-2748352</v>
      </c>
      <c r="AJ157" s="21">
        <f t="shared" si="76"/>
        <v>309839043</v>
      </c>
      <c r="AK157" s="21">
        <v>238545385</v>
      </c>
      <c r="AL157" s="21">
        <v>204583803</v>
      </c>
      <c r="AM157" s="21">
        <f t="shared" si="77"/>
        <v>273344487</v>
      </c>
      <c r="AN157" s="21">
        <f t="shared" si="78"/>
        <v>760842181</v>
      </c>
      <c r="AO157" s="24">
        <f t="shared" si="79"/>
        <v>-77059346</v>
      </c>
      <c r="AP157" s="21">
        <f t="shared" si="80"/>
        <v>-410438348</v>
      </c>
      <c r="AQ157" s="21">
        <f t="shared" si="81"/>
        <v>4561548</v>
      </c>
      <c r="AR157" s="5"/>
      <c r="AS157" s="11"/>
      <c r="AT157" s="5"/>
      <c r="AU157" s="5"/>
      <c r="AV157" s="5"/>
      <c r="AW157" s="5"/>
      <c r="AX157" s="5"/>
      <c r="AY157" s="5"/>
      <c r="AZ157" s="5"/>
    </row>
    <row r="158" spans="1:52" s="15" customFormat="1">
      <c r="A158" s="12" t="s">
        <v>225</v>
      </c>
      <c r="B158" s="46">
        <v>3158228</v>
      </c>
      <c r="C158" s="46">
        <v>665327265</v>
      </c>
      <c r="D158" s="32">
        <f t="shared" si="37"/>
        <v>1.7326108227354851</v>
      </c>
      <c r="E158" s="46">
        <v>333588843</v>
      </c>
      <c r="F158" s="46">
        <v>820456281</v>
      </c>
      <c r="G158" s="32">
        <f t="shared" si="30"/>
        <v>148.40513810997322</v>
      </c>
      <c r="H158" s="46">
        <v>373821623</v>
      </c>
      <c r="I158" s="32">
        <f t="shared" si="33"/>
        <v>205.07936405552235</v>
      </c>
      <c r="J158" s="32">
        <f t="shared" si="10"/>
        <v>-54.94161512281363</v>
      </c>
      <c r="K158" s="46">
        <v>74723966</v>
      </c>
      <c r="L158" s="32">
        <f t="shared" si="34"/>
        <v>9.1076109392354082E-2</v>
      </c>
      <c r="M158" s="32">
        <f t="shared" si="35"/>
        <v>8.9140554441017077</v>
      </c>
      <c r="N158" s="32"/>
      <c r="O158" s="46">
        <v>806264422</v>
      </c>
      <c r="P158" s="46">
        <v>958652751</v>
      </c>
      <c r="Q158" s="32">
        <f t="shared" si="66"/>
        <v>0.84103907401189948</v>
      </c>
      <c r="R158" s="46"/>
      <c r="S158" s="46"/>
      <c r="T158" s="32"/>
      <c r="U158" s="46">
        <f t="shared" si="86"/>
        <v>300.3665739748098</v>
      </c>
      <c r="V158" s="32"/>
      <c r="W158" s="32">
        <v>1</v>
      </c>
      <c r="X158" s="32">
        <f t="shared" si="67"/>
        <v>-54.94161512281363</v>
      </c>
      <c r="Y158" s="32">
        <f t="shared" si="68"/>
        <v>1.7326108227354851</v>
      </c>
      <c r="Z158" s="32">
        <f t="shared" si="69"/>
        <v>148.40513810997322</v>
      </c>
      <c r="AA158" s="32">
        <f t="shared" si="70"/>
        <v>205.07936405552235</v>
      </c>
      <c r="AB158" s="32">
        <f t="shared" si="71"/>
        <v>9.1076109392354082E-2</v>
      </c>
      <c r="AC158" s="32">
        <f t="shared" si="82"/>
        <v>8.9816613228801518</v>
      </c>
      <c r="AD158" s="46">
        <v>152388329</v>
      </c>
      <c r="AE158" s="32">
        <f t="shared" si="72"/>
        <v>5.2908541440860608</v>
      </c>
      <c r="AF158" s="46">
        <v>105631044</v>
      </c>
      <c r="AG158" s="32">
        <f t="shared" si="73"/>
        <v>0.11018697217507907</v>
      </c>
      <c r="AH158" s="32">
        <f t="shared" si="74"/>
        <v>0.69317017053189156</v>
      </c>
      <c r="AI158" s="32">
        <f t="shared" si="75"/>
        <v>52864618</v>
      </c>
      <c r="AJ158" s="46">
        <f t="shared" si="76"/>
        <v>186451627</v>
      </c>
      <c r="AK158" s="46">
        <v>95663473</v>
      </c>
      <c r="AL158" s="46">
        <v>127524457</v>
      </c>
      <c r="AM158" s="46">
        <f t="shared" si="77"/>
        <v>491099734</v>
      </c>
      <c r="AN158" s="46">
        <f t="shared" si="78"/>
        <v>332604072</v>
      </c>
      <c r="AO158" s="32">
        <f t="shared" si="79"/>
        <v>34804125</v>
      </c>
      <c r="AP158" s="46">
        <f t="shared" si="80"/>
        <v>123691537</v>
      </c>
      <c r="AQ158" s="46">
        <f t="shared" si="81"/>
        <v>30907078</v>
      </c>
      <c r="AR158" s="13"/>
      <c r="AS158" s="14"/>
      <c r="AT158" s="13"/>
      <c r="AU158" s="13"/>
      <c r="AV158" s="13"/>
      <c r="AW158" s="13"/>
      <c r="AX158" s="13"/>
      <c r="AY158" s="13"/>
      <c r="AZ158" s="13"/>
    </row>
    <row r="159" spans="1:52" s="15" customFormat="1">
      <c r="A159" s="12" t="s">
        <v>224</v>
      </c>
      <c r="B159" s="46">
        <v>2064069</v>
      </c>
      <c r="C159" s="46">
        <v>1149168538</v>
      </c>
      <c r="D159" s="32">
        <f t="shared" si="37"/>
        <v>0.65559155170675232</v>
      </c>
      <c r="E159" s="46">
        <v>520040470</v>
      </c>
      <c r="F159" s="46">
        <v>1425379455</v>
      </c>
      <c r="G159" s="32">
        <f t="shared" si="30"/>
        <v>133.16788795023007</v>
      </c>
      <c r="H159" s="46">
        <v>531860879</v>
      </c>
      <c r="I159" s="32">
        <f t="shared" si="33"/>
        <v>168.93015638320583</v>
      </c>
      <c r="J159" s="32">
        <f t="shared" si="10"/>
        <v>-35.10667688126901</v>
      </c>
      <c r="K159" s="46">
        <v>-10620801</v>
      </c>
      <c r="L159" s="32">
        <f t="shared" si="34"/>
        <v>-7.451209544759434E-3</v>
      </c>
      <c r="M159" s="32">
        <f t="shared" si="35"/>
        <v>9.1539304947131903</v>
      </c>
      <c r="N159" s="32">
        <f>(F159-F158)/F158</f>
        <v>0.73730092389895419</v>
      </c>
      <c r="O159" s="46">
        <v>1138868494</v>
      </c>
      <c r="P159" s="46">
        <v>1449752485</v>
      </c>
      <c r="Q159" s="32">
        <f t="shared" si="66"/>
        <v>0.78556064278793081</v>
      </c>
      <c r="R159" s="46"/>
      <c r="S159" s="46"/>
      <c r="T159" s="32"/>
      <c r="U159" s="46">
        <f t="shared" si="86"/>
        <v>267.63950779432895</v>
      </c>
      <c r="V159" s="32"/>
      <c r="W159" s="32">
        <v>1</v>
      </c>
      <c r="X159" s="32">
        <f t="shared" si="67"/>
        <v>-35.10667688126901</v>
      </c>
      <c r="Y159" s="32">
        <f t="shared" si="68"/>
        <v>0.65559155170675232</v>
      </c>
      <c r="Z159" s="32">
        <f t="shared" si="69"/>
        <v>133.16788795023007</v>
      </c>
      <c r="AA159" s="32">
        <f t="shared" si="70"/>
        <v>168.93015638320583</v>
      </c>
      <c r="AB159" s="32">
        <f t="shared" si="71"/>
        <v>-7.451209544759434E-3</v>
      </c>
      <c r="AC159" s="32">
        <f t="shared" si="82"/>
        <v>9.1612938618388515</v>
      </c>
      <c r="AD159" s="46">
        <v>310883991</v>
      </c>
      <c r="AE159" s="32">
        <f t="shared" si="72"/>
        <v>3.6633230625246314</v>
      </c>
      <c r="AF159" s="46">
        <v>158495662</v>
      </c>
      <c r="AG159" s="32">
        <f t="shared" si="73"/>
        <v>0.10932601505421803</v>
      </c>
      <c r="AH159" s="32">
        <f t="shared" si="74"/>
        <v>0.50982252733625</v>
      </c>
      <c r="AI159" s="32">
        <f>AD160-AF159</f>
        <v>-155988501</v>
      </c>
      <c r="AJ159" s="46">
        <f t="shared" si="76"/>
        <v>-519059736</v>
      </c>
      <c r="AK159" s="46">
        <v>171529694</v>
      </c>
      <c r="AL159" s="46">
        <v>162328582</v>
      </c>
      <c r="AM159" s="46">
        <f t="shared" si="77"/>
        <v>-1445387761</v>
      </c>
      <c r="AN159" s="46">
        <f t="shared" si="78"/>
        <v>-1137010931</v>
      </c>
      <c r="AO159" s="32">
        <f t="shared" si="79"/>
        <v>-161168272</v>
      </c>
      <c r="AP159" s="46">
        <f t="shared" si="80"/>
        <v>-147208558</v>
      </c>
      <c r="AQ159" s="46">
        <f t="shared" si="81"/>
        <v>169116463</v>
      </c>
      <c r="AR159" s="13"/>
      <c r="AS159" s="14"/>
      <c r="AT159" s="13"/>
      <c r="AU159" s="13"/>
      <c r="AV159" s="13"/>
      <c r="AW159" s="13"/>
      <c r="AX159" s="13"/>
      <c r="AY159" s="13"/>
      <c r="AZ159" s="13"/>
    </row>
    <row r="160" spans="1:52" s="15" customFormat="1">
      <c r="A160" s="12" t="s">
        <v>223</v>
      </c>
      <c r="B160" s="46">
        <v>12884</v>
      </c>
      <c r="C160" s="46">
        <v>1775942</v>
      </c>
      <c r="D160" s="32">
        <f t="shared" si="37"/>
        <v>2.6479806209887484</v>
      </c>
      <c r="E160" s="46">
        <v>980734</v>
      </c>
      <c r="F160" s="46">
        <v>2211706</v>
      </c>
      <c r="G160" s="32">
        <f t="shared" si="30"/>
        <v>161.85148930282776</v>
      </c>
      <c r="H160" s="46">
        <v>786238</v>
      </c>
      <c r="I160" s="32">
        <f t="shared" si="33"/>
        <v>161.5913526455256</v>
      </c>
      <c r="J160" s="32">
        <f t="shared" si="10"/>
        <v>2.9081172782909164</v>
      </c>
      <c r="K160" s="46">
        <v>-197876</v>
      </c>
      <c r="L160" s="32">
        <f t="shared" si="34"/>
        <v>-8.9467587464156631E-2</v>
      </c>
      <c r="M160" s="32">
        <f t="shared" si="35"/>
        <v>6.3447273961120159</v>
      </c>
      <c r="N160" s="32">
        <f t="shared" ref="N160:N168" si="87">(F160-F159)/F159</f>
        <v>-0.99844833879691353</v>
      </c>
      <c r="O160" s="46">
        <v>1857563</v>
      </c>
      <c r="P160" s="46">
        <v>4364724</v>
      </c>
      <c r="Q160" s="32">
        <f t="shared" si="66"/>
        <v>0.4255854436615007</v>
      </c>
      <c r="R160" s="46">
        <v>3022112</v>
      </c>
      <c r="S160" s="46">
        <v>1661672</v>
      </c>
      <c r="T160" s="32">
        <f t="shared" si="31"/>
        <v>1.8187175327020013</v>
      </c>
      <c r="U160" s="46">
        <f t="shared" si="86"/>
        <v>328.9094722601688</v>
      </c>
      <c r="V160" s="32"/>
      <c r="W160" s="32">
        <v>1</v>
      </c>
      <c r="X160" s="32">
        <f t="shared" si="67"/>
        <v>2.9081172782909164</v>
      </c>
      <c r="Y160" s="32">
        <f t="shared" si="68"/>
        <v>2.6479806209887484</v>
      </c>
      <c r="Z160" s="32">
        <f t="shared" si="69"/>
        <v>161.85148930282776</v>
      </c>
      <c r="AA160" s="32">
        <f t="shared" si="70"/>
        <v>161.5913526455256</v>
      </c>
      <c r="AB160" s="32">
        <f t="shared" si="71"/>
        <v>-8.9467587464156631E-2</v>
      </c>
      <c r="AC160" s="32">
        <f t="shared" si="82"/>
        <v>6.6399567866288232</v>
      </c>
      <c r="AD160" s="46">
        <v>2507161</v>
      </c>
      <c r="AE160" s="32" t="e">
        <f>O160/#REF!</f>
        <v>#REF!</v>
      </c>
      <c r="AF160" s="46">
        <v>327859</v>
      </c>
      <c r="AG160" s="32">
        <f>AD160/P160</f>
        <v>0.57441455633849925</v>
      </c>
      <c r="AH160" s="32" t="e">
        <f>AD160/#REF!</f>
        <v>#REF!</v>
      </c>
      <c r="AI160" s="32">
        <f>AD161-AD160</f>
        <v>34603</v>
      </c>
      <c r="AJ160" s="46">
        <f t="shared" si="76"/>
        <v>285381</v>
      </c>
      <c r="AK160" s="46">
        <v>211529</v>
      </c>
      <c r="AL160" s="46">
        <v>1160310</v>
      </c>
      <c r="AM160" s="46">
        <f t="shared" si="77"/>
        <v>505835</v>
      </c>
      <c r="AN160" s="46">
        <f t="shared" si="78"/>
        <v>471232</v>
      </c>
      <c r="AO160" s="32">
        <f t="shared" si="79"/>
        <v>-455160</v>
      </c>
      <c r="AP160" s="46">
        <f t="shared" si="80"/>
        <v>489763</v>
      </c>
      <c r="AQ160" s="46">
        <f t="shared" si="81"/>
        <v>525735</v>
      </c>
      <c r="AR160" s="13"/>
      <c r="AS160" s="14"/>
      <c r="AT160" s="13"/>
      <c r="AU160" s="13"/>
      <c r="AV160" s="13"/>
      <c r="AW160" s="13"/>
      <c r="AX160" s="13"/>
      <c r="AY160" s="13"/>
      <c r="AZ160" s="13"/>
    </row>
    <row r="161" spans="1:52" s="15" customFormat="1">
      <c r="A161" s="12" t="s">
        <v>222</v>
      </c>
      <c r="B161" s="46">
        <v>24889</v>
      </c>
      <c r="C161" s="46">
        <v>1510160</v>
      </c>
      <c r="D161" s="32">
        <f t="shared" si="37"/>
        <v>6.0155778195687875</v>
      </c>
      <c r="E161" s="46">
        <v>1266115</v>
      </c>
      <c r="F161" s="46">
        <v>1854572</v>
      </c>
      <c r="G161" s="32">
        <f t="shared" si="30"/>
        <v>249.18524327985108</v>
      </c>
      <c r="H161" s="46">
        <v>963271</v>
      </c>
      <c r="I161" s="32">
        <f t="shared" si="33"/>
        <v>232.81898275679399</v>
      </c>
      <c r="J161" s="32">
        <f t="shared" si="10"/>
        <v>22.381838342625883</v>
      </c>
      <c r="K161" s="46">
        <v>-130803</v>
      </c>
      <c r="L161" s="32">
        <f t="shared" si="34"/>
        <v>-7.0530019864421548E-2</v>
      </c>
      <c r="M161" s="32">
        <f t="shared" si="35"/>
        <v>6.2682436985951799</v>
      </c>
      <c r="N161" s="32">
        <f t="shared" si="87"/>
        <v>-0.16147444551852733</v>
      </c>
      <c r="O161" s="46">
        <v>2328795</v>
      </c>
      <c r="P161" s="46">
        <v>4870559</v>
      </c>
      <c r="Q161" s="32">
        <f t="shared" si="66"/>
        <v>0.47813710910800999</v>
      </c>
      <c r="R161" s="46">
        <v>3356468</v>
      </c>
      <c r="S161" s="46">
        <v>2275441</v>
      </c>
      <c r="T161" s="32">
        <f t="shared" si="31"/>
        <v>1.4750846099723087</v>
      </c>
      <c r="U161" s="46">
        <f t="shared" si="86"/>
        <v>510.33111217897533</v>
      </c>
      <c r="V161" s="32"/>
      <c r="W161" s="32">
        <v>1</v>
      </c>
      <c r="X161" s="32">
        <f t="shared" si="67"/>
        <v>22.381838342625883</v>
      </c>
      <c r="Y161" s="32">
        <f t="shared" si="68"/>
        <v>6.0155778195687875</v>
      </c>
      <c r="Z161" s="32">
        <f t="shared" si="69"/>
        <v>249.18524327985108</v>
      </c>
      <c r="AA161" s="32">
        <f t="shared" si="70"/>
        <v>232.81898275679399</v>
      </c>
      <c r="AB161" s="32">
        <f t="shared" si="71"/>
        <v>-7.0530019864421548E-2</v>
      </c>
      <c r="AC161" s="32">
        <f t="shared" si="82"/>
        <v>6.6875788085828702</v>
      </c>
      <c r="AD161" s="46">
        <v>2541764</v>
      </c>
      <c r="AE161" s="32" t="e">
        <f>O161/#REF!</f>
        <v>#REF!</v>
      </c>
      <c r="AF161" s="46">
        <v>161506</v>
      </c>
      <c r="AG161" s="32">
        <f>AD161/P161</f>
        <v>0.52186289089199001</v>
      </c>
      <c r="AH161" s="32" t="e">
        <f>AD161/#REF!</f>
        <v>#REF!</v>
      </c>
      <c r="AI161" s="32">
        <f>AF162-AD161</f>
        <v>-2333466</v>
      </c>
      <c r="AJ161" s="46">
        <f t="shared" si="76"/>
        <v>1634995</v>
      </c>
      <c r="AK161" s="46">
        <v>249689</v>
      </c>
      <c r="AL161" s="46">
        <v>705150</v>
      </c>
      <c r="AM161" s="46">
        <f t="shared" si="77"/>
        <v>870123</v>
      </c>
      <c r="AN161" s="46">
        <f t="shared" si="78"/>
        <v>694330</v>
      </c>
      <c r="AO161" s="32">
        <f t="shared" si="79"/>
        <v>-179663</v>
      </c>
      <c r="AP161" s="46">
        <f t="shared" si="80"/>
        <v>355456</v>
      </c>
      <c r="AQ161" s="46">
        <f t="shared" si="81"/>
        <v>292309</v>
      </c>
      <c r="AR161" s="13"/>
      <c r="AS161" s="14"/>
      <c r="AT161" s="13"/>
      <c r="AU161" s="13"/>
      <c r="AV161" s="13"/>
      <c r="AW161" s="13"/>
      <c r="AX161" s="13"/>
      <c r="AY161" s="13"/>
      <c r="AZ161" s="13"/>
    </row>
    <row r="162" spans="1:52" s="15" customFormat="1">
      <c r="A162" s="12" t="s">
        <v>221</v>
      </c>
      <c r="B162" s="46">
        <v>26163</v>
      </c>
      <c r="C162" s="46">
        <v>2680906</v>
      </c>
      <c r="D162" s="32">
        <f t="shared" si="37"/>
        <v>3.5620402207313497</v>
      </c>
      <c r="E162" s="46">
        <v>2901110</v>
      </c>
      <c r="F162" s="46">
        <v>3109618</v>
      </c>
      <c r="G162" s="32">
        <f t="shared" si="30"/>
        <v>340.52579770248303</v>
      </c>
      <c r="H162" s="46">
        <v>2080884</v>
      </c>
      <c r="I162" s="32">
        <f t="shared" si="33"/>
        <v>283.30820252556413</v>
      </c>
      <c r="J162" s="32">
        <f t="shared" si="10"/>
        <v>60.779635397650281</v>
      </c>
      <c r="K162" s="46">
        <v>-121126</v>
      </c>
      <c r="L162" s="32">
        <f t="shared" si="34"/>
        <v>-3.8952051345213463E-2</v>
      </c>
      <c r="M162" s="32">
        <f t="shared" si="35"/>
        <v>6.4927070415407711</v>
      </c>
      <c r="N162" s="32">
        <f t="shared" si="87"/>
        <v>0.67673080365712412</v>
      </c>
      <c r="O162" s="46">
        <v>3023125</v>
      </c>
      <c r="P162" s="46">
        <v>5740682</v>
      </c>
      <c r="Q162" s="32">
        <f t="shared" si="66"/>
        <v>0.5266142594207448</v>
      </c>
      <c r="R162" s="46">
        <v>3745568</v>
      </c>
      <c r="S162" s="46">
        <v>2846448</v>
      </c>
      <c r="T162" s="32">
        <f t="shared" si="31"/>
        <v>1.3158743809828952</v>
      </c>
      <c r="U162" s="46">
        <f t="shared" si="86"/>
        <v>688.13672379508364</v>
      </c>
      <c r="V162" s="32"/>
      <c r="W162" s="32">
        <v>1</v>
      </c>
      <c r="X162" s="32">
        <f t="shared" si="67"/>
        <v>60.779635397650281</v>
      </c>
      <c r="Y162" s="32">
        <f t="shared" si="68"/>
        <v>3.5620402207313497</v>
      </c>
      <c r="Z162" s="32">
        <f t="shared" si="69"/>
        <v>340.52579770248303</v>
      </c>
      <c r="AA162" s="32">
        <f t="shared" si="70"/>
        <v>283.30820252556413</v>
      </c>
      <c r="AB162" s="32">
        <f t="shared" si="71"/>
        <v>-3.8952051345213463E-2</v>
      </c>
      <c r="AC162" s="32">
        <f t="shared" si="82"/>
        <v>6.7589634901753541</v>
      </c>
      <c r="AD162" s="46">
        <v>2717557</v>
      </c>
      <c r="AE162" s="32">
        <f t="shared" si="72"/>
        <v>1.1124421677263807</v>
      </c>
      <c r="AF162" s="46">
        <v>208298</v>
      </c>
      <c r="AG162" s="32">
        <f t="shared" si="73"/>
        <v>3.6284539014702431E-2</v>
      </c>
      <c r="AH162" s="32">
        <f t="shared" si="74"/>
        <v>7.6648990251170446E-2</v>
      </c>
      <c r="AI162" s="32">
        <f t="shared" si="75"/>
        <v>-93255</v>
      </c>
      <c r="AJ162" s="46">
        <f t="shared" si="76"/>
        <v>840751</v>
      </c>
      <c r="AK162" s="46">
        <v>423412</v>
      </c>
      <c r="AL162" s="46">
        <v>525487</v>
      </c>
      <c r="AM162" s="46">
        <f t="shared" si="77"/>
        <v>688878</v>
      </c>
      <c r="AN162" s="46">
        <f t="shared" si="78"/>
        <v>637653</v>
      </c>
      <c r="AO162" s="32">
        <f t="shared" si="79"/>
        <v>205213</v>
      </c>
      <c r="AP162" s="46">
        <f t="shared" si="80"/>
        <v>-153988</v>
      </c>
      <c r="AQ162" s="46">
        <f t="shared" si="81"/>
        <v>329424</v>
      </c>
      <c r="AR162" s="13"/>
      <c r="AS162" s="14"/>
      <c r="AT162" s="13"/>
      <c r="AU162" s="13"/>
      <c r="AV162" s="13"/>
      <c r="AW162" s="13"/>
      <c r="AX162" s="13"/>
      <c r="AY162" s="13"/>
      <c r="AZ162" s="13"/>
    </row>
    <row r="163" spans="1:52" s="15" customFormat="1">
      <c r="A163" s="12" t="s">
        <v>220</v>
      </c>
      <c r="B163" s="46">
        <v>26510</v>
      </c>
      <c r="C163" s="46">
        <v>2938354</v>
      </c>
      <c r="D163" s="32">
        <f t="shared" si="37"/>
        <v>3.2930511435994436</v>
      </c>
      <c r="E163" s="46">
        <v>3741861</v>
      </c>
      <c r="F163" s="46">
        <v>3321268</v>
      </c>
      <c r="G163" s="32">
        <f t="shared" si="30"/>
        <v>411.22223951815994</v>
      </c>
      <c r="H163" s="46">
        <v>2205158</v>
      </c>
      <c r="I163" s="32">
        <f t="shared" si="33"/>
        <v>273.92297524396309</v>
      </c>
      <c r="J163" s="32">
        <f t="shared" si="10"/>
        <v>140.59231541779627</v>
      </c>
      <c r="K163" s="46">
        <v>-448051</v>
      </c>
      <c r="L163" s="32">
        <f t="shared" si="34"/>
        <v>-0.13490359705991808</v>
      </c>
      <c r="M163" s="32">
        <f t="shared" si="35"/>
        <v>6.5213039211344022</v>
      </c>
      <c r="N163" s="32">
        <f t="shared" si="87"/>
        <v>6.8063022532028047E-2</v>
      </c>
      <c r="O163" s="46">
        <v>3660778</v>
      </c>
      <c r="P163" s="46">
        <v>6429560</v>
      </c>
      <c r="Q163" s="32">
        <f t="shared" si="66"/>
        <v>0.56936679959437353</v>
      </c>
      <c r="R163" s="46">
        <v>4594712</v>
      </c>
      <c r="S163" s="46">
        <v>3426231</v>
      </c>
      <c r="T163" s="32">
        <f t="shared" si="31"/>
        <v>1.3410397605999129</v>
      </c>
      <c r="U163" s="46">
        <f t="shared" si="86"/>
        <v>828.89567772645876</v>
      </c>
      <c r="V163" s="32"/>
      <c r="W163" s="32">
        <v>1</v>
      </c>
      <c r="X163" s="32">
        <f t="shared" si="67"/>
        <v>140.59231541779627</v>
      </c>
      <c r="Y163" s="32">
        <f t="shared" si="68"/>
        <v>3.2930511435994436</v>
      </c>
      <c r="Z163" s="32">
        <f t="shared" si="69"/>
        <v>411.22223951815994</v>
      </c>
      <c r="AA163" s="32">
        <f t="shared" si="70"/>
        <v>273.92297524396309</v>
      </c>
      <c r="AB163" s="32">
        <f t="shared" si="71"/>
        <v>-0.13490359705991808</v>
      </c>
      <c r="AC163" s="32">
        <f t="shared" si="82"/>
        <v>6.8081812534669295</v>
      </c>
      <c r="AD163" s="46">
        <v>2768782</v>
      </c>
      <c r="AE163" s="32">
        <f t="shared" si="72"/>
        <v>1.3221618747882642</v>
      </c>
      <c r="AF163" s="46">
        <v>115043</v>
      </c>
      <c r="AG163" s="32">
        <f t="shared" si="73"/>
        <v>1.7892826258717548E-2</v>
      </c>
      <c r="AH163" s="32">
        <f t="shared" si="74"/>
        <v>4.1550038970204227E-2</v>
      </c>
      <c r="AI163" s="32">
        <f t="shared" si="75"/>
        <v>66692</v>
      </c>
      <c r="AJ163" s="46">
        <f t="shared" si="76"/>
        <v>514462</v>
      </c>
      <c r="AK163" s="46">
        <v>504200</v>
      </c>
      <c r="AL163" s="46">
        <v>730700</v>
      </c>
      <c r="AM163" s="46">
        <f t="shared" si="77"/>
        <v>732738</v>
      </c>
      <c r="AN163" s="46">
        <f t="shared" si="78"/>
        <v>526694</v>
      </c>
      <c r="AO163" s="32">
        <f t="shared" si="79"/>
        <v>-172483</v>
      </c>
      <c r="AP163" s="46">
        <f t="shared" si="80"/>
        <v>378527</v>
      </c>
      <c r="AQ163" s="46">
        <f t="shared" si="81"/>
        <v>563094</v>
      </c>
      <c r="AR163" s="13"/>
      <c r="AS163" s="14"/>
      <c r="AT163" s="13"/>
      <c r="AU163" s="13"/>
      <c r="AV163" s="13"/>
      <c r="AW163" s="13"/>
      <c r="AX163" s="13"/>
      <c r="AY163" s="13"/>
      <c r="AZ163" s="13"/>
    </row>
    <row r="164" spans="1:52" s="15" customFormat="1">
      <c r="A164" s="12" t="s">
        <v>219</v>
      </c>
      <c r="B164" s="46">
        <v>30259</v>
      </c>
      <c r="C164" s="46">
        <v>4382296</v>
      </c>
      <c r="D164" s="32">
        <f t="shared" si="37"/>
        <v>2.5202622095814613</v>
      </c>
      <c r="E164" s="46">
        <v>4256323</v>
      </c>
      <c r="F164" s="46">
        <v>4879189</v>
      </c>
      <c r="G164" s="32">
        <f t="shared" si="30"/>
        <v>318.40494291161912</v>
      </c>
      <c r="H164" s="46">
        <v>2938909</v>
      </c>
      <c r="I164" s="32">
        <f t="shared" si="33"/>
        <v>244.78076903066338</v>
      </c>
      <c r="J164" s="32">
        <f t="shared" si="10"/>
        <v>76.144436090537198</v>
      </c>
      <c r="K164" s="46">
        <v>165222</v>
      </c>
      <c r="L164" s="32">
        <f t="shared" si="34"/>
        <v>3.3862594787781329E-2</v>
      </c>
      <c r="M164" s="32">
        <f t="shared" si="35"/>
        <v>6.6883476412455529</v>
      </c>
      <c r="N164" s="32">
        <f t="shared" si="87"/>
        <v>0.46907416083254949</v>
      </c>
      <c r="O164" s="46">
        <v>4187472</v>
      </c>
      <c r="P164" s="46">
        <v>7162298</v>
      </c>
      <c r="Q164" s="32">
        <f t="shared" si="66"/>
        <v>0.5846548133015409</v>
      </c>
      <c r="R164" s="46">
        <v>5137216</v>
      </c>
      <c r="S164" s="46">
        <v>4025946</v>
      </c>
      <c r="T164" s="32">
        <f t="shared" si="31"/>
        <v>1.2760270505366937</v>
      </c>
      <c r="U164" s="46">
        <f t="shared" si="86"/>
        <v>641.88427283718897</v>
      </c>
      <c r="V164" s="32"/>
      <c r="W164" s="32">
        <v>1</v>
      </c>
      <c r="X164" s="32">
        <f t="shared" si="67"/>
        <v>76.144436090537198</v>
      </c>
      <c r="Y164" s="32">
        <f t="shared" si="68"/>
        <v>2.5202622095814613</v>
      </c>
      <c r="Z164" s="32">
        <f t="shared" si="69"/>
        <v>318.40494291161912</v>
      </c>
      <c r="AA164" s="32">
        <f t="shared" si="70"/>
        <v>244.78076903066338</v>
      </c>
      <c r="AB164" s="32">
        <f t="shared" si="71"/>
        <v>3.3862594787781329E-2</v>
      </c>
      <c r="AC164" s="32">
        <f t="shared" si="82"/>
        <v>6.8550523866372357</v>
      </c>
      <c r="AD164" s="46">
        <v>2974826</v>
      </c>
      <c r="AE164" s="32">
        <f t="shared" si="72"/>
        <v>1.4076359424046987</v>
      </c>
      <c r="AF164" s="46">
        <v>181735</v>
      </c>
      <c r="AG164" s="32">
        <f t="shared" si="73"/>
        <v>2.5373839513519264E-2</v>
      </c>
      <c r="AH164" s="32">
        <f t="shared" si="74"/>
        <v>6.1090968009557531E-2</v>
      </c>
      <c r="AI164" s="32">
        <f t="shared" si="75"/>
        <v>-81063</v>
      </c>
      <c r="AJ164" s="46">
        <f t="shared" si="76"/>
        <v>1217852</v>
      </c>
      <c r="AK164" s="46">
        <v>510680</v>
      </c>
      <c r="AL164" s="46">
        <v>558217</v>
      </c>
      <c r="AM164" s="46">
        <f t="shared" si="77"/>
        <v>1394431</v>
      </c>
      <c r="AN164" s="46">
        <f t="shared" si="78"/>
        <v>1293271</v>
      </c>
      <c r="AO164" s="32">
        <f t="shared" si="79"/>
        <v>199903</v>
      </c>
      <c r="AP164" s="46">
        <f t="shared" si="80"/>
        <v>-98743</v>
      </c>
      <c r="AQ164" s="46">
        <f t="shared" si="81"/>
        <v>16513</v>
      </c>
      <c r="AR164" s="13"/>
      <c r="AS164" s="14"/>
      <c r="AT164" s="13"/>
      <c r="AU164" s="13"/>
      <c r="AV164" s="13"/>
      <c r="AW164" s="13"/>
      <c r="AX164" s="13"/>
      <c r="AY164" s="13"/>
      <c r="AZ164" s="13"/>
    </row>
    <row r="165" spans="1:52" s="15" customFormat="1">
      <c r="A165" s="12" t="s">
        <v>218</v>
      </c>
      <c r="B165" s="46">
        <v>44817</v>
      </c>
      <c r="C165" s="46">
        <v>4350655</v>
      </c>
      <c r="D165" s="32">
        <f t="shared" si="37"/>
        <v>3.7599407445545556</v>
      </c>
      <c r="E165" s="46">
        <v>5474175</v>
      </c>
      <c r="F165" s="46">
        <v>4762264</v>
      </c>
      <c r="G165" s="32">
        <f t="shared" si="30"/>
        <v>419.56386185226188</v>
      </c>
      <c r="H165" s="46">
        <v>2988595</v>
      </c>
      <c r="I165" s="32">
        <f t="shared" si="33"/>
        <v>250.72941315732919</v>
      </c>
      <c r="J165" s="32">
        <f t="shared" si="10"/>
        <v>172.59438943948726</v>
      </c>
      <c r="K165" s="46">
        <v>-692320</v>
      </c>
      <c r="L165" s="32">
        <f t="shared" si="34"/>
        <v>-0.1453762328169963</v>
      </c>
      <c r="M165" s="32">
        <f t="shared" si="35"/>
        <v>6.6778134672060308</v>
      </c>
      <c r="N165" s="32">
        <f t="shared" si="87"/>
        <v>-2.3964023529320141E-2</v>
      </c>
      <c r="O165" s="46">
        <v>5480743</v>
      </c>
      <c r="P165" s="46">
        <v>8556729</v>
      </c>
      <c r="Q165" s="32">
        <f t="shared" si="66"/>
        <v>0.64051847382335003</v>
      </c>
      <c r="R165" s="46">
        <v>6393070</v>
      </c>
      <c r="S165" s="46">
        <v>4793544</v>
      </c>
      <c r="T165" s="32">
        <f t="shared" si="31"/>
        <v>1.3336833874895067</v>
      </c>
      <c r="U165" s="46">
        <f t="shared" si="86"/>
        <v>846.50222896081596</v>
      </c>
      <c r="V165" s="32"/>
      <c r="W165" s="32">
        <v>1</v>
      </c>
      <c r="X165" s="32">
        <f t="shared" si="67"/>
        <v>172.59438943948726</v>
      </c>
      <c r="Y165" s="32">
        <f t="shared" si="68"/>
        <v>3.7599407445545556</v>
      </c>
      <c r="Z165" s="32">
        <f t="shared" si="69"/>
        <v>419.56386185226188</v>
      </c>
      <c r="AA165" s="32">
        <f t="shared" si="70"/>
        <v>250.72941315732919</v>
      </c>
      <c r="AB165" s="32">
        <f t="shared" si="71"/>
        <v>-0.1453762328169963</v>
      </c>
      <c r="AC165" s="32">
        <f t="shared" si="82"/>
        <v>6.932307777674894</v>
      </c>
      <c r="AD165" s="46">
        <v>3075986</v>
      </c>
      <c r="AE165" s="32">
        <f t="shared" si="72"/>
        <v>1.7817841173529398</v>
      </c>
      <c r="AF165" s="46">
        <v>100672</v>
      </c>
      <c r="AG165" s="32">
        <f t="shared" si="73"/>
        <v>1.1765243470957185E-2</v>
      </c>
      <c r="AH165" s="32">
        <f t="shared" si="74"/>
        <v>3.2728367424299069E-2</v>
      </c>
      <c r="AI165" s="32">
        <f t="shared" si="75"/>
        <v>-1031495</v>
      </c>
      <c r="AJ165" s="46">
        <f t="shared" si="76"/>
        <v>-5154950</v>
      </c>
      <c r="AK165" s="46">
        <v>534538</v>
      </c>
      <c r="AL165" s="46">
        <v>758120</v>
      </c>
      <c r="AM165" s="46">
        <f t="shared" si="77"/>
        <v>-479053</v>
      </c>
      <c r="AN165" s="46">
        <f t="shared" si="78"/>
        <v>466854</v>
      </c>
      <c r="AO165" s="32">
        <f t="shared" si="79"/>
        <v>-264687</v>
      </c>
      <c r="AP165" s="46">
        <f t="shared" si="80"/>
        <v>-681220</v>
      </c>
      <c r="AQ165" s="46">
        <f t="shared" si="81"/>
        <v>792992</v>
      </c>
      <c r="AR165" s="13"/>
      <c r="AS165" s="14"/>
      <c r="AT165" s="13"/>
      <c r="AU165" s="13"/>
      <c r="AV165" s="13"/>
      <c r="AW165" s="13"/>
      <c r="AX165" s="13"/>
      <c r="AY165" s="13"/>
      <c r="AZ165" s="13"/>
    </row>
    <row r="166" spans="1:52" s="15" customFormat="1">
      <c r="A166" s="12" t="s">
        <v>217</v>
      </c>
      <c r="B166" s="46">
        <v>36891</v>
      </c>
      <c r="C166" s="46">
        <v>4644111</v>
      </c>
      <c r="D166" s="32">
        <f t="shared" si="37"/>
        <v>2.8994171327946296</v>
      </c>
      <c r="E166" s="46">
        <v>319225</v>
      </c>
      <c r="F166" s="46">
        <v>4197620</v>
      </c>
      <c r="G166" s="32">
        <f t="shared" si="30"/>
        <v>27.75790209690253</v>
      </c>
      <c r="H166" s="46">
        <v>3093407</v>
      </c>
      <c r="I166" s="32">
        <f t="shared" si="33"/>
        <v>243.12372271033144</v>
      </c>
      <c r="J166" s="32">
        <f t="shared" si="10"/>
        <v>-212.46640348063428</v>
      </c>
      <c r="K166" s="46">
        <v>-364357</v>
      </c>
      <c r="L166" s="32">
        <f t="shared" si="34"/>
        <v>-8.6800853817163057E-2</v>
      </c>
      <c r="M166" s="32">
        <f t="shared" si="35"/>
        <v>6.6230031204367439</v>
      </c>
      <c r="N166" s="32">
        <f t="shared" si="87"/>
        <v>-0.11856629535867814</v>
      </c>
      <c r="O166" s="46">
        <v>5947597</v>
      </c>
      <c r="P166" s="46">
        <v>8077676</v>
      </c>
      <c r="Q166" s="32">
        <f t="shared" si="66"/>
        <v>0.73630051514816885</v>
      </c>
      <c r="R166" s="46">
        <v>450451</v>
      </c>
      <c r="S166" s="46">
        <v>5725963</v>
      </c>
      <c r="T166" s="32">
        <f t="shared" si="31"/>
        <v>7.8668164638856383E-2</v>
      </c>
      <c r="U166" s="46">
        <f t="shared" si="86"/>
        <v>61.227837605577164</v>
      </c>
      <c r="V166" s="32"/>
      <c r="W166" s="32">
        <v>1</v>
      </c>
      <c r="X166" s="32">
        <f t="shared" si="67"/>
        <v>-212.46640348063428</v>
      </c>
      <c r="Y166" s="32">
        <f t="shared" si="68"/>
        <v>2.8994171327946296</v>
      </c>
      <c r="Z166" s="32">
        <f t="shared" si="69"/>
        <v>27.75790209690253</v>
      </c>
      <c r="AA166" s="32">
        <f t="shared" si="70"/>
        <v>243.12372271033144</v>
      </c>
      <c r="AB166" s="32">
        <f t="shared" si="71"/>
        <v>-8.6800853817163057E-2</v>
      </c>
      <c r="AC166" s="32">
        <f t="shared" si="82"/>
        <v>6.9072864293942438</v>
      </c>
      <c r="AD166" s="46">
        <v>2130079</v>
      </c>
      <c r="AE166" s="32">
        <f t="shared" si="72"/>
        <v>2.7921955007302546</v>
      </c>
      <c r="AF166" s="46">
        <v>-930823</v>
      </c>
      <c r="AG166" s="32">
        <f t="shared" si="73"/>
        <v>-0.11523401037625178</v>
      </c>
      <c r="AH166" s="32">
        <f t="shared" si="74"/>
        <v>-0.43698989567992547</v>
      </c>
      <c r="AI166" s="32">
        <f t="shared" si="75"/>
        <v>115520</v>
      </c>
      <c r="AJ166" s="46">
        <f t="shared" si="76"/>
        <v>12026</v>
      </c>
      <c r="AK166" s="46">
        <v>509610</v>
      </c>
      <c r="AL166" s="46">
        <v>493433</v>
      </c>
      <c r="AM166" s="46">
        <f t="shared" si="77"/>
        <v>-486430</v>
      </c>
      <c r="AN166" s="46">
        <f t="shared" si="78"/>
        <v>394689</v>
      </c>
      <c r="AO166" s="32">
        <f t="shared" si="79"/>
        <v>-90413</v>
      </c>
      <c r="AP166" s="46">
        <f t="shared" si="80"/>
        <v>-790706</v>
      </c>
      <c r="AQ166" s="46">
        <f t="shared" si="81"/>
        <v>-566466</v>
      </c>
      <c r="AR166" s="13"/>
      <c r="AS166" s="14"/>
      <c r="AT166" s="13"/>
      <c r="AU166" s="13"/>
      <c r="AV166" s="13"/>
      <c r="AW166" s="13"/>
      <c r="AX166" s="13"/>
      <c r="AY166" s="13"/>
      <c r="AZ166" s="13"/>
    </row>
    <row r="167" spans="1:52" s="15" customFormat="1">
      <c r="A167" s="12" t="s">
        <v>216</v>
      </c>
      <c r="B167" s="46">
        <v>40033</v>
      </c>
      <c r="C167" s="46">
        <v>3623566</v>
      </c>
      <c r="D167" s="32">
        <f t="shared" si="37"/>
        <v>4.0325041685455707</v>
      </c>
      <c r="E167" s="46">
        <v>331251</v>
      </c>
      <c r="F167" s="46">
        <v>3258962</v>
      </c>
      <c r="G167" s="32">
        <f t="shared" si="30"/>
        <v>37.099731448234131</v>
      </c>
      <c r="H167" s="46">
        <v>3292485</v>
      </c>
      <c r="I167" s="32">
        <f t="shared" si="33"/>
        <v>331.65037562445394</v>
      </c>
      <c r="J167" s="32">
        <f t="shared" si="10"/>
        <v>-290.51814000767422</v>
      </c>
      <c r="K167" s="46">
        <v>-219900</v>
      </c>
      <c r="L167" s="32">
        <f t="shared" si="34"/>
        <v>-6.7475472251594212E-2</v>
      </c>
      <c r="M167" s="32">
        <f t="shared" si="35"/>
        <v>6.5130792965539666</v>
      </c>
      <c r="N167" s="32">
        <f t="shared" si="87"/>
        <v>-0.22361671613914552</v>
      </c>
      <c r="O167" s="46">
        <v>6342286</v>
      </c>
      <c r="P167" s="46">
        <v>7591246</v>
      </c>
      <c r="Q167" s="32">
        <f t="shared" si="66"/>
        <v>0.83547364951682501</v>
      </c>
      <c r="R167" s="46">
        <v>307855</v>
      </c>
      <c r="S167" s="46">
        <v>6342286</v>
      </c>
      <c r="T167" s="32">
        <f t="shared" si="31"/>
        <v>4.8540068990896974E-2</v>
      </c>
      <c r="U167" s="46">
        <f t="shared" si="86"/>
        <v>82.196995761307861</v>
      </c>
      <c r="V167" s="32"/>
      <c r="W167" s="32">
        <v>1</v>
      </c>
      <c r="X167" s="32">
        <f t="shared" si="67"/>
        <v>-290.51814000767422</v>
      </c>
      <c r="Y167" s="32">
        <f t="shared" si="68"/>
        <v>4.0325041685455707</v>
      </c>
      <c r="Z167" s="32">
        <f t="shared" si="69"/>
        <v>37.099731448234131</v>
      </c>
      <c r="AA167" s="32">
        <f t="shared" si="70"/>
        <v>331.65037562445394</v>
      </c>
      <c r="AB167" s="32">
        <f t="shared" si="71"/>
        <v>-6.7475472251594212E-2</v>
      </c>
      <c r="AC167" s="32">
        <f t="shared" si="82"/>
        <v>6.88031306529105</v>
      </c>
      <c r="AD167" s="46">
        <v>1248960</v>
      </c>
      <c r="AE167" s="32">
        <f t="shared" si="72"/>
        <v>5.0780537407122726</v>
      </c>
      <c r="AF167" s="46">
        <v>-815303</v>
      </c>
      <c r="AG167" s="32">
        <f t="shared" si="73"/>
        <v>-0.10740041885087112</v>
      </c>
      <c r="AH167" s="32">
        <f t="shared" si="74"/>
        <v>-0.6527855175506021</v>
      </c>
      <c r="AI167" s="32">
        <f t="shared" si="75"/>
        <v>-580312</v>
      </c>
      <c r="AJ167" s="46">
        <f t="shared" si="76"/>
        <v>4161049</v>
      </c>
      <c r="AK167" s="46">
        <v>420432</v>
      </c>
      <c r="AL167" s="46">
        <v>403020</v>
      </c>
      <c r="AM167" s="46">
        <f t="shared" si="77"/>
        <v>-647763</v>
      </c>
      <c r="AN167" s="46">
        <f t="shared" si="78"/>
        <v>249547</v>
      </c>
      <c r="AO167" s="32">
        <f t="shared" si="79"/>
        <v>117181</v>
      </c>
      <c r="AP167" s="46">
        <f t="shared" si="80"/>
        <v>-1014491</v>
      </c>
      <c r="AQ167" s="46">
        <f t="shared" si="81"/>
        <v>-595403</v>
      </c>
      <c r="AR167" s="13"/>
      <c r="AS167" s="14"/>
      <c r="AT167" s="13"/>
      <c r="AU167" s="13"/>
      <c r="AV167" s="13"/>
      <c r="AW167" s="13"/>
      <c r="AX167" s="13"/>
      <c r="AY167" s="13"/>
      <c r="AZ167" s="13"/>
    </row>
    <row r="168" spans="1:52" s="15" customFormat="1">
      <c r="A168" s="12" t="s">
        <v>54</v>
      </c>
      <c r="B168" s="46">
        <v>28185</v>
      </c>
      <c r="C168" s="46">
        <v>3187270</v>
      </c>
      <c r="D168" s="32">
        <f t="shared" si="37"/>
        <v>3.227691723638098</v>
      </c>
      <c r="E168" s="46">
        <v>4492300</v>
      </c>
      <c r="F168" s="46">
        <v>2746811</v>
      </c>
      <c r="G168" s="32">
        <f t="shared" si="30"/>
        <v>596.94296404084594</v>
      </c>
      <c r="H168" s="46">
        <v>3345024</v>
      </c>
      <c r="I168" s="32">
        <f t="shared" si="33"/>
        <v>383.06568317086408</v>
      </c>
      <c r="J168" s="32">
        <f t="shared" si="10"/>
        <v>217.10497259362</v>
      </c>
      <c r="K168" s="46">
        <v>-840369</v>
      </c>
      <c r="L168" s="32">
        <f t="shared" si="34"/>
        <v>-0.30594351049271318</v>
      </c>
      <c r="M168" s="32">
        <f t="shared" si="35"/>
        <v>6.4388287779204116</v>
      </c>
      <c r="N168" s="32">
        <f t="shared" si="87"/>
        <v>-0.15715157157401652</v>
      </c>
      <c r="O168" s="46">
        <v>6591833</v>
      </c>
      <c r="P168" s="46">
        <v>6943483</v>
      </c>
      <c r="Q168" s="32">
        <f t="shared" si="66"/>
        <v>0.94935538835480693</v>
      </c>
      <c r="R168" s="46">
        <v>5146325</v>
      </c>
      <c r="S168" s="46">
        <v>6000984</v>
      </c>
      <c r="T168" s="32">
        <f t="shared" si="31"/>
        <v>0.85758019018214349</v>
      </c>
      <c r="U168" s="46">
        <f t="shared" si="86"/>
        <v>1200.0353680184755</v>
      </c>
      <c r="V168" s="32"/>
      <c r="W168" s="32">
        <v>1</v>
      </c>
      <c r="X168" s="32">
        <f t="shared" si="67"/>
        <v>217.10497259362</v>
      </c>
      <c r="Y168" s="32">
        <f t="shared" si="68"/>
        <v>3.227691723638098</v>
      </c>
      <c r="Z168" s="32">
        <f t="shared" si="69"/>
        <v>596.94296404084594</v>
      </c>
      <c r="AA168" s="32">
        <f t="shared" si="70"/>
        <v>383.06568317086408</v>
      </c>
      <c r="AB168" s="32">
        <f t="shared" si="71"/>
        <v>-0.30594351049271318</v>
      </c>
      <c r="AC168" s="32">
        <f t="shared" si="82"/>
        <v>6.8415773765396901</v>
      </c>
      <c r="AD168" s="46">
        <v>351650</v>
      </c>
      <c r="AE168" s="32">
        <f t="shared" si="72"/>
        <v>18.745437224513012</v>
      </c>
      <c r="AF168" s="46">
        <v>-1395615</v>
      </c>
      <c r="AG168" s="32">
        <f t="shared" si="73"/>
        <v>-0.20099638754786323</v>
      </c>
      <c r="AH168" s="32">
        <f t="shared" si="74"/>
        <v>-3.9687615526802218</v>
      </c>
      <c r="AI168" s="32">
        <f>AF174-AF168</f>
        <v>23472536</v>
      </c>
      <c r="AJ168" s="46">
        <f t="shared" si="76"/>
        <v>3792651</v>
      </c>
      <c r="AK168" s="46">
        <v>282018</v>
      </c>
      <c r="AL168" s="46">
        <v>520201</v>
      </c>
      <c r="AM168" s="46">
        <f t="shared" si="77"/>
        <v>79854102</v>
      </c>
      <c r="AN168" s="46">
        <f t="shared" si="78"/>
        <v>39658295</v>
      </c>
      <c r="AO168" s="32">
        <f>AL174-AL168</f>
        <v>142211426</v>
      </c>
      <c r="AP168" s="46">
        <f t="shared" si="80"/>
        <v>-102015619</v>
      </c>
      <c r="AQ168" s="46">
        <f t="shared" si="81"/>
        <v>-555246</v>
      </c>
      <c r="AR168" s="13"/>
      <c r="AS168" s="14"/>
      <c r="AT168" s="13"/>
      <c r="AU168" s="13"/>
      <c r="AV168" s="13"/>
      <c r="AW168" s="13"/>
      <c r="AX168" s="13"/>
      <c r="AY168" s="13"/>
      <c r="AZ168" s="13"/>
    </row>
    <row r="169" spans="1:52" s="3" customFormat="1">
      <c r="A169" s="4" t="s">
        <v>231</v>
      </c>
      <c r="B169" s="21">
        <v>7681248</v>
      </c>
      <c r="C169" s="21">
        <v>36739726</v>
      </c>
      <c r="D169" s="24">
        <f t="shared" si="37"/>
        <v>76.311280056906256</v>
      </c>
      <c r="E169" s="21">
        <v>8284951</v>
      </c>
      <c r="F169" s="21">
        <v>48808982</v>
      </c>
      <c r="G169" s="24">
        <f t="shared" si="30"/>
        <v>61.955955463279281</v>
      </c>
      <c r="H169" s="21">
        <v>18912187</v>
      </c>
      <c r="I169" s="24">
        <f t="shared" si="33"/>
        <v>187.88785346412217</v>
      </c>
      <c r="J169" s="24">
        <f t="shared" si="10"/>
        <v>-49.620617943936651</v>
      </c>
      <c r="K169" s="21">
        <v>-7032962</v>
      </c>
      <c r="L169" s="24">
        <f t="shared" si="34"/>
        <v>-0.14409155265725476</v>
      </c>
      <c r="M169" s="24">
        <f t="shared" si="35"/>
        <v>7.6884997497504965</v>
      </c>
      <c r="N169" s="24"/>
      <c r="O169" s="21">
        <v>46250128</v>
      </c>
      <c r="P169" s="21">
        <v>86797585</v>
      </c>
      <c r="Q169" s="24">
        <f t="shared" si="66"/>
        <v>0.53285040131012862</v>
      </c>
      <c r="R169" s="21">
        <v>34185570</v>
      </c>
      <c r="S169" s="21">
        <v>34820523</v>
      </c>
      <c r="T169" s="24">
        <f t="shared" si="31"/>
        <v>0.98176497808490704</v>
      </c>
      <c r="U169" s="21">
        <f t="shared" si="86"/>
        <v>276.3903794877138</v>
      </c>
      <c r="V169" s="24"/>
      <c r="W169" s="24" t="s">
        <v>417</v>
      </c>
      <c r="X169" s="24" t="e">
        <f t="shared" si="67"/>
        <v>#VALUE!</v>
      </c>
      <c r="Y169" s="24" t="e">
        <f t="shared" si="68"/>
        <v>#VALUE!</v>
      </c>
      <c r="Z169" s="24" t="e">
        <f t="shared" si="69"/>
        <v>#VALUE!</v>
      </c>
      <c r="AA169" s="24" t="e">
        <f t="shared" si="70"/>
        <v>#VALUE!</v>
      </c>
      <c r="AB169" s="24" t="e">
        <f t="shared" si="71"/>
        <v>#VALUE!</v>
      </c>
      <c r="AC169" s="24">
        <f t="shared" si="82"/>
        <v>7.9385076418151499</v>
      </c>
      <c r="AD169" s="21"/>
      <c r="AE169" s="24">
        <f>O169/AD174</f>
        <v>0.22089081441678191</v>
      </c>
      <c r="AF169" s="24"/>
      <c r="AG169" s="24">
        <f>AF174/P169</f>
        <v>0.25434948449314576</v>
      </c>
      <c r="AH169" s="24">
        <f>AF174/AD174</f>
        <v>0.10543947163789374</v>
      </c>
      <c r="AI169" s="24">
        <f>AF175-AF174</f>
        <v>2565416</v>
      </c>
      <c r="AJ169" s="21">
        <f t="shared" si="76"/>
        <v>311237</v>
      </c>
      <c r="AK169" s="21"/>
      <c r="AL169" s="24"/>
      <c r="AM169" s="21">
        <f t="shared" si="77"/>
        <v>-11547850</v>
      </c>
      <c r="AN169" s="21">
        <f t="shared" si="78"/>
        <v>-12851789</v>
      </c>
      <c r="AO169" s="24">
        <f>AL175-AL174</f>
        <v>11174347</v>
      </c>
      <c r="AP169" s="21">
        <f t="shared" si="80"/>
        <v>-9870408</v>
      </c>
      <c r="AQ169" s="21">
        <f t="shared" si="81"/>
        <v>7032962</v>
      </c>
      <c r="AR169" s="5"/>
      <c r="AS169" s="11"/>
      <c r="AT169" s="5"/>
      <c r="AU169" s="5"/>
      <c r="AV169" s="5"/>
      <c r="AW169" s="5"/>
      <c r="AX169" s="5"/>
      <c r="AY169" s="5"/>
      <c r="AZ169" s="5"/>
    </row>
    <row r="170" spans="1:52" s="3" customFormat="1">
      <c r="A170" s="4" t="s">
        <v>230</v>
      </c>
      <c r="B170" s="21">
        <v>9440514</v>
      </c>
      <c r="C170" s="21">
        <v>37721683</v>
      </c>
      <c r="D170" s="24">
        <f t="shared" si="37"/>
        <v>91.347663623598123</v>
      </c>
      <c r="E170" s="21">
        <v>8596188</v>
      </c>
      <c r="F170" s="21">
        <v>55667920</v>
      </c>
      <c r="G170" s="24">
        <f t="shared" si="30"/>
        <v>56.362957696281804</v>
      </c>
      <c r="H170" s="21">
        <v>12005149</v>
      </c>
      <c r="I170" s="24">
        <f t="shared" si="33"/>
        <v>116.16341150526077</v>
      </c>
      <c r="J170" s="24">
        <f t="shared" si="10"/>
        <v>31.547209814619151</v>
      </c>
      <c r="K170" s="21">
        <v>-2248087</v>
      </c>
      <c r="L170" s="24">
        <f t="shared" si="34"/>
        <v>-4.03838871651752E-2</v>
      </c>
      <c r="M170" s="24">
        <f t="shared" si="35"/>
        <v>7.7456049944451024</v>
      </c>
      <c r="N170" s="24">
        <f>(F170-F169)/F169</f>
        <v>0.14052614332337438</v>
      </c>
      <c r="O170" s="21">
        <v>33398339</v>
      </c>
      <c r="P170" s="21">
        <v>75249735</v>
      </c>
      <c r="Q170" s="24">
        <f t="shared" si="66"/>
        <v>0.44383331050933267</v>
      </c>
      <c r="R170" s="21">
        <v>36734144</v>
      </c>
      <c r="S170" s="21">
        <v>25079118</v>
      </c>
      <c r="T170" s="24">
        <f t="shared" si="31"/>
        <v>1.4647302987290063</v>
      </c>
      <c r="U170" s="21">
        <f t="shared" si="86"/>
        <v>295.38085875259469</v>
      </c>
      <c r="V170" s="24"/>
      <c r="W170" s="24">
        <v>1</v>
      </c>
      <c r="X170" s="24">
        <f t="shared" si="67"/>
        <v>31.547209814619151</v>
      </c>
      <c r="Y170" s="24">
        <f t="shared" si="68"/>
        <v>91.347663623598123</v>
      </c>
      <c r="Z170" s="24">
        <f t="shared" si="69"/>
        <v>56.362957696281804</v>
      </c>
      <c r="AA170" s="24">
        <f t="shared" si="70"/>
        <v>116.16341150526077</v>
      </c>
      <c r="AB170" s="24">
        <f t="shared" si="71"/>
        <v>-4.03838871651752E-2</v>
      </c>
      <c r="AC170" s="24">
        <f t="shared" si="82"/>
        <v>7.8765049748540488</v>
      </c>
      <c r="AD170" s="21">
        <v>141844147</v>
      </c>
      <c r="AE170" s="24">
        <f>O170/AD175</f>
        <v>0.14682390988200081</v>
      </c>
      <c r="AF170" s="21">
        <v>16496633</v>
      </c>
      <c r="AG170" s="24">
        <f>AF175/P170</f>
        <v>0.32747407017446639</v>
      </c>
      <c r="AH170" s="24">
        <f>AF175/AD175</f>
        <v>0.10833126362870603</v>
      </c>
      <c r="AI170" s="24">
        <f>AF171-AF175</f>
        <v>-7049866</v>
      </c>
      <c r="AJ170" s="21">
        <f t="shared" si="76"/>
        <v>2201758</v>
      </c>
      <c r="AK170" s="21">
        <v>98970496</v>
      </c>
      <c r="AL170" s="21">
        <v>74971893</v>
      </c>
      <c r="AM170" s="21">
        <f t="shared" si="77"/>
        <v>-10324321</v>
      </c>
      <c r="AN170" s="21">
        <f t="shared" si="78"/>
        <v>-11730228</v>
      </c>
      <c r="AO170" s="24">
        <f>AL171-AL175</f>
        <v>-60341825</v>
      </c>
      <c r="AP170" s="21">
        <f t="shared" si="80"/>
        <v>61747732</v>
      </c>
      <c r="AQ170" s="21">
        <f t="shared" si="81"/>
        <v>18744720</v>
      </c>
      <c r="AR170" s="5"/>
      <c r="AS170" s="11"/>
      <c r="AT170" s="5"/>
      <c r="AU170" s="5"/>
      <c r="AV170" s="5"/>
      <c r="AW170" s="5"/>
      <c r="AX170" s="5"/>
      <c r="AY170" s="5"/>
      <c r="AZ170" s="5"/>
    </row>
    <row r="171" spans="1:52" s="3" customFormat="1">
      <c r="A171" s="4" t="s">
        <v>229</v>
      </c>
      <c r="B171" s="21">
        <v>9978370</v>
      </c>
      <c r="C171" s="21">
        <v>46486215</v>
      </c>
      <c r="D171" s="24">
        <f t="shared" si="37"/>
        <v>78.348066195537754</v>
      </c>
      <c r="E171" s="21">
        <v>10797946</v>
      </c>
      <c r="F171" s="21">
        <v>68756237</v>
      </c>
      <c r="G171" s="24">
        <f t="shared" si="30"/>
        <v>57.322076686657532</v>
      </c>
      <c r="H171" s="21">
        <v>14378399</v>
      </c>
      <c r="I171" s="24">
        <f t="shared" si="33"/>
        <v>112.8961700796677</v>
      </c>
      <c r="J171" s="24">
        <f t="shared" si="10"/>
        <v>22.773972802527581</v>
      </c>
      <c r="K171" s="21">
        <v>7186317</v>
      </c>
      <c r="L171" s="24">
        <f t="shared" si="34"/>
        <v>0.10451876533033651</v>
      </c>
      <c r="M171" s="24">
        <f t="shared" si="35"/>
        <v>7.8373120999106591</v>
      </c>
      <c r="N171" s="24">
        <f t="shared" ref="N171:N175" si="88">(F171-F170)/F170</f>
        <v>0.23511417347729177</v>
      </c>
      <c r="O171" s="21">
        <v>21668111</v>
      </c>
      <c r="P171" s="21">
        <v>64925414</v>
      </c>
      <c r="Q171" s="24">
        <f t="shared" si="66"/>
        <v>0.33373851108596703</v>
      </c>
      <c r="R171" s="21">
        <v>31413275</v>
      </c>
      <c r="S171" s="21">
        <v>19988719</v>
      </c>
      <c r="T171" s="24">
        <f t="shared" si="31"/>
        <v>1.5715501828806537</v>
      </c>
      <c r="U171" s="21">
        <f t="shared" si="86"/>
        <v>271.4448045297209</v>
      </c>
      <c r="V171" s="24"/>
      <c r="W171" s="24">
        <v>1</v>
      </c>
      <c r="X171" s="24">
        <f t="shared" si="67"/>
        <v>22.773972802527581</v>
      </c>
      <c r="Y171" s="24">
        <f t="shared" si="68"/>
        <v>78.348066195537754</v>
      </c>
      <c r="Z171" s="24">
        <f t="shared" si="69"/>
        <v>57.322076686657532</v>
      </c>
      <c r="AA171" s="24">
        <f t="shared" si="70"/>
        <v>112.8961700796677</v>
      </c>
      <c r="AB171" s="24">
        <f t="shared" si="71"/>
        <v>0.10451876533033651</v>
      </c>
      <c r="AC171" s="24">
        <f t="shared" si="82"/>
        <v>7.8124147276096538</v>
      </c>
      <c r="AD171" s="21">
        <v>162023463</v>
      </c>
      <c r="AE171" s="24">
        <f t="shared" si="72"/>
        <v>0.13373440240565651</v>
      </c>
      <c r="AF171" s="21">
        <v>17592471</v>
      </c>
      <c r="AG171" s="24">
        <f t="shared" si="73"/>
        <v>0.27096432531027065</v>
      </c>
      <c r="AH171" s="24">
        <f t="shared" si="74"/>
        <v>0.10857977402939474</v>
      </c>
      <c r="AI171" s="24">
        <f t="shared" si="75"/>
        <v>10874373</v>
      </c>
      <c r="AJ171" s="21">
        <f t="shared" si="76"/>
        <v>854981</v>
      </c>
      <c r="AK171" s="21">
        <v>101597567</v>
      </c>
      <c r="AL171" s="21">
        <v>93564149</v>
      </c>
      <c r="AM171" s="21">
        <f t="shared" si="77"/>
        <v>3155374</v>
      </c>
      <c r="AN171" s="21">
        <f t="shared" si="78"/>
        <v>2238232</v>
      </c>
      <c r="AO171" s="24">
        <f t="shared" si="79"/>
        <v>27409444</v>
      </c>
      <c r="AP171" s="21">
        <f t="shared" si="80"/>
        <v>-26492302</v>
      </c>
      <c r="AQ171" s="21">
        <f t="shared" si="81"/>
        <v>10406154</v>
      </c>
      <c r="AR171" s="5"/>
      <c r="AS171" s="11"/>
      <c r="AT171" s="5"/>
      <c r="AU171" s="5"/>
      <c r="AV171" s="5"/>
      <c r="AW171" s="5"/>
      <c r="AX171" s="5"/>
      <c r="AY171" s="5"/>
      <c r="AZ171" s="5"/>
    </row>
    <row r="172" spans="1:52" s="3" customFormat="1">
      <c r="A172" s="4" t="s">
        <v>228</v>
      </c>
      <c r="B172" s="21">
        <v>8933179</v>
      </c>
      <c r="C172" s="21">
        <v>48343047</v>
      </c>
      <c r="D172" s="24">
        <f t="shared" si="37"/>
        <v>67.447348426341435</v>
      </c>
      <c r="E172" s="21">
        <v>11652927</v>
      </c>
      <c r="F172" s="21">
        <v>73219659</v>
      </c>
      <c r="G172" s="24">
        <f t="shared" si="30"/>
        <v>58.089841076697724</v>
      </c>
      <c r="H172" s="21">
        <v>16248034</v>
      </c>
      <c r="I172" s="24">
        <f t="shared" si="33"/>
        <v>122.67601605666272</v>
      </c>
      <c r="J172" s="24">
        <f t="shared" si="10"/>
        <v>2.8611734463764407</v>
      </c>
      <c r="K172" s="21">
        <v>9427309</v>
      </c>
      <c r="L172" s="24">
        <f t="shared" si="34"/>
        <v>0.12875379547998167</v>
      </c>
      <c r="M172" s="24">
        <f t="shared" si="35"/>
        <v>7.8646277019456328</v>
      </c>
      <c r="N172" s="24">
        <f t="shared" si="88"/>
        <v>6.4916612583088285E-2</v>
      </c>
      <c r="O172" s="21">
        <v>23906343</v>
      </c>
      <c r="P172" s="21">
        <v>68080788</v>
      </c>
      <c r="Q172" s="24">
        <f t="shared" si="66"/>
        <v>0.35114668472991234</v>
      </c>
      <c r="R172" s="21">
        <v>32118403</v>
      </c>
      <c r="S172" s="21">
        <v>21897585</v>
      </c>
      <c r="T172" s="24">
        <f t="shared" si="31"/>
        <v>1.4667554892468735</v>
      </c>
      <c r="U172" s="21">
        <f t="shared" si="86"/>
        <v>251.20313280155827</v>
      </c>
      <c r="V172" s="24"/>
      <c r="W172" s="24">
        <v>1</v>
      </c>
      <c r="X172" s="24">
        <f t="shared" si="67"/>
        <v>2.8611734463764407</v>
      </c>
      <c r="Y172" s="24">
        <f t="shared" si="68"/>
        <v>67.447348426341435</v>
      </c>
      <c r="Z172" s="24">
        <f t="shared" si="69"/>
        <v>58.089841076697724</v>
      </c>
      <c r="AA172" s="24">
        <f t="shared" si="70"/>
        <v>122.67601605666272</v>
      </c>
      <c r="AB172" s="24">
        <f t="shared" si="71"/>
        <v>0.12875379547998167</v>
      </c>
      <c r="AC172" s="24">
        <f t="shared" si="82"/>
        <v>7.8330245738402091</v>
      </c>
      <c r="AD172" s="21">
        <v>190026047</v>
      </c>
      <c r="AE172" s="24">
        <f t="shared" si="72"/>
        <v>0.12580561126970136</v>
      </c>
      <c r="AF172" s="21">
        <v>28466844</v>
      </c>
      <c r="AG172" s="24">
        <f t="shared" si="73"/>
        <v>0.41813329187670389</v>
      </c>
      <c r="AH172" s="24">
        <f t="shared" si="74"/>
        <v>0.14980495805398719</v>
      </c>
      <c r="AI172" s="24">
        <f t="shared" si="75"/>
        <v>-1015046</v>
      </c>
      <c r="AJ172" s="21">
        <f t="shared" si="76"/>
        <v>-191694</v>
      </c>
      <c r="AK172" s="21">
        <v>125266550</v>
      </c>
      <c r="AL172" s="21">
        <v>120973593</v>
      </c>
      <c r="AM172" s="21">
        <f t="shared" si="77"/>
        <v>-2939446</v>
      </c>
      <c r="AN172" s="21">
        <f t="shared" si="78"/>
        <v>-6925326</v>
      </c>
      <c r="AO172" s="24">
        <f t="shared" si="79"/>
        <v>14173087</v>
      </c>
      <c r="AP172" s="21">
        <f t="shared" si="80"/>
        <v>-10187207</v>
      </c>
      <c r="AQ172" s="21">
        <f t="shared" si="81"/>
        <v>19039535</v>
      </c>
      <c r="AR172" s="5"/>
      <c r="AS172" s="11"/>
      <c r="AT172" s="5"/>
      <c r="AU172" s="5"/>
      <c r="AV172" s="5"/>
      <c r="AW172" s="5"/>
      <c r="AX172" s="5"/>
      <c r="AY172" s="5"/>
      <c r="AZ172" s="5"/>
    </row>
    <row r="173" spans="1:52" s="3" customFormat="1">
      <c r="A173" s="4" t="s">
        <v>227</v>
      </c>
      <c r="B173" s="21">
        <v>11135126</v>
      </c>
      <c r="C173" s="21">
        <v>43094460</v>
      </c>
      <c r="D173" s="24">
        <f t="shared" si="37"/>
        <v>94.311913642728086</v>
      </c>
      <c r="E173" s="21">
        <v>11461233</v>
      </c>
      <c r="F173" s="21">
        <v>71905476</v>
      </c>
      <c r="G173" s="24">
        <f t="shared" si="30"/>
        <v>58.178462583294767</v>
      </c>
      <c r="H173" s="21">
        <v>14754219</v>
      </c>
      <c r="I173" s="24">
        <f t="shared" si="33"/>
        <v>124.9647851487175</v>
      </c>
      <c r="J173" s="24">
        <f t="shared" si="10"/>
        <v>27.52559107730535</v>
      </c>
      <c r="K173" s="21">
        <v>-2800699</v>
      </c>
      <c r="L173" s="24">
        <f t="shared" si="34"/>
        <v>-3.8949731728359603E-2</v>
      </c>
      <c r="M173" s="24">
        <f t="shared" si="35"/>
        <v>7.8567619655709802</v>
      </c>
      <c r="N173" s="24">
        <f t="shared" si="88"/>
        <v>-1.7948499323112117E-2</v>
      </c>
      <c r="O173" s="21">
        <v>16981017</v>
      </c>
      <c r="P173" s="21">
        <v>65141342</v>
      </c>
      <c r="Q173" s="24">
        <f t="shared" si="66"/>
        <v>0.26067956966560496</v>
      </c>
      <c r="R173" s="21">
        <v>34230214</v>
      </c>
      <c r="S173" s="21">
        <v>14754219</v>
      </c>
      <c r="T173" s="24">
        <f t="shared" si="31"/>
        <v>2.3200288676750698</v>
      </c>
      <c r="U173" s="21">
        <f t="shared" si="86"/>
        <v>304.94180272031736</v>
      </c>
      <c r="V173" s="24"/>
      <c r="W173" s="24">
        <v>1</v>
      </c>
      <c r="X173" s="24">
        <f t="shared" si="67"/>
        <v>27.52559107730535</v>
      </c>
      <c r="Y173" s="24">
        <f t="shared" si="68"/>
        <v>94.311913642728086</v>
      </c>
      <c r="Z173" s="24">
        <f t="shared" si="69"/>
        <v>58.178462583294767</v>
      </c>
      <c r="AA173" s="24">
        <f t="shared" si="70"/>
        <v>124.9647851487175</v>
      </c>
      <c r="AB173" s="24">
        <f t="shared" si="71"/>
        <v>-3.8949731728359603E-2</v>
      </c>
      <c r="AC173" s="24">
        <f t="shared" si="82"/>
        <v>7.8138567013764009</v>
      </c>
      <c r="AD173" s="21">
        <v>196270155</v>
      </c>
      <c r="AE173" s="24">
        <f t="shared" si="72"/>
        <v>8.651858964497175E-2</v>
      </c>
      <c r="AF173" s="21">
        <v>27451798</v>
      </c>
      <c r="AG173" s="24">
        <f t="shared" si="73"/>
        <v>0.42141898151253931</v>
      </c>
      <c r="AH173" s="24">
        <f t="shared" si="74"/>
        <v>0.13986740877643877</v>
      </c>
      <c r="AI173" s="24">
        <f t="shared" si="75"/>
        <v>-5374877</v>
      </c>
      <c r="AJ173" s="21">
        <f t="shared" si="76"/>
        <v>-3328333</v>
      </c>
      <c r="AK173" s="21">
        <v>134112103</v>
      </c>
      <c r="AL173" s="21">
        <v>135146680</v>
      </c>
      <c r="AM173" s="21">
        <f t="shared" si="77"/>
        <v>-4285303</v>
      </c>
      <c r="AN173" s="21">
        <f t="shared" si="78"/>
        <v>-6104348</v>
      </c>
      <c r="AO173" s="24">
        <f t="shared" si="79"/>
        <v>7584947</v>
      </c>
      <c r="AP173" s="21">
        <f t="shared" si="80"/>
        <v>-5765902</v>
      </c>
      <c r="AQ173" s="21">
        <f t="shared" si="81"/>
        <v>30252497</v>
      </c>
      <c r="AR173" s="5"/>
      <c r="AS173" s="11"/>
      <c r="AT173" s="5"/>
      <c r="AU173" s="5"/>
      <c r="AV173" s="5"/>
      <c r="AW173" s="5"/>
      <c r="AX173" s="5"/>
      <c r="AY173" s="5"/>
      <c r="AZ173" s="5"/>
    </row>
    <row r="174" spans="1:52" s="3" customFormat="1">
      <c r="A174" s="4" t="s">
        <v>226</v>
      </c>
      <c r="B174" s="21">
        <v>7935328</v>
      </c>
      <c r="C174" s="21">
        <v>36366637</v>
      </c>
      <c r="D174" s="24">
        <f t="shared" si="37"/>
        <v>79.644282752897936</v>
      </c>
      <c r="E174" s="21">
        <v>8132900</v>
      </c>
      <c r="F174" s="21">
        <v>61499730</v>
      </c>
      <c r="G174" s="24">
        <f t="shared" si="30"/>
        <v>48.268642805423696</v>
      </c>
      <c r="H174" s="21">
        <v>8098335</v>
      </c>
      <c r="I174" s="24">
        <f t="shared" si="33"/>
        <v>81.280330512826907</v>
      </c>
      <c r="J174" s="24">
        <f t="shared" si="10"/>
        <v>46.632595045494725</v>
      </c>
      <c r="K174" s="21">
        <v>11111973</v>
      </c>
      <c r="L174" s="24">
        <f t="shared" si="34"/>
        <v>0.18068328104855094</v>
      </c>
      <c r="M174" s="24">
        <f t="shared" si="35"/>
        <v>7.7888732091125306</v>
      </c>
      <c r="N174" s="24">
        <f t="shared" si="88"/>
        <v>-0.14471423567239858</v>
      </c>
      <c r="O174" s="21">
        <v>10876669</v>
      </c>
      <c r="P174" s="21">
        <v>60856039</v>
      </c>
      <c r="Q174" s="24">
        <f t="shared" si="66"/>
        <v>0.17872784983590537</v>
      </c>
      <c r="R174" s="21">
        <v>34072821</v>
      </c>
      <c r="S174" s="21">
        <v>8098335</v>
      </c>
      <c r="T174" s="24">
        <f t="shared" si="31"/>
        <v>4.207385962670104</v>
      </c>
      <c r="U174" s="21">
        <f t="shared" si="86"/>
        <v>256.00653439769184</v>
      </c>
      <c r="V174" s="24"/>
      <c r="W174" s="24">
        <v>1</v>
      </c>
      <c r="X174" s="24">
        <f t="shared" si="67"/>
        <v>46.632595045494725</v>
      </c>
      <c r="Y174" s="24">
        <f t="shared" si="68"/>
        <v>79.644282752897936</v>
      </c>
      <c r="Z174" s="24">
        <f t="shared" si="69"/>
        <v>48.268642805423696</v>
      </c>
      <c r="AA174" s="24">
        <f t="shared" si="70"/>
        <v>81.280330512826907</v>
      </c>
      <c r="AB174" s="24">
        <f t="shared" si="71"/>
        <v>0.18068328104855094</v>
      </c>
      <c r="AC174" s="24">
        <f t="shared" si="82"/>
        <v>7.7843036815675779</v>
      </c>
      <c r="AD174" s="21">
        <v>209380042</v>
      </c>
      <c r="AE174" s="24">
        <f t="shared" si="72"/>
        <v>5.194701890450476E-2</v>
      </c>
      <c r="AF174" s="21">
        <v>22076921</v>
      </c>
      <c r="AG174" s="24">
        <f t="shared" si="73"/>
        <v>0.36277288766690846</v>
      </c>
      <c r="AH174" s="24">
        <f t="shared" si="74"/>
        <v>0.10543947163789374</v>
      </c>
      <c r="AI174" s="24">
        <f t="shared" si="75"/>
        <v>2565416</v>
      </c>
      <c r="AJ174" s="21">
        <f t="shared" si="76"/>
        <v>2826900</v>
      </c>
      <c r="AK174" s="21">
        <v>137598186</v>
      </c>
      <c r="AL174" s="21">
        <v>142731627</v>
      </c>
      <c r="AM174" s="21">
        <f t="shared" si="77"/>
        <v>-3254748</v>
      </c>
      <c r="AN174" s="21">
        <f t="shared" si="78"/>
        <v>2795386</v>
      </c>
      <c r="AO174" s="24">
        <f t="shared" si="79"/>
        <v>11174347</v>
      </c>
      <c r="AP174" s="21">
        <f t="shared" si="80"/>
        <v>-17224481</v>
      </c>
      <c r="AQ174" s="21">
        <f t="shared" si="81"/>
        <v>10964948</v>
      </c>
      <c r="AR174" s="5"/>
      <c r="AS174" s="11"/>
      <c r="AT174" s="5"/>
      <c r="AU174" s="5"/>
      <c r="AV174" s="5"/>
      <c r="AW174" s="5"/>
      <c r="AX174" s="5"/>
      <c r="AY174" s="5"/>
      <c r="AZ174" s="5"/>
    </row>
    <row r="175" spans="1:52" s="3" customFormat="1">
      <c r="A175" s="4" t="s">
        <v>55</v>
      </c>
      <c r="B175" s="21">
        <v>8510896</v>
      </c>
      <c r="C175" s="21">
        <v>33729923</v>
      </c>
      <c r="D175" s="24">
        <f t="shared" si="37"/>
        <v>92.098551188509973</v>
      </c>
      <c r="E175" s="21">
        <v>10959800</v>
      </c>
      <c r="F175" s="21">
        <v>54654230</v>
      </c>
      <c r="G175" s="24">
        <f t="shared" si="30"/>
        <v>73.193364905150077</v>
      </c>
      <c r="H175" s="21">
        <v>10630568</v>
      </c>
      <c r="I175" s="24">
        <f t="shared" si="33"/>
        <v>115.03605626375133</v>
      </c>
      <c r="J175" s="24">
        <f t="shared" si="10"/>
        <v>50.255859829908729</v>
      </c>
      <c r="K175" s="21">
        <v>1041927</v>
      </c>
      <c r="L175" s="24">
        <f t="shared" si="34"/>
        <v>1.9063977298737902E-2</v>
      </c>
      <c r="M175" s="24">
        <f t="shared" si="35"/>
        <v>7.7376237800929708</v>
      </c>
      <c r="N175" s="24">
        <f t="shared" si="88"/>
        <v>-0.11130943176498498</v>
      </c>
      <c r="O175" s="21">
        <v>13672055</v>
      </c>
      <c r="P175" s="21">
        <v>57601291</v>
      </c>
      <c r="Q175" s="24">
        <f t="shared" si="66"/>
        <v>0.23735674604932031</v>
      </c>
      <c r="R175" s="21">
        <v>35672980</v>
      </c>
      <c r="S175" s="21">
        <v>10630568</v>
      </c>
      <c r="T175" s="24">
        <f t="shared" si="31"/>
        <v>3.3556983973010661</v>
      </c>
      <c r="U175" s="21">
        <f t="shared" si="86"/>
        <v>330.60289616461887</v>
      </c>
      <c r="V175" s="24"/>
      <c r="W175" s="24">
        <v>1</v>
      </c>
      <c r="X175" s="24">
        <f t="shared" si="67"/>
        <v>50.255859829908729</v>
      </c>
      <c r="Y175" s="24">
        <f t="shared" si="68"/>
        <v>92.098551188509973</v>
      </c>
      <c r="Z175" s="24">
        <f t="shared" si="69"/>
        <v>73.193364905150077</v>
      </c>
      <c r="AA175" s="24">
        <f t="shared" si="70"/>
        <v>115.03605626375133</v>
      </c>
      <c r="AB175" s="24">
        <f t="shared" si="71"/>
        <v>1.9063977298737902E-2</v>
      </c>
      <c r="AC175" s="24">
        <f t="shared" si="82"/>
        <v>7.7604322172407985</v>
      </c>
      <c r="AD175" s="21">
        <v>227472072</v>
      </c>
      <c r="AE175" s="24">
        <f t="shared" si="72"/>
        <v>6.0104323488115938E-2</v>
      </c>
      <c r="AF175" s="21">
        <v>24642337</v>
      </c>
      <c r="AG175" s="24">
        <f t="shared" si="73"/>
        <v>0.42780876213347369</v>
      </c>
      <c r="AH175" s="24">
        <f t="shared" si="74"/>
        <v>0.10833126362870603</v>
      </c>
      <c r="AI175" s="24">
        <f t="shared" si="75"/>
        <v>-15805991</v>
      </c>
      <c r="AJ175" s="21">
        <f t="shared" si="76"/>
        <v>-3321498</v>
      </c>
      <c r="AK175" s="21">
        <v>172924480</v>
      </c>
      <c r="AL175" s="21">
        <v>153905974</v>
      </c>
      <c r="AM175" s="21">
        <f t="shared" si="77"/>
        <v>13777305</v>
      </c>
      <c r="AN175" s="21">
        <f t="shared" si="78"/>
        <v>17317243</v>
      </c>
      <c r="AO175" s="24">
        <f t="shared" si="79"/>
        <v>-142596789</v>
      </c>
      <c r="AP175" s="21">
        <f t="shared" si="80"/>
        <v>139056851</v>
      </c>
      <c r="AQ175" s="21">
        <f t="shared" si="81"/>
        <v>23600410</v>
      </c>
      <c r="AR175" s="5"/>
      <c r="AS175" s="11"/>
      <c r="AT175" s="5"/>
      <c r="AU175" s="5"/>
      <c r="AV175" s="5"/>
      <c r="AW175" s="5"/>
      <c r="AX175" s="5"/>
      <c r="AY175" s="5"/>
      <c r="AZ175" s="5"/>
    </row>
    <row r="176" spans="1:52" s="15" customFormat="1">
      <c r="A176" s="16" t="s">
        <v>239</v>
      </c>
      <c r="B176" s="46">
        <v>272410</v>
      </c>
      <c r="C176" s="46">
        <v>14365129</v>
      </c>
      <c r="D176" s="32">
        <f t="shared" si="37"/>
        <v>6.9215981283565213</v>
      </c>
      <c r="E176" s="46">
        <v>7638302</v>
      </c>
      <c r="F176" s="46">
        <v>31334387</v>
      </c>
      <c r="G176" s="32">
        <f t="shared" si="30"/>
        <v>88.975100422420908</v>
      </c>
      <c r="H176" s="46">
        <v>19389237</v>
      </c>
      <c r="I176" s="32">
        <f t="shared" si="33"/>
        <v>492.6563141201168</v>
      </c>
      <c r="J176" s="32">
        <f t="shared" si="10"/>
        <v>-396.75961556933936</v>
      </c>
      <c r="K176" s="46">
        <v>10124695</v>
      </c>
      <c r="L176" s="32">
        <f t="shared" si="34"/>
        <v>0.32311769813783175</v>
      </c>
      <c r="M176" s="32">
        <f t="shared" si="35"/>
        <v>7.4960212029414803</v>
      </c>
      <c r="N176" s="32"/>
      <c r="O176" s="46">
        <v>30989298</v>
      </c>
      <c r="P176" s="46">
        <v>71378596</v>
      </c>
      <c r="Q176" s="32">
        <f t="shared" si="66"/>
        <v>0.43415393040232958</v>
      </c>
      <c r="R176" s="46">
        <v>19562585</v>
      </c>
      <c r="S176" s="46">
        <v>23488380</v>
      </c>
      <c r="T176" s="32">
        <f t="shared" si="31"/>
        <v>0.83286224933350017</v>
      </c>
      <c r="U176" s="46">
        <f t="shared" si="86"/>
        <v>192.11651479969265</v>
      </c>
      <c r="V176" s="32"/>
      <c r="W176" s="32">
        <v>1</v>
      </c>
      <c r="X176" s="32">
        <f t="shared" si="67"/>
        <v>-396.75961556933936</v>
      </c>
      <c r="Y176" s="32">
        <f t="shared" si="68"/>
        <v>6.9215981283565213</v>
      </c>
      <c r="Z176" s="32">
        <f t="shared" si="69"/>
        <v>88.975100422420908</v>
      </c>
      <c r="AA176" s="32">
        <f t="shared" si="70"/>
        <v>492.6563141201168</v>
      </c>
      <c r="AB176" s="32">
        <f t="shared" si="71"/>
        <v>0.32311769813783175</v>
      </c>
      <c r="AC176" s="32">
        <f t="shared" si="82"/>
        <v>7.853568001234529</v>
      </c>
      <c r="AD176" s="46">
        <v>40389298</v>
      </c>
      <c r="AE176" s="32">
        <f t="shared" si="72"/>
        <v>0.76726508096278379</v>
      </c>
      <c r="AF176" s="46">
        <v>8836346</v>
      </c>
      <c r="AG176" s="32">
        <f t="shared" si="73"/>
        <v>0.12379545823512696</v>
      </c>
      <c r="AH176" s="32">
        <f t="shared" si="74"/>
        <v>0.21877939052072656</v>
      </c>
      <c r="AI176" s="32">
        <f t="shared" si="75"/>
        <v>-1407568</v>
      </c>
      <c r="AJ176" s="46">
        <f t="shared" si="76"/>
        <v>809780</v>
      </c>
      <c r="AK176" s="46">
        <v>13127914</v>
      </c>
      <c r="AL176" s="46">
        <v>11309185</v>
      </c>
      <c r="AM176" s="46">
        <f t="shared" si="77"/>
        <v>4228534</v>
      </c>
      <c r="AN176" s="46">
        <f t="shared" si="78"/>
        <v>11576027</v>
      </c>
      <c r="AO176" s="32">
        <f t="shared" si="79"/>
        <v>8004606</v>
      </c>
      <c r="AP176" s="46">
        <f t="shared" si="80"/>
        <v>-15352099</v>
      </c>
      <c r="AQ176" s="46">
        <f t="shared" si="81"/>
        <v>-1288349</v>
      </c>
      <c r="AR176" s="13"/>
      <c r="AS176" s="14"/>
      <c r="AT176" s="13"/>
      <c r="AU176" s="13"/>
      <c r="AV176" s="13"/>
      <c r="AW176" s="13"/>
      <c r="AX176" s="13"/>
      <c r="AY176" s="13"/>
      <c r="AZ176" s="13"/>
    </row>
    <row r="177" spans="1:52" s="15" customFormat="1">
      <c r="A177" s="12" t="s">
        <v>238</v>
      </c>
      <c r="B177" s="46">
        <v>316261</v>
      </c>
      <c r="C177" s="46">
        <v>18545525</v>
      </c>
      <c r="D177" s="32">
        <f t="shared" si="37"/>
        <v>6.2244269170055846</v>
      </c>
      <c r="E177" s="46">
        <v>8448082</v>
      </c>
      <c r="F177" s="46">
        <v>31929488</v>
      </c>
      <c r="G177" s="32">
        <f t="shared" si="30"/>
        <v>96.573735538759664</v>
      </c>
      <c r="H177" s="46">
        <v>20078214</v>
      </c>
      <c r="I177" s="32">
        <f t="shared" si="33"/>
        <v>395.16530861218541</v>
      </c>
      <c r="J177" s="32">
        <f t="shared" si="10"/>
        <v>-292.36714615642018</v>
      </c>
      <c r="K177" s="46">
        <v>7806556</v>
      </c>
      <c r="L177" s="32">
        <f t="shared" si="34"/>
        <v>0.24449361668436401</v>
      </c>
      <c r="M177" s="32">
        <f t="shared" si="35"/>
        <v>7.5041919545382694</v>
      </c>
      <c r="N177" s="32">
        <f>(F177-F176)/F176</f>
        <v>1.8991946451673045E-2</v>
      </c>
      <c r="O177" s="46">
        <v>42565325</v>
      </c>
      <c r="P177" s="46">
        <v>75607130</v>
      </c>
      <c r="Q177" s="32">
        <f t="shared" si="66"/>
        <v>0.56298030357718909</v>
      </c>
      <c r="R177" s="46">
        <v>19313791</v>
      </c>
      <c r="S177" s="46">
        <v>24477988</v>
      </c>
      <c r="T177" s="32">
        <f t="shared" si="31"/>
        <v>0.78902690041354706</v>
      </c>
      <c r="U177" s="46">
        <f t="shared" si="86"/>
        <v>205.84081852821484</v>
      </c>
      <c r="V177" s="32"/>
      <c r="W177" s="32">
        <v>1</v>
      </c>
      <c r="X177" s="32">
        <f t="shared" si="67"/>
        <v>-292.36714615642018</v>
      </c>
      <c r="Y177" s="32">
        <f t="shared" si="68"/>
        <v>6.2244269170055846</v>
      </c>
      <c r="Z177" s="32">
        <f t="shared" si="69"/>
        <v>96.573735538759664</v>
      </c>
      <c r="AA177" s="32">
        <f t="shared" si="70"/>
        <v>395.16530861218541</v>
      </c>
      <c r="AB177" s="32">
        <f t="shared" si="71"/>
        <v>0.24449361668436401</v>
      </c>
      <c r="AC177" s="32">
        <f t="shared" si="82"/>
        <v>7.8785627528245588</v>
      </c>
      <c r="AD177" s="46">
        <v>42565325</v>
      </c>
      <c r="AE177" s="32">
        <f t="shared" si="72"/>
        <v>1</v>
      </c>
      <c r="AF177" s="46">
        <v>7428778</v>
      </c>
      <c r="AG177" s="32">
        <f t="shared" si="73"/>
        <v>9.8254992617759732E-2</v>
      </c>
      <c r="AH177" s="32">
        <f t="shared" si="74"/>
        <v>0.17452651894470442</v>
      </c>
      <c r="AI177" s="32">
        <f t="shared" si="75"/>
        <v>-2818630</v>
      </c>
      <c r="AJ177" s="46">
        <f t="shared" si="76"/>
        <v>284633</v>
      </c>
      <c r="AK177" s="46">
        <v>20675359</v>
      </c>
      <c r="AL177" s="46">
        <v>19313791</v>
      </c>
      <c r="AM177" s="46">
        <f t="shared" si="77"/>
        <v>-2715488</v>
      </c>
      <c r="AN177" s="46">
        <f t="shared" si="78"/>
        <v>-11377534</v>
      </c>
      <c r="AO177" s="32">
        <f t="shared" si="79"/>
        <v>149025</v>
      </c>
      <c r="AP177" s="46">
        <f t="shared" si="80"/>
        <v>8513021</v>
      </c>
      <c r="AQ177" s="46">
        <f t="shared" si="81"/>
        <v>-377778</v>
      </c>
      <c r="AR177" s="13"/>
      <c r="AS177" s="14"/>
      <c r="AT177" s="13"/>
      <c r="AU177" s="13"/>
      <c r="AV177" s="13"/>
      <c r="AW177" s="13"/>
      <c r="AX177" s="13"/>
      <c r="AY177" s="13"/>
      <c r="AZ177" s="13"/>
    </row>
    <row r="178" spans="1:52" s="15" customFormat="1">
      <c r="A178" s="12" t="s">
        <v>237</v>
      </c>
      <c r="B178" s="46">
        <v>345219</v>
      </c>
      <c r="C178" s="46">
        <v>19964444</v>
      </c>
      <c r="D178" s="32">
        <f t="shared" si="37"/>
        <v>6.3114672765242048</v>
      </c>
      <c r="E178" s="46">
        <v>8732715</v>
      </c>
      <c r="F178" s="46">
        <v>32241873</v>
      </c>
      <c r="G178" s="32">
        <f t="shared" si="30"/>
        <v>98.860291863316988</v>
      </c>
      <c r="H178" s="46">
        <v>17944597</v>
      </c>
      <c r="I178" s="32">
        <f t="shared" si="33"/>
        <v>328.07214190387668</v>
      </c>
      <c r="J178" s="32">
        <f t="shared" si="10"/>
        <v>-222.9003827640355</v>
      </c>
      <c r="K178" s="46">
        <v>7480816</v>
      </c>
      <c r="L178" s="32">
        <f t="shared" si="34"/>
        <v>0.23202175630429411</v>
      </c>
      <c r="M178" s="32">
        <f t="shared" si="35"/>
        <v>7.5084202629698114</v>
      </c>
      <c r="N178" s="32">
        <f t="shared" ref="N178:N184" si="89">(F178-F177)/F177</f>
        <v>9.7835893892191435E-3</v>
      </c>
      <c r="O178" s="46">
        <v>31187791</v>
      </c>
      <c r="P178" s="46">
        <v>72891642</v>
      </c>
      <c r="Q178" s="32">
        <f t="shared" si="66"/>
        <v>0.42786511792394527</v>
      </c>
      <c r="R178" s="46">
        <v>19462816</v>
      </c>
      <c r="S178" s="46">
        <v>24184684</v>
      </c>
      <c r="T178" s="32">
        <f t="shared" si="31"/>
        <v>0.80475792034330484</v>
      </c>
      <c r="U178" s="46">
        <f t="shared" si="86"/>
        <v>210.57554003598668</v>
      </c>
      <c r="V178" s="32"/>
      <c r="W178" s="32">
        <v>1</v>
      </c>
      <c r="X178" s="32">
        <f t="shared" si="67"/>
        <v>-222.9003827640355</v>
      </c>
      <c r="Y178" s="32">
        <f t="shared" si="68"/>
        <v>6.3114672765242048</v>
      </c>
      <c r="Z178" s="32">
        <f t="shared" si="69"/>
        <v>98.860291863316988</v>
      </c>
      <c r="AA178" s="32">
        <f t="shared" si="70"/>
        <v>328.07214190387668</v>
      </c>
      <c r="AB178" s="32">
        <f t="shared" si="71"/>
        <v>0.23202175630429411</v>
      </c>
      <c r="AC178" s="32">
        <f t="shared" si="82"/>
        <v>7.8626777335117168</v>
      </c>
      <c r="AD178" s="46">
        <v>41703851</v>
      </c>
      <c r="AE178" s="32">
        <f t="shared" si="72"/>
        <v>0.7478395939981658</v>
      </c>
      <c r="AF178" s="46">
        <v>4610148</v>
      </c>
      <c r="AG178" s="32">
        <f t="shared" si="73"/>
        <v>6.3246592798664084E-2</v>
      </c>
      <c r="AH178" s="32">
        <f t="shared" si="74"/>
        <v>0.11054489907898433</v>
      </c>
      <c r="AI178" s="32">
        <f t="shared" si="75"/>
        <v>1961598</v>
      </c>
      <c r="AJ178" s="46">
        <f t="shared" si="76"/>
        <v>2801102</v>
      </c>
      <c r="AK178" s="46">
        <v>20613995</v>
      </c>
      <c r="AL178" s="46">
        <v>19462816</v>
      </c>
      <c r="AM178" s="46">
        <f t="shared" si="77"/>
        <v>7254721</v>
      </c>
      <c r="AN178" s="46">
        <f t="shared" si="78"/>
        <v>2683716</v>
      </c>
      <c r="AO178" s="32">
        <f t="shared" si="79"/>
        <v>-5528740</v>
      </c>
      <c r="AP178" s="46">
        <f t="shared" si="80"/>
        <v>10099745</v>
      </c>
      <c r="AQ178" s="46">
        <f t="shared" si="81"/>
        <v>-2870668</v>
      </c>
      <c r="AR178" s="13"/>
      <c r="AS178" s="14"/>
      <c r="AT178" s="13"/>
      <c r="AU178" s="13"/>
      <c r="AV178" s="13"/>
      <c r="AW178" s="13"/>
      <c r="AX178" s="13"/>
      <c r="AY178" s="13"/>
      <c r="AZ178" s="13"/>
    </row>
    <row r="179" spans="1:52" s="15" customFormat="1">
      <c r="A179" s="12" t="s">
        <v>236</v>
      </c>
      <c r="B179" s="46">
        <v>422756</v>
      </c>
      <c r="C179" s="46">
        <v>19533493</v>
      </c>
      <c r="D179" s="32">
        <f t="shared" si="37"/>
        <v>7.8995569302428397</v>
      </c>
      <c r="E179" s="46">
        <v>11533817</v>
      </c>
      <c r="F179" s="46">
        <v>32946300</v>
      </c>
      <c r="G179" s="32">
        <f t="shared" si="30"/>
        <v>127.77893739205919</v>
      </c>
      <c r="H179" s="46">
        <v>20487584</v>
      </c>
      <c r="I179" s="32">
        <f t="shared" si="33"/>
        <v>382.8280052113567</v>
      </c>
      <c r="J179" s="32">
        <f t="shared" si="10"/>
        <v>-247.14951088905465</v>
      </c>
      <c r="K179" s="46">
        <v>10485956</v>
      </c>
      <c r="L179" s="32">
        <f t="shared" si="34"/>
        <v>0.31827416128669989</v>
      </c>
      <c r="M179" s="32">
        <f t="shared" si="35"/>
        <v>7.5178066486778379</v>
      </c>
      <c r="N179" s="32">
        <f t="shared" si="89"/>
        <v>2.1848203421680867E-2</v>
      </c>
      <c r="O179" s="46">
        <v>33871507</v>
      </c>
      <c r="P179" s="46">
        <v>80146363</v>
      </c>
      <c r="Q179" s="32">
        <f t="shared" si="66"/>
        <v>0.42262063719597609</v>
      </c>
      <c r="R179" s="46">
        <v>26399090</v>
      </c>
      <c r="S179" s="46">
        <v>25466629</v>
      </c>
      <c r="T179" s="32">
        <f t="shared" si="31"/>
        <v>1.0366150148887001</v>
      </c>
      <c r="U179" s="46">
        <f t="shared" si="86"/>
        <v>271.67526280589072</v>
      </c>
      <c r="V179" s="32"/>
      <c r="W179" s="32">
        <v>1</v>
      </c>
      <c r="X179" s="32">
        <f t="shared" si="67"/>
        <v>-247.14951088905465</v>
      </c>
      <c r="Y179" s="32">
        <f t="shared" si="68"/>
        <v>7.8995569302428397</v>
      </c>
      <c r="Z179" s="32">
        <f t="shared" si="69"/>
        <v>127.77893739205919</v>
      </c>
      <c r="AA179" s="32">
        <f t="shared" si="70"/>
        <v>382.8280052113567</v>
      </c>
      <c r="AB179" s="32">
        <f t="shared" si="71"/>
        <v>0.31827416128669989</v>
      </c>
      <c r="AC179" s="32">
        <f t="shared" si="82"/>
        <v>7.9038838190810647</v>
      </c>
      <c r="AD179" s="46">
        <v>49912572</v>
      </c>
      <c r="AE179" s="32">
        <f t="shared" si="72"/>
        <v>0.6786167420905499</v>
      </c>
      <c r="AF179" s="46">
        <v>6571746</v>
      </c>
      <c r="AG179" s="32">
        <f t="shared" si="73"/>
        <v>8.1996808763486875E-2</v>
      </c>
      <c r="AH179" s="32">
        <f t="shared" si="74"/>
        <v>0.13166514440490062</v>
      </c>
      <c r="AI179" s="32">
        <f t="shared" si="75"/>
        <v>1179202</v>
      </c>
      <c r="AJ179" s="46">
        <f t="shared" si="76"/>
        <v>-920569</v>
      </c>
      <c r="AK179" s="46">
        <v>31040677</v>
      </c>
      <c r="AL179" s="46">
        <v>13934076</v>
      </c>
      <c r="AM179" s="46">
        <f t="shared" si="77"/>
        <v>5569171</v>
      </c>
      <c r="AN179" s="46">
        <f t="shared" si="78"/>
        <v>2251331</v>
      </c>
      <c r="AO179" s="32">
        <f t="shared" si="79"/>
        <v>1516172</v>
      </c>
      <c r="AP179" s="46">
        <f t="shared" si="80"/>
        <v>1801668</v>
      </c>
      <c r="AQ179" s="46">
        <f t="shared" si="81"/>
        <v>-3914210</v>
      </c>
      <c r="AR179" s="13"/>
      <c r="AS179" s="14"/>
      <c r="AT179" s="13"/>
      <c r="AU179" s="13"/>
      <c r="AV179" s="13"/>
      <c r="AW179" s="13"/>
      <c r="AX179" s="13"/>
      <c r="AY179" s="13"/>
      <c r="AZ179" s="13"/>
    </row>
    <row r="180" spans="1:52" s="15" customFormat="1">
      <c r="A180" s="12" t="s">
        <v>235</v>
      </c>
      <c r="B180" s="46">
        <v>498232</v>
      </c>
      <c r="C180" s="46">
        <v>24397205</v>
      </c>
      <c r="D180" s="32">
        <f t="shared" si="37"/>
        <v>7.4539144955334029</v>
      </c>
      <c r="E180" s="46">
        <v>10613248</v>
      </c>
      <c r="F180" s="46">
        <v>38564181</v>
      </c>
      <c r="G180" s="32">
        <f t="shared" si="30"/>
        <v>100.45164760532579</v>
      </c>
      <c r="H180" s="46">
        <v>21164411</v>
      </c>
      <c r="I180" s="32">
        <f t="shared" si="33"/>
        <v>316.63504139101178</v>
      </c>
      <c r="J180" s="32">
        <f t="shared" si="10"/>
        <v>-208.7294792901526</v>
      </c>
      <c r="K180" s="46">
        <v>12973561</v>
      </c>
      <c r="L180" s="32">
        <f t="shared" si="34"/>
        <v>0.33641479382124051</v>
      </c>
      <c r="M180" s="32">
        <f t="shared" si="35"/>
        <v>7.5861841125439309</v>
      </c>
      <c r="N180" s="32">
        <f t="shared" si="89"/>
        <v>0.17051629469773541</v>
      </c>
      <c r="O180" s="46">
        <v>36122838</v>
      </c>
      <c r="P180" s="46">
        <v>85715534</v>
      </c>
      <c r="Q180" s="32">
        <f t="shared" si="66"/>
        <v>0.42142697261852208</v>
      </c>
      <c r="R180" s="46">
        <v>28197405</v>
      </c>
      <c r="S180" s="46">
        <v>26893239</v>
      </c>
      <c r="T180" s="32">
        <f t="shared" si="31"/>
        <v>1.0484941958832106</v>
      </c>
      <c r="U180" s="46">
        <f t="shared" si="86"/>
        <v>216.14753899553961</v>
      </c>
      <c r="V180" s="32"/>
      <c r="W180" s="32">
        <v>1</v>
      </c>
      <c r="X180" s="32">
        <f t="shared" si="67"/>
        <v>-208.7294792901526</v>
      </c>
      <c r="Y180" s="32">
        <f t="shared" si="68"/>
        <v>7.4539144955334029</v>
      </c>
      <c r="Z180" s="32">
        <f t="shared" si="69"/>
        <v>100.45164760532579</v>
      </c>
      <c r="AA180" s="32">
        <f t="shared" si="70"/>
        <v>316.63504139101178</v>
      </c>
      <c r="AB180" s="32">
        <f t="shared" si="71"/>
        <v>0.33641479382124051</v>
      </c>
      <c r="AC180" s="32">
        <f t="shared" si="82"/>
        <v>7.9330595350986375</v>
      </c>
      <c r="AD180" s="46">
        <v>49592696</v>
      </c>
      <c r="AE180" s="32">
        <f t="shared" si="72"/>
        <v>0.72839028553720897</v>
      </c>
      <c r="AF180" s="46">
        <v>7750948</v>
      </c>
      <c r="AG180" s="32">
        <f t="shared" si="73"/>
        <v>9.0426409756719242E-2</v>
      </c>
      <c r="AH180" s="32">
        <f t="shared" si="74"/>
        <v>0.15629212817952062</v>
      </c>
      <c r="AI180" s="32">
        <f t="shared" si="75"/>
        <v>1811598</v>
      </c>
      <c r="AJ180" s="46">
        <f t="shared" si="76"/>
        <v>6705331</v>
      </c>
      <c r="AK180" s="46">
        <v>31319161</v>
      </c>
      <c r="AL180" s="46">
        <v>15450248</v>
      </c>
      <c r="AM180" s="46">
        <f t="shared" si="77"/>
        <v>43869024</v>
      </c>
      <c r="AN180" s="46">
        <f t="shared" si="78"/>
        <v>32534849</v>
      </c>
      <c r="AO180" s="32">
        <f t="shared" si="79"/>
        <v>3092611</v>
      </c>
      <c r="AP180" s="46">
        <f t="shared" si="80"/>
        <v>8241564</v>
      </c>
      <c r="AQ180" s="46">
        <f t="shared" si="81"/>
        <v>-5222613</v>
      </c>
      <c r="AR180" s="13"/>
      <c r="AS180" s="14"/>
      <c r="AT180" s="13"/>
      <c r="AU180" s="13"/>
      <c r="AV180" s="13"/>
      <c r="AW180" s="13"/>
      <c r="AX180" s="13"/>
      <c r="AY180" s="13"/>
      <c r="AZ180" s="13"/>
    </row>
    <row r="181" spans="1:52" s="15" customFormat="1">
      <c r="A181" s="12" t="s">
        <v>234</v>
      </c>
      <c r="B181" s="46">
        <v>624652</v>
      </c>
      <c r="C181" s="46">
        <v>31832583</v>
      </c>
      <c r="D181" s="32">
        <f t="shared" si="37"/>
        <v>7.1624090322799123</v>
      </c>
      <c r="E181" s="46">
        <v>17318579</v>
      </c>
      <c r="F181" s="46">
        <v>48508398</v>
      </c>
      <c r="G181" s="32">
        <f t="shared" si="30"/>
        <v>130.31313330528872</v>
      </c>
      <c r="H181" s="46">
        <v>30770852</v>
      </c>
      <c r="I181" s="32">
        <f t="shared" si="33"/>
        <v>352.82593875589674</v>
      </c>
      <c r="J181" s="32">
        <f t="shared" si="10"/>
        <v>-215.3503964183281</v>
      </c>
      <c r="K181" s="46">
        <v>17208520</v>
      </c>
      <c r="L181" s="32">
        <f t="shared" si="34"/>
        <v>0.35475341816070693</v>
      </c>
      <c r="M181" s="32">
        <f t="shared" si="35"/>
        <v>7.6858169321967011</v>
      </c>
      <c r="N181" s="32">
        <f t="shared" si="89"/>
        <v>0.25786148550645999</v>
      </c>
      <c r="O181" s="46">
        <v>68657687</v>
      </c>
      <c r="P181" s="46">
        <v>129584558</v>
      </c>
      <c r="Q181" s="32">
        <f t="shared" si="66"/>
        <v>0.5298292332023079</v>
      </c>
      <c r="R181" s="46">
        <v>37641214</v>
      </c>
      <c r="S181" s="46">
        <v>39970681</v>
      </c>
      <c r="T181" s="32">
        <f t="shared" si="31"/>
        <v>0.9417206076624014</v>
      </c>
      <c r="U181" s="46">
        <f t="shared" si="86"/>
        <v>275.30583809329801</v>
      </c>
      <c r="V181" s="32"/>
      <c r="W181" s="32">
        <v>1</v>
      </c>
      <c r="X181" s="32">
        <f t="shared" si="67"/>
        <v>-215.3503964183281</v>
      </c>
      <c r="Y181" s="32">
        <f t="shared" si="68"/>
        <v>7.1624090322799123</v>
      </c>
      <c r="Z181" s="32">
        <f t="shared" si="69"/>
        <v>130.31313330528872</v>
      </c>
      <c r="AA181" s="32">
        <f t="shared" si="70"/>
        <v>352.82593875589674</v>
      </c>
      <c r="AB181" s="32">
        <f t="shared" si="71"/>
        <v>0.35475341816070693</v>
      </c>
      <c r="AC181" s="32">
        <f t="shared" si="82"/>
        <v>8.1125532517278014</v>
      </c>
      <c r="AD181" s="46">
        <v>60214472</v>
      </c>
      <c r="AE181" s="32">
        <f t="shared" si="72"/>
        <v>1.1402190323947372</v>
      </c>
      <c r="AF181" s="46">
        <v>9562546</v>
      </c>
      <c r="AG181" s="32">
        <f t="shared" si="73"/>
        <v>7.3793869791182992E-2</v>
      </c>
      <c r="AH181" s="32">
        <f t="shared" si="74"/>
        <v>0.15880810181313224</v>
      </c>
      <c r="AI181" s="32">
        <f t="shared" si="75"/>
        <v>-51628</v>
      </c>
      <c r="AJ181" s="46">
        <f t="shared" si="76"/>
        <v>896579</v>
      </c>
      <c r="AK181" s="46">
        <v>45972612</v>
      </c>
      <c r="AL181" s="46">
        <v>18542859</v>
      </c>
      <c r="AM181" s="46">
        <f t="shared" si="77"/>
        <v>-1320011</v>
      </c>
      <c r="AN181" s="46">
        <f t="shared" si="78"/>
        <v>231761</v>
      </c>
      <c r="AO181" s="32">
        <f t="shared" si="79"/>
        <v>2879495</v>
      </c>
      <c r="AP181" s="46">
        <f t="shared" si="80"/>
        <v>-4431267</v>
      </c>
      <c r="AQ181" s="46">
        <f t="shared" si="81"/>
        <v>-7645974</v>
      </c>
      <c r="AR181" s="13"/>
      <c r="AS181" s="14"/>
      <c r="AT181" s="13"/>
      <c r="AU181" s="13"/>
      <c r="AV181" s="13"/>
      <c r="AW181" s="13"/>
      <c r="AX181" s="13"/>
      <c r="AY181" s="13"/>
      <c r="AZ181" s="13"/>
    </row>
    <row r="182" spans="1:52" s="15" customFormat="1">
      <c r="A182" s="12" t="s">
        <v>233</v>
      </c>
      <c r="B182" s="46">
        <v>774089</v>
      </c>
      <c r="C182" s="46">
        <v>33048845</v>
      </c>
      <c r="D182" s="32">
        <f t="shared" si="37"/>
        <v>8.5492393153225166</v>
      </c>
      <c r="E182" s="46">
        <v>18215158</v>
      </c>
      <c r="F182" s="46">
        <v>51737018</v>
      </c>
      <c r="G182" s="32">
        <f t="shared" si="30"/>
        <v>128.50629833362254</v>
      </c>
      <c r="H182" s="46">
        <v>32685713</v>
      </c>
      <c r="I182" s="32">
        <f t="shared" si="33"/>
        <v>360.98947618290441</v>
      </c>
      <c r="J182" s="32">
        <f t="shared" si="10"/>
        <v>-223.93393853395935</v>
      </c>
      <c r="K182" s="46">
        <v>20424920</v>
      </c>
      <c r="L182" s="32">
        <f t="shared" si="34"/>
        <v>0.39478347979004125</v>
      </c>
      <c r="M182" s="32">
        <f t="shared" si="35"/>
        <v>7.7138013933896739</v>
      </c>
      <c r="N182" s="32">
        <f t="shared" si="89"/>
        <v>6.6557959716583515E-2</v>
      </c>
      <c r="O182" s="46">
        <v>68889448</v>
      </c>
      <c r="P182" s="46">
        <v>128264547</v>
      </c>
      <c r="Q182" s="32">
        <f t="shared" si="66"/>
        <v>0.53708877169308522</v>
      </c>
      <c r="R182" s="46">
        <v>41680494</v>
      </c>
      <c r="S182" s="46">
        <v>42344526</v>
      </c>
      <c r="T182" s="32">
        <f t="shared" si="31"/>
        <v>0.98431835085366171</v>
      </c>
      <c r="U182" s="46">
        <f t="shared" si="86"/>
        <v>274.50585877768015</v>
      </c>
      <c r="V182" s="32"/>
      <c r="W182" s="32">
        <v>1</v>
      </c>
      <c r="X182" s="32">
        <f t="shared" si="67"/>
        <v>-223.93393853395935</v>
      </c>
      <c r="Y182" s="32">
        <f t="shared" si="68"/>
        <v>8.5492393153225166</v>
      </c>
      <c r="Z182" s="32">
        <f t="shared" si="69"/>
        <v>128.50629833362254</v>
      </c>
      <c r="AA182" s="32">
        <f t="shared" si="70"/>
        <v>360.98947618290441</v>
      </c>
      <c r="AB182" s="32">
        <f t="shared" si="71"/>
        <v>0.39478347979004125</v>
      </c>
      <c r="AC182" s="32">
        <f t="shared" si="82"/>
        <v>8.1081066316673454</v>
      </c>
      <c r="AD182" s="46">
        <v>59375099</v>
      </c>
      <c r="AE182" s="32">
        <f t="shared" si="72"/>
        <v>1.1602414001869705</v>
      </c>
      <c r="AF182" s="46">
        <v>9510918</v>
      </c>
      <c r="AG182" s="32">
        <f t="shared" si="73"/>
        <v>7.4150793983625105E-2</v>
      </c>
      <c r="AH182" s="32">
        <f t="shared" si="74"/>
        <v>0.1601836150201619</v>
      </c>
      <c r="AI182" s="32">
        <f t="shared" si="75"/>
        <v>-23856</v>
      </c>
      <c r="AJ182" s="46">
        <f t="shared" si="76"/>
        <v>697933</v>
      </c>
      <c r="AK182" s="46">
        <v>46269981</v>
      </c>
      <c r="AL182" s="46">
        <v>21422354</v>
      </c>
      <c r="AM182" s="46">
        <f t="shared" si="77"/>
        <v>-5743884</v>
      </c>
      <c r="AN182" s="46">
        <f t="shared" si="78"/>
        <v>-2283563</v>
      </c>
      <c r="AO182" s="32">
        <f t="shared" si="79"/>
        <v>2253816</v>
      </c>
      <c r="AP182" s="46">
        <f t="shared" si="80"/>
        <v>-5714137</v>
      </c>
      <c r="AQ182" s="46">
        <f t="shared" si="81"/>
        <v>-10914002</v>
      </c>
      <c r="AR182" s="13"/>
      <c r="AS182" s="14"/>
      <c r="AT182" s="13"/>
      <c r="AU182" s="13"/>
      <c r="AV182" s="13"/>
      <c r="AW182" s="13"/>
      <c r="AX182" s="13"/>
      <c r="AY182" s="13"/>
      <c r="AZ182" s="13"/>
    </row>
    <row r="183" spans="1:52" s="15" customFormat="1">
      <c r="A183" s="12" t="s">
        <v>232</v>
      </c>
      <c r="B183" s="46">
        <v>541290</v>
      </c>
      <c r="C183" s="46">
        <v>34154904</v>
      </c>
      <c r="D183" s="32">
        <f t="shared" si="37"/>
        <v>5.7845529297930387</v>
      </c>
      <c r="E183" s="46">
        <v>18913091</v>
      </c>
      <c r="F183" s="46">
        <v>52360037</v>
      </c>
      <c r="G183" s="32">
        <f t="shared" si="30"/>
        <v>131.84250070335128</v>
      </c>
      <c r="H183" s="46">
        <v>30772494</v>
      </c>
      <c r="I183" s="32">
        <f t="shared" si="33"/>
        <v>328.85351719916997</v>
      </c>
      <c r="J183" s="32">
        <f t="shared" si="10"/>
        <v>-191.22646356602564</v>
      </c>
      <c r="K183" s="46">
        <v>18925972</v>
      </c>
      <c r="L183" s="32">
        <f t="shared" si="34"/>
        <v>0.36145833892363366</v>
      </c>
      <c r="M183" s="32">
        <f t="shared" si="35"/>
        <v>7.7189999447711966</v>
      </c>
      <c r="N183" s="32">
        <f t="shared" si="89"/>
        <v>1.2042035356579692E-2</v>
      </c>
      <c r="O183" s="46">
        <v>66605885</v>
      </c>
      <c r="P183" s="46">
        <v>122520663</v>
      </c>
      <c r="Q183" s="32">
        <f t="shared" si="66"/>
        <v>0.54362981205872185</v>
      </c>
      <c r="R183" s="46">
        <v>44331999</v>
      </c>
      <c r="S183" s="46">
        <v>40857232</v>
      </c>
      <c r="T183" s="32">
        <f t="shared" si="31"/>
        <v>1.0850465591991156</v>
      </c>
      <c r="U183" s="46">
        <f t="shared" si="86"/>
        <v>275.61556560521228</v>
      </c>
      <c r="V183" s="32"/>
      <c r="W183" s="32">
        <v>1</v>
      </c>
      <c r="X183" s="32">
        <f t="shared" si="67"/>
        <v>-191.22646356602564</v>
      </c>
      <c r="Y183" s="32">
        <f t="shared" si="68"/>
        <v>5.7845529297930387</v>
      </c>
      <c r="Z183" s="32">
        <f t="shared" si="69"/>
        <v>131.84250070335128</v>
      </c>
      <c r="AA183" s="32">
        <f t="shared" si="70"/>
        <v>328.85351719916997</v>
      </c>
      <c r="AB183" s="32">
        <f t="shared" si="71"/>
        <v>0.36145833892363366</v>
      </c>
      <c r="AC183" s="32">
        <f t="shared" si="82"/>
        <v>8.088209338252577</v>
      </c>
      <c r="AD183" s="46">
        <v>55914778</v>
      </c>
      <c r="AE183" s="32">
        <f t="shared" si="72"/>
        <v>1.1912036027398696</v>
      </c>
      <c r="AF183" s="46">
        <v>9487062</v>
      </c>
      <c r="AG183" s="32">
        <f t="shared" si="73"/>
        <v>7.74323429836484E-2</v>
      </c>
      <c r="AH183" s="32">
        <f t="shared" si="74"/>
        <v>0.16967002891435964</v>
      </c>
      <c r="AI183" s="32">
        <f t="shared" si="75"/>
        <v>285255</v>
      </c>
      <c r="AJ183" s="46">
        <f t="shared" si="76"/>
        <v>-459298</v>
      </c>
      <c r="AK183" s="46">
        <v>42450127</v>
      </c>
      <c r="AL183" s="46">
        <v>23676170</v>
      </c>
      <c r="AM183" s="46">
        <f t="shared" si="77"/>
        <v>5763442</v>
      </c>
      <c r="AN183" s="46">
        <f t="shared" si="78"/>
        <v>3974245</v>
      </c>
      <c r="AO183" s="32">
        <f t="shared" si="79"/>
        <v>3448988</v>
      </c>
      <c r="AP183" s="46">
        <f t="shared" si="80"/>
        <v>-1659791</v>
      </c>
      <c r="AQ183" s="46">
        <f t="shared" si="81"/>
        <v>-9438910</v>
      </c>
      <c r="AR183" s="13"/>
      <c r="AS183" s="14"/>
      <c r="AT183" s="13"/>
      <c r="AU183" s="13"/>
      <c r="AV183" s="13"/>
      <c r="AW183" s="13"/>
      <c r="AX183" s="13"/>
      <c r="AY183" s="13"/>
      <c r="AZ183" s="13"/>
    </row>
    <row r="184" spans="1:52" s="15" customFormat="1">
      <c r="A184" s="12" t="s">
        <v>56</v>
      </c>
      <c r="B184" s="46">
        <v>708825</v>
      </c>
      <c r="C184" s="46">
        <v>33241479</v>
      </c>
      <c r="D184" s="32">
        <f t="shared" si="37"/>
        <v>7.7830810416106937</v>
      </c>
      <c r="E184" s="46">
        <v>18453793</v>
      </c>
      <c r="F184" s="46">
        <v>51666431</v>
      </c>
      <c r="G184" s="32">
        <f t="shared" si="30"/>
        <v>130.36771293530998</v>
      </c>
      <c r="H184" s="46">
        <v>32809580</v>
      </c>
      <c r="I184" s="32">
        <f t="shared" si="33"/>
        <v>360.25763775432495</v>
      </c>
      <c r="J184" s="32">
        <f t="shared" si="10"/>
        <v>-222.10684377740426</v>
      </c>
      <c r="K184" s="46">
        <v>20306452</v>
      </c>
      <c r="L184" s="32">
        <f t="shared" si="34"/>
        <v>0.39302989594926735</v>
      </c>
      <c r="M184" s="32">
        <f t="shared" si="35"/>
        <v>7.7132084625028936</v>
      </c>
      <c r="N184" s="32">
        <f t="shared" si="89"/>
        <v>-1.3246858477200847E-2</v>
      </c>
      <c r="O184" s="46">
        <v>70580130</v>
      </c>
      <c r="P184" s="46">
        <v>128284105</v>
      </c>
      <c r="Q184" s="32">
        <f t="shared" si="66"/>
        <v>0.55018608891569221</v>
      </c>
      <c r="R184" s="46">
        <v>47019595</v>
      </c>
      <c r="S184" s="46">
        <v>43566259</v>
      </c>
      <c r="T184" s="32">
        <f t="shared" si="31"/>
        <v>1.0792662964244877</v>
      </c>
      <c r="U184" s="46">
        <f t="shared" si="86"/>
        <v>276.69461784979063</v>
      </c>
      <c r="V184" s="32"/>
      <c r="W184" s="32">
        <v>1</v>
      </c>
      <c r="X184" s="32">
        <f t="shared" si="67"/>
        <v>-222.10684377740426</v>
      </c>
      <c r="Y184" s="32">
        <f t="shared" si="68"/>
        <v>7.7830810416106937</v>
      </c>
      <c r="Z184" s="32">
        <f t="shared" si="69"/>
        <v>130.36771293530998</v>
      </c>
      <c r="AA184" s="32">
        <f t="shared" si="70"/>
        <v>360.25763775432495</v>
      </c>
      <c r="AB184" s="32">
        <f t="shared" si="71"/>
        <v>0.39302989594926735</v>
      </c>
      <c r="AC184" s="32">
        <f t="shared" si="82"/>
        <v>8.1081728485928863</v>
      </c>
      <c r="AD184" s="46">
        <v>57703975</v>
      </c>
      <c r="AE184" s="32">
        <f t="shared" si="72"/>
        <v>1.2231415600051816</v>
      </c>
      <c r="AF184" s="46">
        <v>9772317</v>
      </c>
      <c r="AG184" s="32">
        <f t="shared" si="73"/>
        <v>7.6177146030679321E-2</v>
      </c>
      <c r="AH184" s="32">
        <f t="shared" si="74"/>
        <v>0.16935257926338695</v>
      </c>
      <c r="AI184" s="32">
        <f t="shared" si="75"/>
        <v>-6880980</v>
      </c>
      <c r="AJ184" s="46">
        <f t="shared" si="76"/>
        <v>50841464</v>
      </c>
      <c r="AK184" s="46">
        <v>43806335</v>
      </c>
      <c r="AL184" s="46">
        <v>27125158</v>
      </c>
      <c r="AM184" s="46">
        <f t="shared" si="77"/>
        <v>296713743</v>
      </c>
      <c r="AN184" s="46">
        <f t="shared" si="78"/>
        <v>143571813</v>
      </c>
      <c r="AO184" s="32">
        <f t="shared" si="79"/>
        <v>-16316362</v>
      </c>
      <c r="AP184" s="46">
        <f t="shared" si="80"/>
        <v>169458292</v>
      </c>
      <c r="AQ184" s="46">
        <f t="shared" si="81"/>
        <v>-10534135</v>
      </c>
      <c r="AR184" s="13"/>
      <c r="AS184" s="14"/>
      <c r="AT184" s="13"/>
      <c r="AU184" s="13"/>
      <c r="AV184" s="13"/>
      <c r="AW184" s="13"/>
      <c r="AX184" s="13"/>
      <c r="AY184" s="13"/>
      <c r="AZ184" s="13"/>
    </row>
    <row r="185" spans="1:52" s="3" customFormat="1">
      <c r="A185" s="6" t="s">
        <v>243</v>
      </c>
      <c r="B185" s="27">
        <v>79317537</v>
      </c>
      <c r="C185" s="27">
        <v>183241611</v>
      </c>
      <c r="D185" s="33">
        <f t="shared" si="37"/>
        <v>157.99304997924298</v>
      </c>
      <c r="E185" s="27">
        <v>69295257</v>
      </c>
      <c r="F185" s="27">
        <v>253500144</v>
      </c>
      <c r="G185" s="33">
        <f t="shared" si="30"/>
        <v>99.774179240702921</v>
      </c>
      <c r="H185" s="27">
        <v>44764737</v>
      </c>
      <c r="I185" s="33">
        <f t="shared" si="33"/>
        <v>89.167132486081442</v>
      </c>
      <c r="J185" s="33">
        <f t="shared" si="10"/>
        <v>168.60009673386443</v>
      </c>
      <c r="K185" s="27">
        <v>41665390</v>
      </c>
      <c r="L185" s="33">
        <f t="shared" si="34"/>
        <v>0.16436041945601421</v>
      </c>
      <c r="M185" s="33">
        <f t="shared" si="35"/>
        <v>8.4039782103691092</v>
      </c>
      <c r="N185" s="33"/>
      <c r="O185" s="27">
        <v>214151943</v>
      </c>
      <c r="P185" s="27">
        <v>424997848</v>
      </c>
      <c r="Q185" s="33">
        <f t="shared" si="66"/>
        <v>0.50388947616506519</v>
      </c>
      <c r="R185" s="27">
        <v>172450612</v>
      </c>
      <c r="S185" s="27">
        <v>106958847</v>
      </c>
      <c r="T185" s="33">
        <f t="shared" si="31"/>
        <v>1.6123080683545514</v>
      </c>
      <c r="U185" s="27">
        <f t="shared" si="86"/>
        <v>515.69881885934774</v>
      </c>
      <c r="V185" s="24"/>
      <c r="W185" s="24">
        <v>0</v>
      </c>
      <c r="X185" s="24">
        <f t="shared" si="67"/>
        <v>0</v>
      </c>
      <c r="Y185" s="24">
        <f t="shared" si="68"/>
        <v>0</v>
      </c>
      <c r="Z185" s="24">
        <f t="shared" si="69"/>
        <v>0</v>
      </c>
      <c r="AA185" s="24">
        <f t="shared" si="70"/>
        <v>0</v>
      </c>
      <c r="AB185" s="24">
        <f t="shared" si="71"/>
        <v>0</v>
      </c>
      <c r="AC185" s="24">
        <f t="shared" si="82"/>
        <v>8.6283867309818607</v>
      </c>
      <c r="AD185" s="21">
        <v>210845905</v>
      </c>
      <c r="AE185" s="24">
        <f t="shared" si="72"/>
        <v>1.0156798776812859</v>
      </c>
      <c r="AF185" s="21">
        <v>2891337</v>
      </c>
      <c r="AG185" s="24">
        <f t="shared" si="73"/>
        <v>6.8031803304566376E-3</v>
      </c>
      <c r="AH185" s="24">
        <f t="shared" si="74"/>
        <v>1.3713033696338566E-2</v>
      </c>
      <c r="AI185" s="24">
        <f t="shared" si="75"/>
        <v>3285863</v>
      </c>
      <c r="AJ185" s="21">
        <f t="shared" si="76"/>
        <v>-4354615</v>
      </c>
      <c r="AK185" s="21">
        <v>211356683</v>
      </c>
      <c r="AL185" s="21">
        <v>10808796</v>
      </c>
      <c r="AM185" s="21">
        <f t="shared" si="77"/>
        <v>-15206196</v>
      </c>
      <c r="AN185" s="21">
        <f t="shared" si="78"/>
        <v>-21055100</v>
      </c>
      <c r="AO185" s="24">
        <f t="shared" si="79"/>
        <v>-4193089</v>
      </c>
      <c r="AP185" s="21">
        <f t="shared" si="80"/>
        <v>10041993</v>
      </c>
      <c r="AQ185" s="21">
        <f t="shared" si="81"/>
        <v>-38774053</v>
      </c>
      <c r="AR185" s="5"/>
      <c r="AS185" s="11"/>
      <c r="AT185" s="5"/>
      <c r="AU185" s="5"/>
      <c r="AV185" s="5"/>
      <c r="AW185" s="5"/>
      <c r="AX185" s="5"/>
      <c r="AY185" s="5"/>
      <c r="AZ185" s="5"/>
    </row>
    <row r="186" spans="1:52" s="3" customFormat="1">
      <c r="A186" s="6" t="s">
        <v>242</v>
      </c>
      <c r="B186" s="27">
        <v>90697950</v>
      </c>
      <c r="C186" s="27">
        <v>184208408</v>
      </c>
      <c r="D186" s="33">
        <f t="shared" si="37"/>
        <v>179.71357610343171</v>
      </c>
      <c r="E186" s="27">
        <v>64940642</v>
      </c>
      <c r="F186" s="27">
        <v>264806231</v>
      </c>
      <c r="G186" s="33">
        <f t="shared" si="30"/>
        <v>89.511996150876072</v>
      </c>
      <c r="H186" s="27">
        <v>59781071</v>
      </c>
      <c r="I186" s="33">
        <f t="shared" si="33"/>
        <v>118.45328425508136</v>
      </c>
      <c r="J186" s="33">
        <f t="shared" si="10"/>
        <v>150.77228799922642</v>
      </c>
      <c r="K186" s="27">
        <v>45833264</v>
      </c>
      <c r="L186" s="33">
        <f t="shared" si="34"/>
        <v>0.17308227161769468</v>
      </c>
      <c r="M186" s="33">
        <f t="shared" si="35"/>
        <v>8.4229282000164485</v>
      </c>
      <c r="N186" s="33">
        <f>(F186-F185)/F185</f>
        <v>4.4599923383080997E-2</v>
      </c>
      <c r="O186" s="27">
        <v>193096843</v>
      </c>
      <c r="P186" s="27">
        <v>409791652</v>
      </c>
      <c r="Q186" s="33">
        <f t="shared" si="66"/>
        <v>0.47120736124707585</v>
      </c>
      <c r="R186" s="27">
        <v>174518813</v>
      </c>
      <c r="S186" s="27">
        <v>114742547</v>
      </c>
      <c r="T186" s="33">
        <f t="shared" si="31"/>
        <v>1.5209599016483397</v>
      </c>
      <c r="U186" s="27">
        <f t="shared" si="86"/>
        <v>538.62422678023324</v>
      </c>
      <c r="V186" s="24"/>
      <c r="W186" s="24">
        <v>0</v>
      </c>
      <c r="X186" s="24">
        <f t="shared" si="67"/>
        <v>0</v>
      </c>
      <c r="Y186" s="24">
        <f t="shared" si="68"/>
        <v>0</v>
      </c>
      <c r="Z186" s="24">
        <f t="shared" si="69"/>
        <v>0</v>
      </c>
      <c r="AA186" s="24">
        <f t="shared" si="70"/>
        <v>0</v>
      </c>
      <c r="AB186" s="24">
        <f t="shared" si="71"/>
        <v>0</v>
      </c>
      <c r="AC186" s="24">
        <f t="shared" si="82"/>
        <v>8.6125631070001134</v>
      </c>
      <c r="AD186" s="21">
        <v>216694809</v>
      </c>
      <c r="AE186" s="24">
        <f t="shared" si="72"/>
        <v>0.89110045547976191</v>
      </c>
      <c r="AF186" s="21">
        <v>6177200</v>
      </c>
      <c r="AG186" s="24">
        <f t="shared" si="73"/>
        <v>1.5074001556283533E-2</v>
      </c>
      <c r="AH186" s="24">
        <f t="shared" si="74"/>
        <v>2.8506451208990428E-2</v>
      </c>
      <c r="AI186" s="24">
        <f t="shared" si="75"/>
        <v>838076</v>
      </c>
      <c r="AJ186" s="21">
        <f t="shared" si="76"/>
        <v>-4533</v>
      </c>
      <c r="AK186" s="21">
        <v>196304565</v>
      </c>
      <c r="AL186" s="21">
        <v>6615707</v>
      </c>
      <c r="AM186" s="21">
        <f t="shared" si="77"/>
        <v>188368</v>
      </c>
      <c r="AN186" s="21">
        <f t="shared" si="78"/>
        <v>-7021602</v>
      </c>
      <c r="AO186" s="24">
        <f t="shared" si="79"/>
        <v>-2308774</v>
      </c>
      <c r="AP186" s="21">
        <f t="shared" si="80"/>
        <v>9518744</v>
      </c>
      <c r="AQ186" s="21">
        <f t="shared" si="81"/>
        <v>-39656064</v>
      </c>
      <c r="AR186" s="5"/>
      <c r="AS186" s="11"/>
      <c r="AT186" s="5"/>
      <c r="AU186" s="5"/>
      <c r="AV186" s="5"/>
      <c r="AW186" s="5"/>
      <c r="AX186" s="5"/>
      <c r="AY186" s="5"/>
      <c r="AZ186" s="5"/>
    </row>
    <row r="187" spans="1:52" s="3" customFormat="1">
      <c r="A187" s="4" t="s">
        <v>241</v>
      </c>
      <c r="B187" s="21">
        <v>86678711</v>
      </c>
      <c r="C187" s="21">
        <v>156432497</v>
      </c>
      <c r="D187" s="24">
        <f t="shared" si="37"/>
        <v>202.24525032672722</v>
      </c>
      <c r="E187" s="21">
        <v>64936109</v>
      </c>
      <c r="F187" s="21">
        <v>237617564</v>
      </c>
      <c r="G187" s="24">
        <f t="shared" si="30"/>
        <v>99.747170983538908</v>
      </c>
      <c r="H187" s="21">
        <v>56299119</v>
      </c>
      <c r="I187" s="24">
        <f t="shared" si="33"/>
        <v>131.36131449081196</v>
      </c>
      <c r="J187" s="24">
        <f t="shared" si="10"/>
        <v>170.63110681945417</v>
      </c>
      <c r="K187" s="21">
        <v>37603678</v>
      </c>
      <c r="L187" s="24">
        <f t="shared" si="34"/>
        <v>0.15825293958488693</v>
      </c>
      <c r="M187" s="24">
        <f t="shared" si="35"/>
        <v>8.3758785392820325</v>
      </c>
      <c r="N187" s="33">
        <f t="shared" ref="N187:N189" si="90">(F187-F186)/F186</f>
        <v>-0.10267381888003987</v>
      </c>
      <c r="O187" s="21">
        <v>186075241</v>
      </c>
      <c r="P187" s="21">
        <v>409980020</v>
      </c>
      <c r="Q187" s="24">
        <f t="shared" si="66"/>
        <v>0.45386416879534763</v>
      </c>
      <c r="R187" s="21">
        <v>172221002</v>
      </c>
      <c r="S187" s="21">
        <v>125763238</v>
      </c>
      <c r="T187" s="24">
        <f t="shared" si="31"/>
        <v>1.3694065510622428</v>
      </c>
      <c r="U187" s="21">
        <f t="shared" si="86"/>
        <v>604.14309556011722</v>
      </c>
      <c r="V187" s="24"/>
      <c r="W187" s="24">
        <v>0</v>
      </c>
      <c r="X187" s="24">
        <f t="shared" si="67"/>
        <v>0</v>
      </c>
      <c r="Y187" s="24">
        <f t="shared" si="68"/>
        <v>0</v>
      </c>
      <c r="Z187" s="24">
        <f t="shared" si="69"/>
        <v>0</v>
      </c>
      <c r="AA187" s="24">
        <f t="shared" si="70"/>
        <v>0</v>
      </c>
      <c r="AB187" s="24">
        <f t="shared" si="71"/>
        <v>0</v>
      </c>
      <c r="AC187" s="24">
        <f t="shared" si="82"/>
        <v>8.6127626922924598</v>
      </c>
      <c r="AD187" s="21">
        <v>223904779</v>
      </c>
      <c r="AE187" s="24">
        <f t="shared" si="72"/>
        <v>0.8310463127720914</v>
      </c>
      <c r="AF187" s="21">
        <v>7015276</v>
      </c>
      <c r="AG187" s="24">
        <f t="shared" si="73"/>
        <v>1.7111263129359327E-2</v>
      </c>
      <c r="AH187" s="24">
        <f t="shared" si="74"/>
        <v>3.1331515259886436E-2</v>
      </c>
      <c r="AI187" s="24">
        <f t="shared" si="75"/>
        <v>7993529</v>
      </c>
      <c r="AJ187" s="21">
        <f t="shared" si="76"/>
        <v>-2900720</v>
      </c>
      <c r="AK187" s="21">
        <v>199047861</v>
      </c>
      <c r="AL187" s="21">
        <v>4306933</v>
      </c>
      <c r="AM187" s="21">
        <f t="shared" si="77"/>
        <v>-483887</v>
      </c>
      <c r="AN187" s="21">
        <f t="shared" si="78"/>
        <v>-19676149</v>
      </c>
      <c r="AO187" s="24">
        <f t="shared" si="79"/>
        <v>13907218</v>
      </c>
      <c r="AP187" s="21">
        <f t="shared" si="80"/>
        <v>5285044</v>
      </c>
      <c r="AQ187" s="21">
        <f t="shared" si="81"/>
        <v>-30588402</v>
      </c>
      <c r="AR187" s="5"/>
      <c r="AS187" s="11"/>
      <c r="AT187" s="5"/>
      <c r="AU187" s="5"/>
      <c r="AV187" s="5"/>
      <c r="AW187" s="5"/>
      <c r="AX187" s="5"/>
      <c r="AY187" s="5"/>
      <c r="AZ187" s="5"/>
    </row>
    <row r="188" spans="1:52" s="3" customFormat="1">
      <c r="A188" s="4" t="s">
        <v>240</v>
      </c>
      <c r="B188" s="21">
        <v>66821122</v>
      </c>
      <c r="C188" s="21">
        <v>158828825</v>
      </c>
      <c r="D188" s="24">
        <f t="shared" si="37"/>
        <v>153.55971770237551</v>
      </c>
      <c r="E188" s="21">
        <v>62035389</v>
      </c>
      <c r="F188" s="21">
        <v>242177259</v>
      </c>
      <c r="G188" s="24">
        <f t="shared" si="30"/>
        <v>93.497288219782845</v>
      </c>
      <c r="H188" s="21">
        <v>60248254</v>
      </c>
      <c r="I188" s="24">
        <f t="shared" si="33"/>
        <v>138.45479691737316</v>
      </c>
      <c r="J188" s="24">
        <f t="shared" si="10"/>
        <v>108.60220900478518</v>
      </c>
      <c r="K188" s="21">
        <v>77690392</v>
      </c>
      <c r="L188" s="24">
        <f t="shared" si="34"/>
        <v>0.3207996998595149</v>
      </c>
      <c r="M188" s="24">
        <f t="shared" si="35"/>
        <v>8.3841333594738305</v>
      </c>
      <c r="N188" s="33">
        <f t="shared" si="90"/>
        <v>1.918921700586073E-2</v>
      </c>
      <c r="O188" s="21">
        <v>166399092</v>
      </c>
      <c r="P188" s="21">
        <v>409496133</v>
      </c>
      <c r="Q188" s="24">
        <f t="shared" si="66"/>
        <v>0.40635082627263786</v>
      </c>
      <c r="R188" s="21">
        <v>166695303</v>
      </c>
      <c r="S188" s="21">
        <v>111254146</v>
      </c>
      <c r="T188" s="24">
        <f t="shared" si="31"/>
        <v>1.4983289072211294</v>
      </c>
      <c r="U188" s="21">
        <f t="shared" si="86"/>
        <v>494.43481154417617</v>
      </c>
      <c r="V188" s="24"/>
      <c r="W188" s="24">
        <v>0</v>
      </c>
      <c r="X188" s="24">
        <f t="shared" si="67"/>
        <v>0</v>
      </c>
      <c r="Y188" s="24">
        <f t="shared" si="68"/>
        <v>0</v>
      </c>
      <c r="Z188" s="24">
        <f t="shared" si="69"/>
        <v>0</v>
      </c>
      <c r="AA188" s="24">
        <f t="shared" si="70"/>
        <v>0</v>
      </c>
      <c r="AB188" s="24">
        <f t="shared" si="71"/>
        <v>0</v>
      </c>
      <c r="AC188" s="24">
        <f t="shared" si="82"/>
        <v>8.6122498049372407</v>
      </c>
      <c r="AD188" s="21">
        <v>243097041</v>
      </c>
      <c r="AE188" s="24">
        <f t="shared" si="72"/>
        <v>0.68449657517633056</v>
      </c>
      <c r="AF188" s="21">
        <v>15008805</v>
      </c>
      <c r="AG188" s="24">
        <f t="shared" si="73"/>
        <v>3.6651884573474104E-2</v>
      </c>
      <c r="AH188" s="24">
        <f t="shared" si="74"/>
        <v>6.1739974037775307E-2</v>
      </c>
      <c r="AI188" s="24">
        <f t="shared" si="75"/>
        <v>10474208</v>
      </c>
      <c r="AJ188" s="21">
        <f t="shared" si="76"/>
        <v>-5258698</v>
      </c>
      <c r="AK188" s="21">
        <v>199906022</v>
      </c>
      <c r="AL188" s="21">
        <v>18214151</v>
      </c>
      <c r="AM188" s="21">
        <f t="shared" si="77"/>
        <v>-30475585</v>
      </c>
      <c r="AN188" s="21">
        <f t="shared" si="78"/>
        <v>-53357515</v>
      </c>
      <c r="AO188" s="24">
        <f t="shared" si="79"/>
        <v>-6090669</v>
      </c>
      <c r="AP188" s="21">
        <f t="shared" si="80"/>
        <v>28972599</v>
      </c>
      <c r="AQ188" s="21">
        <f t="shared" si="81"/>
        <v>-62681587</v>
      </c>
      <c r="AR188" s="5"/>
      <c r="AS188" s="11"/>
      <c r="AT188" s="5"/>
      <c r="AU188" s="5"/>
      <c r="AV188" s="5"/>
      <c r="AW188" s="5"/>
      <c r="AX188" s="5"/>
      <c r="AY188" s="5"/>
      <c r="AZ188" s="5"/>
    </row>
    <row r="189" spans="1:52" s="3" customFormat="1">
      <c r="A189" s="4" t="s">
        <v>57</v>
      </c>
      <c r="B189" s="21">
        <v>52998535</v>
      </c>
      <c r="C189" s="21">
        <v>146872753</v>
      </c>
      <c r="D189" s="24">
        <f t="shared" si="37"/>
        <v>131.70901259677484</v>
      </c>
      <c r="E189" s="21">
        <v>56776691</v>
      </c>
      <c r="F189" s="21">
        <v>241748379</v>
      </c>
      <c r="G189" s="24">
        <f t="shared" si="30"/>
        <v>85.723396784389607</v>
      </c>
      <c r="H189" s="21">
        <v>51545491</v>
      </c>
      <c r="I189" s="24">
        <f t="shared" si="33"/>
        <v>128.09798843356603</v>
      </c>
      <c r="J189" s="24">
        <f t="shared" si="10"/>
        <v>89.334420947598431</v>
      </c>
      <c r="K189" s="21">
        <v>69541343</v>
      </c>
      <c r="L189" s="24">
        <f t="shared" si="34"/>
        <v>0.28766001777410055</v>
      </c>
      <c r="M189" s="24">
        <f t="shared" si="35"/>
        <v>8.3833635706817589</v>
      </c>
      <c r="N189" s="33">
        <f t="shared" si="90"/>
        <v>-1.7709342395356782E-3</v>
      </c>
      <c r="O189" s="21">
        <v>113041577</v>
      </c>
      <c r="P189" s="21">
        <v>379020548</v>
      </c>
      <c r="Q189" s="24">
        <f t="shared" si="66"/>
        <v>0.29824656630489593</v>
      </c>
      <c r="R189" s="21">
        <v>148488413</v>
      </c>
      <c r="S189" s="21">
        <v>77041577</v>
      </c>
      <c r="T189" s="24">
        <f t="shared" si="31"/>
        <v>1.9273802378162639</v>
      </c>
      <c r="U189" s="21">
        <f t="shared" ref="U189:U220" si="91">(D189+G189+I189+J189+L189)</f>
        <v>435.15247878010302</v>
      </c>
      <c r="V189" s="24"/>
      <c r="W189" s="24">
        <v>0</v>
      </c>
      <c r="X189" s="24">
        <f t="shared" si="67"/>
        <v>0</v>
      </c>
      <c r="Y189" s="24">
        <f t="shared" si="68"/>
        <v>0</v>
      </c>
      <c r="Z189" s="24">
        <f t="shared" si="69"/>
        <v>0</v>
      </c>
      <c r="AA189" s="24">
        <f t="shared" si="70"/>
        <v>0</v>
      </c>
      <c r="AB189" s="24">
        <f t="shared" si="71"/>
        <v>0</v>
      </c>
      <c r="AC189" s="24">
        <f t="shared" si="82"/>
        <v>8.5786627551952819</v>
      </c>
      <c r="AD189" s="21">
        <v>265978971</v>
      </c>
      <c r="AE189" s="24">
        <f t="shared" si="72"/>
        <v>0.42500193370550338</v>
      </c>
      <c r="AF189" s="21">
        <v>25483013</v>
      </c>
      <c r="AG189" s="24">
        <f t="shared" si="73"/>
        <v>6.7233856144390355E-2</v>
      </c>
      <c r="AH189" s="24">
        <f t="shared" si="74"/>
        <v>9.580837501623389E-2</v>
      </c>
      <c r="AI189" s="24">
        <f t="shared" si="75"/>
        <v>-25483013</v>
      </c>
      <c r="AJ189" s="21">
        <f t="shared" si="76"/>
        <v>83611368</v>
      </c>
      <c r="AK189" s="21">
        <v>182919733</v>
      </c>
      <c r="AL189" s="21">
        <v>12123482</v>
      </c>
      <c r="AM189" s="21">
        <f t="shared" si="77"/>
        <v>346730066</v>
      </c>
      <c r="AN189" s="21">
        <f t="shared" si="78"/>
        <v>7203197</v>
      </c>
      <c r="AO189" s="24">
        <f t="shared" si="79"/>
        <v>-12123482</v>
      </c>
      <c r="AP189" s="21">
        <f t="shared" si="80"/>
        <v>351650351</v>
      </c>
      <c r="AQ189" s="21">
        <f t="shared" si="81"/>
        <v>-44058330</v>
      </c>
      <c r="AR189" s="5"/>
      <c r="AS189" s="11"/>
      <c r="AT189" s="5"/>
      <c r="AU189" s="5"/>
      <c r="AV189" s="5"/>
      <c r="AW189" s="5"/>
      <c r="AX189" s="5"/>
      <c r="AY189" s="5"/>
      <c r="AZ189" s="5"/>
    </row>
    <row r="190" spans="1:52" s="15" customFormat="1">
      <c r="A190" s="12" t="s">
        <v>252</v>
      </c>
      <c r="B190" s="46">
        <v>75855070</v>
      </c>
      <c r="C190" s="46">
        <v>205196774</v>
      </c>
      <c r="D190" s="32">
        <f t="shared" si="37"/>
        <v>134.92951185480138</v>
      </c>
      <c r="E190" s="46">
        <v>140388059</v>
      </c>
      <c r="F190" s="46">
        <v>351427691</v>
      </c>
      <c r="G190" s="32">
        <f t="shared" si="30"/>
        <v>145.8099143786595</v>
      </c>
      <c r="H190" s="46">
        <v>77394238</v>
      </c>
      <c r="I190" s="32">
        <f t="shared" si="33"/>
        <v>137.6673537275006</v>
      </c>
      <c r="J190" s="32">
        <f t="shared" si="10"/>
        <v>143.07207250596031</v>
      </c>
      <c r="K190" s="46">
        <v>158009690</v>
      </c>
      <c r="L190" s="32">
        <f t="shared" si="34"/>
        <v>0.44962219553723215</v>
      </c>
      <c r="M190" s="32">
        <f t="shared" si="35"/>
        <v>8.5458359790565019</v>
      </c>
      <c r="N190" s="32"/>
      <c r="O190" s="46">
        <v>120244774</v>
      </c>
      <c r="P190" s="46">
        <v>725750614</v>
      </c>
      <c r="Q190" s="32">
        <f t="shared" si="66"/>
        <v>0.16568332383112527</v>
      </c>
      <c r="R190" s="46">
        <v>323058852</v>
      </c>
      <c r="S190" s="46">
        <v>91791323</v>
      </c>
      <c r="T190" s="32">
        <f t="shared" si="31"/>
        <v>3.5194922727064299</v>
      </c>
      <c r="U190" s="46">
        <f t="shared" si="91"/>
        <v>561.92847466245905</v>
      </c>
      <c r="V190" s="32"/>
      <c r="W190" s="32">
        <v>1</v>
      </c>
      <c r="X190" s="32">
        <f t="shared" si="67"/>
        <v>143.07207250596031</v>
      </c>
      <c r="Y190" s="32">
        <f t="shared" si="68"/>
        <v>134.92951185480138</v>
      </c>
      <c r="Z190" s="32">
        <f t="shared" si="69"/>
        <v>145.8099143786595</v>
      </c>
      <c r="AA190" s="32">
        <f t="shared" si="70"/>
        <v>137.6673537275006</v>
      </c>
      <c r="AB190" s="32">
        <f t="shared" si="71"/>
        <v>0.44962219553723215</v>
      </c>
      <c r="AC190" s="32">
        <f t="shared" si="82"/>
        <v>8.8607874119259638</v>
      </c>
      <c r="AD190" s="32"/>
      <c r="AE190" s="32" t="e">
        <f t="shared" si="72"/>
        <v>#DIV/0!</v>
      </c>
      <c r="AF190" s="32"/>
      <c r="AG190" s="32">
        <f t="shared" si="73"/>
        <v>0</v>
      </c>
      <c r="AH190" s="32" t="e">
        <f t="shared" si="74"/>
        <v>#DIV/0!</v>
      </c>
      <c r="AI190" s="32">
        <f t="shared" si="75"/>
        <v>0</v>
      </c>
      <c r="AJ190" s="46">
        <f t="shared" si="76"/>
        <v>-375611</v>
      </c>
      <c r="AK190" s="32"/>
      <c r="AL190" s="32"/>
      <c r="AM190" s="46">
        <f t="shared" si="77"/>
        <v>122612116</v>
      </c>
      <c r="AN190" s="46">
        <f t="shared" si="78"/>
        <v>19352266</v>
      </c>
      <c r="AO190" s="32">
        <f t="shared" si="79"/>
        <v>0</v>
      </c>
      <c r="AP190" s="46">
        <f t="shared" si="80"/>
        <v>103259850</v>
      </c>
      <c r="AQ190" s="46">
        <f t="shared" si="81"/>
        <v>-158009690</v>
      </c>
      <c r="AR190" s="13"/>
      <c r="AS190" s="14"/>
      <c r="AT190" s="13"/>
      <c r="AU190" s="13"/>
      <c r="AV190" s="13"/>
      <c r="AW190" s="13"/>
      <c r="AX190" s="13"/>
      <c r="AY190" s="13"/>
      <c r="AZ190" s="13"/>
    </row>
    <row r="191" spans="1:52" s="15" customFormat="1">
      <c r="A191" s="12" t="s">
        <v>251</v>
      </c>
      <c r="B191" s="46">
        <v>95881825</v>
      </c>
      <c r="C191" s="46">
        <v>234806861</v>
      </c>
      <c r="D191" s="32">
        <f t="shared" si="37"/>
        <v>149.04533017457271</v>
      </c>
      <c r="E191" s="46">
        <v>140012448</v>
      </c>
      <c r="F191" s="46">
        <v>387815622</v>
      </c>
      <c r="G191" s="32">
        <f t="shared" si="30"/>
        <v>131.77536081823956</v>
      </c>
      <c r="H191" s="46">
        <v>66026752</v>
      </c>
      <c r="I191" s="32">
        <f t="shared" si="33"/>
        <v>102.63654297563306</v>
      </c>
      <c r="J191" s="32">
        <f t="shared" si="10"/>
        <v>178.18414801717921</v>
      </c>
      <c r="K191" s="46">
        <v>157099458</v>
      </c>
      <c r="L191" s="32">
        <f t="shared" si="34"/>
        <v>0.40508800854855714</v>
      </c>
      <c r="M191" s="32">
        <f t="shared" si="35"/>
        <v>8.5886252993578154</v>
      </c>
      <c r="N191" s="32">
        <f>(F191-F190)/F190</f>
        <v>0.10354315249449139</v>
      </c>
      <c r="O191" s="46">
        <v>139597040</v>
      </c>
      <c r="P191" s="46">
        <v>848362730</v>
      </c>
      <c r="Q191" s="32">
        <f t="shared" si="66"/>
        <v>0.16454876559699882</v>
      </c>
      <c r="R191" s="46">
        <v>343653903</v>
      </c>
      <c r="S191" s="46">
        <v>82545833</v>
      </c>
      <c r="T191" s="32">
        <f t="shared" si="31"/>
        <v>4.1631889885949782</v>
      </c>
      <c r="U191" s="46">
        <f t="shared" si="91"/>
        <v>562.04646999417309</v>
      </c>
      <c r="V191" s="32"/>
      <c r="W191" s="32">
        <v>1</v>
      </c>
      <c r="X191" s="32">
        <f t="shared" si="67"/>
        <v>178.18414801717921</v>
      </c>
      <c r="Y191" s="32">
        <f t="shared" si="68"/>
        <v>149.04533017457271</v>
      </c>
      <c r="Z191" s="32">
        <f t="shared" si="69"/>
        <v>131.77536081823956</v>
      </c>
      <c r="AA191" s="32">
        <f t="shared" si="70"/>
        <v>102.63654297563306</v>
      </c>
      <c r="AB191" s="32">
        <f t="shared" si="71"/>
        <v>0.40508800854855714</v>
      </c>
      <c r="AC191" s="32">
        <f t="shared" si="82"/>
        <v>8.9285815809773883</v>
      </c>
      <c r="AD191" s="32"/>
      <c r="AE191" s="32" t="e">
        <f t="shared" si="72"/>
        <v>#DIV/0!</v>
      </c>
      <c r="AF191" s="32"/>
      <c r="AG191" s="32">
        <f t="shared" si="73"/>
        <v>0</v>
      </c>
      <c r="AH191" s="32" t="e">
        <f t="shared" si="74"/>
        <v>#DIV/0!</v>
      </c>
      <c r="AI191" s="32">
        <f t="shared" si="75"/>
        <v>0</v>
      </c>
      <c r="AJ191" s="46">
        <f t="shared" si="76"/>
        <v>39934361</v>
      </c>
      <c r="AK191" s="32"/>
      <c r="AL191" s="32"/>
      <c r="AM191" s="46">
        <f t="shared" si="77"/>
        <v>188473201</v>
      </c>
      <c r="AN191" s="46">
        <f t="shared" si="78"/>
        <v>87927482</v>
      </c>
      <c r="AO191" s="32">
        <f t="shared" si="79"/>
        <v>0</v>
      </c>
      <c r="AP191" s="46">
        <f t="shared" si="80"/>
        <v>100545719</v>
      </c>
      <c r="AQ191" s="46">
        <f t="shared" si="81"/>
        <v>-157099458</v>
      </c>
      <c r="AR191" s="13"/>
      <c r="AS191" s="14"/>
      <c r="AT191" s="13"/>
      <c r="AU191" s="13"/>
      <c r="AV191" s="13"/>
      <c r="AW191" s="13"/>
      <c r="AX191" s="13"/>
      <c r="AY191" s="13"/>
      <c r="AZ191" s="13"/>
    </row>
    <row r="192" spans="1:52" s="15" customFormat="1">
      <c r="A192" s="12" t="s">
        <v>250</v>
      </c>
      <c r="B192" s="46">
        <v>93717747</v>
      </c>
      <c r="C192" s="46">
        <v>378443670</v>
      </c>
      <c r="D192" s="32">
        <f t="shared" si="37"/>
        <v>90.388558104301239</v>
      </c>
      <c r="E192" s="46">
        <v>179946809</v>
      </c>
      <c r="F192" s="46">
        <v>561918839</v>
      </c>
      <c r="G192" s="32">
        <f t="shared" si="30"/>
        <v>116.88624891432052</v>
      </c>
      <c r="H192" s="46">
        <v>152676279</v>
      </c>
      <c r="I192" s="32">
        <f t="shared" si="33"/>
        <v>147.25267259721903</v>
      </c>
      <c r="J192" s="32">
        <f t="shared" si="10"/>
        <v>60.022134421402711</v>
      </c>
      <c r="K192" s="46">
        <v>261312599</v>
      </c>
      <c r="L192" s="32">
        <f t="shared" si="34"/>
        <v>0.46503619537838631</v>
      </c>
      <c r="M192" s="32">
        <f t="shared" si="35"/>
        <v>8.7496735925800273</v>
      </c>
      <c r="N192" s="32">
        <f t="shared" ref="N192:N199" si="92">(F192-F191)/F191</f>
        <v>0.44893296485101364</v>
      </c>
      <c r="O192" s="46">
        <v>227524522</v>
      </c>
      <c r="P192" s="46">
        <v>1036835931</v>
      </c>
      <c r="Q192" s="32">
        <f t="shared" si="66"/>
        <v>0.21944120105922524</v>
      </c>
      <c r="R192" s="46">
        <v>486305605</v>
      </c>
      <c r="S192" s="46">
        <v>171359144</v>
      </c>
      <c r="T192" s="32">
        <f t="shared" si="31"/>
        <v>2.8379320393897394</v>
      </c>
      <c r="U192" s="46">
        <f t="shared" si="91"/>
        <v>415.01465023262188</v>
      </c>
      <c r="V192" s="32"/>
      <c r="W192" s="32" t="s">
        <v>417</v>
      </c>
      <c r="X192" s="32" t="e">
        <f t="shared" si="67"/>
        <v>#VALUE!</v>
      </c>
      <c r="Y192" s="32" t="e">
        <f t="shared" si="68"/>
        <v>#VALUE!</v>
      </c>
      <c r="Z192" s="32" t="e">
        <f t="shared" si="69"/>
        <v>#VALUE!</v>
      </c>
      <c r="AA192" s="32" t="e">
        <f t="shared" si="70"/>
        <v>#VALUE!</v>
      </c>
      <c r="AB192" s="32" t="e">
        <f t="shared" si="71"/>
        <v>#VALUE!</v>
      </c>
      <c r="AC192" s="32">
        <f t="shared" si="82"/>
        <v>9.0157100390325375</v>
      </c>
      <c r="AD192" s="32"/>
      <c r="AE192" s="32" t="e">
        <f t="shared" si="72"/>
        <v>#DIV/0!</v>
      </c>
      <c r="AF192" s="32"/>
      <c r="AG192" s="32">
        <f t="shared" si="73"/>
        <v>0</v>
      </c>
      <c r="AH192" s="32" t="e">
        <f t="shared" si="74"/>
        <v>#DIV/0!</v>
      </c>
      <c r="AI192" s="32">
        <f t="shared" si="75"/>
        <v>0</v>
      </c>
      <c r="AJ192" s="46">
        <f t="shared" si="76"/>
        <v>29743895</v>
      </c>
      <c r="AK192" s="32"/>
      <c r="AL192" s="32"/>
      <c r="AM192" s="46">
        <f t="shared" si="77"/>
        <v>566296189</v>
      </c>
      <c r="AN192" s="46">
        <f t="shared" si="78"/>
        <v>429724886</v>
      </c>
      <c r="AO192" s="32">
        <f t="shared" si="79"/>
        <v>0</v>
      </c>
      <c r="AP192" s="46">
        <f t="shared" si="80"/>
        <v>136571303</v>
      </c>
      <c r="AQ192" s="46">
        <f t="shared" si="81"/>
        <v>-261312599</v>
      </c>
      <c r="AR192" s="13"/>
      <c r="AS192" s="14"/>
      <c r="AT192" s="13"/>
      <c r="AU192" s="13"/>
      <c r="AV192" s="13"/>
      <c r="AW192" s="13"/>
      <c r="AX192" s="13"/>
      <c r="AY192" s="13"/>
      <c r="AZ192" s="13"/>
    </row>
    <row r="193" spans="1:52" s="15" customFormat="1">
      <c r="A193" s="12" t="s">
        <v>249</v>
      </c>
      <c r="B193" s="46">
        <v>178650565</v>
      </c>
      <c r="C193" s="46">
        <v>534967601</v>
      </c>
      <c r="D193" s="32">
        <f t="shared" si="37"/>
        <v>121.89047729826913</v>
      </c>
      <c r="E193" s="46">
        <v>209690704</v>
      </c>
      <c r="F193" s="46">
        <v>744895393</v>
      </c>
      <c r="G193" s="32">
        <f t="shared" si="30"/>
        <v>102.74879893101983</v>
      </c>
      <c r="H193" s="46">
        <v>152461396</v>
      </c>
      <c r="I193" s="32">
        <f t="shared" si="33"/>
        <v>104.02201822311854</v>
      </c>
      <c r="J193" s="32">
        <f t="shared" si="10"/>
        <v>120.61725800617042</v>
      </c>
      <c r="K193" s="46">
        <v>128658255</v>
      </c>
      <c r="L193" s="32">
        <f t="shared" si="34"/>
        <v>0.17271989625528533</v>
      </c>
      <c r="M193" s="32">
        <f t="shared" si="35"/>
        <v>8.8720952882749451</v>
      </c>
      <c r="N193" s="32">
        <f t="shared" si="92"/>
        <v>0.32562808238575536</v>
      </c>
      <c r="O193" s="46">
        <v>657249408</v>
      </c>
      <c r="P193" s="46">
        <v>1603132120</v>
      </c>
      <c r="Q193" s="32">
        <f t="shared" si="66"/>
        <v>0.40997831669669249</v>
      </c>
      <c r="R193" s="46">
        <v>522394174</v>
      </c>
      <c r="S193" s="46">
        <v>248575011</v>
      </c>
      <c r="T193" s="32">
        <f t="shared" si="31"/>
        <v>2.1015554697089001</v>
      </c>
      <c r="U193" s="46">
        <f t="shared" si="91"/>
        <v>449.45127235483318</v>
      </c>
      <c r="V193" s="32"/>
      <c r="W193" s="32">
        <v>1</v>
      </c>
      <c r="X193" s="32">
        <f t="shared" si="67"/>
        <v>120.61725800617042</v>
      </c>
      <c r="Y193" s="32">
        <f t="shared" si="68"/>
        <v>121.89047729826913</v>
      </c>
      <c r="Z193" s="32">
        <f t="shared" si="69"/>
        <v>102.74879893101983</v>
      </c>
      <c r="AA193" s="32">
        <f t="shared" si="70"/>
        <v>104.02201822311854</v>
      </c>
      <c r="AB193" s="32">
        <f t="shared" si="71"/>
        <v>0.17271989625528533</v>
      </c>
      <c r="AC193" s="32">
        <f t="shared" si="82"/>
        <v>9.2049693156307999</v>
      </c>
      <c r="AD193" s="32"/>
      <c r="AE193" s="32" t="e">
        <f t="shared" si="72"/>
        <v>#DIV/0!</v>
      </c>
      <c r="AF193" s="32"/>
      <c r="AG193" s="32">
        <f t="shared" si="73"/>
        <v>0</v>
      </c>
      <c r="AH193" s="32" t="e">
        <f t="shared" si="74"/>
        <v>#DIV/0!</v>
      </c>
      <c r="AI193" s="32">
        <f t="shared" si="75"/>
        <v>0</v>
      </c>
      <c r="AJ193" s="46">
        <f t="shared" si="76"/>
        <v>-65650462</v>
      </c>
      <c r="AK193" s="32"/>
      <c r="AL193" s="32"/>
      <c r="AM193" s="46">
        <f t="shared" si="77"/>
        <v>77693606</v>
      </c>
      <c r="AN193" s="46">
        <f t="shared" si="78"/>
        <v>31227155</v>
      </c>
      <c r="AO193" s="32">
        <f t="shared" si="79"/>
        <v>0</v>
      </c>
      <c r="AP193" s="46">
        <f t="shared" si="80"/>
        <v>46466451</v>
      </c>
      <c r="AQ193" s="46">
        <f t="shared" si="81"/>
        <v>-128658255</v>
      </c>
      <c r="AR193" s="13"/>
      <c r="AS193" s="14"/>
      <c r="AT193" s="13"/>
      <c r="AU193" s="13"/>
      <c r="AV193" s="13"/>
      <c r="AW193" s="13"/>
      <c r="AX193" s="13"/>
      <c r="AY193" s="13"/>
      <c r="AZ193" s="13"/>
    </row>
    <row r="194" spans="1:52" s="15" customFormat="1">
      <c r="A194" s="12" t="s">
        <v>248</v>
      </c>
      <c r="B194" s="46">
        <v>152100719</v>
      </c>
      <c r="C194" s="46">
        <v>357380401</v>
      </c>
      <c r="D194" s="32">
        <f t="shared" si="37"/>
        <v>155.34361223966502</v>
      </c>
      <c r="E194" s="46">
        <v>144040242</v>
      </c>
      <c r="F194" s="46">
        <v>455056952</v>
      </c>
      <c r="G194" s="32">
        <f t="shared" si="30"/>
        <v>115.53430422045284</v>
      </c>
      <c r="H194" s="46">
        <v>78835426</v>
      </c>
      <c r="I194" s="32">
        <f t="shared" si="33"/>
        <v>80.51625217690659</v>
      </c>
      <c r="J194" s="32">
        <f t="shared" si="10"/>
        <v>190.36166428321124</v>
      </c>
      <c r="K194" s="46">
        <v>147005664</v>
      </c>
      <c r="L194" s="32">
        <f t="shared" si="34"/>
        <v>0.32304893564179632</v>
      </c>
      <c r="M194" s="32">
        <f t="shared" si="35"/>
        <v>8.6580657535615053</v>
      </c>
      <c r="N194" s="32">
        <f t="shared" si="92"/>
        <v>-0.38909952152167493</v>
      </c>
      <c r="O194" s="46">
        <v>688476563</v>
      </c>
      <c r="P194" s="46">
        <v>1680825726</v>
      </c>
      <c r="Q194" s="32">
        <f t="shared" si="66"/>
        <v>0.40960615508808557</v>
      </c>
      <c r="R194" s="46">
        <v>332505679</v>
      </c>
      <c r="S194" s="46">
        <v>177692145</v>
      </c>
      <c r="T194" s="32">
        <f t="shared" si="31"/>
        <v>1.8712457942358678</v>
      </c>
      <c r="U194" s="46">
        <f t="shared" si="91"/>
        <v>542.07888185587751</v>
      </c>
      <c r="V194" s="32"/>
      <c r="W194" s="32">
        <v>1</v>
      </c>
      <c r="X194" s="32">
        <f t="shared" si="67"/>
        <v>190.36166428321124</v>
      </c>
      <c r="Y194" s="32">
        <f t="shared" si="68"/>
        <v>155.34361223966502</v>
      </c>
      <c r="Z194" s="32">
        <f t="shared" si="69"/>
        <v>115.53430422045284</v>
      </c>
      <c r="AA194" s="32">
        <f t="shared" si="70"/>
        <v>80.51625217690659</v>
      </c>
      <c r="AB194" s="32">
        <f t="shared" si="71"/>
        <v>0.32304893564179632</v>
      </c>
      <c r="AC194" s="32">
        <f t="shared" si="82"/>
        <v>9.2255226865744433</v>
      </c>
      <c r="AD194" s="32"/>
      <c r="AE194" s="32" t="e">
        <f t="shared" si="72"/>
        <v>#DIV/0!</v>
      </c>
      <c r="AF194" s="32"/>
      <c r="AG194" s="32">
        <f t="shared" si="73"/>
        <v>0</v>
      </c>
      <c r="AH194" s="32" t="e">
        <f t="shared" si="74"/>
        <v>#DIV/0!</v>
      </c>
      <c r="AI194" s="32">
        <f t="shared" si="75"/>
        <v>0</v>
      </c>
      <c r="AJ194" s="46">
        <f t="shared" si="76"/>
        <v>-36310917</v>
      </c>
      <c r="AK194" s="32"/>
      <c r="AL194" s="32"/>
      <c r="AM194" s="46">
        <f t="shared" si="77"/>
        <v>95721589</v>
      </c>
      <c r="AN194" s="46">
        <f t="shared" si="78"/>
        <v>115180172</v>
      </c>
      <c r="AO194" s="32">
        <f t="shared" si="79"/>
        <v>0</v>
      </c>
      <c r="AP194" s="46">
        <f t="shared" si="80"/>
        <v>-19458583</v>
      </c>
      <c r="AQ194" s="46">
        <f t="shared" si="81"/>
        <v>-147005664</v>
      </c>
      <c r="AR194" s="13"/>
      <c r="AS194" s="14"/>
      <c r="AT194" s="13"/>
      <c r="AU194" s="13"/>
      <c r="AV194" s="13"/>
      <c r="AW194" s="13"/>
      <c r="AX194" s="13"/>
      <c r="AY194" s="13"/>
      <c r="AZ194" s="13"/>
    </row>
    <row r="195" spans="1:52" s="15" customFormat="1">
      <c r="A195" s="12" t="s">
        <v>247</v>
      </c>
      <c r="B195" s="46">
        <v>233320757</v>
      </c>
      <c r="C195" s="46">
        <v>417077441</v>
      </c>
      <c r="D195" s="32">
        <f t="shared" si="37"/>
        <v>204.18768298954822</v>
      </c>
      <c r="E195" s="46">
        <v>107729325</v>
      </c>
      <c r="F195" s="46">
        <v>445306804</v>
      </c>
      <c r="G195" s="32">
        <f t="shared" si="30"/>
        <v>88.301376201294246</v>
      </c>
      <c r="H195" s="46">
        <v>172814871</v>
      </c>
      <c r="I195" s="32">
        <f t="shared" si="33"/>
        <v>151.23672899633044</v>
      </c>
      <c r="J195" s="32">
        <f t="shared" si="10"/>
        <v>141.25233019451201</v>
      </c>
      <c r="K195" s="46">
        <v>128403519</v>
      </c>
      <c r="L195" s="32">
        <f t="shared" si="34"/>
        <v>0.28834843269091393</v>
      </c>
      <c r="M195" s="32">
        <f t="shared" si="35"/>
        <v>8.6486593309207578</v>
      </c>
      <c r="N195" s="32">
        <f t="shared" si="92"/>
        <v>-2.1426214800471834E-2</v>
      </c>
      <c r="O195" s="46">
        <v>803656735</v>
      </c>
      <c r="P195" s="46">
        <v>1776547315</v>
      </c>
      <c r="Q195" s="32">
        <f t="shared" si="66"/>
        <v>0.4523700146989893</v>
      </c>
      <c r="R195" s="46">
        <v>346556267</v>
      </c>
      <c r="S195" s="46">
        <v>437959646</v>
      </c>
      <c r="T195" s="32">
        <f t="shared" si="31"/>
        <v>0.79129725801267092</v>
      </c>
      <c r="U195" s="46">
        <f t="shared" si="91"/>
        <v>585.2664668143758</v>
      </c>
      <c r="V195" s="32"/>
      <c r="W195" s="32">
        <v>1</v>
      </c>
      <c r="X195" s="32">
        <f t="shared" si="67"/>
        <v>141.25233019451201</v>
      </c>
      <c r="Y195" s="32">
        <f t="shared" si="68"/>
        <v>204.18768298954822</v>
      </c>
      <c r="Z195" s="32">
        <f t="shared" si="69"/>
        <v>88.301376201294246</v>
      </c>
      <c r="AA195" s="32">
        <f t="shared" si="70"/>
        <v>151.23672899633044</v>
      </c>
      <c r="AB195" s="32">
        <f t="shared" si="71"/>
        <v>0.28834843269091393</v>
      </c>
      <c r="AC195" s="32">
        <f t="shared" si="82"/>
        <v>9.2495767785969605</v>
      </c>
      <c r="AD195" s="32"/>
      <c r="AE195" s="32" t="e">
        <f t="shared" si="72"/>
        <v>#DIV/0!</v>
      </c>
      <c r="AF195" s="32"/>
      <c r="AG195" s="32">
        <f t="shared" si="73"/>
        <v>0</v>
      </c>
      <c r="AH195" s="32" t="e">
        <f t="shared" si="74"/>
        <v>#DIV/0!</v>
      </c>
      <c r="AI195" s="32">
        <f t="shared" si="75"/>
        <v>25773820</v>
      </c>
      <c r="AJ195" s="46">
        <f t="shared" si="76"/>
        <v>54188525</v>
      </c>
      <c r="AK195" s="32"/>
      <c r="AL195" s="32"/>
      <c r="AM195" s="46">
        <f t="shared" si="77"/>
        <v>-43587808</v>
      </c>
      <c r="AN195" s="46">
        <f t="shared" si="78"/>
        <v>-22079465</v>
      </c>
      <c r="AO195" s="32">
        <f t="shared" si="79"/>
        <v>18567253</v>
      </c>
      <c r="AP195" s="46">
        <f t="shared" si="80"/>
        <v>-40075596</v>
      </c>
      <c r="AQ195" s="46">
        <f t="shared" si="81"/>
        <v>-128403519</v>
      </c>
      <c r="AR195" s="13"/>
      <c r="AS195" s="14"/>
      <c r="AT195" s="13"/>
      <c r="AU195" s="13"/>
      <c r="AV195" s="13"/>
      <c r="AW195" s="13"/>
      <c r="AX195" s="13"/>
      <c r="AY195" s="13"/>
      <c r="AZ195" s="13"/>
    </row>
    <row r="196" spans="1:52" s="15" customFormat="1">
      <c r="A196" s="12" t="s">
        <v>246</v>
      </c>
      <c r="B196" s="46">
        <v>295507123</v>
      </c>
      <c r="C196" s="46">
        <v>559617603</v>
      </c>
      <c r="D196" s="32">
        <f t="shared" si="37"/>
        <v>192.738933365897</v>
      </c>
      <c r="E196" s="46">
        <v>161917850</v>
      </c>
      <c r="F196" s="46">
        <v>615207552</v>
      </c>
      <c r="G196" s="32">
        <f t="shared" si="30"/>
        <v>96.065165419165737</v>
      </c>
      <c r="H196" s="46">
        <v>184202573</v>
      </c>
      <c r="I196" s="32">
        <f t="shared" si="33"/>
        <v>120.1426452359112</v>
      </c>
      <c r="J196" s="32">
        <f t="shared" si="10"/>
        <v>168.6614535491515</v>
      </c>
      <c r="K196" s="46">
        <v>90236850</v>
      </c>
      <c r="L196" s="32">
        <f t="shared" si="34"/>
        <v>0.14667708435412705</v>
      </c>
      <c r="M196" s="32">
        <f t="shared" si="35"/>
        <v>8.7890216580219125</v>
      </c>
      <c r="N196" s="32">
        <f t="shared" si="92"/>
        <v>0.38153638451928978</v>
      </c>
      <c r="O196" s="46">
        <v>781577270</v>
      </c>
      <c r="P196" s="46">
        <v>1732959507</v>
      </c>
      <c r="Q196" s="32">
        <f t="shared" si="66"/>
        <v>0.45100723175755081</v>
      </c>
      <c r="R196" s="46">
        <v>479336640</v>
      </c>
      <c r="S196" s="46">
        <v>434301623</v>
      </c>
      <c r="T196" s="32">
        <f t="shared" si="31"/>
        <v>1.1036952537476472</v>
      </c>
      <c r="U196" s="46">
        <f t="shared" si="91"/>
        <v>577.75487465447952</v>
      </c>
      <c r="V196" s="32"/>
      <c r="W196" s="32">
        <v>0</v>
      </c>
      <c r="X196" s="32">
        <f t="shared" si="67"/>
        <v>0</v>
      </c>
      <c r="Y196" s="32">
        <f t="shared" si="68"/>
        <v>0</v>
      </c>
      <c r="Z196" s="32">
        <f t="shared" si="69"/>
        <v>0</v>
      </c>
      <c r="AA196" s="32">
        <f t="shared" si="70"/>
        <v>0</v>
      </c>
      <c r="AB196" s="32">
        <f t="shared" si="71"/>
        <v>0</v>
      </c>
      <c r="AC196" s="32">
        <f t="shared" si="82"/>
        <v>9.2387884149401636</v>
      </c>
      <c r="AD196" s="46">
        <v>951382237</v>
      </c>
      <c r="AE196" s="32">
        <f t="shared" si="72"/>
        <v>0.82151761889580033</v>
      </c>
      <c r="AF196" s="46">
        <v>25773820</v>
      </c>
      <c r="AG196" s="32">
        <f t="shared" si="73"/>
        <v>1.4872719123494211E-2</v>
      </c>
      <c r="AH196" s="32">
        <f t="shared" si="74"/>
        <v>2.7090919924333209E-2</v>
      </c>
      <c r="AI196" s="32">
        <f t="shared" si="75"/>
        <v>24875005</v>
      </c>
      <c r="AJ196" s="46">
        <f t="shared" si="76"/>
        <v>6721244</v>
      </c>
      <c r="AK196" s="46">
        <v>1240935234</v>
      </c>
      <c r="AL196" s="46">
        <v>18567253</v>
      </c>
      <c r="AM196" s="46">
        <f t="shared" si="77"/>
        <v>1790739</v>
      </c>
      <c r="AN196" s="46">
        <f t="shared" si="78"/>
        <v>-48858086</v>
      </c>
      <c r="AO196" s="32">
        <f t="shared" si="79"/>
        <v>9595060</v>
      </c>
      <c r="AP196" s="46">
        <f t="shared" si="80"/>
        <v>41053765</v>
      </c>
      <c r="AQ196" s="46">
        <f t="shared" si="81"/>
        <v>-64463030</v>
      </c>
      <c r="AR196" s="13"/>
      <c r="AS196" s="14"/>
      <c r="AT196" s="13"/>
      <c r="AU196" s="13"/>
      <c r="AV196" s="13"/>
      <c r="AW196" s="13"/>
      <c r="AX196" s="13"/>
      <c r="AY196" s="13"/>
      <c r="AZ196" s="13"/>
    </row>
    <row r="197" spans="1:52" s="15" customFormat="1">
      <c r="A197" s="12" t="s">
        <v>245</v>
      </c>
      <c r="B197" s="46">
        <v>228449329</v>
      </c>
      <c r="C197" s="46">
        <v>536932115</v>
      </c>
      <c r="D197" s="32">
        <f t="shared" si="37"/>
        <v>155.29710880676228</v>
      </c>
      <c r="E197" s="46">
        <v>168639094</v>
      </c>
      <c r="F197" s="46">
        <v>612207552</v>
      </c>
      <c r="G197" s="32">
        <f t="shared" si="30"/>
        <v>100.54313951030778</v>
      </c>
      <c r="H197" s="46">
        <v>98346532</v>
      </c>
      <c r="I197" s="32">
        <f t="shared" si="33"/>
        <v>66.854790721542145</v>
      </c>
      <c r="J197" s="32">
        <f t="shared" si="10"/>
        <v>188.98545759552792</v>
      </c>
      <c r="K197" s="46">
        <v>78384386</v>
      </c>
      <c r="L197" s="32">
        <f t="shared" si="34"/>
        <v>0.12803564043587623</v>
      </c>
      <c r="M197" s="32">
        <f t="shared" si="35"/>
        <v>8.7868986826146287</v>
      </c>
      <c r="N197" s="32">
        <f t="shared" si="92"/>
        <v>-4.8764030777047416E-3</v>
      </c>
      <c r="O197" s="46">
        <v>732719184</v>
      </c>
      <c r="P197" s="46">
        <v>1734750246</v>
      </c>
      <c r="Q197" s="32">
        <f t="shared" ref="Q197:Q260" si="93">(O197/P197)</f>
        <v>0.42237733396464955</v>
      </c>
      <c r="R197" s="46">
        <v>429814518</v>
      </c>
      <c r="S197" s="46">
        <v>338822523</v>
      </c>
      <c r="T197" s="32">
        <f t="shared" si="31"/>
        <v>1.2685535607088316</v>
      </c>
      <c r="U197" s="46">
        <f t="shared" si="91"/>
        <v>511.80853227457601</v>
      </c>
      <c r="V197" s="32"/>
      <c r="W197" s="32">
        <v>0</v>
      </c>
      <c r="X197" s="32">
        <f t="shared" ref="X197:X260" si="94">J197*W197</f>
        <v>0</v>
      </c>
      <c r="Y197" s="32">
        <f t="shared" ref="Y197:Y260" si="95">D197*W197</f>
        <v>0</v>
      </c>
      <c r="Z197" s="32">
        <f t="shared" ref="Z197:Z260" si="96">G197*W197</f>
        <v>0</v>
      </c>
      <c r="AA197" s="32">
        <f t="shared" ref="AA197:AA260" si="97">I197*W197</f>
        <v>0</v>
      </c>
      <c r="AB197" s="32">
        <f t="shared" ref="AB197:AB260" si="98">L197*W197</f>
        <v>0</v>
      </c>
      <c r="AC197" s="32">
        <f t="shared" si="82"/>
        <v>9.239236957748389</v>
      </c>
      <c r="AD197" s="46">
        <v>1002031062</v>
      </c>
      <c r="AE197" s="32">
        <f t="shared" si="72"/>
        <v>0.73123400240460812</v>
      </c>
      <c r="AF197" s="46">
        <v>50648825</v>
      </c>
      <c r="AG197" s="32">
        <f t="shared" si="73"/>
        <v>2.9196609204573648E-2</v>
      </c>
      <c r="AH197" s="32">
        <f t="shared" si="74"/>
        <v>5.0546162609877258E-2</v>
      </c>
      <c r="AI197" s="32">
        <f t="shared" si="75"/>
        <v>6074538</v>
      </c>
      <c r="AJ197" s="46">
        <f t="shared" si="76"/>
        <v>-8982206</v>
      </c>
      <c r="AK197" s="46">
        <v>1296941923</v>
      </c>
      <c r="AL197" s="46">
        <v>28162313</v>
      </c>
      <c r="AM197" s="46">
        <f t="shared" si="77"/>
        <v>-60826946</v>
      </c>
      <c r="AN197" s="46">
        <f t="shared" si="78"/>
        <v>-97457043</v>
      </c>
      <c r="AO197" s="32">
        <f t="shared" si="79"/>
        <v>-13045933</v>
      </c>
      <c r="AP197" s="46">
        <f t="shared" si="80"/>
        <v>49676030</v>
      </c>
      <c r="AQ197" s="46">
        <f t="shared" si="81"/>
        <v>-27735561</v>
      </c>
      <c r="AR197" s="13"/>
      <c r="AS197" s="14"/>
      <c r="AT197" s="13"/>
      <c r="AU197" s="13"/>
      <c r="AV197" s="13"/>
      <c r="AW197" s="13"/>
      <c r="AX197" s="13"/>
      <c r="AY197" s="13"/>
      <c r="AZ197" s="13"/>
    </row>
    <row r="198" spans="1:52" s="15" customFormat="1">
      <c r="A198" s="12" t="s">
        <v>244</v>
      </c>
      <c r="B198" s="46">
        <v>209381932</v>
      </c>
      <c r="C198" s="46">
        <v>502253366</v>
      </c>
      <c r="D198" s="32">
        <f t="shared" si="37"/>
        <v>152.16305226314802</v>
      </c>
      <c r="E198" s="46">
        <v>159656888</v>
      </c>
      <c r="F198" s="46">
        <v>596821551</v>
      </c>
      <c r="G198" s="32">
        <f t="shared" si="30"/>
        <v>97.641856300862713</v>
      </c>
      <c r="H198" s="46">
        <v>92471290</v>
      </c>
      <c r="I198" s="32">
        <f t="shared" si="33"/>
        <v>67.201183973747632</v>
      </c>
      <c r="J198" s="32">
        <f t="shared" si="10"/>
        <v>182.60372459026308</v>
      </c>
      <c r="K198" s="46">
        <v>138365586</v>
      </c>
      <c r="L198" s="32">
        <f t="shared" si="34"/>
        <v>0.23183744918085239</v>
      </c>
      <c r="M198" s="32">
        <f t="shared" si="35"/>
        <v>8.7758444969568945</v>
      </c>
      <c r="N198" s="32">
        <f t="shared" si="92"/>
        <v>-2.5132001311868823E-2</v>
      </c>
      <c r="O198" s="46">
        <v>635262141</v>
      </c>
      <c r="P198" s="46">
        <v>1673923300</v>
      </c>
      <c r="Q198" s="32">
        <f t="shared" si="93"/>
        <v>0.37950492773474148</v>
      </c>
      <c r="R198" s="46">
        <v>389836015</v>
      </c>
      <c r="S198" s="46">
        <v>309497860</v>
      </c>
      <c r="T198" s="32">
        <f t="shared" si="31"/>
        <v>1.2595758012672527</v>
      </c>
      <c r="U198" s="46">
        <f t="shared" si="91"/>
        <v>499.84165457720229</v>
      </c>
      <c r="V198" s="32"/>
      <c r="W198" s="32">
        <v>0</v>
      </c>
      <c r="X198" s="32">
        <f t="shared" si="94"/>
        <v>0</v>
      </c>
      <c r="Y198" s="32">
        <f t="shared" si="95"/>
        <v>0</v>
      </c>
      <c r="Z198" s="32">
        <f t="shared" si="96"/>
        <v>0</v>
      </c>
      <c r="AA198" s="32">
        <f t="shared" si="97"/>
        <v>0</v>
      </c>
      <c r="AB198" s="32">
        <f t="shared" si="98"/>
        <v>0</v>
      </c>
      <c r="AC198" s="32">
        <f t="shared" si="82"/>
        <v>9.2237355545234898</v>
      </c>
      <c r="AD198" s="46">
        <v>1038661159</v>
      </c>
      <c r="AE198" s="32">
        <f t="shared" ref="AE198:AE261" si="99">O198/AD198</f>
        <v>0.61161634426728384</v>
      </c>
      <c r="AF198" s="46">
        <v>56723363</v>
      </c>
      <c r="AG198" s="32">
        <f t="shared" ref="AG198:AG261" si="100">AF198/P198</f>
        <v>3.3886476757925527E-2</v>
      </c>
      <c r="AH198" s="32">
        <f t="shared" ref="AH198:AH261" si="101">AF198/AD198</f>
        <v>5.4611999792706215E-2</v>
      </c>
      <c r="AI198" s="32">
        <f t="shared" ref="AI198:AI261" si="102">AF199-AF198</f>
        <v>-19671535</v>
      </c>
      <c r="AJ198" s="46">
        <f t="shared" ref="AJ198:AJ261" si="103">E199-E198</f>
        <v>16351183</v>
      </c>
      <c r="AK198" s="46">
        <v>1267226285</v>
      </c>
      <c r="AL198" s="46">
        <v>15116380</v>
      </c>
      <c r="AM198" s="46">
        <f t="shared" ref="AM198:AM261" si="104">P199-P198</f>
        <v>68563080</v>
      </c>
      <c r="AN198" s="46">
        <f t="shared" ref="AN198:AN261" si="105">O199-O198</f>
        <v>56163171</v>
      </c>
      <c r="AO198" s="32">
        <f t="shared" ref="AO198:AO261" si="106">AL199-AL198</f>
        <v>-1540789</v>
      </c>
      <c r="AP198" s="46">
        <f t="shared" ref="AP198:AP261" si="107">AM198-AN198-AO198</f>
        <v>13940698</v>
      </c>
      <c r="AQ198" s="46">
        <f t="shared" ref="AQ198:AQ261" si="108">AF198-K198</f>
        <v>-81642223</v>
      </c>
      <c r="AR198" s="13"/>
      <c r="AS198" s="14"/>
      <c r="AT198" s="13"/>
      <c r="AU198" s="13"/>
      <c r="AV198" s="13"/>
      <c r="AW198" s="13"/>
      <c r="AX198" s="13"/>
      <c r="AY198" s="13"/>
      <c r="AZ198" s="13"/>
    </row>
    <row r="199" spans="1:52" s="15" customFormat="1">
      <c r="A199" s="12" t="s">
        <v>58</v>
      </c>
      <c r="B199" s="46">
        <v>291283921</v>
      </c>
      <c r="C199" s="46">
        <v>477326515</v>
      </c>
      <c r="D199" s="32">
        <f t="shared" si="37"/>
        <v>222.73774413097499</v>
      </c>
      <c r="E199" s="46">
        <v>176008071</v>
      </c>
      <c r="F199" s="46">
        <v>477326515</v>
      </c>
      <c r="G199" s="32">
        <f t="shared" si="30"/>
        <v>134.58909969625299</v>
      </c>
      <c r="H199" s="46">
        <v>142296238</v>
      </c>
      <c r="I199" s="32">
        <f t="shared" si="33"/>
        <v>108.81047927957658</v>
      </c>
      <c r="J199" s="32">
        <f t="shared" si="10"/>
        <v>248.51636454765142</v>
      </c>
      <c r="K199" s="46">
        <v>55605117</v>
      </c>
      <c r="L199" s="32">
        <f t="shared" si="34"/>
        <v>0.11649283090841915</v>
      </c>
      <c r="M199" s="32">
        <f t="shared" si="35"/>
        <v>8.6788155596508645</v>
      </c>
      <c r="N199" s="32">
        <f t="shared" si="92"/>
        <v>-0.20021903666142915</v>
      </c>
      <c r="O199" s="46">
        <v>691425312</v>
      </c>
      <c r="P199" s="46">
        <v>1742486380</v>
      </c>
      <c r="Q199" s="32">
        <f t="shared" si="93"/>
        <v>0.3968038545012903</v>
      </c>
      <c r="R199" s="46">
        <v>485323557</v>
      </c>
      <c r="S199" s="46">
        <v>452996796</v>
      </c>
      <c r="T199" s="32">
        <f t="shared" si="31"/>
        <v>1.0713620080438715</v>
      </c>
      <c r="U199" s="46">
        <f t="shared" si="91"/>
        <v>714.77018048536445</v>
      </c>
      <c r="V199" s="32"/>
      <c r="W199" s="32">
        <v>0</v>
      </c>
      <c r="X199" s="32">
        <f t="shared" si="94"/>
        <v>0</v>
      </c>
      <c r="Y199" s="32">
        <f t="shared" si="95"/>
        <v>0</v>
      </c>
      <c r="Z199" s="32">
        <f t="shared" si="96"/>
        <v>0</v>
      </c>
      <c r="AA199" s="32">
        <f t="shared" si="97"/>
        <v>0</v>
      </c>
      <c r="AB199" s="32">
        <f t="shared" si="98"/>
        <v>0</v>
      </c>
      <c r="AC199" s="32">
        <f t="shared" ref="AC199:AC262" si="109">LOG(P199)</f>
        <v>9.2411693921565838</v>
      </c>
      <c r="AD199" s="46">
        <v>1051061068</v>
      </c>
      <c r="AE199" s="32">
        <f t="shared" si="99"/>
        <v>0.65783552740248585</v>
      </c>
      <c r="AF199" s="46">
        <v>37051828</v>
      </c>
      <c r="AG199" s="32">
        <f t="shared" si="100"/>
        <v>2.1263769074625422E-2</v>
      </c>
      <c r="AH199" s="32">
        <f t="shared" si="101"/>
        <v>3.5251831818396299E-2</v>
      </c>
      <c r="AI199" s="32">
        <f t="shared" si="102"/>
        <v>-4493744</v>
      </c>
      <c r="AJ199" s="46">
        <f t="shared" si="103"/>
        <v>-123208171</v>
      </c>
      <c r="AK199" s="46">
        <v>1242501823</v>
      </c>
      <c r="AL199" s="46">
        <v>13575591</v>
      </c>
      <c r="AM199" s="46">
        <f t="shared" si="104"/>
        <v>-1045753068</v>
      </c>
      <c r="AN199" s="46">
        <f t="shared" si="105"/>
        <v>-410826140</v>
      </c>
      <c r="AO199" s="32">
        <f t="shared" si="106"/>
        <v>-12228654</v>
      </c>
      <c r="AP199" s="46">
        <f t="shared" si="107"/>
        <v>-622698274</v>
      </c>
      <c r="AQ199" s="46">
        <f t="shared" si="108"/>
        <v>-18553289</v>
      </c>
      <c r="AR199" s="13"/>
      <c r="AS199" s="14"/>
      <c r="AT199" s="13"/>
      <c r="AU199" s="13"/>
      <c r="AV199" s="13"/>
      <c r="AW199" s="13"/>
      <c r="AX199" s="13"/>
      <c r="AY199" s="13"/>
      <c r="AZ199" s="13"/>
    </row>
    <row r="200" spans="1:52" s="3" customFormat="1">
      <c r="A200" s="4" t="s">
        <v>256</v>
      </c>
      <c r="B200" s="21">
        <v>9727120</v>
      </c>
      <c r="C200" s="21">
        <v>80212314</v>
      </c>
      <c r="D200" s="24">
        <f t="shared" si="37"/>
        <v>44.262515603277571</v>
      </c>
      <c r="E200" s="21">
        <v>52799900</v>
      </c>
      <c r="F200" s="21">
        <v>98408128</v>
      </c>
      <c r="G200" s="24">
        <f t="shared" si="30"/>
        <v>195.83711113781169</v>
      </c>
      <c r="H200" s="21">
        <v>27547113</v>
      </c>
      <c r="I200" s="24">
        <f t="shared" si="33"/>
        <v>125.35103082800978</v>
      </c>
      <c r="J200" s="24">
        <f t="shared" si="10"/>
        <v>114.74859591307947</v>
      </c>
      <c r="K200" s="21">
        <v>37285442</v>
      </c>
      <c r="L200" s="24">
        <f t="shared" si="34"/>
        <v>0.37888579691303548</v>
      </c>
      <c r="M200" s="24">
        <f t="shared" si="35"/>
        <v>7.9930309703801967</v>
      </c>
      <c r="N200" s="24"/>
      <c r="O200" s="21">
        <v>280599172</v>
      </c>
      <c r="P200" s="21">
        <v>696733312</v>
      </c>
      <c r="Q200" s="24">
        <f t="shared" si="93"/>
        <v>0.40273540415992054</v>
      </c>
      <c r="R200" s="21">
        <v>126989304</v>
      </c>
      <c r="S200" s="21">
        <v>229981619</v>
      </c>
      <c r="T200" s="24">
        <f t="shared" si="31"/>
        <v>0.5521715368044261</v>
      </c>
      <c r="U200" s="21">
        <f t="shared" si="91"/>
        <v>480.57813927909154</v>
      </c>
      <c r="V200" s="24"/>
      <c r="W200" s="24">
        <v>1</v>
      </c>
      <c r="X200" s="24">
        <f t="shared" si="94"/>
        <v>114.74859591307947</v>
      </c>
      <c r="Y200" s="24">
        <f t="shared" si="95"/>
        <v>44.262515603277571</v>
      </c>
      <c r="Z200" s="24">
        <f t="shared" si="96"/>
        <v>195.83711113781169</v>
      </c>
      <c r="AA200" s="24">
        <f t="shared" si="97"/>
        <v>125.35103082800978</v>
      </c>
      <c r="AB200" s="24">
        <f t="shared" si="98"/>
        <v>0.37888579691303548</v>
      </c>
      <c r="AC200" s="24">
        <f t="shared" si="109"/>
        <v>8.8430665753859028</v>
      </c>
      <c r="AD200" s="21">
        <v>416134140</v>
      </c>
      <c r="AE200" s="24">
        <f t="shared" si="99"/>
        <v>0.67429981111379134</v>
      </c>
      <c r="AF200" s="21">
        <v>32558084</v>
      </c>
      <c r="AG200" s="24">
        <f t="shared" si="100"/>
        <v>4.6729621562862776E-2</v>
      </c>
      <c r="AH200" s="24">
        <f t="shared" si="101"/>
        <v>7.8239396556120097E-2</v>
      </c>
      <c r="AI200" s="24">
        <f t="shared" si="102"/>
        <v>7563019</v>
      </c>
      <c r="AJ200" s="21">
        <f t="shared" si="103"/>
        <v>38210673</v>
      </c>
      <c r="AK200" s="21">
        <v>8095028</v>
      </c>
      <c r="AL200" s="21">
        <v>1346937</v>
      </c>
      <c r="AM200" s="21">
        <f t="shared" si="104"/>
        <v>182048756</v>
      </c>
      <c r="AN200" s="21">
        <f t="shared" si="105"/>
        <v>93875290</v>
      </c>
      <c r="AO200" s="24">
        <f t="shared" si="106"/>
        <v>-1208455</v>
      </c>
      <c r="AP200" s="21">
        <f t="shared" si="107"/>
        <v>89381921</v>
      </c>
      <c r="AQ200" s="21">
        <f t="shared" si="108"/>
        <v>-4727358</v>
      </c>
      <c r="AR200" s="5"/>
      <c r="AS200" s="11"/>
      <c r="AT200" s="5"/>
      <c r="AU200" s="5"/>
      <c r="AV200" s="5"/>
      <c r="AW200" s="5"/>
      <c r="AX200" s="5"/>
      <c r="AY200" s="5"/>
      <c r="AZ200" s="5"/>
    </row>
    <row r="201" spans="1:52" s="3" customFormat="1">
      <c r="A201" s="4" t="s">
        <v>255</v>
      </c>
      <c r="B201" s="21">
        <v>12182992</v>
      </c>
      <c r="C201" s="21">
        <v>122795996</v>
      </c>
      <c r="D201" s="24">
        <f t="shared" si="37"/>
        <v>36.212842640243743</v>
      </c>
      <c r="E201" s="21">
        <v>91010573</v>
      </c>
      <c r="F201" s="21">
        <v>151435607</v>
      </c>
      <c r="G201" s="24">
        <f t="shared" si="30"/>
        <v>219.35963280419247</v>
      </c>
      <c r="H201" s="21">
        <v>46686566</v>
      </c>
      <c r="I201" s="24">
        <f t="shared" si="33"/>
        <v>138.77159797620763</v>
      </c>
      <c r="J201" s="24">
        <f t="shared" si="10"/>
        <v>116.80087746822858</v>
      </c>
      <c r="K201" s="21">
        <v>-11148261</v>
      </c>
      <c r="L201" s="24">
        <f t="shared" si="34"/>
        <v>-7.3617171158431721E-2</v>
      </c>
      <c r="M201" s="24">
        <f t="shared" si="35"/>
        <v>8.1802280026770084</v>
      </c>
      <c r="N201" s="24">
        <f>(F201-F200)/F200</f>
        <v>0.5388526342051746</v>
      </c>
      <c r="O201" s="21">
        <v>374474462</v>
      </c>
      <c r="P201" s="21">
        <v>878782068</v>
      </c>
      <c r="Q201" s="24">
        <f t="shared" si="93"/>
        <v>0.42612892961306992</v>
      </c>
      <c r="R201" s="21">
        <v>223695868</v>
      </c>
      <c r="S201" s="21">
        <v>338133034</v>
      </c>
      <c r="T201" s="24">
        <f t="shared" si="31"/>
        <v>0.66156170946610326</v>
      </c>
      <c r="U201" s="21">
        <f t="shared" si="91"/>
        <v>511.07133371771397</v>
      </c>
      <c r="V201" s="24"/>
      <c r="W201" s="24">
        <v>1</v>
      </c>
      <c r="X201" s="24">
        <f t="shared" si="94"/>
        <v>116.80087746822858</v>
      </c>
      <c r="Y201" s="24">
        <f t="shared" si="95"/>
        <v>36.212842640243743</v>
      </c>
      <c r="Z201" s="24">
        <f t="shared" si="96"/>
        <v>219.35963280419247</v>
      </c>
      <c r="AA201" s="24">
        <f t="shared" si="97"/>
        <v>138.77159797620763</v>
      </c>
      <c r="AB201" s="24">
        <f t="shared" si="98"/>
        <v>-7.3617171158431721E-2</v>
      </c>
      <c r="AC201" s="24">
        <f t="shared" si="109"/>
        <v>8.9438811863366539</v>
      </c>
      <c r="AD201" s="21">
        <v>504307606</v>
      </c>
      <c r="AE201" s="24">
        <f t="shared" si="99"/>
        <v>0.7425516838229087</v>
      </c>
      <c r="AF201" s="21">
        <v>40121103</v>
      </c>
      <c r="AG201" s="24">
        <f t="shared" si="100"/>
        <v>4.5655350127148928E-2</v>
      </c>
      <c r="AH201" s="24">
        <f t="shared" si="101"/>
        <v>7.9556807239587815E-2</v>
      </c>
      <c r="AI201" s="24">
        <f t="shared" si="102"/>
        <v>11800330</v>
      </c>
      <c r="AJ201" s="21">
        <f t="shared" si="103"/>
        <v>11066745</v>
      </c>
      <c r="AK201" s="21">
        <v>7493290</v>
      </c>
      <c r="AL201" s="21">
        <v>138482</v>
      </c>
      <c r="AM201" s="21">
        <f t="shared" si="104"/>
        <v>-11165665</v>
      </c>
      <c r="AN201" s="21">
        <f t="shared" si="105"/>
        <v>35831577</v>
      </c>
      <c r="AO201" s="24">
        <f t="shared" si="106"/>
        <v>6380814</v>
      </c>
      <c r="AP201" s="21">
        <f t="shared" si="107"/>
        <v>-53378056</v>
      </c>
      <c r="AQ201" s="21">
        <f t="shared" si="108"/>
        <v>51269364</v>
      </c>
      <c r="AR201" s="5"/>
      <c r="AS201" s="11"/>
      <c r="AT201" s="5"/>
      <c r="AU201" s="5"/>
      <c r="AV201" s="5"/>
      <c r="AW201" s="5"/>
      <c r="AX201" s="5"/>
      <c r="AY201" s="5"/>
      <c r="AZ201" s="5"/>
    </row>
    <row r="202" spans="1:52" s="3" customFormat="1">
      <c r="A202" s="4" t="s">
        <v>254</v>
      </c>
      <c r="B202" s="21">
        <v>18957319</v>
      </c>
      <c r="C202" s="21">
        <v>174572799</v>
      </c>
      <c r="D202" s="24">
        <f t="shared" si="37"/>
        <v>39.636309176666181</v>
      </c>
      <c r="E202" s="21">
        <v>102077318</v>
      </c>
      <c r="F202" s="21">
        <v>282809300</v>
      </c>
      <c r="G202" s="24">
        <f t="shared" si="30"/>
        <v>131.74326682326219</v>
      </c>
      <c r="H202" s="21">
        <v>70610030</v>
      </c>
      <c r="I202" s="24">
        <f t="shared" si="33"/>
        <v>147.63274174231461</v>
      </c>
      <c r="J202" s="24">
        <f t="shared" si="10"/>
        <v>23.746834257613756</v>
      </c>
      <c r="K202" s="21">
        <v>38650137</v>
      </c>
      <c r="L202" s="24">
        <f t="shared" si="34"/>
        <v>0.13666501419861368</v>
      </c>
      <c r="M202" s="24">
        <f t="shared" si="35"/>
        <v>8.4514936868514248</v>
      </c>
      <c r="N202" s="24">
        <f t="shared" ref="N202:N204" si="110">(F202-F201)/F201</f>
        <v>0.86752181737548684</v>
      </c>
      <c r="O202" s="21">
        <v>410306039</v>
      </c>
      <c r="P202" s="21">
        <v>867616403</v>
      </c>
      <c r="Q202" s="24">
        <f t="shared" si="93"/>
        <v>0.47291180478062034</v>
      </c>
      <c r="R202" s="21">
        <v>258647977</v>
      </c>
      <c r="S202" s="21">
        <v>386188994</v>
      </c>
      <c r="T202" s="24">
        <f t="shared" si="31"/>
        <v>0.66974455776437791</v>
      </c>
      <c r="U202" s="21">
        <f t="shared" si="91"/>
        <v>342.89581701405535</v>
      </c>
      <c r="V202" s="24"/>
      <c r="W202" s="24">
        <v>1</v>
      </c>
      <c r="X202" s="24">
        <f t="shared" si="94"/>
        <v>23.746834257613756</v>
      </c>
      <c r="Y202" s="24">
        <f t="shared" si="95"/>
        <v>39.636309176666181</v>
      </c>
      <c r="Z202" s="24">
        <f t="shared" si="96"/>
        <v>131.74326682326219</v>
      </c>
      <c r="AA202" s="24">
        <f t="shared" si="97"/>
        <v>147.63274174231461</v>
      </c>
      <c r="AB202" s="24">
        <f t="shared" si="98"/>
        <v>0.13666501419861368</v>
      </c>
      <c r="AC202" s="24">
        <f t="shared" si="109"/>
        <v>8.9383277541133008</v>
      </c>
      <c r="AD202" s="21">
        <v>457310364</v>
      </c>
      <c r="AE202" s="24">
        <f t="shared" si="99"/>
        <v>0.89721570141366835</v>
      </c>
      <c r="AF202" s="21">
        <v>51921433</v>
      </c>
      <c r="AG202" s="24">
        <f t="shared" si="100"/>
        <v>5.9843766001275105E-2</v>
      </c>
      <c r="AH202" s="24">
        <f t="shared" si="101"/>
        <v>0.11353653248934459</v>
      </c>
      <c r="AI202" s="24">
        <f t="shared" si="102"/>
        <v>-706865</v>
      </c>
      <c r="AJ202" s="21">
        <f t="shared" si="103"/>
        <v>34836853</v>
      </c>
      <c r="AK202" s="21">
        <v>10535149</v>
      </c>
      <c r="AL202" s="21">
        <v>6519296</v>
      </c>
      <c r="AM202" s="21">
        <f t="shared" si="104"/>
        <v>10724318</v>
      </c>
      <c r="AN202" s="21">
        <f t="shared" si="105"/>
        <v>-6174673</v>
      </c>
      <c r="AO202" s="24">
        <f t="shared" si="106"/>
        <v>-5409053</v>
      </c>
      <c r="AP202" s="21">
        <f t="shared" si="107"/>
        <v>22308044</v>
      </c>
      <c r="AQ202" s="21">
        <f t="shared" si="108"/>
        <v>13271296</v>
      </c>
      <c r="AR202" s="5"/>
      <c r="AS202" s="11"/>
      <c r="AT202" s="5"/>
      <c r="AU202" s="5"/>
      <c r="AV202" s="5"/>
      <c r="AW202" s="5"/>
      <c r="AX202" s="5"/>
      <c r="AY202" s="5"/>
      <c r="AZ202" s="5"/>
    </row>
    <row r="203" spans="1:52" s="3" customFormat="1">
      <c r="A203" s="4" t="s">
        <v>253</v>
      </c>
      <c r="B203" s="21">
        <v>20143019</v>
      </c>
      <c r="C203" s="21">
        <v>178726189</v>
      </c>
      <c r="D203" s="24">
        <f t="shared" si="37"/>
        <v>41.136679387260926</v>
      </c>
      <c r="E203" s="21">
        <v>136914171</v>
      </c>
      <c r="F203" s="21">
        <v>291690015</v>
      </c>
      <c r="G203" s="24">
        <f t="shared" si="30"/>
        <v>171.32459064462662</v>
      </c>
      <c r="H203" s="21">
        <v>69450957</v>
      </c>
      <c r="I203" s="24">
        <f t="shared" si="33"/>
        <v>141.8348337579111</v>
      </c>
      <c r="J203" s="24">
        <f t="shared" si="10"/>
        <v>70.626436273976452</v>
      </c>
      <c r="K203" s="21">
        <v>38148540</v>
      </c>
      <c r="L203" s="24">
        <f t="shared" si="34"/>
        <v>0.13078452479766919</v>
      </c>
      <c r="M203" s="24">
        <f t="shared" si="35"/>
        <v>8.4649215628048928</v>
      </c>
      <c r="N203" s="24">
        <f t="shared" si="110"/>
        <v>3.1401778512941403E-2</v>
      </c>
      <c r="O203" s="21">
        <v>404131366</v>
      </c>
      <c r="P203" s="21">
        <v>878340721</v>
      </c>
      <c r="Q203" s="24">
        <f t="shared" si="93"/>
        <v>0.46010774217537387</v>
      </c>
      <c r="R203" s="21">
        <v>376457273</v>
      </c>
      <c r="S203" s="21">
        <v>353964854</v>
      </c>
      <c r="T203" s="24">
        <f t="shared" si="31"/>
        <v>1.0635442156073496</v>
      </c>
      <c r="U203" s="21">
        <f t="shared" si="91"/>
        <v>425.05332458857271</v>
      </c>
      <c r="V203" s="24"/>
      <c r="W203" s="24">
        <v>1</v>
      </c>
      <c r="X203" s="24">
        <f t="shared" si="94"/>
        <v>70.626436273976452</v>
      </c>
      <c r="Y203" s="24">
        <f t="shared" si="95"/>
        <v>41.136679387260926</v>
      </c>
      <c r="Z203" s="24">
        <f t="shared" si="96"/>
        <v>171.32459064462662</v>
      </c>
      <c r="AA203" s="24">
        <f t="shared" si="97"/>
        <v>141.8348337579111</v>
      </c>
      <c r="AB203" s="24">
        <f t="shared" si="98"/>
        <v>0.13078452479766919</v>
      </c>
      <c r="AC203" s="24">
        <f t="shared" si="109"/>
        <v>8.9436630176668999</v>
      </c>
      <c r="AD203" s="21">
        <v>472677167</v>
      </c>
      <c r="AE203" s="24">
        <f t="shared" si="99"/>
        <v>0.85498389644025263</v>
      </c>
      <c r="AF203" s="21">
        <v>51214568</v>
      </c>
      <c r="AG203" s="24">
        <f t="shared" si="100"/>
        <v>5.8308315640531481E-2</v>
      </c>
      <c r="AH203" s="24">
        <f t="shared" si="101"/>
        <v>0.10834999355913462</v>
      </c>
      <c r="AI203" s="24">
        <f t="shared" si="102"/>
        <v>13330273</v>
      </c>
      <c r="AJ203" s="21">
        <f t="shared" si="103"/>
        <v>41812468</v>
      </c>
      <c r="AK203" s="21">
        <v>12000585</v>
      </c>
      <c r="AL203" s="21">
        <v>1110243</v>
      </c>
      <c r="AM203" s="21">
        <f t="shared" si="104"/>
        <v>142205390</v>
      </c>
      <c r="AN203" s="21">
        <f t="shared" si="105"/>
        <v>105218620</v>
      </c>
      <c r="AO203" s="24">
        <f t="shared" si="106"/>
        <v>811720</v>
      </c>
      <c r="AP203" s="21">
        <f t="shared" si="107"/>
        <v>36175050</v>
      </c>
      <c r="AQ203" s="21">
        <f t="shared" si="108"/>
        <v>13066028</v>
      </c>
      <c r="AR203" s="5"/>
      <c r="AS203" s="11"/>
      <c r="AT203" s="5"/>
      <c r="AU203" s="5"/>
      <c r="AV203" s="5"/>
      <c r="AW203" s="5"/>
      <c r="AX203" s="5"/>
      <c r="AY203" s="5"/>
      <c r="AZ203" s="5"/>
    </row>
    <row r="204" spans="1:52" s="3" customFormat="1">
      <c r="A204" s="4" t="s">
        <v>59</v>
      </c>
      <c r="B204" s="21">
        <v>20931703</v>
      </c>
      <c r="C204" s="21">
        <v>189899447</v>
      </c>
      <c r="D204" s="24">
        <f t="shared" si="37"/>
        <v>40.232195067950883</v>
      </c>
      <c r="E204" s="21">
        <v>178726639</v>
      </c>
      <c r="F204" s="21">
        <v>321905264</v>
      </c>
      <c r="G204" s="24">
        <f t="shared" si="30"/>
        <v>202.65348389891506</v>
      </c>
      <c r="H204" s="21">
        <v>73531781</v>
      </c>
      <c r="I204" s="24">
        <f t="shared" si="33"/>
        <v>141.33321865334344</v>
      </c>
      <c r="J204" s="24">
        <f t="shared" si="10"/>
        <v>101.55246031352252</v>
      </c>
      <c r="K204" s="21">
        <v>-50841041</v>
      </c>
      <c r="L204" s="24">
        <f t="shared" si="34"/>
        <v>-0.15793789877260286</v>
      </c>
      <c r="M204" s="24">
        <f t="shared" si="35"/>
        <v>8.5077280786037885</v>
      </c>
      <c r="N204" s="24">
        <f t="shared" si="110"/>
        <v>0.10358684715347559</v>
      </c>
      <c r="O204" s="21">
        <v>509349986</v>
      </c>
      <c r="P204" s="21">
        <v>1020546111</v>
      </c>
      <c r="Q204" s="24">
        <f t="shared" si="93"/>
        <v>0.49909551416633641</v>
      </c>
      <c r="R204" s="21">
        <v>507356967</v>
      </c>
      <c r="S204" s="21">
        <v>437088107</v>
      </c>
      <c r="T204" s="24">
        <f t="shared" si="31"/>
        <v>1.160765893362548</v>
      </c>
      <c r="U204" s="21">
        <f t="shared" si="91"/>
        <v>485.61342003495929</v>
      </c>
      <c r="V204" s="24"/>
      <c r="W204" s="24">
        <v>1</v>
      </c>
      <c r="X204" s="24">
        <f t="shared" si="94"/>
        <v>101.55246031352252</v>
      </c>
      <c r="Y204" s="24">
        <f t="shared" si="95"/>
        <v>40.232195067950883</v>
      </c>
      <c r="Z204" s="24">
        <f t="shared" si="96"/>
        <v>202.65348389891506</v>
      </c>
      <c r="AA204" s="24">
        <f t="shared" si="97"/>
        <v>141.33321865334344</v>
      </c>
      <c r="AB204" s="24">
        <f t="shared" si="98"/>
        <v>-0.15793789877260286</v>
      </c>
      <c r="AC204" s="24">
        <f t="shared" si="109"/>
        <v>9.0088326320804484</v>
      </c>
      <c r="AD204" s="21">
        <v>511196125</v>
      </c>
      <c r="AE204" s="24">
        <f t="shared" si="99"/>
        <v>0.99638858960443022</v>
      </c>
      <c r="AF204" s="21">
        <v>64544841</v>
      </c>
      <c r="AG204" s="24">
        <f t="shared" si="100"/>
        <v>6.3245394112329337E-2</v>
      </c>
      <c r="AH204" s="24">
        <f t="shared" si="101"/>
        <v>0.1262623831508895</v>
      </c>
      <c r="AI204" s="24">
        <f t="shared" si="102"/>
        <v>3212590</v>
      </c>
      <c r="AJ204" s="21">
        <f t="shared" si="103"/>
        <v>-69255751</v>
      </c>
      <c r="AK204" s="21">
        <v>10931354</v>
      </c>
      <c r="AL204" s="21">
        <v>1921963</v>
      </c>
      <c r="AM204" s="21">
        <f t="shared" si="104"/>
        <v>-547129881</v>
      </c>
      <c r="AN204" s="21">
        <f t="shared" si="105"/>
        <v>-458370142</v>
      </c>
      <c r="AO204" s="24">
        <f t="shared" si="106"/>
        <v>34487975</v>
      </c>
      <c r="AP204" s="21">
        <f t="shared" si="107"/>
        <v>-123247714</v>
      </c>
      <c r="AQ204" s="21">
        <f t="shared" si="108"/>
        <v>115385882</v>
      </c>
      <c r="AR204" s="5"/>
      <c r="AS204" s="11"/>
      <c r="AT204" s="5"/>
      <c r="AU204" s="5"/>
      <c r="AV204" s="5"/>
      <c r="AW204" s="5"/>
      <c r="AX204" s="5"/>
      <c r="AY204" s="5"/>
      <c r="AZ204" s="5"/>
    </row>
    <row r="205" spans="1:52" s="15" customFormat="1">
      <c r="A205" s="16" t="s">
        <v>270</v>
      </c>
      <c r="B205" s="46">
        <v>58521967</v>
      </c>
      <c r="C205" s="46">
        <v>202759852</v>
      </c>
      <c r="D205" s="32">
        <f t="shared" si="37"/>
        <v>105.34885355410498</v>
      </c>
      <c r="E205" s="46">
        <v>109470888</v>
      </c>
      <c r="F205" s="46">
        <v>247478461</v>
      </c>
      <c r="G205" s="32">
        <f t="shared" si="30"/>
        <v>161.45596654571082</v>
      </c>
      <c r="H205" s="46">
        <v>27688556</v>
      </c>
      <c r="I205" s="32">
        <f t="shared" si="33"/>
        <v>49.843807047166322</v>
      </c>
      <c r="J205" s="32">
        <f t="shared" si="10"/>
        <v>216.96101305264949</v>
      </c>
      <c r="K205" s="46">
        <v>30505600</v>
      </c>
      <c r="L205" s="32">
        <f t="shared" si="34"/>
        <v>0.12326567684611552</v>
      </c>
      <c r="M205" s="32">
        <f t="shared" si="35"/>
        <v>8.3935374065992736</v>
      </c>
      <c r="N205" s="32"/>
      <c r="O205" s="46">
        <v>50979844</v>
      </c>
      <c r="P205" s="46">
        <v>473416230</v>
      </c>
      <c r="Q205" s="32">
        <f t="shared" si="93"/>
        <v>0.10768503648470185</v>
      </c>
      <c r="R205" s="46">
        <v>294623579</v>
      </c>
      <c r="S205" s="46">
        <v>42077654</v>
      </c>
      <c r="T205" s="32">
        <f t="shared" si="31"/>
        <v>7.0019012704463037</v>
      </c>
      <c r="U205" s="46">
        <f t="shared" si="91"/>
        <v>533.73290587647773</v>
      </c>
      <c r="V205" s="32"/>
      <c r="W205" s="32">
        <v>1</v>
      </c>
      <c r="X205" s="32">
        <f t="shared" si="94"/>
        <v>216.96101305264949</v>
      </c>
      <c r="Y205" s="32">
        <f t="shared" si="95"/>
        <v>105.34885355410498</v>
      </c>
      <c r="Z205" s="32">
        <f t="shared" si="96"/>
        <v>161.45596654571082</v>
      </c>
      <c r="AA205" s="32">
        <f t="shared" si="97"/>
        <v>49.843807047166322</v>
      </c>
      <c r="AB205" s="32">
        <f t="shared" si="98"/>
        <v>0.12326567684611552</v>
      </c>
      <c r="AC205" s="32">
        <f t="shared" si="109"/>
        <v>8.6752431426480232</v>
      </c>
      <c r="AD205" s="46">
        <v>422436386</v>
      </c>
      <c r="AE205" s="32">
        <f t="shared" si="99"/>
        <v>0.12068052300778845</v>
      </c>
      <c r="AF205" s="46">
        <v>67757431</v>
      </c>
      <c r="AG205" s="32">
        <f t="shared" si="100"/>
        <v>0.1431244361858908</v>
      </c>
      <c r="AH205" s="32">
        <f t="shared" si="101"/>
        <v>0.16039676799999894</v>
      </c>
      <c r="AI205" s="32">
        <f t="shared" si="102"/>
        <v>118982574</v>
      </c>
      <c r="AJ205" s="46">
        <f t="shared" si="103"/>
        <v>92282160</v>
      </c>
      <c r="AK205" s="46">
        <v>158389785</v>
      </c>
      <c r="AL205" s="46">
        <v>36409938</v>
      </c>
      <c r="AM205" s="46">
        <f t="shared" si="104"/>
        <v>293722109</v>
      </c>
      <c r="AN205" s="46">
        <f t="shared" si="105"/>
        <v>77613993</v>
      </c>
      <c r="AO205" s="32">
        <f t="shared" si="106"/>
        <v>-9284248</v>
      </c>
      <c r="AP205" s="46">
        <f t="shared" si="107"/>
        <v>225392364</v>
      </c>
      <c r="AQ205" s="46">
        <f t="shared" si="108"/>
        <v>37251831</v>
      </c>
      <c r="AR205" s="13"/>
      <c r="AS205" s="14"/>
      <c r="AT205" s="13"/>
      <c r="AU205" s="13"/>
      <c r="AV205" s="13"/>
      <c r="AW205" s="13"/>
      <c r="AX205" s="13"/>
      <c r="AY205" s="13"/>
      <c r="AZ205" s="13"/>
    </row>
    <row r="206" spans="1:52" s="15" customFormat="1">
      <c r="A206" s="12" t="s">
        <v>269</v>
      </c>
      <c r="B206" s="46">
        <v>59293640</v>
      </c>
      <c r="C206" s="46">
        <v>344808290</v>
      </c>
      <c r="D206" s="32">
        <f t="shared" si="37"/>
        <v>62.765830253095132</v>
      </c>
      <c r="E206" s="46">
        <v>201753048</v>
      </c>
      <c r="F206" s="46">
        <v>484046763</v>
      </c>
      <c r="G206" s="32">
        <f t="shared" si="30"/>
        <v>152.13377745488611</v>
      </c>
      <c r="H206" s="46">
        <v>48987070</v>
      </c>
      <c r="I206" s="32">
        <f t="shared" si="33"/>
        <v>51.855715388977451</v>
      </c>
      <c r="J206" s="32">
        <f t="shared" si="10"/>
        <v>163.04389231900382</v>
      </c>
      <c r="K206" s="46">
        <v>94086245</v>
      </c>
      <c r="L206" s="32">
        <f t="shared" si="34"/>
        <v>0.19437428817182278</v>
      </c>
      <c r="M206" s="32">
        <f t="shared" si="35"/>
        <v>8.6848873201812289</v>
      </c>
      <c r="N206" s="32">
        <f>(F206-F205)/F205</f>
        <v>0.95591471291717789</v>
      </c>
      <c r="O206" s="46">
        <v>128593837</v>
      </c>
      <c r="P206" s="46">
        <v>767138339</v>
      </c>
      <c r="Q206" s="32">
        <f t="shared" si="93"/>
        <v>0.16762796286211945</v>
      </c>
      <c r="R206" s="46">
        <v>454760785</v>
      </c>
      <c r="S206" s="46">
        <v>91365370</v>
      </c>
      <c r="T206" s="32">
        <f t="shared" si="31"/>
        <v>4.9773867823224487</v>
      </c>
      <c r="U206" s="46">
        <f t="shared" si="91"/>
        <v>429.99358970413437</v>
      </c>
      <c r="V206" s="32"/>
      <c r="W206" s="32">
        <v>1</v>
      </c>
      <c r="X206" s="32">
        <f t="shared" si="94"/>
        <v>163.04389231900382</v>
      </c>
      <c r="Y206" s="32">
        <f t="shared" si="95"/>
        <v>62.765830253095132</v>
      </c>
      <c r="Z206" s="32">
        <f t="shared" si="96"/>
        <v>152.13377745488611</v>
      </c>
      <c r="AA206" s="32">
        <f t="shared" si="97"/>
        <v>51.855715388977451</v>
      </c>
      <c r="AB206" s="32">
        <f t="shared" si="98"/>
        <v>0.19437428817182278</v>
      </c>
      <c r="AC206" s="32">
        <f t="shared" si="109"/>
        <v>8.8848736878692787</v>
      </c>
      <c r="AD206" s="46">
        <v>638544502</v>
      </c>
      <c r="AE206" s="32">
        <f t="shared" si="99"/>
        <v>0.20138586519377782</v>
      </c>
      <c r="AF206" s="46">
        <v>186740005</v>
      </c>
      <c r="AG206" s="32">
        <f t="shared" si="100"/>
        <v>0.24342415898992112</v>
      </c>
      <c r="AH206" s="32">
        <f t="shared" si="101"/>
        <v>0.29244634385717411</v>
      </c>
      <c r="AI206" s="32">
        <f t="shared" si="102"/>
        <v>315757981</v>
      </c>
      <c r="AJ206" s="46">
        <f t="shared" si="103"/>
        <v>42439477</v>
      </c>
      <c r="AK206" s="46">
        <v>233547554</v>
      </c>
      <c r="AL206" s="46">
        <v>27125690</v>
      </c>
      <c r="AM206" s="46">
        <f t="shared" si="104"/>
        <v>777683808</v>
      </c>
      <c r="AN206" s="46">
        <f t="shared" si="105"/>
        <v>98969316</v>
      </c>
      <c r="AO206" s="32">
        <f t="shared" si="106"/>
        <v>122362801</v>
      </c>
      <c r="AP206" s="46">
        <f t="shared" si="107"/>
        <v>556351691</v>
      </c>
      <c r="AQ206" s="46">
        <f t="shared" si="108"/>
        <v>92653760</v>
      </c>
      <c r="AR206" s="13"/>
      <c r="AS206" s="14"/>
      <c r="AT206" s="13"/>
      <c r="AU206" s="13"/>
      <c r="AV206" s="13"/>
      <c r="AW206" s="13"/>
      <c r="AX206" s="13"/>
      <c r="AY206" s="13"/>
      <c r="AZ206" s="13"/>
    </row>
    <row r="207" spans="1:52" s="15" customFormat="1">
      <c r="A207" s="12" t="s">
        <v>268</v>
      </c>
      <c r="B207" s="46">
        <v>118453642</v>
      </c>
      <c r="C207" s="46">
        <v>422752500</v>
      </c>
      <c r="D207" s="32">
        <f t="shared" si="37"/>
        <v>102.27161123825407</v>
      </c>
      <c r="E207" s="46">
        <v>244192525</v>
      </c>
      <c r="F207" s="46">
        <v>632154251</v>
      </c>
      <c r="G207" s="32">
        <f t="shared" si="30"/>
        <v>140.99449854842467</v>
      </c>
      <c r="H207" s="46">
        <v>106403661</v>
      </c>
      <c r="I207" s="32">
        <f t="shared" si="33"/>
        <v>91.867786151471606</v>
      </c>
      <c r="J207" s="32">
        <f t="shared" si="10"/>
        <v>151.39832363520713</v>
      </c>
      <c r="K207" s="46">
        <v>159449963</v>
      </c>
      <c r="L207" s="32">
        <f t="shared" si="34"/>
        <v>0.2522326833170343</v>
      </c>
      <c r="M207" s="32">
        <f t="shared" si="35"/>
        <v>8.8008230627513022</v>
      </c>
      <c r="N207" s="32">
        <f t="shared" ref="N207:N219" si="111">(F207-F206)/F206</f>
        <v>0.30597764373439268</v>
      </c>
      <c r="O207" s="46">
        <v>227563153</v>
      </c>
      <c r="P207" s="46">
        <v>1544822147</v>
      </c>
      <c r="Q207" s="32">
        <f t="shared" si="93"/>
        <v>0.1473070239457151</v>
      </c>
      <c r="R207" s="46">
        <v>1057441171</v>
      </c>
      <c r="S207" s="46">
        <v>107358867</v>
      </c>
      <c r="T207" s="32">
        <f t="shared" si="31"/>
        <v>9.8495932431924782</v>
      </c>
      <c r="U207" s="46">
        <f t="shared" si="91"/>
        <v>486.78445225667451</v>
      </c>
      <c r="V207" s="32"/>
      <c r="W207" s="32">
        <v>1</v>
      </c>
      <c r="X207" s="32">
        <f t="shared" si="94"/>
        <v>151.39832363520713</v>
      </c>
      <c r="Y207" s="32">
        <f t="shared" si="95"/>
        <v>102.27161123825407</v>
      </c>
      <c r="Z207" s="32">
        <f t="shared" si="96"/>
        <v>140.99449854842467</v>
      </c>
      <c r="AA207" s="32">
        <f t="shared" si="97"/>
        <v>91.867786151471606</v>
      </c>
      <c r="AB207" s="32">
        <f t="shared" si="98"/>
        <v>0.2522326833170343</v>
      </c>
      <c r="AC207" s="32">
        <f t="shared" si="109"/>
        <v>9.1888784869824622</v>
      </c>
      <c r="AD207" s="46">
        <v>1317258994</v>
      </c>
      <c r="AE207" s="32">
        <f t="shared" si="99"/>
        <v>0.17275505730955745</v>
      </c>
      <c r="AF207" s="46">
        <v>502497986</v>
      </c>
      <c r="AG207" s="32">
        <f t="shared" si="100"/>
        <v>0.32527885943105916</v>
      </c>
      <c r="AH207" s="32">
        <f t="shared" si="101"/>
        <v>0.38147242743365928</v>
      </c>
      <c r="AI207" s="32">
        <f t="shared" si="102"/>
        <v>-392308178</v>
      </c>
      <c r="AJ207" s="46">
        <f t="shared" si="103"/>
        <v>68062320</v>
      </c>
      <c r="AK207" s="46">
        <v>399258996</v>
      </c>
      <c r="AL207" s="46">
        <v>149488491</v>
      </c>
      <c r="AM207" s="46">
        <f t="shared" si="104"/>
        <v>187621798</v>
      </c>
      <c r="AN207" s="46">
        <f t="shared" si="105"/>
        <v>114954970</v>
      </c>
      <c r="AO207" s="32">
        <f t="shared" si="106"/>
        <v>-56971218</v>
      </c>
      <c r="AP207" s="46">
        <f t="shared" si="107"/>
        <v>129638046</v>
      </c>
      <c r="AQ207" s="46">
        <f t="shared" si="108"/>
        <v>343048023</v>
      </c>
      <c r="AR207" s="13"/>
      <c r="AS207" s="14"/>
      <c r="AT207" s="13"/>
      <c r="AU207" s="13"/>
      <c r="AV207" s="13"/>
      <c r="AW207" s="13"/>
      <c r="AX207" s="13"/>
      <c r="AY207" s="13"/>
      <c r="AZ207" s="13"/>
    </row>
    <row r="208" spans="1:52" s="15" customFormat="1">
      <c r="A208" s="12" t="s">
        <v>267</v>
      </c>
      <c r="B208" s="46">
        <v>84986733</v>
      </c>
      <c r="C208" s="46">
        <v>418691972</v>
      </c>
      <c r="D208" s="32">
        <f t="shared" si="37"/>
        <v>74.088254897325797</v>
      </c>
      <c r="E208" s="46">
        <v>312254845</v>
      </c>
      <c r="F208" s="46">
        <v>663743326</v>
      </c>
      <c r="G208" s="32">
        <f t="shared" si="30"/>
        <v>171.71248878968012</v>
      </c>
      <c r="H208" s="46">
        <v>118719919</v>
      </c>
      <c r="I208" s="32">
        <f t="shared" si="33"/>
        <v>103.49558466098318</v>
      </c>
      <c r="J208" s="32">
        <f t="shared" si="10"/>
        <v>142.30515902602275</v>
      </c>
      <c r="K208" s="46">
        <v>231950323</v>
      </c>
      <c r="L208" s="32">
        <f t="shared" si="34"/>
        <v>0.34945786106480564</v>
      </c>
      <c r="M208" s="32">
        <f t="shared" si="35"/>
        <v>8.8220001672406454</v>
      </c>
      <c r="N208" s="32">
        <f t="shared" si="111"/>
        <v>4.9970517401456187E-2</v>
      </c>
      <c r="O208" s="46">
        <v>342518123</v>
      </c>
      <c r="P208" s="46">
        <v>1732443945</v>
      </c>
      <c r="Q208" s="32">
        <f t="shared" si="93"/>
        <v>0.19770805513710285</v>
      </c>
      <c r="R208" s="46">
        <v>1030511552</v>
      </c>
      <c r="S208" s="46">
        <v>161740356</v>
      </c>
      <c r="T208" s="32">
        <f t="shared" si="31"/>
        <v>6.3713941126727827</v>
      </c>
      <c r="U208" s="46">
        <f t="shared" si="91"/>
        <v>491.95094523507669</v>
      </c>
      <c r="V208" s="32"/>
      <c r="W208" s="32">
        <v>1</v>
      </c>
      <c r="X208" s="32">
        <f t="shared" si="94"/>
        <v>142.30515902602275</v>
      </c>
      <c r="Y208" s="32">
        <f t="shared" si="95"/>
        <v>74.088254897325797</v>
      </c>
      <c r="Z208" s="32">
        <f t="shared" si="96"/>
        <v>171.71248878968012</v>
      </c>
      <c r="AA208" s="32">
        <f t="shared" si="97"/>
        <v>103.49558466098318</v>
      </c>
      <c r="AB208" s="32">
        <f t="shared" si="98"/>
        <v>0.34945786106480564</v>
      </c>
      <c r="AC208" s="32">
        <f t="shared" si="109"/>
        <v>9.2386591914679581</v>
      </c>
      <c r="AD208" s="46">
        <v>1389925822</v>
      </c>
      <c r="AE208" s="32">
        <f t="shared" si="99"/>
        <v>0.24642906662971545</v>
      </c>
      <c r="AF208" s="46">
        <v>110189808</v>
      </c>
      <c r="AG208" s="32">
        <f t="shared" si="100"/>
        <v>6.3603678674867603E-2</v>
      </c>
      <c r="AH208" s="32">
        <f t="shared" si="101"/>
        <v>7.9277473844931556E-2</v>
      </c>
      <c r="AI208" s="32">
        <f t="shared" si="102"/>
        <v>303632798</v>
      </c>
      <c r="AJ208" s="46">
        <f t="shared" si="103"/>
        <v>9644267</v>
      </c>
      <c r="AK208" s="46">
        <v>651472826</v>
      </c>
      <c r="AL208" s="46">
        <v>92517273</v>
      </c>
      <c r="AM208" s="46">
        <f t="shared" si="104"/>
        <v>281001274</v>
      </c>
      <c r="AN208" s="46">
        <f t="shared" si="105"/>
        <v>-50215200</v>
      </c>
      <c r="AO208" s="32">
        <f t="shared" si="106"/>
        <v>86033427</v>
      </c>
      <c r="AP208" s="46">
        <f t="shared" si="107"/>
        <v>245183047</v>
      </c>
      <c r="AQ208" s="46">
        <f t="shared" si="108"/>
        <v>-121760515</v>
      </c>
      <c r="AR208" s="13"/>
      <c r="AS208" s="14"/>
      <c r="AT208" s="13"/>
      <c r="AU208" s="13"/>
      <c r="AV208" s="13"/>
      <c r="AW208" s="13"/>
      <c r="AX208" s="13"/>
      <c r="AY208" s="13"/>
      <c r="AZ208" s="13"/>
    </row>
    <row r="209" spans="1:52" s="15" customFormat="1">
      <c r="A209" s="12" t="s">
        <v>266</v>
      </c>
      <c r="B209" s="46">
        <v>139829942</v>
      </c>
      <c r="C209" s="46">
        <v>582434356</v>
      </c>
      <c r="D209" s="32">
        <f t="shared" si="37"/>
        <v>87.628637123185086</v>
      </c>
      <c r="E209" s="46">
        <v>321899112</v>
      </c>
      <c r="F209" s="46">
        <v>822765136</v>
      </c>
      <c r="G209" s="32">
        <f t="shared" si="30"/>
        <v>142.80281302536864</v>
      </c>
      <c r="H209" s="46">
        <v>105050663</v>
      </c>
      <c r="I209" s="32">
        <f t="shared" si="33"/>
        <v>65.833156303368895</v>
      </c>
      <c r="J209" s="32">
        <f t="shared" si="10"/>
        <v>164.59829384518483</v>
      </c>
      <c r="K209" s="46">
        <v>186704584</v>
      </c>
      <c r="L209" s="32">
        <f t="shared" si="34"/>
        <v>0.22692330512166961</v>
      </c>
      <c r="M209" s="32">
        <f t="shared" si="35"/>
        <v>8.9152758805389585</v>
      </c>
      <c r="N209" s="32">
        <f t="shared" si="111"/>
        <v>0.23958329036366086</v>
      </c>
      <c r="O209" s="46">
        <v>292302923</v>
      </c>
      <c r="P209" s="46">
        <v>2013445219</v>
      </c>
      <c r="Q209" s="32">
        <f t="shared" si="93"/>
        <v>0.14517550328246601</v>
      </c>
      <c r="R209" s="46">
        <v>1294498676</v>
      </c>
      <c r="S209" s="46">
        <v>143283421</v>
      </c>
      <c r="T209" s="32">
        <f t="shared" si="31"/>
        <v>9.0345321668443415</v>
      </c>
      <c r="U209" s="46">
        <f t="shared" si="91"/>
        <v>461.0898236022291</v>
      </c>
      <c r="V209" s="32"/>
      <c r="W209" s="32">
        <v>1</v>
      </c>
      <c r="X209" s="32">
        <f t="shared" si="94"/>
        <v>164.59829384518483</v>
      </c>
      <c r="Y209" s="32">
        <f t="shared" si="95"/>
        <v>87.628637123185086</v>
      </c>
      <c r="Z209" s="32">
        <f t="shared" si="96"/>
        <v>142.80281302536864</v>
      </c>
      <c r="AA209" s="32">
        <f t="shared" si="97"/>
        <v>65.833156303368895</v>
      </c>
      <c r="AB209" s="32">
        <f t="shared" si="98"/>
        <v>0.22692330512166961</v>
      </c>
      <c r="AC209" s="32">
        <f t="shared" si="109"/>
        <v>9.3039398179962642</v>
      </c>
      <c r="AD209" s="46">
        <v>1721142296</v>
      </c>
      <c r="AE209" s="32">
        <f t="shared" si="99"/>
        <v>0.16983077092424204</v>
      </c>
      <c r="AF209" s="46">
        <v>413822606</v>
      </c>
      <c r="AG209" s="32">
        <f t="shared" si="100"/>
        <v>0.20552960770669967</v>
      </c>
      <c r="AH209" s="32">
        <f t="shared" si="101"/>
        <v>0.24043485943128551</v>
      </c>
      <c r="AI209" s="32">
        <f t="shared" si="102"/>
        <v>-411703779</v>
      </c>
      <c r="AJ209" s="46">
        <f t="shared" si="103"/>
        <v>56419228</v>
      </c>
      <c r="AK209" s="46">
        <v>663692543</v>
      </c>
      <c r="AL209" s="46">
        <v>178550700</v>
      </c>
      <c r="AM209" s="46">
        <f t="shared" si="104"/>
        <v>-202819148</v>
      </c>
      <c r="AN209" s="46">
        <f t="shared" si="105"/>
        <v>-45738528</v>
      </c>
      <c r="AO209" s="32">
        <f t="shared" si="106"/>
        <v>-3328307</v>
      </c>
      <c r="AP209" s="46">
        <f t="shared" si="107"/>
        <v>-153752313</v>
      </c>
      <c r="AQ209" s="46">
        <f t="shared" si="108"/>
        <v>227118022</v>
      </c>
      <c r="AR209" s="13"/>
      <c r="AS209" s="14"/>
      <c r="AT209" s="13"/>
      <c r="AU209" s="13"/>
      <c r="AV209" s="13"/>
      <c r="AW209" s="13"/>
      <c r="AX209" s="13"/>
      <c r="AY209" s="13"/>
      <c r="AZ209" s="13"/>
    </row>
    <row r="210" spans="1:52" s="15" customFormat="1">
      <c r="A210" s="16" t="s">
        <v>264</v>
      </c>
      <c r="B210" s="46">
        <v>228547828</v>
      </c>
      <c r="C210" s="46">
        <v>748698330</v>
      </c>
      <c r="D210" s="32">
        <f t="shared" si="37"/>
        <v>111.41998569704302</v>
      </c>
      <c r="E210" s="46">
        <v>378318340</v>
      </c>
      <c r="F210" s="46">
        <v>1078139939</v>
      </c>
      <c r="G210" s="32">
        <f t="shared" si="30"/>
        <v>128.0781734401549</v>
      </c>
      <c r="H210" s="46">
        <v>109892443</v>
      </c>
      <c r="I210" s="32">
        <f t="shared" si="33"/>
        <v>53.573969765633109</v>
      </c>
      <c r="J210" s="32">
        <f t="shared" si="10"/>
        <v>185.92418937156481</v>
      </c>
      <c r="K210" s="46">
        <v>222479019</v>
      </c>
      <c r="L210" s="32">
        <f t="shared" si="34"/>
        <v>0.2063544916129853</v>
      </c>
      <c r="M210" s="32">
        <f t="shared" si="35"/>
        <v>9.0326751344974294</v>
      </c>
      <c r="N210" s="32">
        <f t="shared" si="111"/>
        <v>0.31038602855918773</v>
      </c>
      <c r="O210" s="46">
        <v>246564395</v>
      </c>
      <c r="P210" s="46">
        <v>1810626071</v>
      </c>
      <c r="Q210" s="32">
        <f t="shared" si="93"/>
        <v>0.13617631986477677</v>
      </c>
      <c r="R210" s="46">
        <v>1129771212</v>
      </c>
      <c r="S210" s="46">
        <v>95028748</v>
      </c>
      <c r="T210" s="32">
        <f t="shared" si="31"/>
        <v>11.888730892255889</v>
      </c>
      <c r="U210" s="46">
        <f t="shared" si="91"/>
        <v>479.20267276600885</v>
      </c>
      <c r="V210" s="32"/>
      <c r="W210" s="32">
        <v>1</v>
      </c>
      <c r="X210" s="32">
        <f t="shared" si="94"/>
        <v>185.92418937156481</v>
      </c>
      <c r="Y210" s="32">
        <f t="shared" si="95"/>
        <v>111.41998569704302</v>
      </c>
      <c r="Z210" s="32">
        <f t="shared" si="96"/>
        <v>128.0781734401549</v>
      </c>
      <c r="AA210" s="32">
        <f t="shared" si="97"/>
        <v>53.573969765633109</v>
      </c>
      <c r="AB210" s="32">
        <f t="shared" si="98"/>
        <v>0.2063544916129853</v>
      </c>
      <c r="AC210" s="32">
        <f t="shared" si="109"/>
        <v>9.2578287694366193</v>
      </c>
      <c r="AD210" s="46">
        <v>1564061676</v>
      </c>
      <c r="AE210" s="32">
        <f t="shared" si="99"/>
        <v>0.1576436522826738</v>
      </c>
      <c r="AF210" s="46">
        <v>2118827</v>
      </c>
      <c r="AG210" s="32">
        <f t="shared" si="100"/>
        <v>1.1702178787416787E-3</v>
      </c>
      <c r="AH210" s="32">
        <f t="shared" si="101"/>
        <v>1.3546952991129999E-3</v>
      </c>
      <c r="AI210" s="32">
        <f t="shared" si="102"/>
        <v>34046483</v>
      </c>
      <c r="AJ210" s="46">
        <f t="shared" si="103"/>
        <v>-128990619</v>
      </c>
      <c r="AK210" s="46">
        <v>623691179</v>
      </c>
      <c r="AL210" s="46">
        <v>175222393</v>
      </c>
      <c r="AM210" s="46">
        <f t="shared" si="104"/>
        <v>-160671660</v>
      </c>
      <c r="AN210" s="46">
        <f t="shared" si="105"/>
        <v>-73672447</v>
      </c>
      <c r="AO210" s="32">
        <f t="shared" si="106"/>
        <v>26402115</v>
      </c>
      <c r="AP210" s="46">
        <f t="shared" si="107"/>
        <v>-113401328</v>
      </c>
      <c r="AQ210" s="46">
        <f t="shared" si="108"/>
        <v>-220360192</v>
      </c>
      <c r="AR210" s="13"/>
      <c r="AS210" s="14"/>
      <c r="AT210" s="13"/>
      <c r="AU210" s="13"/>
      <c r="AV210" s="13"/>
      <c r="AW210" s="13"/>
      <c r="AX210" s="13"/>
      <c r="AY210" s="13"/>
      <c r="AZ210" s="13"/>
    </row>
    <row r="211" spans="1:52" s="15" customFormat="1">
      <c r="A211" s="12" t="s">
        <v>265</v>
      </c>
      <c r="B211" s="46">
        <v>222032128</v>
      </c>
      <c r="C211" s="46">
        <v>575827406</v>
      </c>
      <c r="D211" s="32">
        <f t="shared" si="37"/>
        <v>140.73961377239485</v>
      </c>
      <c r="E211" s="46">
        <v>249327721</v>
      </c>
      <c r="F211" s="46">
        <v>7431554477</v>
      </c>
      <c r="G211" s="32">
        <f t="shared" si="30"/>
        <v>12.245704239490028</v>
      </c>
      <c r="H211" s="46">
        <v>76805940</v>
      </c>
      <c r="I211" s="32">
        <f t="shared" si="33"/>
        <v>48.68501882315757</v>
      </c>
      <c r="J211" s="32">
        <f t="shared" si="10"/>
        <v>104.30029918872731</v>
      </c>
      <c r="K211" s="46">
        <v>309315448</v>
      </c>
      <c r="L211" s="32">
        <f t="shared" si="34"/>
        <v>4.1621904132884149E-2</v>
      </c>
      <c r="M211" s="32">
        <f t="shared" si="35"/>
        <v>9.8710796657352926</v>
      </c>
      <c r="N211" s="32">
        <f t="shared" si="111"/>
        <v>5.8929405248570426</v>
      </c>
      <c r="O211" s="46">
        <v>172891948</v>
      </c>
      <c r="P211" s="46">
        <v>1649954411</v>
      </c>
      <c r="Q211" s="32">
        <f t="shared" si="93"/>
        <v>0.10478589399037644</v>
      </c>
      <c r="R211" s="46">
        <v>1032470213</v>
      </c>
      <c r="S211" s="46">
        <v>118726784</v>
      </c>
      <c r="T211" s="32">
        <f t="shared" si="31"/>
        <v>8.6961861360617672</v>
      </c>
      <c r="U211" s="46">
        <f t="shared" si="91"/>
        <v>306.01225792790268</v>
      </c>
      <c r="V211" s="32"/>
      <c r="W211" s="32">
        <v>1</v>
      </c>
      <c r="X211" s="32">
        <f t="shared" si="94"/>
        <v>104.30029918872731</v>
      </c>
      <c r="Y211" s="32">
        <f t="shared" si="95"/>
        <v>140.73961377239485</v>
      </c>
      <c r="Z211" s="32">
        <f t="shared" si="96"/>
        <v>12.245704239490028</v>
      </c>
      <c r="AA211" s="32">
        <f t="shared" si="97"/>
        <v>48.68501882315757</v>
      </c>
      <c r="AB211" s="32">
        <f t="shared" si="98"/>
        <v>4.1621904132884149E-2</v>
      </c>
      <c r="AC211" s="32">
        <f t="shared" si="109"/>
        <v>9.2174719446232025</v>
      </c>
      <c r="AD211" s="46">
        <v>1477062463</v>
      </c>
      <c r="AE211" s="32">
        <f t="shared" si="99"/>
        <v>0.11705120963459215</v>
      </c>
      <c r="AF211" s="46">
        <v>36165310</v>
      </c>
      <c r="AG211" s="32">
        <f t="shared" si="100"/>
        <v>2.1918975311615442E-2</v>
      </c>
      <c r="AH211" s="32">
        <f t="shared" si="101"/>
        <v>2.4484617885790792E-2</v>
      </c>
      <c r="AI211" s="32">
        <f t="shared" si="102"/>
        <v>37471191</v>
      </c>
      <c r="AJ211" s="46">
        <f t="shared" si="103"/>
        <v>-47446915</v>
      </c>
      <c r="AK211" s="46">
        <v>578980375</v>
      </c>
      <c r="AL211" s="46">
        <v>201624508</v>
      </c>
      <c r="AM211" s="46">
        <f t="shared" si="104"/>
        <v>-57425648</v>
      </c>
      <c r="AN211" s="46">
        <f t="shared" si="105"/>
        <v>-49403936</v>
      </c>
      <c r="AO211" s="32">
        <f t="shared" si="106"/>
        <v>-40535261</v>
      </c>
      <c r="AP211" s="46">
        <f t="shared" si="107"/>
        <v>32513549</v>
      </c>
      <c r="AQ211" s="46">
        <f t="shared" si="108"/>
        <v>-273150138</v>
      </c>
      <c r="AR211" s="13"/>
      <c r="AS211" s="14"/>
      <c r="AT211" s="13"/>
      <c r="AU211" s="13"/>
      <c r="AV211" s="13"/>
      <c r="AW211" s="13"/>
      <c r="AX211" s="13"/>
      <c r="AY211" s="13"/>
      <c r="AZ211" s="13"/>
    </row>
    <row r="212" spans="1:52" s="15" customFormat="1">
      <c r="A212" s="12" t="s">
        <v>263</v>
      </c>
      <c r="B212" s="46">
        <v>222709455</v>
      </c>
      <c r="C212" s="46">
        <v>616895008</v>
      </c>
      <c r="D212" s="32">
        <f t="shared" si="37"/>
        <v>131.77112802151254</v>
      </c>
      <c r="E212" s="46">
        <v>201880806</v>
      </c>
      <c r="F212" s="46">
        <v>609253683</v>
      </c>
      <c r="G212" s="32">
        <f t="shared" si="30"/>
        <v>120.94550471515163</v>
      </c>
      <c r="H212" s="46">
        <v>79369066</v>
      </c>
      <c r="I212" s="32">
        <f t="shared" si="33"/>
        <v>46.960517939545397</v>
      </c>
      <c r="J212" s="32">
        <f t="shared" si="10"/>
        <v>205.75611479711876</v>
      </c>
      <c r="K212" s="46">
        <v>83376300</v>
      </c>
      <c r="L212" s="32">
        <f t="shared" si="34"/>
        <v>0.13684989081961774</v>
      </c>
      <c r="M212" s="32">
        <f t="shared" si="35"/>
        <v>8.7847981632186691</v>
      </c>
      <c r="N212" s="32">
        <f t="shared" si="111"/>
        <v>-0.91801800217093399</v>
      </c>
      <c r="O212" s="46">
        <v>123488012</v>
      </c>
      <c r="P212" s="46">
        <v>1592528763</v>
      </c>
      <c r="Q212" s="32">
        <f t="shared" si="93"/>
        <v>7.7542092092185336E-2</v>
      </c>
      <c r="R212" s="46">
        <v>1024262609</v>
      </c>
      <c r="S212" s="46">
        <v>109969066</v>
      </c>
      <c r="T212" s="32">
        <f t="shared" si="31"/>
        <v>9.314097557216682</v>
      </c>
      <c r="U212" s="46">
        <f t="shared" si="91"/>
        <v>505.57011536414797</v>
      </c>
      <c r="V212" s="32"/>
      <c r="W212" s="32">
        <v>1</v>
      </c>
      <c r="X212" s="32">
        <f t="shared" si="94"/>
        <v>205.75611479711876</v>
      </c>
      <c r="Y212" s="32">
        <f t="shared" si="95"/>
        <v>131.77112802151254</v>
      </c>
      <c r="Z212" s="32">
        <f t="shared" si="96"/>
        <v>120.94550471515163</v>
      </c>
      <c r="AA212" s="32">
        <f t="shared" si="97"/>
        <v>46.960517939545397</v>
      </c>
      <c r="AB212" s="32">
        <f t="shared" si="98"/>
        <v>0.13684989081961774</v>
      </c>
      <c r="AC212" s="32">
        <f t="shared" si="109"/>
        <v>9.2020872849630404</v>
      </c>
      <c r="AD212" s="46">
        <v>1469040751</v>
      </c>
      <c r="AE212" s="32">
        <f t="shared" si="99"/>
        <v>8.4060303920051024E-2</v>
      </c>
      <c r="AF212" s="46">
        <v>73636501</v>
      </c>
      <c r="AG212" s="32">
        <f t="shared" si="100"/>
        <v>4.6238725924977221E-2</v>
      </c>
      <c r="AH212" s="32">
        <f t="shared" si="101"/>
        <v>5.0125567279106747E-2</v>
      </c>
      <c r="AI212" s="32">
        <f t="shared" si="102"/>
        <v>-128739664</v>
      </c>
      <c r="AJ212" s="46">
        <f t="shared" si="103"/>
        <v>-29940121</v>
      </c>
      <c r="AK212" s="46">
        <v>520273777</v>
      </c>
      <c r="AL212" s="46">
        <v>161089247</v>
      </c>
      <c r="AM212" s="46">
        <f t="shared" si="104"/>
        <v>-251099602</v>
      </c>
      <c r="AN212" s="46">
        <f t="shared" si="105"/>
        <v>-19282980</v>
      </c>
      <c r="AO212" s="32">
        <f t="shared" si="106"/>
        <v>-96116128</v>
      </c>
      <c r="AP212" s="46">
        <f t="shared" si="107"/>
        <v>-135700494</v>
      </c>
      <c r="AQ212" s="46">
        <f t="shared" si="108"/>
        <v>-9739799</v>
      </c>
      <c r="AR212" s="13"/>
      <c r="AS212" s="14"/>
      <c r="AT212" s="13"/>
      <c r="AU212" s="13"/>
      <c r="AV212" s="13"/>
      <c r="AW212" s="13"/>
      <c r="AX212" s="13"/>
      <c r="AY212" s="13"/>
      <c r="AZ212" s="13"/>
    </row>
    <row r="213" spans="1:52" s="15" customFormat="1">
      <c r="A213" s="12" t="s">
        <v>262</v>
      </c>
      <c r="B213" s="46">
        <v>223719239</v>
      </c>
      <c r="C213" s="46">
        <v>655218937</v>
      </c>
      <c r="D213" s="32">
        <f t="shared" si="37"/>
        <v>124.6263159133937</v>
      </c>
      <c r="E213" s="46">
        <v>171940685</v>
      </c>
      <c r="F213" s="46">
        <v>603075996</v>
      </c>
      <c r="G213" s="32">
        <f t="shared" si="30"/>
        <v>104.0637505741482</v>
      </c>
      <c r="H213" s="46">
        <v>92035813</v>
      </c>
      <c r="I213" s="32">
        <f t="shared" si="33"/>
        <v>51.269995184830869</v>
      </c>
      <c r="J213" s="32">
        <f t="shared" si="10"/>
        <v>177.42007130271105</v>
      </c>
      <c r="K213" s="46">
        <v>9878443</v>
      </c>
      <c r="L213" s="32">
        <f t="shared" si="34"/>
        <v>1.6380096481240152E-2</v>
      </c>
      <c r="M213" s="32">
        <f t="shared" si="35"/>
        <v>8.7803720427601117</v>
      </c>
      <c r="N213" s="32">
        <f t="shared" si="111"/>
        <v>-1.0139761436616544E-2</v>
      </c>
      <c r="O213" s="46">
        <v>104205032</v>
      </c>
      <c r="P213" s="46">
        <v>1341429161</v>
      </c>
      <c r="Q213" s="32">
        <f t="shared" si="93"/>
        <v>7.7682098339295014E-2</v>
      </c>
      <c r="R213" s="46">
        <v>610281061</v>
      </c>
      <c r="S213" s="46">
        <v>92343568</v>
      </c>
      <c r="T213" s="32">
        <f t="shared" si="31"/>
        <v>6.608809624943234</v>
      </c>
      <c r="U213" s="46">
        <f t="shared" si="91"/>
        <v>457.39651307156504</v>
      </c>
      <c r="V213" s="32"/>
      <c r="W213" s="32">
        <v>1</v>
      </c>
      <c r="X213" s="32">
        <f t="shared" si="94"/>
        <v>177.42007130271105</v>
      </c>
      <c r="Y213" s="32">
        <f t="shared" si="95"/>
        <v>124.6263159133937</v>
      </c>
      <c r="Z213" s="32">
        <f t="shared" si="96"/>
        <v>104.0637505741482</v>
      </c>
      <c r="AA213" s="32">
        <f t="shared" si="97"/>
        <v>51.269995184830869</v>
      </c>
      <c r="AB213" s="32">
        <f t="shared" si="98"/>
        <v>1.6380096481240152E-2</v>
      </c>
      <c r="AC213" s="32">
        <f t="shared" si="109"/>
        <v>9.1275677431286315</v>
      </c>
      <c r="AD213" s="46">
        <v>1237224129</v>
      </c>
      <c r="AE213" s="32">
        <f t="shared" si="99"/>
        <v>8.4224862381422239E-2</v>
      </c>
      <c r="AF213" s="46">
        <v>-55103163</v>
      </c>
      <c r="AG213" s="32">
        <f t="shared" si="100"/>
        <v>-4.1077952233364336E-2</v>
      </c>
      <c r="AH213" s="32">
        <f t="shared" si="101"/>
        <v>-4.4537737107130083E-2</v>
      </c>
      <c r="AI213" s="32">
        <f t="shared" si="102"/>
        <v>48370500</v>
      </c>
      <c r="AJ213" s="46">
        <f t="shared" si="103"/>
        <v>37677363</v>
      </c>
      <c r="AK213" s="46">
        <v>504263311</v>
      </c>
      <c r="AL213" s="46">
        <v>64973119</v>
      </c>
      <c r="AM213" s="46">
        <f t="shared" si="104"/>
        <v>30492391</v>
      </c>
      <c r="AN213" s="46">
        <f t="shared" si="105"/>
        <v>49980292</v>
      </c>
      <c r="AO213" s="32">
        <f t="shared" si="106"/>
        <v>60357834</v>
      </c>
      <c r="AP213" s="46">
        <f t="shared" si="107"/>
        <v>-79845735</v>
      </c>
      <c r="AQ213" s="46">
        <f t="shared" si="108"/>
        <v>-64981606</v>
      </c>
      <c r="AR213" s="13"/>
      <c r="AS213" s="14"/>
      <c r="AT213" s="13"/>
      <c r="AU213" s="13"/>
      <c r="AV213" s="13"/>
      <c r="AW213" s="13"/>
      <c r="AX213" s="13"/>
      <c r="AY213" s="13"/>
      <c r="AZ213" s="13"/>
    </row>
    <row r="214" spans="1:52" s="15" customFormat="1">
      <c r="A214" s="12" t="s">
        <v>261</v>
      </c>
      <c r="B214" s="46">
        <v>238533307</v>
      </c>
      <c r="C214" s="46">
        <v>619484725</v>
      </c>
      <c r="D214" s="32">
        <f t="shared" si="37"/>
        <v>140.54367047549073</v>
      </c>
      <c r="E214" s="46">
        <v>209618048</v>
      </c>
      <c r="F214" s="46">
        <v>607238242</v>
      </c>
      <c r="G214" s="32">
        <f t="shared" si="30"/>
        <v>125.99764347516177</v>
      </c>
      <c r="H214" s="46">
        <v>114450083</v>
      </c>
      <c r="I214" s="32">
        <f t="shared" si="33"/>
        <v>67.433915008961677</v>
      </c>
      <c r="J214" s="32">
        <f t="shared" si="10"/>
        <v>199.1073989416908</v>
      </c>
      <c r="K214" s="46">
        <v>-19681512</v>
      </c>
      <c r="L214" s="32">
        <f t="shared" si="34"/>
        <v>-3.2411516005936926E-2</v>
      </c>
      <c r="M214" s="32">
        <f t="shared" si="35"/>
        <v>8.7833591142816871</v>
      </c>
      <c r="N214" s="32">
        <f t="shared" si="111"/>
        <v>6.901694027961279E-3</v>
      </c>
      <c r="O214" s="46">
        <v>154185324</v>
      </c>
      <c r="P214" s="46">
        <v>1371921552</v>
      </c>
      <c r="Q214" s="32">
        <f t="shared" si="93"/>
        <v>0.11238639977280566</v>
      </c>
      <c r="R214" s="46">
        <v>695249591</v>
      </c>
      <c r="S214" s="46">
        <v>114450083</v>
      </c>
      <c r="T214" s="32">
        <f t="shared" si="31"/>
        <v>6.0746971323734211</v>
      </c>
      <c r="U214" s="46">
        <f t="shared" si="91"/>
        <v>533.050216385299</v>
      </c>
      <c r="V214" s="32"/>
      <c r="W214" s="32">
        <v>1</v>
      </c>
      <c r="X214" s="32">
        <f t="shared" si="94"/>
        <v>199.1073989416908</v>
      </c>
      <c r="Y214" s="32">
        <f t="shared" si="95"/>
        <v>140.54367047549073</v>
      </c>
      <c r="Z214" s="32">
        <f t="shared" si="96"/>
        <v>125.99764347516177</v>
      </c>
      <c r="AA214" s="32">
        <f t="shared" si="97"/>
        <v>67.433915008961677</v>
      </c>
      <c r="AB214" s="32">
        <f t="shared" si="98"/>
        <v>-3.2411516005936926E-2</v>
      </c>
      <c r="AC214" s="32">
        <f t="shared" si="109"/>
        <v>9.137329278639271</v>
      </c>
      <c r="AD214" s="46">
        <v>1217736228</v>
      </c>
      <c r="AE214" s="32">
        <f t="shared" si="99"/>
        <v>0.12661635619828171</v>
      </c>
      <c r="AF214" s="46">
        <v>-6732663</v>
      </c>
      <c r="AG214" s="32">
        <f t="shared" si="100"/>
        <v>-4.9074693740214677E-3</v>
      </c>
      <c r="AH214" s="32">
        <f t="shared" si="101"/>
        <v>-5.5288352643147283E-3</v>
      </c>
      <c r="AI214" s="32">
        <f t="shared" si="102"/>
        <v>75249674</v>
      </c>
      <c r="AJ214" s="46">
        <f t="shared" si="103"/>
        <v>-53187273</v>
      </c>
      <c r="AK214" s="46">
        <v>547783011</v>
      </c>
      <c r="AL214" s="46">
        <v>125330953</v>
      </c>
      <c r="AM214" s="46">
        <f t="shared" si="104"/>
        <v>140618637</v>
      </c>
      <c r="AN214" s="46">
        <f t="shared" si="105"/>
        <v>125039343</v>
      </c>
      <c r="AO214" s="32">
        <f t="shared" si="106"/>
        <v>-56550930</v>
      </c>
      <c r="AP214" s="46">
        <f t="shared" si="107"/>
        <v>72130224</v>
      </c>
      <c r="AQ214" s="46">
        <f t="shared" si="108"/>
        <v>12948849</v>
      </c>
      <c r="AR214" s="13"/>
      <c r="AS214" s="14"/>
      <c r="AT214" s="13"/>
      <c r="AU214" s="13"/>
      <c r="AV214" s="13"/>
      <c r="AW214" s="13"/>
      <c r="AX214" s="13"/>
      <c r="AY214" s="13"/>
      <c r="AZ214" s="13"/>
    </row>
    <row r="215" spans="1:52" s="15" customFormat="1">
      <c r="A215" s="12" t="s">
        <v>260</v>
      </c>
      <c r="B215" s="46">
        <v>254086744</v>
      </c>
      <c r="C215" s="46">
        <v>577956407</v>
      </c>
      <c r="D215" s="32">
        <f t="shared" si="37"/>
        <v>160.46480398304504</v>
      </c>
      <c r="E215" s="46">
        <v>156430775</v>
      </c>
      <c r="F215" s="46">
        <v>624560691</v>
      </c>
      <c r="G215" s="32">
        <f t="shared" si="30"/>
        <v>91.419831087320233</v>
      </c>
      <c r="H215" s="46">
        <v>121752460</v>
      </c>
      <c r="I215" s="32">
        <f t="shared" si="33"/>
        <v>76.891003130621925</v>
      </c>
      <c r="J215" s="32">
        <f t="shared" si="10"/>
        <v>174.99363193974335</v>
      </c>
      <c r="K215" s="46">
        <v>86760353</v>
      </c>
      <c r="L215" s="32">
        <f t="shared" si="34"/>
        <v>0.13891420681805286</v>
      </c>
      <c r="M215" s="32">
        <f t="shared" si="35"/>
        <v>8.7955746468506124</v>
      </c>
      <c r="N215" s="32">
        <f t="shared" si="111"/>
        <v>2.8526610812498861E-2</v>
      </c>
      <c r="O215" s="46">
        <v>279224667</v>
      </c>
      <c r="P215" s="46">
        <v>1512540189</v>
      </c>
      <c r="Q215" s="32">
        <f t="shared" si="93"/>
        <v>0.18460644486055372</v>
      </c>
      <c r="R215" s="46">
        <v>659526860</v>
      </c>
      <c r="S215" s="46">
        <v>133158497</v>
      </c>
      <c r="T215" s="32">
        <f t="shared" si="31"/>
        <v>4.9529461120306877</v>
      </c>
      <c r="U215" s="46">
        <f t="shared" si="91"/>
        <v>503.90818434754863</v>
      </c>
      <c r="V215" s="32"/>
      <c r="W215" s="32">
        <v>1</v>
      </c>
      <c r="X215" s="32">
        <f t="shared" si="94"/>
        <v>174.99363193974335</v>
      </c>
      <c r="Y215" s="32">
        <f t="shared" si="95"/>
        <v>160.46480398304504</v>
      </c>
      <c r="Z215" s="32">
        <f t="shared" si="96"/>
        <v>91.419831087320233</v>
      </c>
      <c r="AA215" s="32">
        <f t="shared" si="97"/>
        <v>76.891003130621925</v>
      </c>
      <c r="AB215" s="32">
        <f t="shared" si="98"/>
        <v>0.13891420681805286</v>
      </c>
      <c r="AC215" s="32">
        <f t="shared" si="109"/>
        <v>9.1797069229139616</v>
      </c>
      <c r="AD215" s="46">
        <v>1233315522</v>
      </c>
      <c r="AE215" s="32">
        <f t="shared" si="99"/>
        <v>0.22640164825558726</v>
      </c>
      <c r="AF215" s="46">
        <v>68517011</v>
      </c>
      <c r="AG215" s="32">
        <f t="shared" si="100"/>
        <v>4.5299299481952479E-2</v>
      </c>
      <c r="AH215" s="32">
        <f t="shared" si="101"/>
        <v>5.5555135549489987E-2</v>
      </c>
      <c r="AI215" s="32">
        <f t="shared" si="102"/>
        <v>-7944462</v>
      </c>
      <c r="AJ215" s="46">
        <f t="shared" si="103"/>
        <v>-6377091</v>
      </c>
      <c r="AK215" s="46">
        <v>758608232</v>
      </c>
      <c r="AL215" s="46">
        <v>68780023</v>
      </c>
      <c r="AM215" s="46">
        <f t="shared" si="104"/>
        <v>-1360648155</v>
      </c>
      <c r="AN215" s="46">
        <f t="shared" si="105"/>
        <v>19353606</v>
      </c>
      <c r="AO215" s="32">
        <f t="shared" si="106"/>
        <v>50355702</v>
      </c>
      <c r="AP215" s="46">
        <f t="shared" si="107"/>
        <v>-1430357463</v>
      </c>
      <c r="AQ215" s="46">
        <f t="shared" si="108"/>
        <v>-18243342</v>
      </c>
      <c r="AR215" s="13"/>
      <c r="AS215" s="14"/>
      <c r="AT215" s="13"/>
      <c r="AU215" s="13"/>
      <c r="AV215" s="13"/>
      <c r="AW215" s="13"/>
      <c r="AX215" s="13"/>
      <c r="AY215" s="13"/>
      <c r="AZ215" s="13"/>
    </row>
    <row r="216" spans="1:52" s="15" customFormat="1">
      <c r="A216" s="12" t="s">
        <v>259</v>
      </c>
      <c r="B216" s="46">
        <v>249348502</v>
      </c>
      <c r="C216" s="46">
        <v>598313377</v>
      </c>
      <c r="D216" s="32">
        <f t="shared" si="37"/>
        <v>152.11460537008853</v>
      </c>
      <c r="E216" s="46">
        <v>150053684</v>
      </c>
      <c r="F216" s="46">
        <v>708420988</v>
      </c>
      <c r="G216" s="32">
        <f t="shared" si="30"/>
        <v>77.31221348286762</v>
      </c>
      <c r="H216" s="46">
        <v>154848241</v>
      </c>
      <c r="I216" s="32">
        <f t="shared" si="33"/>
        <v>94.464891038195859</v>
      </c>
      <c r="J216" s="32">
        <f t="shared" si="10"/>
        <v>134.96192781476032</v>
      </c>
      <c r="K216" s="46">
        <v>156756212</v>
      </c>
      <c r="L216" s="32">
        <f t="shared" si="34"/>
        <v>0.22127550518026154</v>
      </c>
      <c r="M216" s="32">
        <f t="shared" si="35"/>
        <v>8.8502914193130149</v>
      </c>
      <c r="N216" s="32">
        <f t="shared" si="111"/>
        <v>0.13427085343095985</v>
      </c>
      <c r="O216" s="46">
        <v>298578273</v>
      </c>
      <c r="P216" s="46">
        <v>151892034</v>
      </c>
      <c r="Q216" s="32">
        <f t="shared" si="93"/>
        <v>1.9657270044853044</v>
      </c>
      <c r="R216" s="46">
        <v>712129569</v>
      </c>
      <c r="S216" s="46">
        <v>182914128</v>
      </c>
      <c r="T216" s="32">
        <f t="shared" si="31"/>
        <v>3.893245299236809</v>
      </c>
      <c r="U216" s="46">
        <f t="shared" si="91"/>
        <v>459.07491321109256</v>
      </c>
      <c r="V216" s="32"/>
      <c r="W216" s="32">
        <v>1</v>
      </c>
      <c r="X216" s="32">
        <f t="shared" si="94"/>
        <v>134.96192781476032</v>
      </c>
      <c r="Y216" s="32">
        <f t="shared" si="95"/>
        <v>152.11460537008853</v>
      </c>
      <c r="Z216" s="32">
        <f t="shared" si="96"/>
        <v>77.31221348286762</v>
      </c>
      <c r="AA216" s="32">
        <f t="shared" si="97"/>
        <v>94.464891038195859</v>
      </c>
      <c r="AB216" s="32">
        <f t="shared" si="98"/>
        <v>0.22127550518026154</v>
      </c>
      <c r="AC216" s="32">
        <f t="shared" si="109"/>
        <v>8.1815349978222294</v>
      </c>
      <c r="AD216" s="46">
        <v>1220342061</v>
      </c>
      <c r="AE216" s="32">
        <f t="shared" si="99"/>
        <v>0.24466768993878021</v>
      </c>
      <c r="AF216" s="46">
        <v>60572549</v>
      </c>
      <c r="AG216" s="32">
        <f t="shared" si="100"/>
        <v>0.39878687120616213</v>
      </c>
      <c r="AH216" s="32">
        <f t="shared" si="101"/>
        <v>4.9635713572278486E-2</v>
      </c>
      <c r="AI216" s="32">
        <f t="shared" si="102"/>
        <v>10866981</v>
      </c>
      <c r="AJ216" s="46">
        <f t="shared" si="103"/>
        <v>-25395255</v>
      </c>
      <c r="AK216" s="46">
        <v>746560039</v>
      </c>
      <c r="AL216" s="46">
        <v>119135725</v>
      </c>
      <c r="AM216" s="46">
        <f t="shared" si="104"/>
        <v>1293199782</v>
      </c>
      <c r="AN216" s="46">
        <f t="shared" si="105"/>
        <v>-69350739</v>
      </c>
      <c r="AO216" s="32">
        <f t="shared" si="106"/>
        <v>101668703</v>
      </c>
      <c r="AP216" s="46">
        <f t="shared" si="107"/>
        <v>1260881818</v>
      </c>
      <c r="AQ216" s="46">
        <f t="shared" si="108"/>
        <v>-96183663</v>
      </c>
      <c r="AR216" s="13"/>
      <c r="AS216" s="14"/>
      <c r="AT216" s="13"/>
      <c r="AU216" s="13"/>
      <c r="AV216" s="13"/>
      <c r="AW216" s="13"/>
      <c r="AX216" s="13"/>
      <c r="AY216" s="13"/>
      <c r="AZ216" s="13"/>
    </row>
    <row r="217" spans="1:52" s="15" customFormat="1">
      <c r="A217" s="12" t="s">
        <v>258</v>
      </c>
      <c r="B217" s="46">
        <v>207996537</v>
      </c>
      <c r="C217" s="46">
        <v>514932707</v>
      </c>
      <c r="D217" s="32">
        <f t="shared" si="37"/>
        <v>147.43428602021197</v>
      </c>
      <c r="E217" s="46">
        <v>124658429</v>
      </c>
      <c r="F217" s="46">
        <v>612426174</v>
      </c>
      <c r="G217" s="32">
        <f t="shared" si="30"/>
        <v>74.295202453251122</v>
      </c>
      <c r="H217" s="46">
        <v>112982640</v>
      </c>
      <c r="I217" s="32">
        <f t="shared" si="33"/>
        <v>80.085539410103934</v>
      </c>
      <c r="J217" s="32">
        <f t="shared" si="10"/>
        <v>141.64394906335917</v>
      </c>
      <c r="K217" s="46">
        <v>121823615</v>
      </c>
      <c r="L217" s="32">
        <f t="shared" si="34"/>
        <v>0.19891967419406867</v>
      </c>
      <c r="M217" s="32">
        <f t="shared" si="35"/>
        <v>8.7870537433927467</v>
      </c>
      <c r="N217" s="32">
        <f t="shared" si="111"/>
        <v>-0.13550532187225373</v>
      </c>
      <c r="O217" s="46">
        <v>229227534</v>
      </c>
      <c r="P217" s="46">
        <v>1445091816</v>
      </c>
      <c r="Q217" s="32">
        <f t="shared" si="93"/>
        <v>0.15862489252378412</v>
      </c>
      <c r="R217" s="46">
        <v>636036500</v>
      </c>
      <c r="S217" s="46">
        <v>141773718</v>
      </c>
      <c r="T217" s="32">
        <f t="shared" si="31"/>
        <v>4.4862793257633262</v>
      </c>
      <c r="U217" s="46">
        <f t="shared" si="91"/>
        <v>443.6578966211203</v>
      </c>
      <c r="V217" s="32"/>
      <c r="W217" s="32">
        <v>1</v>
      </c>
      <c r="X217" s="32">
        <f t="shared" si="94"/>
        <v>141.64394906335917</v>
      </c>
      <c r="Y217" s="32">
        <f t="shared" si="95"/>
        <v>147.43428602021197</v>
      </c>
      <c r="Z217" s="32">
        <f t="shared" si="96"/>
        <v>74.295202453251122</v>
      </c>
      <c r="AA217" s="32">
        <f t="shared" si="97"/>
        <v>80.085539410103934</v>
      </c>
      <c r="AB217" s="32">
        <f t="shared" si="98"/>
        <v>0.19891967419406867</v>
      </c>
      <c r="AC217" s="32">
        <f t="shared" si="109"/>
        <v>9.1598954414976603</v>
      </c>
      <c r="AD217" s="46">
        <v>1215864282</v>
      </c>
      <c r="AE217" s="32">
        <f>O217/AD217</f>
        <v>0.18853052712671101</v>
      </c>
      <c r="AF217" s="46">
        <v>71439530</v>
      </c>
      <c r="AG217" s="32">
        <f t="shared" si="100"/>
        <v>4.9435979921154019E-2</v>
      </c>
      <c r="AH217" s="32">
        <f t="shared" si="101"/>
        <v>5.8756171274714691E-2</v>
      </c>
      <c r="AI217" s="32">
        <f t="shared" si="102"/>
        <v>-21323835</v>
      </c>
      <c r="AJ217" s="46">
        <f t="shared" si="103"/>
        <v>21090945</v>
      </c>
      <c r="AK217" s="46">
        <v>726620277</v>
      </c>
      <c r="AL217" s="46">
        <v>220804428</v>
      </c>
      <c r="AM217" s="46">
        <f t="shared" si="104"/>
        <v>-65624034</v>
      </c>
      <c r="AN217" s="46">
        <f t="shared" si="105"/>
        <v>-35049447</v>
      </c>
      <c r="AO217" s="32">
        <f t="shared" si="106"/>
        <v>-54405550</v>
      </c>
      <c r="AP217" s="46">
        <f t="shared" si="107"/>
        <v>23830963</v>
      </c>
      <c r="AQ217" s="46">
        <f t="shared" si="108"/>
        <v>-50384085</v>
      </c>
      <c r="AR217" s="13"/>
      <c r="AS217" s="14"/>
      <c r="AT217" s="13"/>
      <c r="AU217" s="13"/>
      <c r="AV217" s="13"/>
      <c r="AW217" s="13"/>
      <c r="AX217" s="13"/>
      <c r="AY217" s="13"/>
      <c r="AZ217" s="13"/>
    </row>
    <row r="218" spans="1:52" s="15" customFormat="1">
      <c r="A218" s="12" t="s">
        <v>257</v>
      </c>
      <c r="B218" s="46">
        <v>183214656</v>
      </c>
      <c r="C218" s="46">
        <v>467338071</v>
      </c>
      <c r="D218" s="32">
        <f t="shared" si="37"/>
        <v>143.09416157109956</v>
      </c>
      <c r="E218" s="46">
        <v>145749374</v>
      </c>
      <c r="F218" s="46">
        <v>560604999</v>
      </c>
      <c r="G218" s="32">
        <f t="shared" si="30"/>
        <v>94.894839690860479</v>
      </c>
      <c r="H218" s="46">
        <v>106918898</v>
      </c>
      <c r="I218" s="32">
        <f t="shared" si="33"/>
        <v>83.505710729909694</v>
      </c>
      <c r="J218" s="32">
        <f t="shared" si="10"/>
        <v>154.48329053205032</v>
      </c>
      <c r="K218" s="46">
        <v>114220261</v>
      </c>
      <c r="L218" s="32">
        <f t="shared" si="34"/>
        <v>0.20374463517761104</v>
      </c>
      <c r="M218" s="32">
        <f t="shared" si="35"/>
        <v>8.7486569661114508</v>
      </c>
      <c r="N218" s="32">
        <f t="shared" si="111"/>
        <v>-8.4616198980417848E-2</v>
      </c>
      <c r="O218" s="46">
        <v>194178087</v>
      </c>
      <c r="P218" s="46">
        <v>1379467782</v>
      </c>
      <c r="Q218" s="32">
        <f t="shared" si="93"/>
        <v>0.14076304610642948</v>
      </c>
      <c r="R218" s="46">
        <v>548768912</v>
      </c>
      <c r="S218" s="46">
        <v>136476047</v>
      </c>
      <c r="T218" s="32">
        <f t="shared" si="31"/>
        <v>4.0209906724511155</v>
      </c>
      <c r="U218" s="46">
        <f t="shared" si="91"/>
        <v>476.18174715909765</v>
      </c>
      <c r="V218" s="32"/>
      <c r="W218" s="32">
        <v>1</v>
      </c>
      <c r="X218" s="32">
        <f t="shared" si="94"/>
        <v>154.48329053205032</v>
      </c>
      <c r="Y218" s="32">
        <f t="shared" si="95"/>
        <v>143.09416157109956</v>
      </c>
      <c r="Z218" s="32">
        <f t="shared" si="96"/>
        <v>94.894839690860479</v>
      </c>
      <c r="AA218" s="32">
        <f t="shared" si="97"/>
        <v>83.505710729909694</v>
      </c>
      <c r="AB218" s="32">
        <f t="shared" si="98"/>
        <v>0.20374463517761104</v>
      </c>
      <c r="AC218" s="32">
        <f t="shared" si="109"/>
        <v>9.1397115618191833</v>
      </c>
      <c r="AD218" s="46">
        <v>1185291695</v>
      </c>
      <c r="AE218" s="32">
        <f t="shared" si="99"/>
        <v>0.16382303851373903</v>
      </c>
      <c r="AF218" s="46">
        <v>50115695</v>
      </c>
      <c r="AG218" s="32">
        <f t="shared" si="100"/>
        <v>3.6329732128531869E-2</v>
      </c>
      <c r="AH218" s="32">
        <f t="shared" si="101"/>
        <v>4.2281317933304176E-2</v>
      </c>
      <c r="AI218" s="32">
        <f t="shared" si="102"/>
        <v>-9502244</v>
      </c>
      <c r="AJ218" s="46">
        <f t="shared" si="103"/>
        <v>5431980</v>
      </c>
      <c r="AK218" s="46">
        <v>776914902</v>
      </c>
      <c r="AL218" s="46">
        <v>166398878</v>
      </c>
      <c r="AM218" s="46">
        <f t="shared" si="104"/>
        <v>-75091821</v>
      </c>
      <c r="AN218" s="46">
        <f t="shared" si="105"/>
        <v>-31418451</v>
      </c>
      <c r="AO218" s="32">
        <f t="shared" si="106"/>
        <v>-88352049</v>
      </c>
      <c r="AP218" s="46">
        <f t="shared" si="107"/>
        <v>44678679</v>
      </c>
      <c r="AQ218" s="46">
        <f t="shared" si="108"/>
        <v>-64104566</v>
      </c>
      <c r="AR218" s="13"/>
      <c r="AS218" s="14"/>
      <c r="AT218" s="13"/>
      <c r="AU218" s="13"/>
      <c r="AV218" s="13"/>
      <c r="AW218" s="13"/>
      <c r="AX218" s="13"/>
      <c r="AY218" s="13"/>
      <c r="AZ218" s="13"/>
    </row>
    <row r="219" spans="1:52" s="15" customFormat="1">
      <c r="A219" s="12" t="s">
        <v>60</v>
      </c>
      <c r="B219" s="46">
        <v>175185315</v>
      </c>
      <c r="C219" s="46">
        <v>523456197</v>
      </c>
      <c r="D219" s="32">
        <f t="shared" si="37"/>
        <v>122.15471006258809</v>
      </c>
      <c r="E219" s="46">
        <v>151181354</v>
      </c>
      <c r="F219" s="46">
        <v>583203932</v>
      </c>
      <c r="G219" s="32">
        <f t="shared" si="30"/>
        <v>94.617321973062403</v>
      </c>
      <c r="H219" s="46">
        <v>104572653</v>
      </c>
      <c r="I219" s="32">
        <f t="shared" si="33"/>
        <v>72.917311063947537</v>
      </c>
      <c r="J219" s="32">
        <f t="shared" si="10"/>
        <v>143.85472097170299</v>
      </c>
      <c r="K219" s="46">
        <v>73525661</v>
      </c>
      <c r="L219" s="32">
        <f t="shared" si="34"/>
        <v>0.12607195693598308</v>
      </c>
      <c r="M219" s="32">
        <f t="shared" si="35"/>
        <v>8.7658204433622959</v>
      </c>
      <c r="N219" s="32">
        <f t="shared" si="111"/>
        <v>4.0311686553476486E-2</v>
      </c>
      <c r="O219" s="46">
        <v>162759636</v>
      </c>
      <c r="P219" s="46">
        <v>1304375961</v>
      </c>
      <c r="Q219" s="32">
        <f t="shared" si="93"/>
        <v>0.12477969608947738</v>
      </c>
      <c r="R219" s="46">
        <v>455773339</v>
      </c>
      <c r="S219" s="46">
        <v>162759636</v>
      </c>
      <c r="T219" s="32">
        <f t="shared" si="31"/>
        <v>2.8002848261469446</v>
      </c>
      <c r="U219" s="46">
        <f t="shared" si="91"/>
        <v>433.67013602823698</v>
      </c>
      <c r="V219" s="32"/>
      <c r="W219" s="32">
        <v>1</v>
      </c>
      <c r="X219" s="32">
        <f t="shared" si="94"/>
        <v>143.85472097170299</v>
      </c>
      <c r="Y219" s="32">
        <f t="shared" si="95"/>
        <v>122.15471006258809</v>
      </c>
      <c r="Z219" s="32">
        <f t="shared" si="96"/>
        <v>94.617321973062403</v>
      </c>
      <c r="AA219" s="32">
        <f t="shared" si="97"/>
        <v>72.917311063947537</v>
      </c>
      <c r="AB219" s="32">
        <f t="shared" si="98"/>
        <v>0.12607195693598308</v>
      </c>
      <c r="AC219" s="32">
        <f t="shared" si="109"/>
        <v>9.1154027863764426</v>
      </c>
      <c r="AD219" s="46">
        <v>1141616325</v>
      </c>
      <c r="AE219" s="32">
        <f t="shared" si="99"/>
        <v>0.14256947140274995</v>
      </c>
      <c r="AF219" s="46">
        <v>40613451</v>
      </c>
      <c r="AG219" s="32">
        <f t="shared" si="100"/>
        <v>3.1136307486733881E-2</v>
      </c>
      <c r="AH219" s="32">
        <f t="shared" si="101"/>
        <v>3.5575394386551017E-2</v>
      </c>
      <c r="AI219" s="32">
        <f t="shared" si="102"/>
        <v>-40176506</v>
      </c>
      <c r="AJ219" s="46">
        <f t="shared" si="103"/>
        <v>-150324769</v>
      </c>
      <c r="AK219" s="46">
        <v>796330646</v>
      </c>
      <c r="AL219" s="46">
        <v>78046829</v>
      </c>
      <c r="AM219" s="46">
        <f t="shared" si="104"/>
        <v>-1300024956</v>
      </c>
      <c r="AN219" s="46">
        <f t="shared" si="105"/>
        <v>-160402352</v>
      </c>
      <c r="AO219" s="32">
        <f t="shared" si="106"/>
        <v>-77893905</v>
      </c>
      <c r="AP219" s="46">
        <f t="shared" si="107"/>
        <v>-1061728699</v>
      </c>
      <c r="AQ219" s="46">
        <f t="shared" si="108"/>
        <v>-32912210</v>
      </c>
      <c r="AR219" s="13"/>
      <c r="AS219" s="14"/>
      <c r="AT219" s="13"/>
      <c r="AU219" s="13"/>
      <c r="AV219" s="13"/>
      <c r="AW219" s="13"/>
      <c r="AX219" s="13"/>
      <c r="AY219" s="13"/>
      <c r="AZ219" s="13"/>
    </row>
    <row r="220" spans="1:52" s="3" customFormat="1">
      <c r="A220" s="4" t="s">
        <v>281</v>
      </c>
      <c r="B220" s="21">
        <v>246386</v>
      </c>
      <c r="C220" s="21">
        <v>2295400</v>
      </c>
      <c r="D220" s="24">
        <f t="shared" si="37"/>
        <v>39.178744445412562</v>
      </c>
      <c r="E220" s="21">
        <v>856585</v>
      </c>
      <c r="F220" s="21">
        <v>2883645</v>
      </c>
      <c r="G220" s="24">
        <f t="shared" si="30"/>
        <v>108.42302884023519</v>
      </c>
      <c r="H220" s="21">
        <v>807623</v>
      </c>
      <c r="I220" s="24">
        <f t="shared" si="33"/>
        <v>128.42310490546311</v>
      </c>
      <c r="J220" s="24">
        <f t="shared" si="10"/>
        <v>19.178668380184661</v>
      </c>
      <c r="K220" s="21">
        <v>317899</v>
      </c>
      <c r="L220" s="24">
        <f t="shared" si="34"/>
        <v>0.11024207209972102</v>
      </c>
      <c r="M220" s="24">
        <f t="shared" si="35"/>
        <v>6.4599417941781985</v>
      </c>
      <c r="N220" s="24"/>
      <c r="O220" s="21">
        <v>2357284</v>
      </c>
      <c r="P220" s="21">
        <v>4351005</v>
      </c>
      <c r="Q220" s="24">
        <f t="shared" si="93"/>
        <v>0.54177919813928044</v>
      </c>
      <c r="R220" s="21">
        <v>2582327</v>
      </c>
      <c r="S220" s="21">
        <v>1935086</v>
      </c>
      <c r="T220" s="24">
        <f t="shared" si="31"/>
        <v>1.3344766072412286</v>
      </c>
      <c r="U220" s="21">
        <f t="shared" si="91"/>
        <v>295.31378864339524</v>
      </c>
      <c r="V220" s="24"/>
      <c r="W220" s="24" t="s">
        <v>417</v>
      </c>
      <c r="X220" s="24" t="e">
        <f t="shared" si="94"/>
        <v>#VALUE!</v>
      </c>
      <c r="Y220" s="24" t="e">
        <f t="shared" si="95"/>
        <v>#VALUE!</v>
      </c>
      <c r="Z220" s="24" t="e">
        <f t="shared" si="96"/>
        <v>#VALUE!</v>
      </c>
      <c r="AA220" s="24" t="e">
        <f t="shared" si="97"/>
        <v>#VALUE!</v>
      </c>
      <c r="AB220" s="24" t="e">
        <f t="shared" si="98"/>
        <v>#VALUE!</v>
      </c>
      <c r="AC220" s="24">
        <f t="shared" si="109"/>
        <v>6.6385895823667598</v>
      </c>
      <c r="AD220" s="21">
        <v>1993721</v>
      </c>
      <c r="AE220" s="24">
        <f t="shared" si="99"/>
        <v>1.1823540003842061</v>
      </c>
      <c r="AF220" s="21">
        <v>436945</v>
      </c>
      <c r="AG220" s="24">
        <f t="shared" si="100"/>
        <v>0.10042392504720174</v>
      </c>
      <c r="AH220" s="24">
        <f t="shared" si="101"/>
        <v>0.21916055456104439</v>
      </c>
      <c r="AI220" s="24">
        <f t="shared" si="102"/>
        <v>189016</v>
      </c>
      <c r="AJ220" s="21">
        <f t="shared" si="103"/>
        <v>563006</v>
      </c>
      <c r="AK220" s="21">
        <v>19671</v>
      </c>
      <c r="AL220" s="21">
        <v>152924</v>
      </c>
      <c r="AM220" s="21">
        <f t="shared" si="104"/>
        <v>2569974</v>
      </c>
      <c r="AN220" s="21">
        <f t="shared" si="105"/>
        <v>1756693</v>
      </c>
      <c r="AO220" s="24">
        <f t="shared" si="106"/>
        <v>205269</v>
      </c>
      <c r="AP220" s="21">
        <f t="shared" si="107"/>
        <v>608012</v>
      </c>
      <c r="AQ220" s="21">
        <f t="shared" si="108"/>
        <v>119046</v>
      </c>
      <c r="AR220" s="5"/>
      <c r="AS220" s="11"/>
      <c r="AT220" s="5"/>
      <c r="AU220" s="5"/>
      <c r="AV220" s="5"/>
      <c r="AW220" s="5"/>
      <c r="AX220" s="5"/>
      <c r="AY220" s="5"/>
      <c r="AZ220" s="5"/>
    </row>
    <row r="221" spans="1:52" s="3" customFormat="1">
      <c r="A221" s="4" t="s">
        <v>280</v>
      </c>
      <c r="B221" s="21">
        <v>210262</v>
      </c>
      <c r="C221" s="21">
        <v>4961616</v>
      </c>
      <c r="D221" s="24">
        <f t="shared" si="37"/>
        <v>15.467869742438754</v>
      </c>
      <c r="E221" s="21">
        <v>1419591</v>
      </c>
      <c r="F221" s="21">
        <v>5587704</v>
      </c>
      <c r="G221" s="24">
        <f t="shared" si="30"/>
        <v>92.730523127209324</v>
      </c>
      <c r="H221" s="21">
        <v>1515118</v>
      </c>
      <c r="I221" s="24">
        <f t="shared" si="33"/>
        <v>111.45926448157213</v>
      </c>
      <c r="J221" s="24">
        <f t="shared" si="10"/>
        <v>-3.2608716119240597</v>
      </c>
      <c r="K221" s="21">
        <v>221764</v>
      </c>
      <c r="L221" s="24">
        <f t="shared" si="34"/>
        <v>3.968785748135549E-2</v>
      </c>
      <c r="M221" s="24">
        <f t="shared" si="35"/>
        <v>6.7472333919712275</v>
      </c>
      <c r="N221" s="24">
        <f>(F221-F220)/F220</f>
        <v>0.93772256987250513</v>
      </c>
      <c r="O221" s="21">
        <v>4113977</v>
      </c>
      <c r="P221" s="21">
        <v>6920979</v>
      </c>
      <c r="Q221" s="24">
        <f t="shared" si="93"/>
        <v>0.59442125167552162</v>
      </c>
      <c r="R221" s="21">
        <v>3323664</v>
      </c>
      <c r="S221" s="21">
        <v>2906413</v>
      </c>
      <c r="T221" s="24">
        <f t="shared" si="31"/>
        <v>1.1435621847273598</v>
      </c>
      <c r="U221" s="21">
        <f t="shared" ref="U221:U234" si="112">(D221+G221+I221+J221+L221)</f>
        <v>216.43647359677752</v>
      </c>
      <c r="V221" s="24"/>
      <c r="W221" s="24">
        <v>0</v>
      </c>
      <c r="X221" s="24">
        <f t="shared" si="94"/>
        <v>0</v>
      </c>
      <c r="Y221" s="24">
        <f t="shared" si="95"/>
        <v>0</v>
      </c>
      <c r="Z221" s="24">
        <f t="shared" si="96"/>
        <v>0</v>
      </c>
      <c r="AA221" s="24">
        <f t="shared" si="97"/>
        <v>0</v>
      </c>
      <c r="AB221" s="24">
        <f t="shared" si="98"/>
        <v>0</v>
      </c>
      <c r="AC221" s="24">
        <f t="shared" si="109"/>
        <v>6.8401675314835018</v>
      </c>
      <c r="AD221" s="21">
        <v>2807002</v>
      </c>
      <c r="AE221" s="24">
        <f t="shared" si="99"/>
        <v>1.4656124220787872</v>
      </c>
      <c r="AF221" s="21">
        <v>625961</v>
      </c>
      <c r="AG221" s="24">
        <f t="shared" si="100"/>
        <v>9.0443996434608459E-2</v>
      </c>
      <c r="AH221" s="24">
        <f t="shared" si="101"/>
        <v>0.22299984111162016</v>
      </c>
      <c r="AI221" s="24">
        <f t="shared" si="102"/>
        <v>-313244</v>
      </c>
      <c r="AJ221" s="21">
        <f t="shared" si="103"/>
        <v>173029</v>
      </c>
      <c r="AK221" s="21">
        <v>145296</v>
      </c>
      <c r="AL221" s="21">
        <v>358193</v>
      </c>
      <c r="AM221" s="21">
        <f t="shared" si="104"/>
        <v>2605076</v>
      </c>
      <c r="AN221" s="21">
        <f t="shared" si="105"/>
        <v>2132081</v>
      </c>
      <c r="AO221" s="24">
        <f t="shared" si="106"/>
        <v>-80813</v>
      </c>
      <c r="AP221" s="21">
        <f t="shared" si="107"/>
        <v>553808</v>
      </c>
      <c r="AQ221" s="21">
        <f t="shared" si="108"/>
        <v>404197</v>
      </c>
      <c r="AR221" s="5"/>
      <c r="AS221" s="11"/>
      <c r="AT221" s="5"/>
      <c r="AU221" s="5"/>
      <c r="AV221" s="5"/>
      <c r="AW221" s="5"/>
      <c r="AX221" s="5"/>
      <c r="AY221" s="5"/>
      <c r="AZ221" s="5"/>
    </row>
    <row r="222" spans="1:52" s="3" customFormat="1">
      <c r="A222" s="4" t="s">
        <v>279</v>
      </c>
      <c r="B222" s="21">
        <v>764594</v>
      </c>
      <c r="C222" s="21">
        <v>7853074</v>
      </c>
      <c r="D222" s="24">
        <f t="shared" si="37"/>
        <v>35.537269864004848</v>
      </c>
      <c r="E222" s="21">
        <v>1592620</v>
      </c>
      <c r="F222" s="21">
        <v>8708326</v>
      </c>
      <c r="G222" s="24">
        <f t="shared" si="30"/>
        <v>66.752932768019932</v>
      </c>
      <c r="H222" s="21">
        <v>1612060</v>
      </c>
      <c r="I222" s="24">
        <f t="shared" si="33"/>
        <v>74.926315478499248</v>
      </c>
      <c r="J222" s="24">
        <f t="shared" si="10"/>
        <v>27.363887153525525</v>
      </c>
      <c r="K222" s="21">
        <v>412830</v>
      </c>
      <c r="L222" s="24">
        <f t="shared" si="34"/>
        <v>4.7406355710615335E-2</v>
      </c>
      <c r="M222" s="24">
        <f t="shared" si="35"/>
        <v>6.9399346786776253</v>
      </c>
      <c r="N222" s="24">
        <f t="shared" ref="N222:N231" si="113">(F222-F221)/F221</f>
        <v>0.5584801915062072</v>
      </c>
      <c r="O222" s="21">
        <v>6246058</v>
      </c>
      <c r="P222" s="21">
        <v>9526055</v>
      </c>
      <c r="Q222" s="24">
        <f t="shared" si="93"/>
        <v>0.65568149669511666</v>
      </c>
      <c r="R222" s="21">
        <v>5131506</v>
      </c>
      <c r="S222" s="21">
        <v>5131506</v>
      </c>
      <c r="T222" s="24">
        <f t="shared" si="31"/>
        <v>1</v>
      </c>
      <c r="U222" s="21">
        <f t="shared" si="112"/>
        <v>204.62781161976017</v>
      </c>
      <c r="V222" s="24"/>
      <c r="W222" s="24">
        <v>1</v>
      </c>
      <c r="X222" s="24">
        <f t="shared" si="94"/>
        <v>27.363887153525525</v>
      </c>
      <c r="Y222" s="24">
        <f t="shared" si="95"/>
        <v>35.537269864004848</v>
      </c>
      <c r="Z222" s="24">
        <f t="shared" si="96"/>
        <v>66.752932768019932</v>
      </c>
      <c r="AA222" s="24">
        <f t="shared" si="97"/>
        <v>74.926315478499248</v>
      </c>
      <c r="AB222" s="24">
        <f t="shared" si="98"/>
        <v>4.7406355710615335E-2</v>
      </c>
      <c r="AC222" s="24">
        <f t="shared" si="109"/>
        <v>6.9789130846422474</v>
      </c>
      <c r="AD222" s="21">
        <v>3099402</v>
      </c>
      <c r="AE222" s="24">
        <f t="shared" si="99"/>
        <v>2.0152461668412163</v>
      </c>
      <c r="AF222" s="21">
        <v>312717</v>
      </c>
      <c r="AG222" s="24">
        <f t="shared" si="100"/>
        <v>3.282754508555745E-2</v>
      </c>
      <c r="AH222" s="24">
        <f t="shared" si="101"/>
        <v>0.10089591476033119</v>
      </c>
      <c r="AI222" s="24">
        <f t="shared" si="102"/>
        <v>-115632</v>
      </c>
      <c r="AJ222" s="21">
        <f t="shared" si="103"/>
        <v>344814</v>
      </c>
      <c r="AK222" s="21">
        <v>347157</v>
      </c>
      <c r="AL222" s="21">
        <v>277380</v>
      </c>
      <c r="AM222" s="21">
        <f t="shared" si="104"/>
        <v>181527</v>
      </c>
      <c r="AN222" s="21">
        <f t="shared" si="105"/>
        <v>-345053</v>
      </c>
      <c r="AO222" s="24">
        <f t="shared" si="106"/>
        <v>89845</v>
      </c>
      <c r="AP222" s="21">
        <f t="shared" si="107"/>
        <v>436735</v>
      </c>
      <c r="AQ222" s="21">
        <f t="shared" si="108"/>
        <v>-100113</v>
      </c>
      <c r="AR222" s="5"/>
      <c r="AS222" s="11"/>
      <c r="AT222" s="5"/>
      <c r="AU222" s="5"/>
      <c r="AV222" s="5"/>
      <c r="AW222" s="5"/>
      <c r="AX222" s="5"/>
      <c r="AY222" s="5"/>
      <c r="AZ222" s="5"/>
    </row>
    <row r="223" spans="1:52" s="3" customFormat="1">
      <c r="A223" s="4" t="s">
        <v>278</v>
      </c>
      <c r="B223" s="21">
        <v>351551</v>
      </c>
      <c r="C223" s="21">
        <v>4015691</v>
      </c>
      <c r="D223" s="24">
        <f t="shared" si="37"/>
        <v>31.95368244219986</v>
      </c>
      <c r="E223" s="21">
        <v>1937434</v>
      </c>
      <c r="F223" s="21">
        <v>4637294</v>
      </c>
      <c r="G223" s="24">
        <f t="shared" si="30"/>
        <v>152.49484074117362</v>
      </c>
      <c r="H223" s="21">
        <v>1302670</v>
      </c>
      <c r="I223" s="24">
        <f t="shared" si="33"/>
        <v>118.40416755173642</v>
      </c>
      <c r="J223" s="24">
        <f t="shared" si="10"/>
        <v>66.04435563163706</v>
      </c>
      <c r="K223" s="21">
        <v>496859</v>
      </c>
      <c r="L223" s="24">
        <f t="shared" si="34"/>
        <v>0.10714416640394162</v>
      </c>
      <c r="M223" s="24">
        <f t="shared" si="35"/>
        <v>6.666264630623024</v>
      </c>
      <c r="N223" s="24">
        <f t="shared" si="113"/>
        <v>-0.4674873219031993</v>
      </c>
      <c r="O223" s="21">
        <v>5901005</v>
      </c>
      <c r="P223" s="21">
        <v>9707582</v>
      </c>
      <c r="Q223" s="24">
        <f t="shared" si="93"/>
        <v>0.6078758850556194</v>
      </c>
      <c r="R223" s="21">
        <v>5241168</v>
      </c>
      <c r="S223" s="21">
        <v>4499783</v>
      </c>
      <c r="T223" s="24">
        <f t="shared" si="31"/>
        <v>1.1647601673236243</v>
      </c>
      <c r="U223" s="21">
        <f t="shared" si="112"/>
        <v>369.0041905331509</v>
      </c>
      <c r="V223" s="24"/>
      <c r="W223" s="24">
        <v>1</v>
      </c>
      <c r="X223" s="24">
        <f t="shared" si="94"/>
        <v>66.04435563163706</v>
      </c>
      <c r="Y223" s="24">
        <f t="shared" si="95"/>
        <v>31.95368244219986</v>
      </c>
      <c r="Z223" s="24">
        <f t="shared" si="96"/>
        <v>152.49484074117362</v>
      </c>
      <c r="AA223" s="24">
        <f t="shared" si="97"/>
        <v>118.40416755173642</v>
      </c>
      <c r="AB223" s="24">
        <f t="shared" si="98"/>
        <v>0.10714416640394162</v>
      </c>
      <c r="AC223" s="24">
        <f t="shared" si="109"/>
        <v>6.9871110677215214</v>
      </c>
      <c r="AD223" s="21">
        <v>3806577</v>
      </c>
      <c r="AE223" s="24">
        <f t="shared" si="99"/>
        <v>1.5502129603578227</v>
      </c>
      <c r="AF223" s="21">
        <v>197085</v>
      </c>
      <c r="AG223" s="24">
        <f t="shared" si="100"/>
        <v>2.030217205479181E-2</v>
      </c>
      <c r="AH223" s="24">
        <f t="shared" si="101"/>
        <v>5.1774862297544487E-2</v>
      </c>
      <c r="AI223" s="24">
        <f t="shared" si="102"/>
        <v>-1170826</v>
      </c>
      <c r="AJ223" s="21">
        <f t="shared" si="103"/>
        <v>-200749</v>
      </c>
      <c r="AK223" s="21">
        <v>790890</v>
      </c>
      <c r="AL223" s="21">
        <v>367225</v>
      </c>
      <c r="AM223" s="21">
        <f t="shared" si="104"/>
        <v>-1304369</v>
      </c>
      <c r="AN223" s="21">
        <f t="shared" si="105"/>
        <v>-261573</v>
      </c>
      <c r="AO223" s="24">
        <f t="shared" si="106"/>
        <v>-10378</v>
      </c>
      <c r="AP223" s="21">
        <f t="shared" si="107"/>
        <v>-1032418</v>
      </c>
      <c r="AQ223" s="21">
        <f t="shared" si="108"/>
        <v>-299774</v>
      </c>
      <c r="AR223" s="5"/>
      <c r="AS223" s="11"/>
      <c r="AT223" s="5"/>
      <c r="AU223" s="5"/>
      <c r="AV223" s="5"/>
      <c r="AW223" s="5"/>
      <c r="AX223" s="5"/>
      <c r="AY223" s="5"/>
      <c r="AZ223" s="5"/>
    </row>
    <row r="224" spans="1:52" s="3" customFormat="1">
      <c r="A224" s="4" t="s">
        <v>277</v>
      </c>
      <c r="B224" s="21">
        <v>282686</v>
      </c>
      <c r="C224" s="21">
        <v>2444594</v>
      </c>
      <c r="D224" s="24">
        <f t="shared" si="37"/>
        <v>42.207577209139842</v>
      </c>
      <c r="E224" s="21">
        <v>1736685</v>
      </c>
      <c r="F224" s="21">
        <v>2853228</v>
      </c>
      <c r="G224" s="24">
        <f t="shared" si="30"/>
        <v>222.16592049426123</v>
      </c>
      <c r="H224" s="21">
        <v>1125595</v>
      </c>
      <c r="I224" s="24">
        <f t="shared" si="33"/>
        <v>168.06151655448716</v>
      </c>
      <c r="J224" s="24">
        <f t="shared" si="10"/>
        <v>96.311981148913929</v>
      </c>
      <c r="K224" s="21">
        <v>-202053</v>
      </c>
      <c r="L224" s="24">
        <f t="shared" si="34"/>
        <v>-7.0815581509784703E-2</v>
      </c>
      <c r="M224" s="24">
        <f t="shared" si="35"/>
        <v>6.4553364772951713</v>
      </c>
      <c r="N224" s="24">
        <f t="shared" si="113"/>
        <v>-0.38472134826905519</v>
      </c>
      <c r="O224" s="21">
        <v>5639432</v>
      </c>
      <c r="P224" s="21">
        <v>8403213</v>
      </c>
      <c r="Q224" s="24">
        <f t="shared" si="93"/>
        <v>0.67110425500341353</v>
      </c>
      <c r="R224" s="21">
        <v>4594069</v>
      </c>
      <c r="S224" s="21">
        <v>4877741</v>
      </c>
      <c r="T224" s="24">
        <f t="shared" si="31"/>
        <v>0.94184357062008828</v>
      </c>
      <c r="U224" s="21">
        <f t="shared" si="112"/>
        <v>528.67617982529237</v>
      </c>
      <c r="V224" s="24"/>
      <c r="W224" s="24">
        <v>1</v>
      </c>
      <c r="X224" s="24">
        <f t="shared" si="94"/>
        <v>96.311981148913929</v>
      </c>
      <c r="Y224" s="24">
        <f t="shared" si="95"/>
        <v>42.207577209139842</v>
      </c>
      <c r="Z224" s="24">
        <f t="shared" si="96"/>
        <v>222.16592049426123</v>
      </c>
      <c r="AA224" s="24">
        <f t="shared" si="97"/>
        <v>168.06151655448716</v>
      </c>
      <c r="AB224" s="24">
        <f t="shared" si="98"/>
        <v>-7.0815581509784703E-2</v>
      </c>
      <c r="AC224" s="24">
        <f t="shared" si="109"/>
        <v>6.92444537193931</v>
      </c>
      <c r="AD224" s="21">
        <v>2763781</v>
      </c>
      <c r="AE224" s="24">
        <f t="shared" si="99"/>
        <v>2.0404771579224259</v>
      </c>
      <c r="AF224" s="21">
        <v>-973741</v>
      </c>
      <c r="AG224" s="24">
        <f t="shared" si="100"/>
        <v>-0.11587722458064552</v>
      </c>
      <c r="AH224" s="24">
        <f t="shared" si="101"/>
        <v>-0.35232205446089976</v>
      </c>
      <c r="AI224" s="24">
        <f t="shared" si="102"/>
        <v>-104330</v>
      </c>
      <c r="AJ224" s="21">
        <f t="shared" si="103"/>
        <v>-853412</v>
      </c>
      <c r="AK224" s="21">
        <v>935833</v>
      </c>
      <c r="AL224" s="21">
        <v>356847</v>
      </c>
      <c r="AM224" s="21">
        <f t="shared" si="104"/>
        <v>-1207993</v>
      </c>
      <c r="AN224" s="21">
        <f t="shared" si="105"/>
        <v>-82261</v>
      </c>
      <c r="AO224" s="24">
        <f t="shared" si="106"/>
        <v>3023</v>
      </c>
      <c r="AP224" s="21">
        <f t="shared" si="107"/>
        <v>-1128755</v>
      </c>
      <c r="AQ224" s="21">
        <f t="shared" si="108"/>
        <v>-771688</v>
      </c>
      <c r="AR224" s="5"/>
      <c r="AS224" s="11"/>
      <c r="AT224" s="5"/>
      <c r="AU224" s="5"/>
      <c r="AV224" s="5"/>
      <c r="AW224" s="5"/>
      <c r="AX224" s="5"/>
      <c r="AY224" s="5"/>
      <c r="AZ224" s="5"/>
    </row>
    <row r="225" spans="1:52" s="3" customFormat="1">
      <c r="A225" s="4" t="s">
        <v>276</v>
      </c>
      <c r="B225" s="21">
        <v>201797</v>
      </c>
      <c r="C225" s="21">
        <v>1689704</v>
      </c>
      <c r="D225" s="24">
        <f t="shared" si="37"/>
        <v>43.591010614876929</v>
      </c>
      <c r="E225" s="21">
        <v>883273</v>
      </c>
      <c r="F225" s="21">
        <v>1983295</v>
      </c>
      <c r="G225" s="24">
        <f t="shared" si="30"/>
        <v>162.55506366929779</v>
      </c>
      <c r="H225" s="21">
        <v>1116382</v>
      </c>
      <c r="I225" s="24">
        <f t="shared" si="33"/>
        <v>241.15432643824005</v>
      </c>
      <c r="J225" s="24">
        <f t="shared" si="10"/>
        <v>-35.008252154065332</v>
      </c>
      <c r="K225" s="21">
        <v>-26540</v>
      </c>
      <c r="L225" s="24">
        <f t="shared" si="34"/>
        <v>-1.3381771244318167E-2</v>
      </c>
      <c r="M225" s="24">
        <f t="shared" si="35"/>
        <v>6.2973873170008074</v>
      </c>
      <c r="N225" s="24">
        <f t="shared" si="113"/>
        <v>-0.30489431619204632</v>
      </c>
      <c r="O225" s="21">
        <v>5557171</v>
      </c>
      <c r="P225" s="21">
        <v>7195220</v>
      </c>
      <c r="Q225" s="24">
        <f t="shared" si="93"/>
        <v>0.77234205486420149</v>
      </c>
      <c r="R225" s="21">
        <v>3202803</v>
      </c>
      <c r="S225" s="21">
        <v>4508636</v>
      </c>
      <c r="T225" s="24">
        <f t="shared" si="31"/>
        <v>0.71037071965889464</v>
      </c>
      <c r="U225" s="21">
        <f t="shared" si="112"/>
        <v>412.27876679710516</v>
      </c>
      <c r="V225" s="24"/>
      <c r="W225" s="24">
        <v>1</v>
      </c>
      <c r="X225" s="24">
        <f t="shared" si="94"/>
        <v>-35.008252154065332</v>
      </c>
      <c r="Y225" s="24">
        <f t="shared" si="95"/>
        <v>43.591010614876929</v>
      </c>
      <c r="Z225" s="24">
        <f t="shared" si="96"/>
        <v>162.55506366929779</v>
      </c>
      <c r="AA225" s="24">
        <f t="shared" si="97"/>
        <v>241.15432643824005</v>
      </c>
      <c r="AB225" s="24">
        <f t="shared" si="98"/>
        <v>-1.3381771244318167E-2</v>
      </c>
      <c r="AC225" s="24">
        <f t="shared" si="109"/>
        <v>6.857044077400535</v>
      </c>
      <c r="AD225" s="21">
        <v>1638049</v>
      </c>
      <c r="AE225" s="24">
        <f t="shared" si="99"/>
        <v>3.3925548014741929</v>
      </c>
      <c r="AF225" s="21">
        <v>-1078071</v>
      </c>
      <c r="AG225" s="24">
        <f t="shared" si="100"/>
        <v>-0.14983155483779509</v>
      </c>
      <c r="AH225" s="24">
        <f t="shared" si="101"/>
        <v>-0.65814331561510064</v>
      </c>
      <c r="AI225" s="24">
        <f t="shared" si="102"/>
        <v>786283</v>
      </c>
      <c r="AJ225" s="21">
        <f t="shared" si="103"/>
        <v>33546</v>
      </c>
      <c r="AK225" s="21">
        <v>911880</v>
      </c>
      <c r="AL225" s="21">
        <v>359870</v>
      </c>
      <c r="AM225" s="21">
        <f t="shared" si="104"/>
        <v>-596025</v>
      </c>
      <c r="AN225" s="21">
        <f t="shared" si="105"/>
        <v>-203485</v>
      </c>
      <c r="AO225" s="24">
        <f t="shared" si="106"/>
        <v>8432</v>
      </c>
      <c r="AP225" s="21">
        <f t="shared" si="107"/>
        <v>-400972</v>
      </c>
      <c r="AQ225" s="21">
        <f t="shared" si="108"/>
        <v>-1051531</v>
      </c>
      <c r="AR225" s="5"/>
      <c r="AS225" s="11"/>
      <c r="AT225" s="5"/>
      <c r="AU225" s="5"/>
      <c r="AV225" s="5"/>
      <c r="AW225" s="5"/>
      <c r="AX225" s="5"/>
      <c r="AY225" s="5"/>
      <c r="AZ225" s="5"/>
    </row>
    <row r="226" spans="1:52" s="3" customFormat="1">
      <c r="A226" s="4" t="s">
        <v>275</v>
      </c>
      <c r="B226" s="21">
        <v>233241</v>
      </c>
      <c r="C226" s="21">
        <v>1637557</v>
      </c>
      <c r="D226" s="24">
        <f t="shared" si="37"/>
        <v>51.987787295342997</v>
      </c>
      <c r="E226" s="21">
        <v>916819</v>
      </c>
      <c r="F226" s="21">
        <v>1983228</v>
      </c>
      <c r="G226" s="24">
        <f t="shared" si="30"/>
        <v>168.73447480572079</v>
      </c>
      <c r="H226" s="21">
        <v>835841</v>
      </c>
      <c r="I226" s="24">
        <f t="shared" si="33"/>
        <v>186.30311189167764</v>
      </c>
      <c r="J226" s="24">
        <f t="shared" si="10"/>
        <v>34.419150209386146</v>
      </c>
      <c r="K226" s="21">
        <v>143316</v>
      </c>
      <c r="L226" s="24">
        <f t="shared" si="34"/>
        <v>7.226400595392965E-2</v>
      </c>
      <c r="M226" s="24">
        <f t="shared" si="35"/>
        <v>6.2973726453449057</v>
      </c>
      <c r="N226" s="24">
        <f t="shared" si="113"/>
        <v>-3.3782165537653249E-5</v>
      </c>
      <c r="O226" s="21">
        <v>5353686</v>
      </c>
      <c r="P226" s="21">
        <v>6599195</v>
      </c>
      <c r="Q226" s="24">
        <f t="shared" si="93"/>
        <v>0.8112634950171953</v>
      </c>
      <c r="R226" s="21">
        <v>2980261</v>
      </c>
      <c r="S226" s="21">
        <v>2322368</v>
      </c>
      <c r="T226" s="24">
        <f t="shared" si="31"/>
        <v>1.2832854224653458</v>
      </c>
      <c r="U226" s="21">
        <f t="shared" si="112"/>
        <v>441.51678820808149</v>
      </c>
      <c r="V226" s="24"/>
      <c r="W226" s="24">
        <v>1</v>
      </c>
      <c r="X226" s="24">
        <f t="shared" si="94"/>
        <v>34.419150209386146</v>
      </c>
      <c r="Y226" s="24">
        <f t="shared" si="95"/>
        <v>51.987787295342997</v>
      </c>
      <c r="Z226" s="24">
        <f t="shared" si="96"/>
        <v>168.73447480572079</v>
      </c>
      <c r="AA226" s="24">
        <f t="shared" si="97"/>
        <v>186.30311189167764</v>
      </c>
      <c r="AB226" s="24">
        <f t="shared" si="98"/>
        <v>7.226400595392965E-2</v>
      </c>
      <c r="AC226" s="24">
        <f t="shared" si="109"/>
        <v>6.8194909615448385</v>
      </c>
      <c r="AD226" s="21">
        <v>1245509</v>
      </c>
      <c r="AE226" s="24">
        <f t="shared" si="99"/>
        <v>4.2983920630039609</v>
      </c>
      <c r="AF226" s="21">
        <v>-291788</v>
      </c>
      <c r="AG226" s="24">
        <f t="shared" si="100"/>
        <v>-4.4215696005346104E-2</v>
      </c>
      <c r="AH226" s="24">
        <f t="shared" si="101"/>
        <v>-0.23427209277492173</v>
      </c>
      <c r="AI226" s="24">
        <f t="shared" si="102"/>
        <v>402413</v>
      </c>
      <c r="AJ226" s="21">
        <f t="shared" si="103"/>
        <v>177660</v>
      </c>
      <c r="AK226" s="21">
        <v>821798</v>
      </c>
      <c r="AL226" s="21">
        <v>368302</v>
      </c>
      <c r="AM226" s="21">
        <f t="shared" si="104"/>
        <v>-232155</v>
      </c>
      <c r="AN226" s="21">
        <f t="shared" si="105"/>
        <v>-280040</v>
      </c>
      <c r="AO226" s="24">
        <f t="shared" si="106"/>
        <v>15051</v>
      </c>
      <c r="AP226" s="21">
        <f t="shared" si="107"/>
        <v>32834</v>
      </c>
      <c r="AQ226" s="21">
        <f t="shared" si="108"/>
        <v>-435104</v>
      </c>
      <c r="AR226" s="5"/>
      <c r="AS226" s="11"/>
      <c r="AT226" s="5"/>
      <c r="AU226" s="5"/>
      <c r="AV226" s="5"/>
      <c r="AW226" s="5"/>
      <c r="AX226" s="5"/>
      <c r="AY226" s="5"/>
      <c r="AZ226" s="5"/>
    </row>
    <row r="227" spans="1:52" s="3" customFormat="1">
      <c r="A227" s="4" t="s">
        <v>273</v>
      </c>
      <c r="B227" s="21">
        <v>129528</v>
      </c>
      <c r="C227" s="21">
        <v>1394902</v>
      </c>
      <c r="D227" s="24">
        <f t="shared" si="37"/>
        <v>33.893219738734338</v>
      </c>
      <c r="E227" s="21">
        <v>1094479</v>
      </c>
      <c r="F227" s="21">
        <v>1710626</v>
      </c>
      <c r="G227" s="24">
        <f t="shared" si="30"/>
        <v>233.53137097179629</v>
      </c>
      <c r="H227" s="21">
        <v>984785</v>
      </c>
      <c r="I227" s="24">
        <f t="shared" si="33"/>
        <v>257.6858625193741</v>
      </c>
      <c r="J227" s="24">
        <f t="shared" si="10"/>
        <v>9.7387281911565537</v>
      </c>
      <c r="K227" s="21">
        <v>306860</v>
      </c>
      <c r="L227" s="24">
        <f t="shared" si="34"/>
        <v>0.17938462293920471</v>
      </c>
      <c r="M227" s="24">
        <f t="shared" si="35"/>
        <v>6.233155068634713</v>
      </c>
      <c r="N227" s="24">
        <f t="shared" si="113"/>
        <v>-0.13745368661596144</v>
      </c>
      <c r="O227" s="21">
        <v>5073646</v>
      </c>
      <c r="P227" s="21">
        <v>6367040</v>
      </c>
      <c r="Q227" s="24">
        <f t="shared" si="93"/>
        <v>0.79686102176207474</v>
      </c>
      <c r="R227" s="21">
        <v>2704202</v>
      </c>
      <c r="S227" s="21">
        <v>2231963</v>
      </c>
      <c r="T227" s="24">
        <f t="shared" si="31"/>
        <v>1.2115801202797716</v>
      </c>
      <c r="U227" s="21">
        <f t="shared" si="112"/>
        <v>535.02856604400051</v>
      </c>
      <c r="V227" s="24"/>
      <c r="W227" s="24">
        <v>1</v>
      </c>
      <c r="X227" s="24">
        <f t="shared" si="94"/>
        <v>9.7387281911565537</v>
      </c>
      <c r="Y227" s="24">
        <f t="shared" si="95"/>
        <v>33.893219738734338</v>
      </c>
      <c r="Z227" s="24">
        <f t="shared" si="96"/>
        <v>233.53137097179629</v>
      </c>
      <c r="AA227" s="24">
        <f t="shared" si="97"/>
        <v>257.6858625193741</v>
      </c>
      <c r="AB227" s="24">
        <f t="shared" si="98"/>
        <v>0.17938462293920471</v>
      </c>
      <c r="AC227" s="24">
        <f t="shared" si="109"/>
        <v>6.8039375782641418</v>
      </c>
      <c r="AD227" s="21">
        <v>1293394</v>
      </c>
      <c r="AE227" s="24">
        <f t="shared" si="99"/>
        <v>3.9227381602203195</v>
      </c>
      <c r="AF227" s="21">
        <v>110625</v>
      </c>
      <c r="AG227" s="24">
        <f t="shared" si="100"/>
        <v>1.7374635623460824E-2</v>
      </c>
      <c r="AH227" s="24">
        <f t="shared" si="101"/>
        <v>8.5530781803533962E-2</v>
      </c>
      <c r="AI227" s="24">
        <f t="shared" si="102"/>
        <v>-12800</v>
      </c>
      <c r="AJ227" s="21">
        <f t="shared" si="103"/>
        <v>-283192</v>
      </c>
      <c r="AK227" s="21">
        <v>697951</v>
      </c>
      <c r="AL227" s="21">
        <v>383353</v>
      </c>
      <c r="AM227" s="21">
        <f t="shared" si="104"/>
        <v>-253865</v>
      </c>
      <c r="AN227" s="21">
        <f t="shared" si="105"/>
        <v>-344899</v>
      </c>
      <c r="AO227" s="24">
        <f t="shared" si="106"/>
        <v>24665</v>
      </c>
      <c r="AP227" s="21">
        <f t="shared" si="107"/>
        <v>66369</v>
      </c>
      <c r="AQ227" s="21">
        <f t="shared" si="108"/>
        <v>-196235</v>
      </c>
      <c r="AR227" s="5"/>
      <c r="AS227" s="11"/>
      <c r="AT227" s="5"/>
      <c r="AU227" s="5"/>
      <c r="AV227" s="5"/>
      <c r="AW227" s="5"/>
      <c r="AX227" s="5"/>
      <c r="AY227" s="5"/>
      <c r="AZ227" s="5"/>
    </row>
    <row r="228" spans="1:52" s="3" customFormat="1">
      <c r="A228" s="4" t="s">
        <v>274</v>
      </c>
      <c r="B228" s="21">
        <v>94238</v>
      </c>
      <c r="C228" s="21">
        <v>1094716</v>
      </c>
      <c r="D228" s="24">
        <f t="shared" si="37"/>
        <v>31.420815992458319</v>
      </c>
      <c r="E228" s="21">
        <v>811287</v>
      </c>
      <c r="F228" s="21">
        <v>1375057</v>
      </c>
      <c r="G228" s="24">
        <f t="shared" si="30"/>
        <v>215.35089454473524</v>
      </c>
      <c r="H228" s="21">
        <v>773479</v>
      </c>
      <c r="I228" s="24">
        <f t="shared" si="33"/>
        <v>257.89322070747119</v>
      </c>
      <c r="J228" s="24">
        <f t="shared" si="10"/>
        <v>-11.121510170277617</v>
      </c>
      <c r="K228" s="21">
        <v>498173</v>
      </c>
      <c r="L228" s="24">
        <f t="shared" si="34"/>
        <v>0.36229261768784859</v>
      </c>
      <c r="M228" s="24">
        <f t="shared" si="35"/>
        <v>6.1383207012734697</v>
      </c>
      <c r="N228" s="24">
        <f t="shared" si="113"/>
        <v>-0.19616736796938664</v>
      </c>
      <c r="O228" s="21">
        <v>4728747</v>
      </c>
      <c r="P228" s="21">
        <v>6113175</v>
      </c>
      <c r="Q228" s="24">
        <f t="shared" si="93"/>
        <v>0.77353372020267697</v>
      </c>
      <c r="R228" s="21">
        <v>2662376</v>
      </c>
      <c r="S228" s="21">
        <v>2224784</v>
      </c>
      <c r="T228" s="24">
        <f t="shared" si="31"/>
        <v>1.1966896561643736</v>
      </c>
      <c r="U228" s="21">
        <f t="shared" si="112"/>
        <v>493.90571369207504</v>
      </c>
      <c r="V228" s="24"/>
      <c r="W228" s="24">
        <v>1</v>
      </c>
      <c r="X228" s="24">
        <f t="shared" si="94"/>
        <v>-11.121510170277617</v>
      </c>
      <c r="Y228" s="24">
        <f t="shared" si="95"/>
        <v>31.420815992458319</v>
      </c>
      <c r="Z228" s="24">
        <f t="shared" si="96"/>
        <v>215.35089454473524</v>
      </c>
      <c r="AA228" s="24">
        <f t="shared" si="97"/>
        <v>257.89322070747119</v>
      </c>
      <c r="AB228" s="24">
        <f t="shared" si="98"/>
        <v>0.36229261768784859</v>
      </c>
      <c r="AC228" s="24">
        <f t="shared" si="109"/>
        <v>6.7862668283836767</v>
      </c>
      <c r="AD228" s="21">
        <v>1277509</v>
      </c>
      <c r="AE228" s="24">
        <f t="shared" si="99"/>
        <v>3.7015371320280326</v>
      </c>
      <c r="AF228" s="21">
        <v>97825</v>
      </c>
      <c r="AG228" s="24">
        <f t="shared" si="100"/>
        <v>1.6002322851873207E-2</v>
      </c>
      <c r="AH228" s="24">
        <f t="shared" si="101"/>
        <v>7.6574802995517055E-2</v>
      </c>
      <c r="AI228" s="24">
        <f t="shared" si="102"/>
        <v>-77102</v>
      </c>
      <c r="AJ228" s="21">
        <f t="shared" si="103"/>
        <v>278368</v>
      </c>
      <c r="AK228" s="21">
        <v>450572</v>
      </c>
      <c r="AL228" s="21">
        <v>408018</v>
      </c>
      <c r="AM228" s="21">
        <f t="shared" si="104"/>
        <v>61259</v>
      </c>
      <c r="AN228" s="21">
        <f t="shared" si="105"/>
        <v>178699</v>
      </c>
      <c r="AO228" s="24">
        <f t="shared" si="106"/>
        <v>-48981</v>
      </c>
      <c r="AP228" s="21">
        <f t="shared" si="107"/>
        <v>-68459</v>
      </c>
      <c r="AQ228" s="21">
        <f t="shared" si="108"/>
        <v>-400348</v>
      </c>
      <c r="AR228" s="5"/>
      <c r="AS228" s="11"/>
      <c r="AT228" s="5"/>
      <c r="AU228" s="5"/>
      <c r="AV228" s="5"/>
      <c r="AW228" s="5"/>
      <c r="AX228" s="5"/>
      <c r="AY228" s="5"/>
      <c r="AZ228" s="5"/>
    </row>
    <row r="229" spans="1:52" s="3" customFormat="1">
      <c r="A229" s="4" t="s">
        <v>272</v>
      </c>
      <c r="B229" s="21">
        <v>60681</v>
      </c>
      <c r="C229" s="21">
        <v>685170</v>
      </c>
      <c r="D229" s="24">
        <f t="shared" si="37"/>
        <v>32.325649108980258</v>
      </c>
      <c r="E229" s="21">
        <v>1089655</v>
      </c>
      <c r="F229" s="21">
        <v>940599</v>
      </c>
      <c r="G229" s="24">
        <f t="shared" si="30"/>
        <v>422.84126923375425</v>
      </c>
      <c r="H229" s="21">
        <v>1305441</v>
      </c>
      <c r="I229" s="24">
        <f t="shared" si="33"/>
        <v>695.42736109286739</v>
      </c>
      <c r="J229" s="24">
        <f t="shared" si="10"/>
        <v>-240.26044275013288</v>
      </c>
      <c r="K229" s="21">
        <v>186068</v>
      </c>
      <c r="L229" s="24">
        <f t="shared" si="34"/>
        <v>0.19781862408954293</v>
      </c>
      <c r="M229" s="24">
        <f t="shared" si="35"/>
        <v>5.9734045126891244</v>
      </c>
      <c r="N229" s="24">
        <f t="shared" si="113"/>
        <v>-0.3159563567183033</v>
      </c>
      <c r="O229" s="21">
        <v>4907446</v>
      </c>
      <c r="P229" s="21">
        <v>6174434</v>
      </c>
      <c r="Q229" s="24">
        <f t="shared" si="93"/>
        <v>0.79480094855658023</v>
      </c>
      <c r="R229" s="21">
        <v>2717107</v>
      </c>
      <c r="S229" s="21">
        <v>3440782</v>
      </c>
      <c r="T229" s="24">
        <f t="shared" si="31"/>
        <v>0.78967717222422107</v>
      </c>
      <c r="U229" s="21">
        <f t="shared" si="112"/>
        <v>910.53165530955869</v>
      </c>
      <c r="V229" s="24"/>
      <c r="W229" s="24">
        <v>1</v>
      </c>
      <c r="X229" s="24">
        <f t="shared" si="94"/>
        <v>-240.26044275013288</v>
      </c>
      <c r="Y229" s="24">
        <f t="shared" si="95"/>
        <v>32.325649108980258</v>
      </c>
      <c r="Z229" s="24">
        <f t="shared" si="96"/>
        <v>422.84126923375425</v>
      </c>
      <c r="AA229" s="24">
        <f t="shared" si="97"/>
        <v>695.42736109286739</v>
      </c>
      <c r="AB229" s="24">
        <f t="shared" si="98"/>
        <v>0.19781862408954293</v>
      </c>
      <c r="AC229" s="24">
        <f t="shared" si="109"/>
        <v>6.7905971527101752</v>
      </c>
      <c r="AD229" s="21">
        <v>1266988</v>
      </c>
      <c r="AE229" s="24">
        <f t="shared" si="99"/>
        <v>3.8733168743508224</v>
      </c>
      <c r="AF229" s="21">
        <v>20723</v>
      </c>
      <c r="AG229" s="24">
        <f t="shared" si="100"/>
        <v>3.3562590514369414E-3</v>
      </c>
      <c r="AH229" s="24">
        <f t="shared" si="101"/>
        <v>1.6356113870060331E-2</v>
      </c>
      <c r="AI229" s="24">
        <f t="shared" si="102"/>
        <v>-119480</v>
      </c>
      <c r="AJ229" s="21">
        <f t="shared" si="103"/>
        <v>-253637</v>
      </c>
      <c r="AK229" s="21">
        <v>455139</v>
      </c>
      <c r="AL229" s="21">
        <v>359037</v>
      </c>
      <c r="AM229" s="21">
        <f t="shared" si="104"/>
        <v>-172723</v>
      </c>
      <c r="AN229" s="21">
        <f t="shared" si="105"/>
        <v>-96910</v>
      </c>
      <c r="AO229" s="24">
        <f t="shared" si="106"/>
        <v>-16872</v>
      </c>
      <c r="AP229" s="21">
        <f t="shared" si="107"/>
        <v>-58941</v>
      </c>
      <c r="AQ229" s="21">
        <f t="shared" si="108"/>
        <v>-165345</v>
      </c>
      <c r="AR229" s="5"/>
      <c r="AS229" s="11"/>
      <c r="AT229" s="5"/>
      <c r="AU229" s="5"/>
      <c r="AV229" s="5"/>
      <c r="AW229" s="5"/>
      <c r="AX229" s="5"/>
      <c r="AY229" s="5"/>
      <c r="AZ229" s="5"/>
    </row>
    <row r="230" spans="1:52" s="3" customFormat="1">
      <c r="A230" s="4" t="s">
        <v>271</v>
      </c>
      <c r="B230" s="21">
        <v>44301</v>
      </c>
      <c r="C230" s="21">
        <v>555269</v>
      </c>
      <c r="D230" s="24">
        <f t="shared" si="37"/>
        <v>29.120777497032972</v>
      </c>
      <c r="E230" s="21">
        <v>836018</v>
      </c>
      <c r="F230" s="21">
        <v>857814</v>
      </c>
      <c r="G230" s="24">
        <f t="shared" si="30"/>
        <v>355.72579836654563</v>
      </c>
      <c r="H230" s="21">
        <v>1419188</v>
      </c>
      <c r="I230" s="24">
        <f t="shared" si="33"/>
        <v>932.88769947538947</v>
      </c>
      <c r="J230" s="24">
        <f t="shared" si="10"/>
        <v>-548.04112361181092</v>
      </c>
      <c r="K230" s="21">
        <v>298266</v>
      </c>
      <c r="L230" s="24">
        <f t="shared" si="34"/>
        <v>0.34770474718295574</v>
      </c>
      <c r="M230" s="24">
        <f t="shared" si="35"/>
        <v>5.9333931298875857</v>
      </c>
      <c r="N230" s="24">
        <f t="shared" si="113"/>
        <v>-8.8013064015590059E-2</v>
      </c>
      <c r="O230" s="21">
        <v>4810536</v>
      </c>
      <c r="P230" s="21">
        <v>6001711</v>
      </c>
      <c r="Q230" s="24">
        <f t="shared" si="93"/>
        <v>0.80152743109423297</v>
      </c>
      <c r="R230" s="21">
        <v>2326623</v>
      </c>
      <c r="S230" s="21">
        <v>4078774</v>
      </c>
      <c r="T230" s="24">
        <f t="shared" si="31"/>
        <v>0.57042214155528104</v>
      </c>
      <c r="U230" s="21">
        <f t="shared" si="112"/>
        <v>770.0408564743401</v>
      </c>
      <c r="V230" s="24"/>
      <c r="W230" s="24">
        <v>1</v>
      </c>
      <c r="X230" s="24">
        <f t="shared" si="94"/>
        <v>-548.04112361181092</v>
      </c>
      <c r="Y230" s="24">
        <f t="shared" si="95"/>
        <v>29.120777497032972</v>
      </c>
      <c r="Z230" s="24">
        <f t="shared" si="96"/>
        <v>355.72579836654563</v>
      </c>
      <c r="AA230" s="24">
        <f t="shared" si="97"/>
        <v>932.88769947538947</v>
      </c>
      <c r="AB230" s="24">
        <f t="shared" si="98"/>
        <v>0.34770474718295574</v>
      </c>
      <c r="AC230" s="24">
        <f t="shared" si="109"/>
        <v>6.7782750790383366</v>
      </c>
      <c r="AD230" s="21">
        <v>1191175</v>
      </c>
      <c r="AE230" s="24">
        <f t="shared" si="99"/>
        <v>4.038479652444015</v>
      </c>
      <c r="AF230" s="21">
        <v>-98757</v>
      </c>
      <c r="AG230" s="24">
        <f t="shared" si="100"/>
        <v>-1.6454807637355413E-2</v>
      </c>
      <c r="AH230" s="24">
        <f t="shared" si="101"/>
        <v>-8.2907213465695642E-2</v>
      </c>
      <c r="AI230" s="24">
        <f t="shared" si="102"/>
        <v>-127477</v>
      </c>
      <c r="AJ230" s="21">
        <f t="shared" si="103"/>
        <v>-140886</v>
      </c>
      <c r="AK230" s="21">
        <v>413782</v>
      </c>
      <c r="AL230" s="21">
        <v>342165</v>
      </c>
      <c r="AM230" s="21">
        <f t="shared" si="104"/>
        <v>-409162</v>
      </c>
      <c r="AN230" s="21">
        <f t="shared" si="105"/>
        <v>-169626</v>
      </c>
      <c r="AO230" s="24">
        <f t="shared" si="106"/>
        <v>-38848</v>
      </c>
      <c r="AP230" s="21">
        <f t="shared" si="107"/>
        <v>-200688</v>
      </c>
      <c r="AQ230" s="21">
        <f t="shared" si="108"/>
        <v>-397023</v>
      </c>
      <c r="AR230" s="5"/>
      <c r="AS230" s="11"/>
      <c r="AT230" s="5"/>
      <c r="AU230" s="5"/>
      <c r="AV230" s="5"/>
      <c r="AW230" s="5"/>
      <c r="AX230" s="5"/>
      <c r="AY230" s="5"/>
      <c r="AZ230" s="5"/>
    </row>
    <row r="231" spans="1:52" s="3" customFormat="1">
      <c r="A231" s="4" t="s">
        <v>61</v>
      </c>
      <c r="B231" s="21">
        <v>31066</v>
      </c>
      <c r="C231" s="21">
        <v>374561</v>
      </c>
      <c r="D231" s="24">
        <f t="shared" si="37"/>
        <v>30.273012940482324</v>
      </c>
      <c r="E231" s="21">
        <v>695132</v>
      </c>
      <c r="F231" s="21">
        <v>591461</v>
      </c>
      <c r="G231" s="24">
        <f t="shared" si="30"/>
        <v>428.97702468970903</v>
      </c>
      <c r="H231" s="21">
        <v>1437194</v>
      </c>
      <c r="I231" s="24">
        <f t="shared" si="33"/>
        <v>1400.5083551143873</v>
      </c>
      <c r="J231" s="24">
        <f t="shared" si="10"/>
        <v>-941.25831748419591</v>
      </c>
      <c r="K231" s="21">
        <v>179183</v>
      </c>
      <c r="L231" s="24">
        <f t="shared" si="34"/>
        <v>0.3029498141043957</v>
      </c>
      <c r="M231" s="24">
        <f t="shared" si="35"/>
        <v>5.7719261132188988</v>
      </c>
      <c r="N231" s="24">
        <f t="shared" si="113"/>
        <v>-0.31050204356655403</v>
      </c>
      <c r="O231" s="21">
        <v>4640910</v>
      </c>
      <c r="P231" s="21">
        <v>5592549</v>
      </c>
      <c r="Q231" s="24">
        <f t="shared" si="93"/>
        <v>0.82983805774433095</v>
      </c>
      <c r="R231" s="21">
        <v>2161186</v>
      </c>
      <c r="S231" s="21">
        <v>2613279</v>
      </c>
      <c r="T231" s="24">
        <f t="shared" si="31"/>
        <v>0.82700163281455974</v>
      </c>
      <c r="U231" s="21">
        <f t="shared" si="112"/>
        <v>918.80302507448721</v>
      </c>
      <c r="V231" s="24"/>
      <c r="W231" s="24">
        <v>1</v>
      </c>
      <c r="X231" s="24">
        <f t="shared" si="94"/>
        <v>-941.25831748419591</v>
      </c>
      <c r="Y231" s="24">
        <f t="shared" si="95"/>
        <v>30.273012940482324</v>
      </c>
      <c r="Z231" s="24">
        <f t="shared" si="96"/>
        <v>428.97702468970903</v>
      </c>
      <c r="AA231" s="24">
        <f t="shared" si="97"/>
        <v>1400.5083551143873</v>
      </c>
      <c r="AB231" s="24">
        <f t="shared" si="98"/>
        <v>0.3029498141043957</v>
      </c>
      <c r="AC231" s="24">
        <f t="shared" si="109"/>
        <v>6.7476097979249277</v>
      </c>
      <c r="AD231" s="21">
        <v>951639</v>
      </c>
      <c r="AE231" s="24">
        <f t="shared" si="99"/>
        <v>4.876754735776907</v>
      </c>
      <c r="AF231" s="21">
        <v>-226234</v>
      </c>
      <c r="AG231" s="24">
        <f t="shared" si="100"/>
        <v>-4.045275240324224E-2</v>
      </c>
      <c r="AH231" s="24">
        <f t="shared" si="101"/>
        <v>-0.23773090426096449</v>
      </c>
      <c r="AI231" s="24">
        <f t="shared" si="102"/>
        <v>226234</v>
      </c>
      <c r="AJ231" s="21">
        <f t="shared" si="103"/>
        <v>5129515</v>
      </c>
      <c r="AK231" s="21">
        <v>378637</v>
      </c>
      <c r="AL231" s="21">
        <v>303317</v>
      </c>
      <c r="AM231" s="21">
        <f t="shared" si="104"/>
        <v>20188535</v>
      </c>
      <c r="AN231" s="21">
        <f t="shared" si="105"/>
        <v>8969275</v>
      </c>
      <c r="AO231" s="24">
        <f t="shared" si="106"/>
        <v>-303317</v>
      </c>
      <c r="AP231" s="21">
        <f t="shared" si="107"/>
        <v>11522577</v>
      </c>
      <c r="AQ231" s="21">
        <f t="shared" si="108"/>
        <v>-405417</v>
      </c>
      <c r="AR231" s="5"/>
      <c r="AS231" s="11"/>
      <c r="AT231" s="5"/>
      <c r="AU231" s="5"/>
      <c r="AV231" s="5"/>
      <c r="AW231" s="5"/>
      <c r="AX231" s="5"/>
      <c r="AY231" s="5"/>
      <c r="AZ231" s="5"/>
    </row>
    <row r="232" spans="1:52" s="15" customFormat="1">
      <c r="A232" s="12" t="s">
        <v>292</v>
      </c>
      <c r="B232" s="46">
        <v>4648258</v>
      </c>
      <c r="C232" s="46">
        <v>30522875</v>
      </c>
      <c r="D232" s="32">
        <f t="shared" si="37"/>
        <v>55.585005344352396</v>
      </c>
      <c r="E232" s="46">
        <v>5824647</v>
      </c>
      <c r="F232" s="46">
        <v>33836014</v>
      </c>
      <c r="G232" s="32">
        <f t="shared" si="30"/>
        <v>62.832346475562986</v>
      </c>
      <c r="H232" s="46">
        <v>5809328</v>
      </c>
      <c r="I232" s="32">
        <f t="shared" si="33"/>
        <v>69.469364206353433</v>
      </c>
      <c r="J232" s="32">
        <f t="shared" si="10"/>
        <v>48.947987613561949</v>
      </c>
      <c r="K232" s="46">
        <v>76118</v>
      </c>
      <c r="L232" s="32">
        <f t="shared" si="34"/>
        <v>2.2496148630273059E-3</v>
      </c>
      <c r="M232" s="32">
        <f t="shared" si="35"/>
        <v>7.5293791959814795</v>
      </c>
      <c r="N232" s="32"/>
      <c r="O232" s="46">
        <v>13610185</v>
      </c>
      <c r="P232" s="46">
        <v>25781084</v>
      </c>
      <c r="Q232" s="32">
        <f t="shared" si="93"/>
        <v>0.52791360518432817</v>
      </c>
      <c r="R232" s="46">
        <v>15721961</v>
      </c>
      <c r="S232" s="46">
        <v>10536349</v>
      </c>
      <c r="T232" s="32">
        <f t="shared" si="31"/>
        <v>1.4921640313926579</v>
      </c>
      <c r="U232" s="46">
        <f t="shared" si="112"/>
        <v>236.83695325469378</v>
      </c>
      <c r="V232" s="32"/>
      <c r="W232" s="32" t="s">
        <v>417</v>
      </c>
      <c r="X232" s="32" t="e">
        <f t="shared" si="94"/>
        <v>#VALUE!</v>
      </c>
      <c r="Y232" s="32" t="e">
        <f t="shared" si="95"/>
        <v>#VALUE!</v>
      </c>
      <c r="Z232" s="32" t="e">
        <f t="shared" si="96"/>
        <v>#VALUE!</v>
      </c>
      <c r="AA232" s="32" t="e">
        <f t="shared" si="97"/>
        <v>#VALUE!</v>
      </c>
      <c r="AB232" s="32" t="e">
        <f t="shared" si="98"/>
        <v>#VALUE!</v>
      </c>
      <c r="AC232" s="32">
        <f t="shared" si="109"/>
        <v>7.4113011738909709</v>
      </c>
      <c r="AD232" s="32"/>
      <c r="AE232" s="32" t="e">
        <f t="shared" si="99"/>
        <v>#DIV/0!</v>
      </c>
      <c r="AF232" s="32"/>
      <c r="AG232" s="32">
        <f t="shared" si="100"/>
        <v>0</v>
      </c>
      <c r="AH232" s="32" t="e">
        <f t="shared" si="101"/>
        <v>#DIV/0!</v>
      </c>
      <c r="AI232" s="32">
        <f t="shared" si="102"/>
        <v>0</v>
      </c>
      <c r="AJ232" s="46">
        <f t="shared" si="103"/>
        <v>872428</v>
      </c>
      <c r="AK232" s="32"/>
      <c r="AL232" s="32"/>
      <c r="AM232" s="46">
        <f t="shared" si="104"/>
        <v>736760</v>
      </c>
      <c r="AN232" s="46">
        <f t="shared" si="105"/>
        <v>2675564</v>
      </c>
      <c r="AO232" s="32">
        <f t="shared" si="106"/>
        <v>0</v>
      </c>
      <c r="AP232" s="46">
        <f t="shared" si="107"/>
        <v>-1938804</v>
      </c>
      <c r="AQ232" s="46">
        <f t="shared" si="108"/>
        <v>-76118</v>
      </c>
      <c r="AR232" s="13"/>
      <c r="AS232" s="14"/>
      <c r="AT232" s="13"/>
      <c r="AU232" s="13"/>
      <c r="AV232" s="13"/>
      <c r="AW232" s="13"/>
      <c r="AX232" s="13"/>
      <c r="AY232" s="13"/>
      <c r="AZ232" s="13"/>
    </row>
    <row r="233" spans="1:52" s="15" customFormat="1">
      <c r="A233" s="12" t="s">
        <v>293</v>
      </c>
      <c r="B233" s="46">
        <v>6662282</v>
      </c>
      <c r="C233" s="46">
        <v>29518823</v>
      </c>
      <c r="D233" s="32">
        <f t="shared" si="37"/>
        <v>82.379061319619694</v>
      </c>
      <c r="E233" s="46">
        <v>6697075</v>
      </c>
      <c r="F233" s="46">
        <v>31822273</v>
      </c>
      <c r="G233" s="32">
        <f t="shared" si="30"/>
        <v>76.815140609220464</v>
      </c>
      <c r="H233" s="46">
        <v>8241945</v>
      </c>
      <c r="I233" s="32">
        <f t="shared" si="33"/>
        <v>101.91158112909855</v>
      </c>
      <c r="J233" s="32">
        <f t="shared" si="10"/>
        <v>57.282620799741608</v>
      </c>
      <c r="K233" s="46">
        <v>1724067</v>
      </c>
      <c r="L233" s="32">
        <f t="shared" si="34"/>
        <v>5.4177996650333557E-2</v>
      </c>
      <c r="M233" s="32">
        <f t="shared" si="35"/>
        <v>7.5027311971867858</v>
      </c>
      <c r="N233" s="32">
        <f>(F233-F232)/F232</f>
        <v>-5.9514722981258962E-2</v>
      </c>
      <c r="O233" s="46">
        <v>16285749</v>
      </c>
      <c r="P233" s="46">
        <v>26517844</v>
      </c>
      <c r="Q233" s="32">
        <f t="shared" si="93"/>
        <v>0.61414302761566886</v>
      </c>
      <c r="R233" s="46">
        <v>19262133</v>
      </c>
      <c r="S233" s="46">
        <v>13602129</v>
      </c>
      <c r="T233" s="32">
        <f t="shared" si="31"/>
        <v>1.4161116248787231</v>
      </c>
      <c r="U233" s="46">
        <f t="shared" si="112"/>
        <v>318.44258185433063</v>
      </c>
      <c r="V233" s="32"/>
      <c r="W233" s="32" t="s">
        <v>417</v>
      </c>
      <c r="X233" s="32" t="e">
        <f t="shared" si="94"/>
        <v>#VALUE!</v>
      </c>
      <c r="Y233" s="32" t="e">
        <f t="shared" si="95"/>
        <v>#VALUE!</v>
      </c>
      <c r="Z233" s="32" t="e">
        <f t="shared" si="96"/>
        <v>#VALUE!</v>
      </c>
      <c r="AA233" s="32" t="e">
        <f t="shared" si="97"/>
        <v>#VALUE!</v>
      </c>
      <c r="AB233" s="32" t="e">
        <f t="shared" si="98"/>
        <v>#VALUE!</v>
      </c>
      <c r="AC233" s="32">
        <f t="shared" si="109"/>
        <v>7.4235382114006887</v>
      </c>
      <c r="AD233" s="32"/>
      <c r="AE233" s="32" t="e">
        <f t="shared" si="99"/>
        <v>#DIV/0!</v>
      </c>
      <c r="AF233" s="32"/>
      <c r="AG233" s="32">
        <f t="shared" si="100"/>
        <v>0</v>
      </c>
      <c r="AH233" s="32" t="e">
        <f t="shared" si="101"/>
        <v>#DIV/0!</v>
      </c>
      <c r="AI233" s="32">
        <f t="shared" si="102"/>
        <v>0</v>
      </c>
      <c r="AJ233" s="46">
        <f t="shared" si="103"/>
        <v>1937190</v>
      </c>
      <c r="AK233" s="32"/>
      <c r="AL233" s="32"/>
      <c r="AM233" s="46">
        <f t="shared" si="104"/>
        <v>24671943</v>
      </c>
      <c r="AN233" s="46">
        <f t="shared" si="105"/>
        <v>10480579</v>
      </c>
      <c r="AO233" s="32">
        <f t="shared" si="106"/>
        <v>0</v>
      </c>
      <c r="AP233" s="46">
        <f t="shared" si="107"/>
        <v>14191364</v>
      </c>
      <c r="AQ233" s="46">
        <f t="shared" si="108"/>
        <v>-1724067</v>
      </c>
      <c r="AR233" s="13"/>
      <c r="AS233" s="14"/>
      <c r="AT233" s="13"/>
      <c r="AU233" s="13"/>
      <c r="AV233" s="13"/>
      <c r="AW233" s="13"/>
      <c r="AX233" s="13"/>
      <c r="AY233" s="13"/>
      <c r="AZ233" s="13"/>
    </row>
    <row r="234" spans="1:52" s="15" customFormat="1">
      <c r="A234" s="12" t="s">
        <v>291</v>
      </c>
      <c r="B234" s="46">
        <v>7496490</v>
      </c>
      <c r="C234" s="46">
        <v>31495074</v>
      </c>
      <c r="D234" s="32">
        <f t="shared" si="37"/>
        <v>86.877676489980615</v>
      </c>
      <c r="E234" s="46">
        <v>8634265</v>
      </c>
      <c r="F234" s="46">
        <v>41427340</v>
      </c>
      <c r="G234" s="32">
        <f t="shared" si="30"/>
        <v>76.073113190467936</v>
      </c>
      <c r="H234" s="46">
        <v>8472766</v>
      </c>
      <c r="I234" s="32">
        <f t="shared" si="33"/>
        <v>98.19185025569395</v>
      </c>
      <c r="J234" s="32">
        <f t="shared" si="10"/>
        <v>64.758939424754615</v>
      </c>
      <c r="K234" s="46">
        <v>1692152</v>
      </c>
      <c r="L234" s="32">
        <f t="shared" si="34"/>
        <v>4.0846262395799492E-2</v>
      </c>
      <c r="M234" s="32">
        <f t="shared" si="35"/>
        <v>7.6172870486637576</v>
      </c>
      <c r="N234" s="32">
        <f t="shared" ref="N234:N244" si="114">(F234-F233)/F233</f>
        <v>0.30183472437685394</v>
      </c>
      <c r="O234" s="46">
        <v>26766328</v>
      </c>
      <c r="P234" s="46">
        <v>51189787</v>
      </c>
      <c r="Q234" s="32">
        <f t="shared" si="93"/>
        <v>0.52288414483928214</v>
      </c>
      <c r="R234" s="46">
        <v>26490720</v>
      </c>
      <c r="S234" s="46">
        <v>14511922</v>
      </c>
      <c r="T234" s="32">
        <f t="shared" si="31"/>
        <v>1.8254453131707846</v>
      </c>
      <c r="U234" s="46">
        <f t="shared" si="112"/>
        <v>325.94242562329293</v>
      </c>
      <c r="V234" s="32"/>
      <c r="W234" s="32" t="s">
        <v>417</v>
      </c>
      <c r="X234" s="32" t="e">
        <f t="shared" si="94"/>
        <v>#VALUE!</v>
      </c>
      <c r="Y234" s="32" t="e">
        <f t="shared" si="95"/>
        <v>#VALUE!</v>
      </c>
      <c r="Z234" s="32" t="e">
        <f t="shared" si="96"/>
        <v>#VALUE!</v>
      </c>
      <c r="AA234" s="32" t="e">
        <f t="shared" si="97"/>
        <v>#VALUE!</v>
      </c>
      <c r="AB234" s="32" t="e">
        <f t="shared" si="98"/>
        <v>#VALUE!</v>
      </c>
      <c r="AC234" s="32">
        <f t="shared" si="109"/>
        <v>7.7091833224606363</v>
      </c>
      <c r="AD234" s="32"/>
      <c r="AE234" s="32" t="e">
        <f t="shared" si="99"/>
        <v>#DIV/0!</v>
      </c>
      <c r="AF234" s="32"/>
      <c r="AG234" s="32">
        <f t="shared" si="100"/>
        <v>0</v>
      </c>
      <c r="AH234" s="32" t="e">
        <f t="shared" si="101"/>
        <v>#DIV/0!</v>
      </c>
      <c r="AI234" s="32">
        <f t="shared" si="102"/>
        <v>0</v>
      </c>
      <c r="AJ234" s="46">
        <f t="shared" si="103"/>
        <v>-84588</v>
      </c>
      <c r="AK234" s="32"/>
      <c r="AL234" s="32"/>
      <c r="AM234" s="46">
        <f t="shared" si="104"/>
        <v>958649</v>
      </c>
      <c r="AN234" s="46">
        <f t="shared" si="105"/>
        <v>-1651551</v>
      </c>
      <c r="AO234" s="32">
        <f t="shared" si="106"/>
        <v>0</v>
      </c>
      <c r="AP234" s="46">
        <f t="shared" si="107"/>
        <v>2610200</v>
      </c>
      <c r="AQ234" s="46">
        <f t="shared" si="108"/>
        <v>-1692152</v>
      </c>
      <c r="AR234" s="13"/>
      <c r="AS234" s="14"/>
      <c r="AT234" s="13"/>
      <c r="AU234" s="13"/>
      <c r="AV234" s="13"/>
      <c r="AW234" s="13"/>
      <c r="AX234" s="13"/>
      <c r="AY234" s="13"/>
      <c r="AZ234" s="13"/>
    </row>
    <row r="235" spans="1:52" s="15" customFormat="1">
      <c r="A235" s="12" t="s">
        <v>290</v>
      </c>
      <c r="B235" s="46">
        <v>5526688</v>
      </c>
      <c r="C235" s="46">
        <v>28956209</v>
      </c>
      <c r="D235" s="32">
        <f t="shared" si="37"/>
        <v>69.665235528587317</v>
      </c>
      <c r="E235" s="46">
        <v>8549677</v>
      </c>
      <c r="F235" s="46">
        <v>40822462</v>
      </c>
      <c r="G235" s="32">
        <f t="shared" si="30"/>
        <v>76.443995587527269</v>
      </c>
      <c r="H235" s="46">
        <v>7125027</v>
      </c>
      <c r="I235" s="32">
        <f t="shared" si="33"/>
        <v>89.812684215672007</v>
      </c>
      <c r="J235" s="32">
        <f t="shared" si="10"/>
        <v>56.296546900442578</v>
      </c>
      <c r="K235" s="46"/>
      <c r="L235" s="32"/>
      <c r="M235" s="32">
        <f t="shared" si="35"/>
        <v>7.6108991934415684</v>
      </c>
      <c r="N235" s="32">
        <f t="shared" si="114"/>
        <v>-1.4600937448554506E-2</v>
      </c>
      <c r="O235" s="46">
        <v>25114777</v>
      </c>
      <c r="P235" s="46">
        <v>52148436</v>
      </c>
      <c r="Q235" s="32">
        <f t="shared" si="93"/>
        <v>0.48160173010749546</v>
      </c>
      <c r="R235" s="46">
        <v>25253796</v>
      </c>
      <c r="S235" s="46">
        <v>14410360</v>
      </c>
      <c r="T235" s="32">
        <f t="shared" si="31"/>
        <v>1.7524750249126324</v>
      </c>
      <c r="U235" s="46"/>
      <c r="V235" s="32"/>
      <c r="W235" s="32" t="s">
        <v>417</v>
      </c>
      <c r="X235" s="32" t="e">
        <f t="shared" si="94"/>
        <v>#VALUE!</v>
      </c>
      <c r="Y235" s="32" t="e">
        <f t="shared" si="95"/>
        <v>#VALUE!</v>
      </c>
      <c r="Z235" s="32" t="e">
        <f t="shared" si="96"/>
        <v>#VALUE!</v>
      </c>
      <c r="AA235" s="32" t="e">
        <f t="shared" si="97"/>
        <v>#VALUE!</v>
      </c>
      <c r="AB235" s="32" t="e">
        <f t="shared" si="98"/>
        <v>#VALUE!</v>
      </c>
      <c r="AC235" s="32">
        <f t="shared" si="109"/>
        <v>7.7172412878966785</v>
      </c>
      <c r="AD235" s="32"/>
      <c r="AE235" s="32" t="e">
        <f t="shared" si="99"/>
        <v>#DIV/0!</v>
      </c>
      <c r="AF235" s="32"/>
      <c r="AG235" s="32">
        <f t="shared" si="100"/>
        <v>0</v>
      </c>
      <c r="AH235" s="32" t="e">
        <f t="shared" si="101"/>
        <v>#DIV/0!</v>
      </c>
      <c r="AI235" s="32">
        <f t="shared" si="102"/>
        <v>0</v>
      </c>
      <c r="AJ235" s="46">
        <f t="shared" si="103"/>
        <v>5390476</v>
      </c>
      <c r="AK235" s="32"/>
      <c r="AL235" s="32"/>
      <c r="AM235" s="46">
        <f t="shared" si="104"/>
        <v>1349327</v>
      </c>
      <c r="AN235" s="46">
        <f t="shared" si="105"/>
        <v>-1407673</v>
      </c>
      <c r="AO235" s="32">
        <f t="shared" si="106"/>
        <v>0</v>
      </c>
      <c r="AP235" s="46">
        <f t="shared" si="107"/>
        <v>2757000</v>
      </c>
      <c r="AQ235" s="46">
        <f t="shared" si="108"/>
        <v>0</v>
      </c>
      <c r="AR235" s="13"/>
      <c r="AS235" s="14"/>
      <c r="AT235" s="13"/>
      <c r="AU235" s="13"/>
      <c r="AV235" s="13"/>
      <c r="AW235" s="13"/>
      <c r="AX235" s="13"/>
      <c r="AY235" s="13"/>
      <c r="AZ235" s="13"/>
    </row>
    <row r="236" spans="1:52" s="15" customFormat="1">
      <c r="A236" s="12" t="s">
        <v>289</v>
      </c>
      <c r="B236" s="46">
        <v>6198279</v>
      </c>
      <c r="C236" s="46">
        <v>31068650</v>
      </c>
      <c r="D236" s="32">
        <f t="shared" si="37"/>
        <v>72.818478916850268</v>
      </c>
      <c r="E236" s="46">
        <v>13940153</v>
      </c>
      <c r="F236" s="46">
        <v>44668608</v>
      </c>
      <c r="G236" s="32">
        <f t="shared" si="30"/>
        <v>113.90898603780087</v>
      </c>
      <c r="H236" s="46">
        <v>4485498</v>
      </c>
      <c r="I236" s="32">
        <f t="shared" si="33"/>
        <v>52.696424530837355</v>
      </c>
      <c r="J236" s="32">
        <f t="shared" si="10"/>
        <v>134.03104042381378</v>
      </c>
      <c r="K236" s="46">
        <v>1568320</v>
      </c>
      <c r="L236" s="32">
        <f t="shared" si="34"/>
        <v>3.5110115811085939E-2</v>
      </c>
      <c r="M236" s="32">
        <f t="shared" si="35"/>
        <v>7.6500024188399101</v>
      </c>
      <c r="N236" s="32">
        <f t="shared" si="114"/>
        <v>9.4216414482791361E-2</v>
      </c>
      <c r="O236" s="46">
        <v>23707104</v>
      </c>
      <c r="P236" s="46">
        <v>53497763</v>
      </c>
      <c r="Q236" s="32">
        <f t="shared" si="93"/>
        <v>0.44314196838473413</v>
      </c>
      <c r="R236" s="46">
        <v>28861222</v>
      </c>
      <c r="S236" s="46">
        <v>15400452</v>
      </c>
      <c r="T236" s="32">
        <f t="shared" si="31"/>
        <v>1.8740503200815144</v>
      </c>
      <c r="U236" s="46">
        <f t="shared" ref="U236:U267" si="115">(D236+G236+I236+J236+L236)</f>
        <v>373.49004002511339</v>
      </c>
      <c r="V236" s="32"/>
      <c r="W236" s="32">
        <v>0</v>
      </c>
      <c r="X236" s="32">
        <f t="shared" si="94"/>
        <v>0</v>
      </c>
      <c r="Y236" s="32">
        <f t="shared" si="95"/>
        <v>0</v>
      </c>
      <c r="Z236" s="32">
        <f t="shared" si="96"/>
        <v>0</v>
      </c>
      <c r="AA236" s="32">
        <f t="shared" si="97"/>
        <v>0</v>
      </c>
      <c r="AB236" s="32">
        <f t="shared" si="98"/>
        <v>0</v>
      </c>
      <c r="AC236" s="32">
        <f t="shared" si="109"/>
        <v>7.7283356224498707</v>
      </c>
      <c r="AD236" s="32"/>
      <c r="AE236" s="32" t="e">
        <f t="shared" si="99"/>
        <v>#DIV/0!</v>
      </c>
      <c r="AF236" s="32"/>
      <c r="AG236" s="32">
        <f t="shared" si="100"/>
        <v>0</v>
      </c>
      <c r="AH236" s="32" t="e">
        <f t="shared" si="101"/>
        <v>#DIV/0!</v>
      </c>
      <c r="AI236" s="32">
        <f t="shared" si="102"/>
        <v>2924181</v>
      </c>
      <c r="AJ236" s="46">
        <f t="shared" si="103"/>
        <v>-2917147</v>
      </c>
      <c r="AK236" s="32"/>
      <c r="AL236" s="32"/>
      <c r="AM236" s="46">
        <f t="shared" si="104"/>
        <v>705019</v>
      </c>
      <c r="AN236" s="46">
        <f t="shared" si="105"/>
        <v>-2219162</v>
      </c>
      <c r="AO236" s="32">
        <f t="shared" si="106"/>
        <v>5928825</v>
      </c>
      <c r="AP236" s="46">
        <f t="shared" si="107"/>
        <v>-3004644</v>
      </c>
      <c r="AQ236" s="46">
        <f t="shared" si="108"/>
        <v>-1568320</v>
      </c>
      <c r="AR236" s="13"/>
      <c r="AS236" s="14"/>
      <c r="AT236" s="13"/>
      <c r="AU236" s="13"/>
      <c r="AV236" s="13"/>
      <c r="AW236" s="13"/>
      <c r="AX236" s="13"/>
      <c r="AY236" s="13"/>
      <c r="AZ236" s="13"/>
    </row>
    <row r="237" spans="1:52" s="15" customFormat="1">
      <c r="A237" s="12" t="s">
        <v>288</v>
      </c>
      <c r="B237" s="46">
        <v>7492532</v>
      </c>
      <c r="C237" s="46">
        <v>37662821</v>
      </c>
      <c r="D237" s="32">
        <f t="shared" si="37"/>
        <v>72.612037744065958</v>
      </c>
      <c r="E237" s="46">
        <v>11023006</v>
      </c>
      <c r="F237" s="46">
        <v>51875411</v>
      </c>
      <c r="G237" s="32">
        <f t="shared" si="30"/>
        <v>77.558849413260546</v>
      </c>
      <c r="H237" s="46">
        <v>4035272</v>
      </c>
      <c r="I237" s="32">
        <f t="shared" si="33"/>
        <v>39.106849696680982</v>
      </c>
      <c r="J237" s="32">
        <f t="shared" si="10"/>
        <v>111.06403746064551</v>
      </c>
      <c r="K237" s="46">
        <v>5183578</v>
      </c>
      <c r="L237" s="32">
        <f t="shared" si="34"/>
        <v>9.992360349684748E-2</v>
      </c>
      <c r="M237" s="32">
        <f t="shared" si="35"/>
        <v>7.7149615505746061</v>
      </c>
      <c r="N237" s="32">
        <f t="shared" si="114"/>
        <v>0.16133932358044378</v>
      </c>
      <c r="O237" s="46">
        <v>21487942</v>
      </c>
      <c r="P237" s="46">
        <v>54202782</v>
      </c>
      <c r="Q237" s="32">
        <f t="shared" si="93"/>
        <v>0.3964361460266006</v>
      </c>
      <c r="R237" s="46">
        <v>31015276</v>
      </c>
      <c r="S237" s="46">
        <v>14496319</v>
      </c>
      <c r="T237" s="32">
        <f t="shared" si="31"/>
        <v>2.1395276966518191</v>
      </c>
      <c r="U237" s="46">
        <f t="shared" si="115"/>
        <v>300.44169791814983</v>
      </c>
      <c r="V237" s="32"/>
      <c r="W237" s="32">
        <v>0</v>
      </c>
      <c r="X237" s="32">
        <f t="shared" si="94"/>
        <v>0</v>
      </c>
      <c r="Y237" s="32">
        <f t="shared" si="95"/>
        <v>0</v>
      </c>
      <c r="Z237" s="32">
        <f t="shared" si="96"/>
        <v>0</v>
      </c>
      <c r="AA237" s="32">
        <f t="shared" si="97"/>
        <v>0</v>
      </c>
      <c r="AB237" s="32">
        <f t="shared" si="98"/>
        <v>0</v>
      </c>
      <c r="AC237" s="32">
        <f t="shared" si="109"/>
        <v>7.734021577612963</v>
      </c>
      <c r="AD237" s="46">
        <v>32714840</v>
      </c>
      <c r="AE237" s="32">
        <f t="shared" si="99"/>
        <v>0.65682552627492596</v>
      </c>
      <c r="AF237" s="46">
        <v>2924181</v>
      </c>
      <c r="AG237" s="32">
        <f t="shared" si="100"/>
        <v>5.3948909854848411E-2</v>
      </c>
      <c r="AH237" s="32">
        <f t="shared" si="101"/>
        <v>8.9383930962217764E-2</v>
      </c>
      <c r="AI237" s="32">
        <f t="shared" si="102"/>
        <v>234774</v>
      </c>
      <c r="AJ237" s="46">
        <f t="shared" si="103"/>
        <v>486972</v>
      </c>
      <c r="AK237" s="46">
        <v>22643474</v>
      </c>
      <c r="AL237" s="46">
        <v>5928825</v>
      </c>
      <c r="AM237" s="46">
        <f t="shared" si="104"/>
        <v>1933692</v>
      </c>
      <c r="AN237" s="46">
        <f t="shared" si="105"/>
        <v>-1225263</v>
      </c>
      <c r="AO237" s="32">
        <f t="shared" si="106"/>
        <v>-3279344</v>
      </c>
      <c r="AP237" s="46">
        <f t="shared" si="107"/>
        <v>6438299</v>
      </c>
      <c r="AQ237" s="46">
        <f t="shared" si="108"/>
        <v>-2259397</v>
      </c>
      <c r="AR237" s="13"/>
      <c r="AS237" s="14"/>
      <c r="AT237" s="13"/>
      <c r="AU237" s="13"/>
      <c r="AV237" s="13"/>
      <c r="AW237" s="13"/>
      <c r="AX237" s="13"/>
      <c r="AY237" s="13"/>
      <c r="AZ237" s="13"/>
    </row>
    <row r="238" spans="1:52" s="15" customFormat="1">
      <c r="A238" s="12" t="s">
        <v>287</v>
      </c>
      <c r="B238" s="46">
        <v>10065926</v>
      </c>
      <c r="C238" s="46">
        <v>37762818</v>
      </c>
      <c r="D238" s="32">
        <f t="shared" si="37"/>
        <v>97.293136068394048</v>
      </c>
      <c r="E238" s="46">
        <v>11509978</v>
      </c>
      <c r="F238" s="46">
        <v>50197499</v>
      </c>
      <c r="G238" s="32">
        <f t="shared" si="30"/>
        <v>83.692256660037984</v>
      </c>
      <c r="H238" s="46">
        <v>3294571</v>
      </c>
      <c r="I238" s="32">
        <f t="shared" si="33"/>
        <v>31.843979837521662</v>
      </c>
      <c r="J238" s="32">
        <f t="shared" si="10"/>
        <v>149.14141289091037</v>
      </c>
      <c r="K238" s="46">
        <v>4723366</v>
      </c>
      <c r="L238" s="32">
        <f t="shared" si="34"/>
        <v>9.4095644087766203E-2</v>
      </c>
      <c r="M238" s="32">
        <f t="shared" si="35"/>
        <v>7.7006820797434852</v>
      </c>
      <c r="N238" s="32">
        <f t="shared" si="114"/>
        <v>-3.2345035300057674E-2</v>
      </c>
      <c r="O238" s="46">
        <v>20262679</v>
      </c>
      <c r="P238" s="46">
        <v>56136474</v>
      </c>
      <c r="Q238" s="32">
        <f t="shared" si="93"/>
        <v>0.36095389603557931</v>
      </c>
      <c r="R238" s="46">
        <v>34624793</v>
      </c>
      <c r="S238" s="46">
        <v>14840801</v>
      </c>
      <c r="T238" s="32">
        <f t="shared" si="31"/>
        <v>2.3330811456874869</v>
      </c>
      <c r="U238" s="46">
        <f t="shared" si="115"/>
        <v>362.06488110095182</v>
      </c>
      <c r="V238" s="32"/>
      <c r="W238" s="32">
        <v>0</v>
      </c>
      <c r="X238" s="32">
        <f t="shared" si="94"/>
        <v>0</v>
      </c>
      <c r="Y238" s="32">
        <f t="shared" si="95"/>
        <v>0</v>
      </c>
      <c r="Z238" s="32">
        <f t="shared" si="96"/>
        <v>0</v>
      </c>
      <c r="AA238" s="32">
        <f t="shared" si="97"/>
        <v>0</v>
      </c>
      <c r="AB238" s="32">
        <f t="shared" si="98"/>
        <v>0</v>
      </c>
      <c r="AC238" s="32">
        <f t="shared" si="109"/>
        <v>7.7492451305920742</v>
      </c>
      <c r="AD238" s="46">
        <v>35873795</v>
      </c>
      <c r="AE238" s="32">
        <f t="shared" si="99"/>
        <v>0.5648323239846802</v>
      </c>
      <c r="AF238" s="46">
        <v>3158955</v>
      </c>
      <c r="AG238" s="32">
        <f t="shared" si="100"/>
        <v>5.6272771959279093E-2</v>
      </c>
      <c r="AH238" s="32">
        <f t="shared" si="101"/>
        <v>8.805745252209865E-2</v>
      </c>
      <c r="AI238" s="32">
        <f t="shared" si="102"/>
        <v>-2824082</v>
      </c>
      <c r="AJ238" s="46">
        <f t="shared" si="103"/>
        <v>1082527</v>
      </c>
      <c r="AK238" s="46">
        <v>20726849</v>
      </c>
      <c r="AL238" s="46">
        <v>2649481</v>
      </c>
      <c r="AM238" s="46">
        <f t="shared" si="104"/>
        <v>756026</v>
      </c>
      <c r="AN238" s="46">
        <f t="shared" si="105"/>
        <v>-3444477</v>
      </c>
      <c r="AO238" s="32">
        <f t="shared" si="106"/>
        <v>10741944</v>
      </c>
      <c r="AP238" s="46">
        <f t="shared" si="107"/>
        <v>-6541441</v>
      </c>
      <c r="AQ238" s="46">
        <f t="shared" si="108"/>
        <v>-1564411</v>
      </c>
      <c r="AR238" s="13"/>
      <c r="AS238" s="14"/>
      <c r="AT238" s="13"/>
      <c r="AU238" s="13"/>
      <c r="AV238" s="13"/>
      <c r="AW238" s="13"/>
      <c r="AX238" s="13"/>
      <c r="AY238" s="13"/>
      <c r="AZ238" s="13"/>
    </row>
    <row r="239" spans="1:52" s="15" customFormat="1">
      <c r="A239" s="12" t="s">
        <v>286</v>
      </c>
      <c r="B239" s="46">
        <v>7366249</v>
      </c>
      <c r="C239" s="46">
        <v>33574607</v>
      </c>
      <c r="D239" s="32">
        <f t="shared" si="37"/>
        <v>80.080785011124632</v>
      </c>
      <c r="E239" s="46">
        <v>12592505</v>
      </c>
      <c r="F239" s="46">
        <v>47060544</v>
      </c>
      <c r="G239" s="32">
        <f t="shared" si="30"/>
        <v>97.667046199040954</v>
      </c>
      <c r="H239" s="46">
        <v>2356253</v>
      </c>
      <c r="I239" s="32">
        <f t="shared" si="33"/>
        <v>25.615559550704496</v>
      </c>
      <c r="J239" s="32">
        <f t="shared" si="10"/>
        <v>152.13227165946111</v>
      </c>
      <c r="K239" s="46">
        <v>10399956</v>
      </c>
      <c r="L239" s="32">
        <f t="shared" si="34"/>
        <v>0.22099098556956759</v>
      </c>
      <c r="M239" s="32">
        <f t="shared" si="35"/>
        <v>7.6726569431296889</v>
      </c>
      <c r="N239" s="32">
        <f t="shared" si="114"/>
        <v>-6.2492256835345525E-2</v>
      </c>
      <c r="O239" s="46">
        <v>16818202</v>
      </c>
      <c r="P239" s="46">
        <v>56892500</v>
      </c>
      <c r="Q239" s="32">
        <f t="shared" si="93"/>
        <v>0.29561369249022279</v>
      </c>
      <c r="R239" s="46">
        <v>38804594</v>
      </c>
      <c r="S239" s="46">
        <v>12346883</v>
      </c>
      <c r="T239" s="32">
        <f t="shared" si="31"/>
        <v>3.1428656123168901</v>
      </c>
      <c r="U239" s="46">
        <f t="shared" si="115"/>
        <v>355.71665340590079</v>
      </c>
      <c r="V239" s="32"/>
      <c r="W239" s="32">
        <v>0</v>
      </c>
      <c r="X239" s="32">
        <f t="shared" si="94"/>
        <v>0</v>
      </c>
      <c r="Y239" s="32">
        <f t="shared" si="95"/>
        <v>0</v>
      </c>
      <c r="Z239" s="32">
        <f t="shared" si="96"/>
        <v>0</v>
      </c>
      <c r="AA239" s="32">
        <f t="shared" si="97"/>
        <v>0</v>
      </c>
      <c r="AB239" s="32">
        <f t="shared" si="98"/>
        <v>0</v>
      </c>
      <c r="AC239" s="32">
        <f t="shared" si="109"/>
        <v>7.7550550181824214</v>
      </c>
      <c r="AD239" s="46">
        <v>87839828</v>
      </c>
      <c r="AE239" s="32">
        <f t="shared" si="99"/>
        <v>0.19146442317714921</v>
      </c>
      <c r="AF239" s="46">
        <v>334873</v>
      </c>
      <c r="AG239" s="32">
        <f t="shared" si="100"/>
        <v>5.886065825899723E-3</v>
      </c>
      <c r="AH239" s="32">
        <f t="shared" si="101"/>
        <v>3.8123139312158036E-3</v>
      </c>
      <c r="AI239" s="32">
        <f t="shared" si="102"/>
        <v>6464355</v>
      </c>
      <c r="AJ239" s="46">
        <f t="shared" si="103"/>
        <v>-1186112</v>
      </c>
      <c r="AK239" s="46">
        <v>2266732</v>
      </c>
      <c r="AL239" s="46">
        <v>13391425</v>
      </c>
      <c r="AM239" s="46">
        <f t="shared" si="104"/>
        <v>6066391</v>
      </c>
      <c r="AN239" s="46">
        <f t="shared" si="105"/>
        <v>1365797</v>
      </c>
      <c r="AO239" s="32">
        <f t="shared" si="106"/>
        <v>4054415</v>
      </c>
      <c r="AP239" s="46">
        <f t="shared" si="107"/>
        <v>646179</v>
      </c>
      <c r="AQ239" s="46">
        <f t="shared" si="108"/>
        <v>-10065083</v>
      </c>
      <c r="AR239" s="13"/>
      <c r="AS239" s="14"/>
      <c r="AT239" s="13"/>
      <c r="AU239" s="13"/>
      <c r="AV239" s="13"/>
      <c r="AW239" s="13"/>
      <c r="AX239" s="13"/>
      <c r="AY239" s="13"/>
      <c r="AZ239" s="13"/>
    </row>
    <row r="240" spans="1:52" s="15" customFormat="1">
      <c r="A240" s="12" t="s">
        <v>285</v>
      </c>
      <c r="B240" s="46">
        <v>6928654</v>
      </c>
      <c r="C240" s="46">
        <v>35027347</v>
      </c>
      <c r="D240" s="32">
        <f t="shared" si="37"/>
        <v>72.199550539753972</v>
      </c>
      <c r="E240" s="46">
        <v>11406393</v>
      </c>
      <c r="F240" s="46">
        <v>49572989</v>
      </c>
      <c r="G240" s="32">
        <f t="shared" si="30"/>
        <v>83.983909967583358</v>
      </c>
      <c r="H240" s="46">
        <v>3853456</v>
      </c>
      <c r="I240" s="32">
        <f t="shared" si="33"/>
        <v>40.154666580943172</v>
      </c>
      <c r="J240" s="32">
        <f t="shared" si="10"/>
        <v>116.02879392639414</v>
      </c>
      <c r="K240" s="46">
        <v>14633679</v>
      </c>
      <c r="L240" s="32">
        <f t="shared" si="34"/>
        <v>0.29519460688561666</v>
      </c>
      <c r="M240" s="32">
        <f t="shared" si="35"/>
        <v>7.6952451054508639</v>
      </c>
      <c r="N240" s="32">
        <f t="shared" si="114"/>
        <v>5.3387504402839035E-2</v>
      </c>
      <c r="O240" s="46">
        <v>18183999</v>
      </c>
      <c r="P240" s="46">
        <v>62958891</v>
      </c>
      <c r="Q240" s="32">
        <f t="shared" si="93"/>
        <v>0.28882336888685028</v>
      </c>
      <c r="R240" s="46">
        <v>43516564</v>
      </c>
      <c r="S240" s="46">
        <v>11926586</v>
      </c>
      <c r="T240" s="32">
        <f t="shared" si="31"/>
        <v>3.6487024870319136</v>
      </c>
      <c r="U240" s="46">
        <f t="shared" si="115"/>
        <v>312.66211562156025</v>
      </c>
      <c r="V240" s="32"/>
      <c r="W240" s="32">
        <v>1</v>
      </c>
      <c r="X240" s="32">
        <f t="shared" si="94"/>
        <v>116.02879392639414</v>
      </c>
      <c r="Y240" s="32">
        <f t="shared" si="95"/>
        <v>72.199550539753972</v>
      </c>
      <c r="Z240" s="32">
        <f t="shared" si="96"/>
        <v>83.983909967583358</v>
      </c>
      <c r="AA240" s="32">
        <f t="shared" si="97"/>
        <v>40.154666580943172</v>
      </c>
      <c r="AB240" s="32">
        <f t="shared" si="98"/>
        <v>0.29519460688561666</v>
      </c>
      <c r="AC240" s="32">
        <f t="shared" si="109"/>
        <v>7.7990570694650119</v>
      </c>
      <c r="AD240" s="46">
        <v>97167338</v>
      </c>
      <c r="AE240" s="32">
        <f t="shared" si="99"/>
        <v>0.18714106380067755</v>
      </c>
      <c r="AF240" s="46">
        <v>6799228</v>
      </c>
      <c r="AG240" s="32">
        <f t="shared" si="100"/>
        <v>0.10799472309637728</v>
      </c>
      <c r="AH240" s="32">
        <f t="shared" si="101"/>
        <v>6.9974418770225033E-2</v>
      </c>
      <c r="AI240" s="32">
        <f t="shared" si="102"/>
        <v>-384923</v>
      </c>
      <c r="AJ240" s="46">
        <f t="shared" si="103"/>
        <v>3345865</v>
      </c>
      <c r="AK240" s="46">
        <v>2266732</v>
      </c>
      <c r="AL240" s="46">
        <v>17445840</v>
      </c>
      <c r="AM240" s="46">
        <f t="shared" si="104"/>
        <v>4494235</v>
      </c>
      <c r="AN240" s="46">
        <f t="shared" si="105"/>
        <v>-1920070</v>
      </c>
      <c r="AO240" s="32">
        <f t="shared" si="106"/>
        <v>10849591</v>
      </c>
      <c r="AP240" s="46">
        <f t="shared" si="107"/>
        <v>-4435286</v>
      </c>
      <c r="AQ240" s="46">
        <f t="shared" si="108"/>
        <v>-7834451</v>
      </c>
      <c r="AR240" s="13"/>
      <c r="AS240" s="14"/>
      <c r="AT240" s="13"/>
      <c r="AU240" s="13"/>
      <c r="AV240" s="13"/>
      <c r="AW240" s="13"/>
      <c r="AX240" s="13"/>
      <c r="AY240" s="13"/>
      <c r="AZ240" s="13"/>
    </row>
    <row r="241" spans="1:52" s="15" customFormat="1">
      <c r="A241" s="12" t="s">
        <v>284</v>
      </c>
      <c r="B241" s="46">
        <v>7451824</v>
      </c>
      <c r="C241" s="46">
        <v>40642329</v>
      </c>
      <c r="D241" s="32">
        <f t="shared" si="37"/>
        <v>66.923225782656303</v>
      </c>
      <c r="E241" s="46">
        <v>14752258</v>
      </c>
      <c r="F241" s="46">
        <v>59988200</v>
      </c>
      <c r="G241" s="32">
        <f t="shared" si="30"/>
        <v>89.760555742629393</v>
      </c>
      <c r="H241" s="46">
        <v>4155498</v>
      </c>
      <c r="I241" s="32">
        <f t="shared" si="33"/>
        <v>37.319632199227563</v>
      </c>
      <c r="J241" s="32">
        <f t="shared" si="10"/>
        <v>119.36414932605814</v>
      </c>
      <c r="K241" s="46">
        <v>6527850</v>
      </c>
      <c r="L241" s="32">
        <f t="shared" si="34"/>
        <v>0.10881890105053994</v>
      </c>
      <c r="M241" s="32">
        <f t="shared" si="35"/>
        <v>7.7780658307356623</v>
      </c>
      <c r="N241" s="32">
        <f t="shared" si="114"/>
        <v>0.21009850747551251</v>
      </c>
      <c r="O241" s="46">
        <v>16263929</v>
      </c>
      <c r="P241" s="46">
        <v>67453126</v>
      </c>
      <c r="Q241" s="32">
        <f t="shared" si="93"/>
        <v>0.2411145333724044</v>
      </c>
      <c r="R241" s="46">
        <v>51974506</v>
      </c>
      <c r="S241" s="46">
        <v>9089174</v>
      </c>
      <c r="T241" s="32">
        <f t="shared" si="31"/>
        <v>5.7182870522667955</v>
      </c>
      <c r="U241" s="46">
        <f t="shared" si="115"/>
        <v>313.47638195162193</v>
      </c>
      <c r="V241" s="32"/>
      <c r="W241" s="32">
        <v>0</v>
      </c>
      <c r="X241" s="32">
        <f t="shared" si="94"/>
        <v>0</v>
      </c>
      <c r="Y241" s="32">
        <f t="shared" si="95"/>
        <v>0</v>
      </c>
      <c r="Z241" s="32">
        <f t="shared" si="96"/>
        <v>0</v>
      </c>
      <c r="AA241" s="32">
        <f t="shared" si="97"/>
        <v>0</v>
      </c>
      <c r="AB241" s="32">
        <f t="shared" si="98"/>
        <v>0</v>
      </c>
      <c r="AC241" s="32">
        <f t="shared" si="109"/>
        <v>7.8290020811108443</v>
      </c>
      <c r="AD241" s="46">
        <v>51189197</v>
      </c>
      <c r="AE241" s="32">
        <f t="shared" si="99"/>
        <v>0.31772190136133605</v>
      </c>
      <c r="AF241" s="46">
        <v>6414305</v>
      </c>
      <c r="AG241" s="32">
        <f t="shared" si="100"/>
        <v>9.5092775981946334E-2</v>
      </c>
      <c r="AH241" s="32">
        <f t="shared" si="101"/>
        <v>0.12530583357265793</v>
      </c>
      <c r="AI241" s="32">
        <f t="shared" si="102"/>
        <v>-5367093</v>
      </c>
      <c r="AJ241" s="46">
        <f t="shared" si="103"/>
        <v>-4378588</v>
      </c>
      <c r="AK241" s="46">
        <v>14715788</v>
      </c>
      <c r="AL241" s="46">
        <v>28295431</v>
      </c>
      <c r="AM241" s="46">
        <f t="shared" si="104"/>
        <v>-14598282</v>
      </c>
      <c r="AN241" s="46">
        <f t="shared" si="105"/>
        <v>604506</v>
      </c>
      <c r="AO241" s="32">
        <f t="shared" si="106"/>
        <v>-5759556</v>
      </c>
      <c r="AP241" s="46">
        <f t="shared" si="107"/>
        <v>-9443232</v>
      </c>
      <c r="AQ241" s="46">
        <f t="shared" si="108"/>
        <v>-113545</v>
      </c>
      <c r="AR241" s="13"/>
      <c r="AS241" s="14"/>
      <c r="AT241" s="13"/>
      <c r="AU241" s="13"/>
      <c r="AV241" s="13"/>
      <c r="AW241" s="13"/>
      <c r="AX241" s="13"/>
      <c r="AY241" s="13"/>
      <c r="AZ241" s="13"/>
    </row>
    <row r="242" spans="1:52" s="15" customFormat="1">
      <c r="A242" s="12" t="s">
        <v>283</v>
      </c>
      <c r="B242" s="46">
        <v>5998582</v>
      </c>
      <c r="C242" s="46">
        <v>2934644</v>
      </c>
      <c r="D242" s="32">
        <f t="shared" si="37"/>
        <v>746.08110217116621</v>
      </c>
      <c r="E242" s="46">
        <v>10373670</v>
      </c>
      <c r="F242" s="46">
        <v>52243564</v>
      </c>
      <c r="G242" s="32">
        <f t="shared" si="30"/>
        <v>72.475712989259307</v>
      </c>
      <c r="H242" s="46">
        <v>2837850</v>
      </c>
      <c r="I242" s="32">
        <f t="shared" si="33"/>
        <v>352.96112577879978</v>
      </c>
      <c r="J242" s="32">
        <f t="shared" si="10"/>
        <v>465.59568938162568</v>
      </c>
      <c r="K242" s="46">
        <v>11867701</v>
      </c>
      <c r="L242" s="32">
        <f t="shared" si="34"/>
        <v>0.22716101451271586</v>
      </c>
      <c r="M242" s="32">
        <f t="shared" si="35"/>
        <v>7.718032796382194</v>
      </c>
      <c r="N242" s="32">
        <f t="shared" si="114"/>
        <v>-0.12910265685584832</v>
      </c>
      <c r="O242" s="46">
        <v>16868435</v>
      </c>
      <c r="P242" s="46">
        <v>52854844</v>
      </c>
      <c r="Q242" s="32">
        <f t="shared" si="93"/>
        <v>0.31914643433627388</v>
      </c>
      <c r="R242" s="46">
        <v>40163037</v>
      </c>
      <c r="S242" s="46">
        <v>8907533</v>
      </c>
      <c r="T242" s="32">
        <f t="shared" si="31"/>
        <v>4.5088844464567241</v>
      </c>
      <c r="U242" s="46">
        <f t="shared" si="115"/>
        <v>1637.3407913353635</v>
      </c>
      <c r="V242" s="32"/>
      <c r="W242" s="32">
        <v>0</v>
      </c>
      <c r="X242" s="32">
        <f t="shared" si="94"/>
        <v>0</v>
      </c>
      <c r="Y242" s="32">
        <f t="shared" si="95"/>
        <v>0</v>
      </c>
      <c r="Z242" s="32">
        <f t="shared" si="96"/>
        <v>0</v>
      </c>
      <c r="AA242" s="32">
        <f t="shared" si="97"/>
        <v>0</v>
      </c>
      <c r="AB242" s="32">
        <f t="shared" si="98"/>
        <v>0</v>
      </c>
      <c r="AC242" s="32">
        <f t="shared" si="109"/>
        <v>7.7230847953533264</v>
      </c>
      <c r="AD242" s="46">
        <v>35986409</v>
      </c>
      <c r="AE242" s="32">
        <f t="shared" si="99"/>
        <v>0.46874460299720377</v>
      </c>
      <c r="AF242" s="46">
        <v>1047212</v>
      </c>
      <c r="AG242" s="32">
        <f t="shared" si="100"/>
        <v>1.9812980622930229E-2</v>
      </c>
      <c r="AH242" s="32">
        <f t="shared" si="101"/>
        <v>2.9100208359216947E-2</v>
      </c>
      <c r="AI242" s="32">
        <f t="shared" si="102"/>
        <v>-1047212</v>
      </c>
      <c r="AJ242" s="46">
        <f t="shared" si="103"/>
        <v>2992619</v>
      </c>
      <c r="AK242" s="46">
        <v>11958975</v>
      </c>
      <c r="AL242" s="46">
        <v>22535875</v>
      </c>
      <c r="AM242" s="46">
        <f t="shared" si="104"/>
        <v>-1774843</v>
      </c>
      <c r="AN242" s="46">
        <f t="shared" si="105"/>
        <v>-3127080</v>
      </c>
      <c r="AO242" s="32">
        <f t="shared" si="106"/>
        <v>-22535875</v>
      </c>
      <c r="AP242" s="46">
        <f t="shared" si="107"/>
        <v>23888112</v>
      </c>
      <c r="AQ242" s="46">
        <f t="shared" si="108"/>
        <v>-10820489</v>
      </c>
      <c r="AR242" s="13"/>
      <c r="AS242" s="14"/>
      <c r="AT242" s="13"/>
      <c r="AU242" s="13"/>
      <c r="AV242" s="13"/>
      <c r="AW242" s="13"/>
      <c r="AX242" s="13"/>
      <c r="AY242" s="13"/>
      <c r="AZ242" s="13"/>
    </row>
    <row r="243" spans="1:52" s="15" customFormat="1">
      <c r="A243" s="12" t="s">
        <v>282</v>
      </c>
      <c r="B243" s="46">
        <v>6211443</v>
      </c>
      <c r="C243" s="46">
        <v>1190220</v>
      </c>
      <c r="D243" s="32">
        <f t="shared" si="37"/>
        <v>1904.8383450118465</v>
      </c>
      <c r="E243" s="46">
        <v>13366289</v>
      </c>
      <c r="F243" s="46">
        <v>46034977</v>
      </c>
      <c r="G243" s="32">
        <f t="shared" si="30"/>
        <v>105.97801504277932</v>
      </c>
      <c r="H243" s="46">
        <v>2354682</v>
      </c>
      <c r="I243" s="32">
        <f t="shared" si="33"/>
        <v>722.10089731310177</v>
      </c>
      <c r="J243" s="32">
        <f t="shared" si="10"/>
        <v>1288.7154627415241</v>
      </c>
      <c r="K243" s="46">
        <v>-2405369</v>
      </c>
      <c r="L243" s="32">
        <f t="shared" si="34"/>
        <v>-5.2250900440332579E-2</v>
      </c>
      <c r="M243" s="32">
        <f t="shared" si="35"/>
        <v>7.6630879305053039</v>
      </c>
      <c r="N243" s="32">
        <f t="shared" si="114"/>
        <v>-0.11883926984766965</v>
      </c>
      <c r="O243" s="46">
        <v>13741355</v>
      </c>
      <c r="P243" s="46">
        <v>51080001</v>
      </c>
      <c r="Q243" s="32">
        <f t="shared" si="93"/>
        <v>0.26901634164024391</v>
      </c>
      <c r="R243" s="46">
        <v>35908333</v>
      </c>
      <c r="S243" s="46">
        <v>8317121</v>
      </c>
      <c r="T243" s="32">
        <f t="shared" si="31"/>
        <v>4.317399374134391</v>
      </c>
      <c r="U243" s="46">
        <f t="shared" si="115"/>
        <v>4021.5804692088113</v>
      </c>
      <c r="V243" s="32"/>
      <c r="W243" s="32">
        <v>0</v>
      </c>
      <c r="X243" s="32">
        <f t="shared" si="94"/>
        <v>0</v>
      </c>
      <c r="Y243" s="32">
        <f t="shared" si="95"/>
        <v>0</v>
      </c>
      <c r="Z243" s="32">
        <f t="shared" si="96"/>
        <v>0</v>
      </c>
      <c r="AA243" s="32">
        <f t="shared" si="97"/>
        <v>0</v>
      </c>
      <c r="AB243" s="32">
        <f t="shared" si="98"/>
        <v>0</v>
      </c>
      <c r="AC243" s="32">
        <f t="shared" si="109"/>
        <v>7.7082508970936185</v>
      </c>
      <c r="AD243" s="32"/>
      <c r="AE243" s="32" t="e">
        <f t="shared" si="99"/>
        <v>#DIV/0!</v>
      </c>
      <c r="AF243" s="32"/>
      <c r="AG243" s="32">
        <f t="shared" si="100"/>
        <v>0</v>
      </c>
      <c r="AH243" s="32" t="e">
        <f t="shared" si="101"/>
        <v>#DIV/0!</v>
      </c>
      <c r="AI243" s="32">
        <f t="shared" si="102"/>
        <v>0</v>
      </c>
      <c r="AJ243" s="46">
        <f t="shared" si="103"/>
        <v>-804720</v>
      </c>
      <c r="AK243" s="32"/>
      <c r="AL243" s="32"/>
      <c r="AM243" s="46">
        <f t="shared" si="104"/>
        <v>-11461342</v>
      </c>
      <c r="AN243" s="46">
        <f t="shared" si="105"/>
        <v>-3787887</v>
      </c>
      <c r="AO243" s="32">
        <f t="shared" si="106"/>
        <v>0</v>
      </c>
      <c r="AP243" s="46">
        <f t="shared" si="107"/>
        <v>-7673455</v>
      </c>
      <c r="AQ243" s="46">
        <f t="shared" si="108"/>
        <v>2405369</v>
      </c>
      <c r="AR243" s="13"/>
      <c r="AS243" s="14"/>
      <c r="AT243" s="13"/>
      <c r="AU243" s="13"/>
      <c r="AV243" s="13"/>
      <c r="AW243" s="13"/>
      <c r="AX243" s="13"/>
      <c r="AY243" s="13"/>
      <c r="AZ243" s="13"/>
    </row>
    <row r="244" spans="1:52" s="15" customFormat="1">
      <c r="A244" s="12" t="s">
        <v>62</v>
      </c>
      <c r="B244" s="46">
        <v>5977580</v>
      </c>
      <c r="C244" s="46">
        <v>35992314</v>
      </c>
      <c r="D244" s="32">
        <f t="shared" si="37"/>
        <v>60.618961592744498</v>
      </c>
      <c r="E244" s="46">
        <v>12561569</v>
      </c>
      <c r="F244" s="46">
        <v>39358498</v>
      </c>
      <c r="G244" s="32">
        <f t="shared" si="30"/>
        <v>116.49257258241917</v>
      </c>
      <c r="H244" s="46">
        <v>6530852</v>
      </c>
      <c r="I244" s="32">
        <f t="shared" si="33"/>
        <v>66.229722823600625</v>
      </c>
      <c r="J244" s="32">
        <f t="shared" ref="J244:J382" si="116">(D244+G244-I244)</f>
        <v>110.88181135156306</v>
      </c>
      <c r="K244" s="46">
        <v>-6877931</v>
      </c>
      <c r="L244" s="32">
        <f t="shared" si="34"/>
        <v>-0.17475085050247599</v>
      </c>
      <c r="M244" s="32">
        <f t="shared" si="35"/>
        <v>7.5950385165184908</v>
      </c>
      <c r="N244" s="32">
        <f t="shared" si="114"/>
        <v>-0.14503057099387712</v>
      </c>
      <c r="O244" s="46">
        <v>9953468</v>
      </c>
      <c r="P244" s="46">
        <v>39618659</v>
      </c>
      <c r="Q244" s="32">
        <f t="shared" si="93"/>
        <v>0.25123182488332074</v>
      </c>
      <c r="R244" s="46">
        <v>26803785</v>
      </c>
      <c r="S244" s="46">
        <v>7576559</v>
      </c>
      <c r="T244" s="32">
        <f t="shared" si="31"/>
        <v>3.5377253711084413</v>
      </c>
      <c r="U244" s="46">
        <f t="shared" si="115"/>
        <v>354.04831749982492</v>
      </c>
      <c r="V244" s="32"/>
      <c r="W244" s="32" t="s">
        <v>417</v>
      </c>
      <c r="X244" s="32" t="e">
        <f t="shared" si="94"/>
        <v>#VALUE!</v>
      </c>
      <c r="Y244" s="32" t="e">
        <f t="shared" si="95"/>
        <v>#VALUE!</v>
      </c>
      <c r="Z244" s="32" t="e">
        <f t="shared" si="96"/>
        <v>#VALUE!</v>
      </c>
      <c r="AA244" s="32" t="e">
        <f t="shared" si="97"/>
        <v>#VALUE!</v>
      </c>
      <c r="AB244" s="32" t="e">
        <f t="shared" si="98"/>
        <v>#VALUE!</v>
      </c>
      <c r="AC244" s="32">
        <f t="shared" si="109"/>
        <v>7.597899771587274</v>
      </c>
      <c r="AD244" s="32"/>
      <c r="AE244" s="32" t="e">
        <f t="shared" si="99"/>
        <v>#DIV/0!</v>
      </c>
      <c r="AF244" s="32"/>
      <c r="AG244" s="32">
        <f t="shared" si="100"/>
        <v>0</v>
      </c>
      <c r="AH244" s="32" t="e">
        <f t="shared" si="101"/>
        <v>#DIV/0!</v>
      </c>
      <c r="AI244" s="32">
        <f t="shared" si="102"/>
        <v>116048</v>
      </c>
      <c r="AJ244" s="46">
        <f t="shared" si="103"/>
        <v>-12526126</v>
      </c>
      <c r="AK244" s="32"/>
      <c r="AL244" s="32"/>
      <c r="AM244" s="46">
        <f t="shared" si="104"/>
        <v>-36928382</v>
      </c>
      <c r="AN244" s="46">
        <f t="shared" si="105"/>
        <v>-9038958</v>
      </c>
      <c r="AO244" s="32">
        <f t="shared" si="106"/>
        <v>776010</v>
      </c>
      <c r="AP244" s="46">
        <f t="shared" si="107"/>
        <v>-28665434</v>
      </c>
      <c r="AQ244" s="46">
        <f t="shared" si="108"/>
        <v>6877931</v>
      </c>
      <c r="AR244" s="13"/>
      <c r="AS244" s="14"/>
      <c r="AT244" s="13"/>
      <c r="AU244" s="13"/>
      <c r="AV244" s="13"/>
      <c r="AW244" s="13"/>
      <c r="AX244" s="13"/>
      <c r="AY244" s="13"/>
      <c r="AZ244" s="13"/>
    </row>
    <row r="245" spans="1:52" s="3" customFormat="1">
      <c r="A245" s="4" t="s">
        <v>303</v>
      </c>
      <c r="B245" s="21">
        <v>3608</v>
      </c>
      <c r="C245" s="21">
        <v>178461</v>
      </c>
      <c r="D245" s="24">
        <f t="shared" si="37"/>
        <v>7.3793153686239572</v>
      </c>
      <c r="E245" s="21">
        <v>35443</v>
      </c>
      <c r="F245" s="21">
        <v>307748</v>
      </c>
      <c r="G245" s="24">
        <f t="shared" si="30"/>
        <v>42.036650116328943</v>
      </c>
      <c r="H245" s="21">
        <v>56923</v>
      </c>
      <c r="I245" s="24">
        <f t="shared" si="33"/>
        <v>116.4226077406268</v>
      </c>
      <c r="J245" s="24">
        <f t="shared" si="116"/>
        <v>-67.00664225567391</v>
      </c>
      <c r="K245" s="21">
        <v>172486</v>
      </c>
      <c r="L245" s="24">
        <f t="shared" si="34"/>
        <v>0.56047805347232149</v>
      </c>
      <c r="M245" s="24">
        <f t="shared" si="35"/>
        <v>5.4881952392092472</v>
      </c>
      <c r="N245" s="24"/>
      <c r="O245" s="21">
        <v>914510</v>
      </c>
      <c r="P245" s="21">
        <v>2690277</v>
      </c>
      <c r="Q245" s="24">
        <f t="shared" si="93"/>
        <v>0.33993153864825071</v>
      </c>
      <c r="R245" s="21">
        <v>776010</v>
      </c>
      <c r="S245" s="21">
        <v>177012</v>
      </c>
      <c r="T245" s="24">
        <f t="shared" si="31"/>
        <v>4.3839400718595352</v>
      </c>
      <c r="U245" s="21">
        <f t="shared" si="115"/>
        <v>99.392409023378107</v>
      </c>
      <c r="V245" s="24"/>
      <c r="W245" s="24">
        <v>1</v>
      </c>
      <c r="X245" s="24">
        <f t="shared" si="94"/>
        <v>-67.00664225567391</v>
      </c>
      <c r="Y245" s="24">
        <f t="shared" si="95"/>
        <v>7.3793153686239572</v>
      </c>
      <c r="Z245" s="24">
        <f t="shared" si="96"/>
        <v>42.036650116328943</v>
      </c>
      <c r="AA245" s="24">
        <f t="shared" si="97"/>
        <v>116.4226077406268</v>
      </c>
      <c r="AB245" s="24">
        <f t="shared" si="98"/>
        <v>0.56047805347232149</v>
      </c>
      <c r="AC245" s="24">
        <f t="shared" si="109"/>
        <v>6.4297969987303079</v>
      </c>
      <c r="AD245" s="21">
        <v>1775767</v>
      </c>
      <c r="AE245" s="24">
        <f t="shared" si="99"/>
        <v>0.51499436581488445</v>
      </c>
      <c r="AF245" s="21">
        <v>116048</v>
      </c>
      <c r="AG245" s="24">
        <f t="shared" si="100"/>
        <v>4.3136078552505931E-2</v>
      </c>
      <c r="AH245" s="24">
        <f t="shared" si="101"/>
        <v>6.535091597039476E-2</v>
      </c>
      <c r="AI245" s="24">
        <f t="shared" si="102"/>
        <v>32178</v>
      </c>
      <c r="AJ245" s="21">
        <f t="shared" si="103"/>
        <v>21231</v>
      </c>
      <c r="AK245" s="21">
        <v>1332708</v>
      </c>
      <c r="AL245" s="21">
        <v>776010</v>
      </c>
      <c r="AM245" s="21">
        <f t="shared" si="104"/>
        <v>347361</v>
      </c>
      <c r="AN245" s="21">
        <f t="shared" si="105"/>
        <v>435177</v>
      </c>
      <c r="AO245" s="24">
        <f t="shared" si="106"/>
        <v>-127292</v>
      </c>
      <c r="AP245" s="21">
        <f t="shared" si="107"/>
        <v>39476</v>
      </c>
      <c r="AQ245" s="21">
        <f t="shared" si="108"/>
        <v>-56438</v>
      </c>
      <c r="AR245" s="5"/>
      <c r="AS245" s="11"/>
      <c r="AT245" s="5"/>
      <c r="AU245" s="5"/>
      <c r="AV245" s="5"/>
      <c r="AW245" s="5"/>
      <c r="AX245" s="5"/>
      <c r="AY245" s="5"/>
      <c r="AZ245" s="5"/>
    </row>
    <row r="246" spans="1:52" s="3" customFormat="1">
      <c r="A246" s="4" t="s">
        <v>302</v>
      </c>
      <c r="B246" s="21">
        <v>8154</v>
      </c>
      <c r="C246" s="21">
        <v>214768</v>
      </c>
      <c r="D246" s="24">
        <f t="shared" si="37"/>
        <v>13.857790732325114</v>
      </c>
      <c r="E246" s="21">
        <v>56674</v>
      </c>
      <c r="F246" s="21">
        <v>395931</v>
      </c>
      <c r="G246" s="24">
        <f t="shared" si="30"/>
        <v>52.246502547160993</v>
      </c>
      <c r="H246" s="21">
        <v>70386</v>
      </c>
      <c r="I246" s="24">
        <f t="shared" si="33"/>
        <v>119.62159167101245</v>
      </c>
      <c r="J246" s="24">
        <f t="shared" si="116"/>
        <v>-53.517298391526339</v>
      </c>
      <c r="K246" s="21">
        <v>196395</v>
      </c>
      <c r="L246" s="24">
        <f t="shared" si="34"/>
        <v>0.49603339975904892</v>
      </c>
      <c r="M246" s="24">
        <f t="shared" si="35"/>
        <v>5.5976195068087025</v>
      </c>
      <c r="N246" s="24">
        <f>(F246-F245)/F245</f>
        <v>0.2865428857376815</v>
      </c>
      <c r="O246" s="21">
        <v>1349687</v>
      </c>
      <c r="P246" s="21">
        <v>3037638</v>
      </c>
      <c r="Q246" s="24">
        <f t="shared" si="93"/>
        <v>0.44432121273173431</v>
      </c>
      <c r="R246" s="21">
        <v>713546</v>
      </c>
      <c r="S246" s="21">
        <v>287403</v>
      </c>
      <c r="T246" s="24">
        <f t="shared" si="31"/>
        <v>2.4827367842367685</v>
      </c>
      <c r="U246" s="21">
        <f t="shared" si="115"/>
        <v>132.70461995873129</v>
      </c>
      <c r="V246" s="24"/>
      <c r="W246" s="24">
        <v>1</v>
      </c>
      <c r="X246" s="24">
        <f t="shared" si="94"/>
        <v>-53.517298391526339</v>
      </c>
      <c r="Y246" s="24">
        <f t="shared" si="95"/>
        <v>13.857790732325114</v>
      </c>
      <c r="Z246" s="24">
        <f t="shared" si="96"/>
        <v>52.246502547160993</v>
      </c>
      <c r="AA246" s="24">
        <f t="shared" si="97"/>
        <v>119.62159167101245</v>
      </c>
      <c r="AB246" s="24">
        <f t="shared" si="98"/>
        <v>0.49603339975904892</v>
      </c>
      <c r="AC246" s="24">
        <f t="shared" si="109"/>
        <v>6.4825360170679689</v>
      </c>
      <c r="AD246" s="21">
        <v>1687951</v>
      </c>
      <c r="AE246" s="24">
        <f t="shared" si="99"/>
        <v>0.79960081779625114</v>
      </c>
      <c r="AF246" s="21">
        <v>148226</v>
      </c>
      <c r="AG246" s="24">
        <f t="shared" si="100"/>
        <v>4.8796466201700139E-2</v>
      </c>
      <c r="AH246" s="24">
        <f t="shared" si="101"/>
        <v>8.78141604821467E-2</v>
      </c>
      <c r="AI246" s="24">
        <f t="shared" si="102"/>
        <v>-121680</v>
      </c>
      <c r="AJ246" s="21">
        <f t="shared" si="103"/>
        <v>46402</v>
      </c>
      <c r="AK246" s="21">
        <v>1769298</v>
      </c>
      <c r="AL246" s="21">
        <v>648718</v>
      </c>
      <c r="AM246" s="21">
        <f t="shared" si="104"/>
        <v>-103193</v>
      </c>
      <c r="AN246" s="21">
        <f t="shared" si="105"/>
        <v>-98546</v>
      </c>
      <c r="AO246" s="24">
        <f t="shared" si="106"/>
        <v>-241926</v>
      </c>
      <c r="AP246" s="21">
        <f t="shared" si="107"/>
        <v>237279</v>
      </c>
      <c r="AQ246" s="21">
        <f t="shared" si="108"/>
        <v>-48169</v>
      </c>
      <c r="AR246" s="5"/>
      <c r="AS246" s="11"/>
      <c r="AT246" s="5"/>
      <c r="AU246" s="5"/>
      <c r="AV246" s="5"/>
      <c r="AW246" s="5"/>
      <c r="AX246" s="5"/>
      <c r="AY246" s="5"/>
      <c r="AZ246" s="5"/>
    </row>
    <row r="247" spans="1:52" s="3" customFormat="1">
      <c r="A247" s="4" t="s">
        <v>301</v>
      </c>
      <c r="B247" s="21">
        <v>31155</v>
      </c>
      <c r="C247" s="21">
        <v>277649</v>
      </c>
      <c r="D247" s="24">
        <f t="shared" si="37"/>
        <v>40.95665750641998</v>
      </c>
      <c r="E247" s="21">
        <v>103076</v>
      </c>
      <c r="F247" s="21">
        <v>338163</v>
      </c>
      <c r="G247" s="24">
        <f t="shared" si="30"/>
        <v>111.25622850518832</v>
      </c>
      <c r="H247" s="21">
        <v>54449</v>
      </c>
      <c r="I247" s="24">
        <f t="shared" si="33"/>
        <v>71.57917010325987</v>
      </c>
      <c r="J247" s="24">
        <f t="shared" si="116"/>
        <v>80.633715908348435</v>
      </c>
      <c r="K247" s="21">
        <v>44511</v>
      </c>
      <c r="L247" s="24">
        <f t="shared" si="34"/>
        <v>0.1316258727300148</v>
      </c>
      <c r="M247" s="24">
        <f t="shared" si="35"/>
        <v>5.5291260876647836</v>
      </c>
      <c r="N247" s="24">
        <f t="shared" ref="N247:N255" si="117">(F247-F246)/F246</f>
        <v>-0.14590421058214689</v>
      </c>
      <c r="O247" s="21">
        <v>1251141</v>
      </c>
      <c r="P247" s="21">
        <v>2934445</v>
      </c>
      <c r="Q247" s="24">
        <f t="shared" si="93"/>
        <v>0.42636375873461591</v>
      </c>
      <c r="R247" s="21">
        <v>541023</v>
      </c>
      <c r="S247" s="21">
        <v>235011</v>
      </c>
      <c r="T247" s="24">
        <f t="shared" si="31"/>
        <v>2.3021177732106155</v>
      </c>
      <c r="U247" s="21">
        <f t="shared" si="115"/>
        <v>304.55739789594662</v>
      </c>
      <c r="V247" s="24"/>
      <c r="W247" s="24">
        <v>1</v>
      </c>
      <c r="X247" s="24">
        <f t="shared" si="94"/>
        <v>80.633715908348435</v>
      </c>
      <c r="Y247" s="24">
        <f t="shared" si="95"/>
        <v>40.95665750641998</v>
      </c>
      <c r="Z247" s="24">
        <f t="shared" si="96"/>
        <v>111.25622850518832</v>
      </c>
      <c r="AA247" s="24">
        <f t="shared" si="97"/>
        <v>71.57917010325987</v>
      </c>
      <c r="AB247" s="24">
        <f t="shared" si="98"/>
        <v>0.1316258727300148</v>
      </c>
      <c r="AC247" s="24">
        <f t="shared" si="109"/>
        <v>6.4675259739891899</v>
      </c>
      <c r="AD247" s="21">
        <v>1683304</v>
      </c>
      <c r="AE247" s="24">
        <f t="shared" si="99"/>
        <v>0.74326503115301812</v>
      </c>
      <c r="AF247" s="21">
        <v>26546</v>
      </c>
      <c r="AG247" s="24">
        <f t="shared" si="100"/>
        <v>9.0463443683558558E-3</v>
      </c>
      <c r="AH247" s="24">
        <f t="shared" si="101"/>
        <v>1.5770175797122803E-2</v>
      </c>
      <c r="AI247" s="24">
        <f t="shared" si="102"/>
        <v>-263318</v>
      </c>
      <c r="AJ247" s="21">
        <f t="shared" si="103"/>
        <v>-23001</v>
      </c>
      <c r="AK247" s="21">
        <v>1838628</v>
      </c>
      <c r="AL247" s="21">
        <v>406792</v>
      </c>
      <c r="AM247" s="21">
        <f t="shared" si="104"/>
        <v>-524427</v>
      </c>
      <c r="AN247" s="21">
        <f t="shared" si="105"/>
        <v>-191094</v>
      </c>
      <c r="AO247" s="24">
        <f t="shared" si="106"/>
        <v>-128237</v>
      </c>
      <c r="AP247" s="21">
        <f t="shared" si="107"/>
        <v>-205096</v>
      </c>
      <c r="AQ247" s="21">
        <f t="shared" si="108"/>
        <v>-17965</v>
      </c>
      <c r="AR247" s="5"/>
      <c r="AS247" s="11"/>
      <c r="AT247" s="5"/>
      <c r="AU247" s="5"/>
      <c r="AV247" s="5"/>
      <c r="AW247" s="5"/>
      <c r="AX247" s="5"/>
      <c r="AY247" s="5"/>
      <c r="AZ247" s="5"/>
    </row>
    <row r="248" spans="1:52" s="3" customFormat="1">
      <c r="A248" s="4" t="s">
        <v>300</v>
      </c>
      <c r="B248" s="21">
        <v>18419</v>
      </c>
      <c r="C248" s="21">
        <v>46391</v>
      </c>
      <c r="D248" s="24">
        <f t="shared" si="37"/>
        <v>144.91894979629669</v>
      </c>
      <c r="E248" s="21">
        <v>80075</v>
      </c>
      <c r="F248" s="21">
        <v>312976</v>
      </c>
      <c r="G248" s="24">
        <f t="shared" si="30"/>
        <v>93.385355426614183</v>
      </c>
      <c r="H248" s="21">
        <v>54223</v>
      </c>
      <c r="I248" s="24">
        <f t="shared" si="33"/>
        <v>426.62143519217085</v>
      </c>
      <c r="J248" s="24">
        <f t="shared" si="116"/>
        <v>-188.31712996925998</v>
      </c>
      <c r="K248" s="21">
        <v>110687</v>
      </c>
      <c r="L248" s="24">
        <f t="shared" si="34"/>
        <v>0.35365970553652676</v>
      </c>
      <c r="M248" s="24">
        <f t="shared" si="35"/>
        <v>5.4955110357343315</v>
      </c>
      <c r="N248" s="24">
        <f t="shared" si="117"/>
        <v>-7.4481832725638228E-2</v>
      </c>
      <c r="O248" s="21">
        <v>1060047</v>
      </c>
      <c r="P248" s="21">
        <v>2410018</v>
      </c>
      <c r="Q248" s="24">
        <f t="shared" si="93"/>
        <v>0.43985024178242654</v>
      </c>
      <c r="R248" s="21">
        <v>552730</v>
      </c>
      <c r="S248" s="21">
        <v>254537</v>
      </c>
      <c r="T248" s="24">
        <f t="shared" si="31"/>
        <v>2.1715114109147198</v>
      </c>
      <c r="U248" s="21">
        <f t="shared" si="115"/>
        <v>476.96227015135821</v>
      </c>
      <c r="V248" s="24"/>
      <c r="W248" s="24">
        <v>1</v>
      </c>
      <c r="X248" s="24">
        <f t="shared" si="94"/>
        <v>-188.31712996925998</v>
      </c>
      <c r="Y248" s="24">
        <f t="shared" si="95"/>
        <v>144.91894979629669</v>
      </c>
      <c r="Z248" s="24">
        <f t="shared" si="96"/>
        <v>93.385355426614183</v>
      </c>
      <c r="AA248" s="24">
        <f t="shared" si="97"/>
        <v>426.62143519217085</v>
      </c>
      <c r="AB248" s="24">
        <f t="shared" si="98"/>
        <v>0.35365970553652676</v>
      </c>
      <c r="AC248" s="24">
        <f t="shared" si="109"/>
        <v>6.3820202862559805</v>
      </c>
      <c r="AD248" s="21">
        <v>1349971</v>
      </c>
      <c r="AE248" s="24">
        <f t="shared" si="99"/>
        <v>0.7852368680512396</v>
      </c>
      <c r="AF248" s="21">
        <v>-236772</v>
      </c>
      <c r="AG248" s="24">
        <f t="shared" si="100"/>
        <v>-9.8244909374120851E-2</v>
      </c>
      <c r="AH248" s="24">
        <f t="shared" si="101"/>
        <v>-0.17539043431303339</v>
      </c>
      <c r="AI248" s="24">
        <f t="shared" si="102"/>
        <v>164077</v>
      </c>
      <c r="AJ248" s="21">
        <f t="shared" si="103"/>
        <v>-21797</v>
      </c>
      <c r="AK248" s="21">
        <v>1169804</v>
      </c>
      <c r="AL248" s="21">
        <v>278555</v>
      </c>
      <c r="AM248" s="21">
        <f t="shared" si="104"/>
        <v>100267</v>
      </c>
      <c r="AN248" s="21">
        <f t="shared" si="105"/>
        <v>161704</v>
      </c>
      <c r="AO248" s="24">
        <f t="shared" si="106"/>
        <v>-236381</v>
      </c>
      <c r="AP248" s="21">
        <f t="shared" si="107"/>
        <v>174944</v>
      </c>
      <c r="AQ248" s="21">
        <f t="shared" si="108"/>
        <v>-347459</v>
      </c>
      <c r="AR248" s="5"/>
      <c r="AS248" s="11"/>
      <c r="AT248" s="5"/>
      <c r="AU248" s="5"/>
      <c r="AV248" s="5"/>
      <c r="AW248" s="5"/>
      <c r="AX248" s="5"/>
      <c r="AY248" s="5"/>
      <c r="AZ248" s="5"/>
    </row>
    <row r="249" spans="1:52" s="3" customFormat="1">
      <c r="A249" s="4" t="s">
        <v>299</v>
      </c>
      <c r="B249" s="21">
        <v>20864</v>
      </c>
      <c r="C249" s="21">
        <v>229084</v>
      </c>
      <c r="D249" s="24">
        <f t="shared" si="37"/>
        <v>33.242653349862934</v>
      </c>
      <c r="E249" s="21">
        <v>58278</v>
      </c>
      <c r="F249" s="21">
        <v>256362</v>
      </c>
      <c r="G249" s="24">
        <f t="shared" si="30"/>
        <v>82.974348772438972</v>
      </c>
      <c r="H249" s="21">
        <v>77185</v>
      </c>
      <c r="I249" s="24">
        <f t="shared" si="33"/>
        <v>122.97901643065426</v>
      </c>
      <c r="J249" s="24">
        <f t="shared" si="116"/>
        <v>-6.7620143083523487</v>
      </c>
      <c r="K249" s="21">
        <v>80492</v>
      </c>
      <c r="L249" s="24">
        <f t="shared" si="34"/>
        <v>0.31397789063901826</v>
      </c>
      <c r="M249" s="24">
        <f t="shared" si="35"/>
        <v>5.4088536510598511</v>
      </c>
      <c r="N249" s="24">
        <f t="shared" si="117"/>
        <v>-0.18088926946475128</v>
      </c>
      <c r="O249" s="21">
        <v>1221751</v>
      </c>
      <c r="P249" s="21">
        <v>2510285</v>
      </c>
      <c r="Q249" s="24">
        <f t="shared" si="93"/>
        <v>0.4866981239182005</v>
      </c>
      <c r="R249" s="21">
        <v>240893</v>
      </c>
      <c r="S249" s="21">
        <v>1172769</v>
      </c>
      <c r="T249" s="24">
        <f t="shared" si="31"/>
        <v>0.20540532705076617</v>
      </c>
      <c r="U249" s="21">
        <f t="shared" si="115"/>
        <v>232.74798213524284</v>
      </c>
      <c r="V249" s="24"/>
      <c r="W249" s="24">
        <v>1</v>
      </c>
      <c r="X249" s="24">
        <f t="shared" si="94"/>
        <v>-6.7620143083523487</v>
      </c>
      <c r="Y249" s="24">
        <f t="shared" si="95"/>
        <v>33.242653349862934</v>
      </c>
      <c r="Z249" s="24">
        <f t="shared" si="96"/>
        <v>82.974348772438972</v>
      </c>
      <c r="AA249" s="24">
        <f t="shared" si="97"/>
        <v>122.97901643065426</v>
      </c>
      <c r="AB249" s="24">
        <f t="shared" si="98"/>
        <v>0.31397789063901826</v>
      </c>
      <c r="AC249" s="24">
        <f t="shared" si="109"/>
        <v>6.3997230310032966</v>
      </c>
      <c r="AD249" s="21">
        <v>1288534</v>
      </c>
      <c r="AE249" s="24">
        <f t="shared" si="99"/>
        <v>0.94817133269281217</v>
      </c>
      <c r="AF249" s="21">
        <v>-72695</v>
      </c>
      <c r="AG249" s="24">
        <f t="shared" si="100"/>
        <v>-2.8958863236644445E-2</v>
      </c>
      <c r="AH249" s="24">
        <f t="shared" si="101"/>
        <v>-5.6416827185002488E-2</v>
      </c>
      <c r="AI249" s="24">
        <f t="shared" si="102"/>
        <v>-75139</v>
      </c>
      <c r="AJ249" s="21">
        <f t="shared" si="103"/>
        <v>-13334</v>
      </c>
      <c r="AK249" s="21">
        <v>1559695</v>
      </c>
      <c r="AL249" s="21">
        <v>42174</v>
      </c>
      <c r="AM249" s="21">
        <f t="shared" si="104"/>
        <v>-309817</v>
      </c>
      <c r="AN249" s="21">
        <f t="shared" si="105"/>
        <v>-201009</v>
      </c>
      <c r="AO249" s="24">
        <f t="shared" si="106"/>
        <v>8041</v>
      </c>
      <c r="AP249" s="21">
        <f t="shared" si="107"/>
        <v>-116849</v>
      </c>
      <c r="AQ249" s="21">
        <f t="shared" si="108"/>
        <v>-153187</v>
      </c>
      <c r="AR249" s="5"/>
      <c r="AS249" s="11"/>
      <c r="AT249" s="5"/>
      <c r="AU249" s="5"/>
      <c r="AV249" s="5"/>
      <c r="AW249" s="5"/>
      <c r="AX249" s="5"/>
      <c r="AY249" s="5"/>
      <c r="AZ249" s="5"/>
    </row>
    <row r="250" spans="1:52" s="3" customFormat="1">
      <c r="A250" s="4" t="s">
        <v>298</v>
      </c>
      <c r="B250" s="21">
        <v>9290</v>
      </c>
      <c r="C250" s="21">
        <v>147309</v>
      </c>
      <c r="D250" s="24">
        <f t="shared" si="37"/>
        <v>23.018620722427009</v>
      </c>
      <c r="E250" s="21">
        <v>44944</v>
      </c>
      <c r="F250" s="21">
        <v>201025</v>
      </c>
      <c r="G250" s="24">
        <f t="shared" si="30"/>
        <v>81.604576545205816</v>
      </c>
      <c r="H250" s="21">
        <v>50448</v>
      </c>
      <c r="I250" s="24">
        <f t="shared" si="33"/>
        <v>124.99928721259393</v>
      </c>
      <c r="J250" s="24">
        <f t="shared" si="116"/>
        <v>-20.376089944961095</v>
      </c>
      <c r="K250" s="21">
        <v>117500</v>
      </c>
      <c r="L250" s="24">
        <f t="shared" si="34"/>
        <v>0.58450441487377192</v>
      </c>
      <c r="M250" s="24">
        <f t="shared" si="35"/>
        <v>5.3032500707881232</v>
      </c>
      <c r="N250" s="24">
        <f t="shared" si="117"/>
        <v>-0.21585492389667735</v>
      </c>
      <c r="O250" s="21">
        <v>1020742</v>
      </c>
      <c r="P250" s="21">
        <v>2200468</v>
      </c>
      <c r="Q250" s="24">
        <f t="shared" si="93"/>
        <v>0.46387495750903901</v>
      </c>
      <c r="R250" s="21">
        <v>134047</v>
      </c>
      <c r="S250" s="21">
        <v>1012225</v>
      </c>
      <c r="T250" s="24">
        <f t="shared" si="31"/>
        <v>0.13242806688236311</v>
      </c>
      <c r="U250" s="21">
        <f t="shared" si="115"/>
        <v>209.83089895013944</v>
      </c>
      <c r="V250" s="24"/>
      <c r="W250" s="24">
        <v>1</v>
      </c>
      <c r="X250" s="24">
        <f t="shared" si="94"/>
        <v>-20.376089944961095</v>
      </c>
      <c r="Y250" s="24">
        <f t="shared" si="95"/>
        <v>23.018620722427009</v>
      </c>
      <c r="Z250" s="24">
        <f t="shared" si="96"/>
        <v>81.604576545205816</v>
      </c>
      <c r="AA250" s="24">
        <f t="shared" si="97"/>
        <v>124.99928721259393</v>
      </c>
      <c r="AB250" s="24">
        <f t="shared" si="98"/>
        <v>0.58450441487377192</v>
      </c>
      <c r="AC250" s="24">
        <f t="shared" si="109"/>
        <v>6.3425150572777547</v>
      </c>
      <c r="AD250" s="21">
        <v>1179726</v>
      </c>
      <c r="AE250" s="24">
        <f t="shared" si="99"/>
        <v>0.86523650406958907</v>
      </c>
      <c r="AF250" s="21">
        <v>-147834</v>
      </c>
      <c r="AG250" s="24">
        <f t="shared" si="100"/>
        <v>-6.7182981074934964E-2</v>
      </c>
      <c r="AH250" s="24">
        <f t="shared" si="101"/>
        <v>-0.12531214875318505</v>
      </c>
      <c r="AI250" s="24">
        <f t="shared" si="102"/>
        <v>-779843</v>
      </c>
      <c r="AJ250" s="21">
        <f t="shared" si="103"/>
        <v>-16629</v>
      </c>
      <c r="AK250" s="21">
        <v>1500085</v>
      </c>
      <c r="AL250" s="21">
        <v>50215</v>
      </c>
      <c r="AM250" s="21">
        <f t="shared" si="104"/>
        <v>-776023</v>
      </c>
      <c r="AN250" s="21">
        <f t="shared" si="105"/>
        <v>122506</v>
      </c>
      <c r="AO250" s="24">
        <f t="shared" si="106"/>
        <v>-17014</v>
      </c>
      <c r="AP250" s="21">
        <f t="shared" si="107"/>
        <v>-881515</v>
      </c>
      <c r="AQ250" s="21">
        <f t="shared" si="108"/>
        <v>-265334</v>
      </c>
      <c r="AR250" s="5"/>
      <c r="AS250" s="11"/>
      <c r="AT250" s="5"/>
      <c r="AU250" s="5"/>
      <c r="AV250" s="5"/>
      <c r="AW250" s="5"/>
      <c r="AX250" s="5"/>
      <c r="AY250" s="5"/>
      <c r="AZ250" s="5"/>
    </row>
    <row r="251" spans="1:52" s="3" customFormat="1">
      <c r="A251" s="4" t="s">
        <v>297</v>
      </c>
      <c r="B251" s="21">
        <v>6341</v>
      </c>
      <c r="C251" s="21">
        <v>148124</v>
      </c>
      <c r="D251" s="24">
        <f t="shared" si="37"/>
        <v>15.625185655261808</v>
      </c>
      <c r="E251" s="21">
        <v>28315</v>
      </c>
      <c r="F251" s="21">
        <v>136671</v>
      </c>
      <c r="G251" s="24">
        <f t="shared" si="30"/>
        <v>75.619370605322274</v>
      </c>
      <c r="H251" s="21">
        <v>272952</v>
      </c>
      <c r="I251" s="24">
        <f t="shared" si="33"/>
        <v>672.5951230050498</v>
      </c>
      <c r="J251" s="24">
        <f t="shared" si="116"/>
        <v>-581.35056674446571</v>
      </c>
      <c r="K251" s="21">
        <v>75988</v>
      </c>
      <c r="L251" s="24">
        <f t="shared" si="34"/>
        <v>0.55599212707889745</v>
      </c>
      <c r="M251" s="24">
        <f t="shared" si="35"/>
        <v>5.1356763720946086</v>
      </c>
      <c r="N251" s="24">
        <f t="shared" si="117"/>
        <v>-0.320129337147121</v>
      </c>
      <c r="O251" s="21">
        <v>1143248</v>
      </c>
      <c r="P251" s="21">
        <v>1424445</v>
      </c>
      <c r="Q251" s="24">
        <f t="shared" si="93"/>
        <v>0.80259188666463077</v>
      </c>
      <c r="R251" s="21">
        <v>442310</v>
      </c>
      <c r="S251" s="21">
        <v>1141871</v>
      </c>
      <c r="T251" s="24">
        <f t="shared" si="31"/>
        <v>0.38735548936788833</v>
      </c>
      <c r="U251" s="21">
        <f t="shared" si="115"/>
        <v>183.04510464824708</v>
      </c>
      <c r="V251" s="24"/>
      <c r="W251" s="24">
        <v>1</v>
      </c>
      <c r="X251" s="24">
        <f t="shared" si="94"/>
        <v>-581.35056674446571</v>
      </c>
      <c r="Y251" s="24">
        <f t="shared" si="95"/>
        <v>15.625185655261808</v>
      </c>
      <c r="Z251" s="24">
        <f t="shared" si="96"/>
        <v>75.619370605322274</v>
      </c>
      <c r="AA251" s="24">
        <f t="shared" si="97"/>
        <v>672.5951230050498</v>
      </c>
      <c r="AB251" s="24">
        <f t="shared" si="98"/>
        <v>0.55599212707889745</v>
      </c>
      <c r="AC251" s="24">
        <f t="shared" si="109"/>
        <v>6.1536456851250643</v>
      </c>
      <c r="AD251" s="21">
        <v>281197</v>
      </c>
      <c r="AE251" s="24">
        <f t="shared" si="99"/>
        <v>4.065647926542602</v>
      </c>
      <c r="AF251" s="21">
        <v>-927677</v>
      </c>
      <c r="AG251" s="24">
        <f t="shared" si="100"/>
        <v>-0.65125505021253893</v>
      </c>
      <c r="AH251" s="24">
        <f t="shared" si="101"/>
        <v>-3.2990287947595456</v>
      </c>
      <c r="AI251" s="24">
        <f t="shared" si="102"/>
        <v>937705</v>
      </c>
      <c r="AJ251" s="21">
        <f t="shared" si="103"/>
        <v>691</v>
      </c>
      <c r="AK251" s="21">
        <v>717385</v>
      </c>
      <c r="AL251" s="21">
        <v>33201</v>
      </c>
      <c r="AM251" s="21">
        <f t="shared" si="104"/>
        <v>-400877</v>
      </c>
      <c r="AN251" s="21">
        <f t="shared" si="105"/>
        <v>-410905</v>
      </c>
      <c r="AO251" s="24">
        <f t="shared" si="106"/>
        <v>-6950</v>
      </c>
      <c r="AP251" s="21">
        <f t="shared" si="107"/>
        <v>16978</v>
      </c>
      <c r="AQ251" s="21">
        <f t="shared" si="108"/>
        <v>-1003665</v>
      </c>
      <c r="AR251" s="5"/>
      <c r="AS251" s="11"/>
      <c r="AT251" s="5"/>
      <c r="AU251" s="5"/>
      <c r="AV251" s="5"/>
      <c r="AW251" s="5"/>
      <c r="AX251" s="5"/>
      <c r="AY251" s="5"/>
      <c r="AZ251" s="5"/>
    </row>
    <row r="252" spans="1:52" s="3" customFormat="1">
      <c r="A252" s="4" t="s">
        <v>296</v>
      </c>
      <c r="B252" s="21">
        <v>7583</v>
      </c>
      <c r="C252" s="21">
        <v>90095</v>
      </c>
      <c r="D252" s="24">
        <f t="shared" si="37"/>
        <v>30.720850213663354</v>
      </c>
      <c r="E252" s="21">
        <v>29006</v>
      </c>
      <c r="F252" s="21">
        <v>127700</v>
      </c>
      <c r="G252" s="24">
        <f t="shared" si="30"/>
        <v>82.906734534064213</v>
      </c>
      <c r="H252" s="21">
        <v>234902</v>
      </c>
      <c r="I252" s="24">
        <f t="shared" si="33"/>
        <v>951.65358787946059</v>
      </c>
      <c r="J252" s="24">
        <f t="shared" si="116"/>
        <v>-838.02600313173298</v>
      </c>
      <c r="K252" s="21">
        <v>45040</v>
      </c>
      <c r="L252" s="24">
        <f t="shared" si="34"/>
        <v>0.35270164447924823</v>
      </c>
      <c r="M252" s="24">
        <f t="shared" si="35"/>
        <v>5.1061908972634154</v>
      </c>
      <c r="N252" s="24">
        <f t="shared" si="117"/>
        <v>-6.563938216593132E-2</v>
      </c>
      <c r="O252" s="21">
        <v>732343</v>
      </c>
      <c r="P252" s="21">
        <v>1023568</v>
      </c>
      <c r="Q252" s="24">
        <f t="shared" si="93"/>
        <v>0.71548055429634372</v>
      </c>
      <c r="R252" s="21">
        <v>63147</v>
      </c>
      <c r="S252" s="21">
        <v>730602</v>
      </c>
      <c r="T252" s="24">
        <f t="shared" si="31"/>
        <v>8.6431463368564554E-2</v>
      </c>
      <c r="U252" s="21">
        <f t="shared" si="115"/>
        <v>227.60787113993447</v>
      </c>
      <c r="V252" s="24"/>
      <c r="W252" s="24">
        <v>1</v>
      </c>
      <c r="X252" s="24">
        <f t="shared" si="94"/>
        <v>-838.02600313173298</v>
      </c>
      <c r="Y252" s="24">
        <f t="shared" si="95"/>
        <v>30.720850213663354</v>
      </c>
      <c r="Z252" s="24">
        <f t="shared" si="96"/>
        <v>82.906734534064213</v>
      </c>
      <c r="AA252" s="24">
        <f t="shared" si="97"/>
        <v>951.65358787946059</v>
      </c>
      <c r="AB252" s="24">
        <f t="shared" si="98"/>
        <v>0.35270164447924823</v>
      </c>
      <c r="AC252" s="24">
        <f t="shared" si="109"/>
        <v>6.0101166999968427</v>
      </c>
      <c r="AD252" s="21">
        <v>291225</v>
      </c>
      <c r="AE252" s="24">
        <f t="shared" si="99"/>
        <v>2.5146982573611467</v>
      </c>
      <c r="AF252" s="21">
        <v>10028</v>
      </c>
      <c r="AG252" s="24">
        <f t="shared" si="100"/>
        <v>9.7971019023650602E-3</v>
      </c>
      <c r="AH252" s="24">
        <f t="shared" si="101"/>
        <v>3.4433856983432057E-2</v>
      </c>
      <c r="AI252" s="24">
        <f t="shared" si="102"/>
        <v>10144</v>
      </c>
      <c r="AJ252" s="21">
        <f t="shared" si="103"/>
        <v>-3621</v>
      </c>
      <c r="AK252" s="21">
        <v>686554</v>
      </c>
      <c r="AL252" s="21">
        <v>26251</v>
      </c>
      <c r="AM252" s="21">
        <f t="shared" si="104"/>
        <v>-27060</v>
      </c>
      <c r="AN252" s="21">
        <f t="shared" si="105"/>
        <v>-47232</v>
      </c>
      <c r="AO252" s="24">
        <f t="shared" si="106"/>
        <v>7016</v>
      </c>
      <c r="AP252" s="21">
        <f t="shared" si="107"/>
        <v>13156</v>
      </c>
      <c r="AQ252" s="21">
        <f t="shared" si="108"/>
        <v>-35012</v>
      </c>
      <c r="AR252" s="5"/>
      <c r="AS252" s="11"/>
      <c r="AT252" s="5"/>
      <c r="AU252" s="5"/>
      <c r="AV252" s="5"/>
      <c r="AW252" s="5"/>
      <c r="AX252" s="5"/>
      <c r="AY252" s="5"/>
      <c r="AZ252" s="5"/>
    </row>
    <row r="253" spans="1:52" s="3" customFormat="1">
      <c r="A253" s="4" t="s">
        <v>295</v>
      </c>
      <c r="B253" s="21">
        <v>7682</v>
      </c>
      <c r="C253" s="21">
        <v>91121</v>
      </c>
      <c r="D253" s="24">
        <f t="shared" si="37"/>
        <v>30.771501629701167</v>
      </c>
      <c r="E253" s="21">
        <v>25385</v>
      </c>
      <c r="F253" s="21">
        <v>134657</v>
      </c>
      <c r="G253" s="24">
        <f t="shared" si="30"/>
        <v>68.808342678063525</v>
      </c>
      <c r="H253" s="21">
        <v>244226</v>
      </c>
      <c r="I253" s="24">
        <f t="shared" si="33"/>
        <v>978.28700299601621</v>
      </c>
      <c r="J253" s="24">
        <f t="shared" si="116"/>
        <v>-878.70715868825152</v>
      </c>
      <c r="K253" s="21">
        <v>50729</v>
      </c>
      <c r="L253" s="24">
        <f t="shared" si="34"/>
        <v>0.37672753737273218</v>
      </c>
      <c r="M253" s="24">
        <f t="shared" si="35"/>
        <v>5.1292289346680997</v>
      </c>
      <c r="N253" s="24">
        <f t="shared" si="117"/>
        <v>5.4479248238057949E-2</v>
      </c>
      <c r="O253" s="21">
        <v>685111</v>
      </c>
      <c r="P253" s="21">
        <v>996508</v>
      </c>
      <c r="Q253" s="24">
        <f t="shared" si="93"/>
        <v>0.68751179117478234</v>
      </c>
      <c r="R253" s="21">
        <v>66526</v>
      </c>
      <c r="S253" s="21">
        <v>683144</v>
      </c>
      <c r="T253" s="24">
        <f t="shared" si="31"/>
        <v>9.7382103919525023E-2</v>
      </c>
      <c r="U253" s="21">
        <f t="shared" si="115"/>
        <v>199.53641615290223</v>
      </c>
      <c r="V253" s="24"/>
      <c r="W253" s="24">
        <v>1</v>
      </c>
      <c r="X253" s="24">
        <f t="shared" si="94"/>
        <v>-878.70715868825152</v>
      </c>
      <c r="Y253" s="24">
        <f t="shared" si="95"/>
        <v>30.771501629701167</v>
      </c>
      <c r="Z253" s="24">
        <f t="shared" si="96"/>
        <v>68.808342678063525</v>
      </c>
      <c r="AA253" s="24">
        <f t="shared" si="97"/>
        <v>978.28700299601621</v>
      </c>
      <c r="AB253" s="24">
        <f t="shared" si="98"/>
        <v>0.37672753737273218</v>
      </c>
      <c r="AC253" s="24">
        <f t="shared" si="109"/>
        <v>5.9984807895813219</v>
      </c>
      <c r="AD253" s="21">
        <v>311397</v>
      </c>
      <c r="AE253" s="24">
        <f t="shared" si="99"/>
        <v>2.2001207461857373</v>
      </c>
      <c r="AF253" s="21">
        <v>20172</v>
      </c>
      <c r="AG253" s="24">
        <f t="shared" si="100"/>
        <v>2.0242687464626475E-2</v>
      </c>
      <c r="AH253" s="24">
        <f t="shared" si="101"/>
        <v>6.477904411410515E-2</v>
      </c>
      <c r="AI253" s="24">
        <f t="shared" si="102"/>
        <v>116365</v>
      </c>
      <c r="AJ253" s="21">
        <f t="shared" si="103"/>
        <v>-5528</v>
      </c>
      <c r="AK253" s="21">
        <v>651387</v>
      </c>
      <c r="AL253" s="21">
        <v>33267</v>
      </c>
      <c r="AM253" s="21">
        <f t="shared" si="104"/>
        <v>-37552</v>
      </c>
      <c r="AN253" s="21">
        <f t="shared" si="105"/>
        <v>-174125</v>
      </c>
      <c r="AO253" s="24">
        <f t="shared" si="106"/>
        <v>-7923</v>
      </c>
      <c r="AP253" s="21">
        <f t="shared" si="107"/>
        <v>144496</v>
      </c>
      <c r="AQ253" s="21">
        <f t="shared" si="108"/>
        <v>-30557</v>
      </c>
      <c r="AR253" s="5"/>
      <c r="AS253" s="11"/>
      <c r="AT253" s="5"/>
      <c r="AU253" s="5"/>
      <c r="AV253" s="5"/>
      <c r="AW253" s="5"/>
      <c r="AX253" s="5"/>
      <c r="AY253" s="5"/>
      <c r="AZ253" s="5"/>
    </row>
    <row r="254" spans="1:52" s="3" customFormat="1">
      <c r="A254" s="4" t="s">
        <v>294</v>
      </c>
      <c r="B254" s="21">
        <v>8168</v>
      </c>
      <c r="C254" s="21">
        <v>83665</v>
      </c>
      <c r="D254" s="24">
        <f t="shared" si="37"/>
        <v>35.634016613876767</v>
      </c>
      <c r="E254" s="21">
        <v>19857</v>
      </c>
      <c r="F254" s="21">
        <v>129506</v>
      </c>
      <c r="G254" s="24">
        <f t="shared" si="30"/>
        <v>55.965013204021439</v>
      </c>
      <c r="H254" s="21">
        <v>142688</v>
      </c>
      <c r="I254" s="24">
        <f t="shared" si="33"/>
        <v>622.49590629295403</v>
      </c>
      <c r="J254" s="24">
        <f t="shared" si="116"/>
        <v>-530.89687647505582</v>
      </c>
      <c r="K254" s="21">
        <v>40055</v>
      </c>
      <c r="L254" s="24">
        <f t="shared" si="34"/>
        <v>0.30929068923447561</v>
      </c>
      <c r="M254" s="24">
        <f t="shared" si="35"/>
        <v>5.1122898897032014</v>
      </c>
      <c r="N254" s="24">
        <f t="shared" si="117"/>
        <v>-3.8252745865421031E-2</v>
      </c>
      <c r="O254" s="21">
        <v>510986</v>
      </c>
      <c r="P254" s="21">
        <v>958956</v>
      </c>
      <c r="Q254" s="24">
        <f t="shared" si="93"/>
        <v>0.53285656484760513</v>
      </c>
      <c r="R254" s="21">
        <v>53369</v>
      </c>
      <c r="S254" s="21">
        <v>509156</v>
      </c>
      <c r="T254" s="24">
        <f t="shared" si="31"/>
        <v>0.10481856248379672</v>
      </c>
      <c r="U254" s="21">
        <f t="shared" si="115"/>
        <v>183.5073503250309</v>
      </c>
      <c r="V254" s="24"/>
      <c r="W254" s="24">
        <v>1</v>
      </c>
      <c r="X254" s="24">
        <f t="shared" si="94"/>
        <v>-530.89687647505582</v>
      </c>
      <c r="Y254" s="24">
        <f t="shared" si="95"/>
        <v>35.634016613876767</v>
      </c>
      <c r="Z254" s="24">
        <f t="shared" si="96"/>
        <v>55.965013204021439</v>
      </c>
      <c r="AA254" s="24">
        <f t="shared" si="97"/>
        <v>622.49590629295403</v>
      </c>
      <c r="AB254" s="24">
        <f t="shared" si="98"/>
        <v>0.30929068923447561</v>
      </c>
      <c r="AC254" s="24">
        <f t="shared" si="109"/>
        <v>5.9817986807936174</v>
      </c>
      <c r="AD254" s="21">
        <v>447970</v>
      </c>
      <c r="AE254" s="24">
        <f t="shared" si="99"/>
        <v>1.1406701341607697</v>
      </c>
      <c r="AF254" s="21">
        <v>136537</v>
      </c>
      <c r="AG254" s="24">
        <f t="shared" si="100"/>
        <v>0.14238088087461781</v>
      </c>
      <c r="AH254" s="24">
        <f t="shared" si="101"/>
        <v>0.30479049936379671</v>
      </c>
      <c r="AI254" s="24">
        <f t="shared" si="102"/>
        <v>-95807</v>
      </c>
      <c r="AJ254" s="21">
        <f t="shared" si="103"/>
        <v>22360</v>
      </c>
      <c r="AK254" s="21">
        <v>616678</v>
      </c>
      <c r="AL254" s="21">
        <v>25344</v>
      </c>
      <c r="AM254" s="21">
        <f t="shared" si="104"/>
        <v>117233</v>
      </c>
      <c r="AN254" s="21">
        <f t="shared" si="105"/>
        <v>60582</v>
      </c>
      <c r="AO254" s="24">
        <f t="shared" si="106"/>
        <v>13329</v>
      </c>
      <c r="AP254" s="21">
        <f t="shared" si="107"/>
        <v>43322</v>
      </c>
      <c r="AQ254" s="21">
        <f t="shared" si="108"/>
        <v>96482</v>
      </c>
      <c r="AR254" s="5"/>
      <c r="AS254" s="11"/>
      <c r="AT254" s="5"/>
      <c r="AU254" s="5"/>
      <c r="AV254" s="5"/>
      <c r="AW254" s="5"/>
      <c r="AX254" s="5"/>
      <c r="AY254" s="5"/>
      <c r="AZ254" s="5"/>
    </row>
    <row r="255" spans="1:52" s="3" customFormat="1">
      <c r="A255" s="4" t="s">
        <v>63</v>
      </c>
      <c r="B255" s="21">
        <v>12275</v>
      </c>
      <c r="C255" s="21">
        <v>88966</v>
      </c>
      <c r="D255" s="24">
        <f t="shared" si="37"/>
        <v>50.36053098936673</v>
      </c>
      <c r="E255" s="21">
        <v>42217</v>
      </c>
      <c r="F255" s="21">
        <v>137927</v>
      </c>
      <c r="G255" s="24">
        <f t="shared" si="30"/>
        <v>111.72000406011875</v>
      </c>
      <c r="H255" s="21">
        <v>53550</v>
      </c>
      <c r="I255" s="24">
        <f t="shared" si="33"/>
        <v>219.69909853202347</v>
      </c>
      <c r="J255" s="24">
        <f t="shared" si="116"/>
        <v>-57.618563482537979</v>
      </c>
      <c r="K255" s="21">
        <v>59289</v>
      </c>
      <c r="L255" s="24">
        <f t="shared" si="34"/>
        <v>0.42985782334133271</v>
      </c>
      <c r="M255" s="24">
        <f t="shared" si="35"/>
        <v>5.1396492901296238</v>
      </c>
      <c r="N255" s="24">
        <f t="shared" si="117"/>
        <v>6.5024014331382329E-2</v>
      </c>
      <c r="O255" s="21">
        <v>571568</v>
      </c>
      <c r="P255" s="21">
        <v>1076189</v>
      </c>
      <c r="Q255" s="24">
        <f t="shared" si="93"/>
        <v>0.53110373735468397</v>
      </c>
      <c r="R255" s="21">
        <v>96536</v>
      </c>
      <c r="S255" s="21">
        <v>369817</v>
      </c>
      <c r="T255" s="24">
        <f t="shared" si="31"/>
        <v>0.26103721570398331</v>
      </c>
      <c r="U255" s="21">
        <f t="shared" si="115"/>
        <v>324.59092792231229</v>
      </c>
      <c r="V255" s="24"/>
      <c r="W255" s="24">
        <v>1</v>
      </c>
      <c r="X255" s="24">
        <f t="shared" si="94"/>
        <v>-57.618563482537979</v>
      </c>
      <c r="Y255" s="24">
        <f t="shared" si="95"/>
        <v>50.36053098936673</v>
      </c>
      <c r="Z255" s="24">
        <f t="shared" si="96"/>
        <v>111.72000406011875</v>
      </c>
      <c r="AA255" s="24">
        <f t="shared" si="97"/>
        <v>219.69909853202347</v>
      </c>
      <c r="AB255" s="24">
        <f t="shared" si="98"/>
        <v>0.42985782334133271</v>
      </c>
      <c r="AC255" s="24">
        <f t="shared" si="109"/>
        <v>6.0318885486994036</v>
      </c>
      <c r="AD255" s="21">
        <v>504621</v>
      </c>
      <c r="AE255" s="24">
        <f t="shared" si="99"/>
        <v>1.1326678834214192</v>
      </c>
      <c r="AF255" s="21">
        <v>40730</v>
      </c>
      <c r="AG255" s="24">
        <f t="shared" si="100"/>
        <v>3.7846512090348443E-2</v>
      </c>
      <c r="AH255" s="24">
        <f t="shared" si="101"/>
        <v>8.0714040834606565E-2</v>
      </c>
      <c r="AI255" s="24">
        <f t="shared" si="102"/>
        <v>-40730</v>
      </c>
      <c r="AJ255" s="21">
        <f t="shared" si="103"/>
        <v>558854</v>
      </c>
      <c r="AK255" s="21">
        <v>843354</v>
      </c>
      <c r="AL255" s="21">
        <v>38673</v>
      </c>
      <c r="AM255" s="21">
        <f t="shared" si="104"/>
        <v>976951</v>
      </c>
      <c r="AN255" s="21">
        <f t="shared" si="105"/>
        <v>-1193</v>
      </c>
      <c r="AO255" s="24">
        <f t="shared" si="106"/>
        <v>-38673</v>
      </c>
      <c r="AP255" s="21">
        <f t="shared" si="107"/>
        <v>1016817</v>
      </c>
      <c r="AQ255" s="21">
        <f t="shared" si="108"/>
        <v>-18559</v>
      </c>
      <c r="AR255" s="5"/>
      <c r="AS255" s="11"/>
      <c r="AT255" s="5"/>
      <c r="AU255" s="5"/>
      <c r="AV255" s="5"/>
      <c r="AW255" s="5"/>
      <c r="AX255" s="5"/>
      <c r="AY255" s="5"/>
      <c r="AZ255" s="5"/>
    </row>
    <row r="256" spans="1:52" s="19" customFormat="1">
      <c r="A256" s="16" t="s">
        <v>310</v>
      </c>
      <c r="B256" s="28">
        <v>261674</v>
      </c>
      <c r="C256" s="28">
        <v>378159</v>
      </c>
      <c r="D256" s="29">
        <f t="shared" si="37"/>
        <v>252.56839054471797</v>
      </c>
      <c r="E256" s="28">
        <v>601071</v>
      </c>
      <c r="F256" s="28">
        <v>920241</v>
      </c>
      <c r="G256" s="29">
        <f t="shared" si="30"/>
        <v>238.40593388036396</v>
      </c>
      <c r="H256" s="28">
        <v>142448</v>
      </c>
      <c r="I256" s="29">
        <f t="shared" si="33"/>
        <v>137.49116112534676</v>
      </c>
      <c r="J256" s="29">
        <f t="shared" si="116"/>
        <v>353.48316329973517</v>
      </c>
      <c r="K256" s="28">
        <v>120634</v>
      </c>
      <c r="L256" s="29">
        <f t="shared" si="34"/>
        <v>0.13108957327482693</v>
      </c>
      <c r="M256" s="29">
        <f t="shared" si="35"/>
        <v>5.9639015787191383</v>
      </c>
      <c r="N256" s="29"/>
      <c r="O256" s="28">
        <v>570375</v>
      </c>
      <c r="P256" s="28">
        <v>2053140</v>
      </c>
      <c r="Q256" s="29">
        <f t="shared" si="93"/>
        <v>0.27780618954382069</v>
      </c>
      <c r="R256" s="28">
        <v>963580</v>
      </c>
      <c r="S256" s="28">
        <v>402963</v>
      </c>
      <c r="T256" s="29">
        <f t="shared" si="31"/>
        <v>2.3912369125701369</v>
      </c>
      <c r="U256" s="28">
        <f t="shared" si="115"/>
        <v>982.0797384234387</v>
      </c>
      <c r="V256" s="29"/>
      <c r="W256" s="29" t="s">
        <v>417</v>
      </c>
      <c r="X256" s="29" t="e">
        <f t="shared" si="94"/>
        <v>#VALUE!</v>
      </c>
      <c r="Y256" s="29" t="e">
        <f t="shared" si="95"/>
        <v>#VALUE!</v>
      </c>
      <c r="Z256" s="29" t="e">
        <f t="shared" si="96"/>
        <v>#VALUE!</v>
      </c>
      <c r="AA256" s="29" t="e">
        <f t="shared" si="97"/>
        <v>#VALUE!</v>
      </c>
      <c r="AB256" s="29" t="e">
        <f t="shared" si="98"/>
        <v>#VALUE!</v>
      </c>
      <c r="AC256" s="32">
        <f t="shared" si="109"/>
        <v>6.3124185641560056</v>
      </c>
      <c r="AD256" s="29"/>
      <c r="AE256" s="32" t="e">
        <f t="shared" si="99"/>
        <v>#DIV/0!</v>
      </c>
      <c r="AF256" s="29"/>
      <c r="AG256" s="32">
        <f t="shared" si="100"/>
        <v>0</v>
      </c>
      <c r="AH256" s="32" t="e">
        <f t="shared" si="101"/>
        <v>#DIV/0!</v>
      </c>
      <c r="AI256" s="32">
        <f t="shared" si="102"/>
        <v>0</v>
      </c>
      <c r="AJ256" s="46">
        <f t="shared" si="103"/>
        <v>80429</v>
      </c>
      <c r="AK256" s="29"/>
      <c r="AL256" s="29"/>
      <c r="AM256" s="46">
        <f t="shared" si="104"/>
        <v>254056</v>
      </c>
      <c r="AN256" s="46">
        <f t="shared" si="105"/>
        <v>167007</v>
      </c>
      <c r="AO256" s="32">
        <f t="shared" si="106"/>
        <v>0</v>
      </c>
      <c r="AP256" s="46">
        <f t="shared" si="107"/>
        <v>87049</v>
      </c>
      <c r="AQ256" s="46">
        <f t="shared" si="108"/>
        <v>-120634</v>
      </c>
      <c r="AR256" s="17"/>
      <c r="AS256" s="18"/>
      <c r="AT256" s="17"/>
      <c r="AU256" s="17"/>
      <c r="AV256" s="17"/>
      <c r="AW256" s="17"/>
      <c r="AX256" s="17"/>
      <c r="AY256" s="17"/>
      <c r="AZ256" s="17"/>
    </row>
    <row r="257" spans="1:52" s="19" customFormat="1">
      <c r="A257" s="16" t="s">
        <v>309</v>
      </c>
      <c r="B257" s="28">
        <v>290762</v>
      </c>
      <c r="C257" s="28">
        <v>396427</v>
      </c>
      <c r="D257" s="29">
        <f t="shared" si="37"/>
        <v>267.71165939756878</v>
      </c>
      <c r="E257" s="28">
        <v>681500</v>
      </c>
      <c r="F257" s="28">
        <v>1024070</v>
      </c>
      <c r="G257" s="29">
        <f t="shared" si="30"/>
        <v>242.90087591668538</v>
      </c>
      <c r="H257" s="28">
        <v>203856</v>
      </c>
      <c r="I257" s="29">
        <f t="shared" si="33"/>
        <v>187.69518726020175</v>
      </c>
      <c r="J257" s="29">
        <f t="shared" si="116"/>
        <v>322.91734805405241</v>
      </c>
      <c r="K257" s="28">
        <v>203953</v>
      </c>
      <c r="L257" s="29">
        <f t="shared" si="34"/>
        <v>0.19915923716152217</v>
      </c>
      <c r="M257" s="29">
        <f t="shared" si="35"/>
        <v>6.0103296437244769</v>
      </c>
      <c r="N257" s="29">
        <f>(F257-F256)/F256</f>
        <v>0.11282805265142501</v>
      </c>
      <c r="O257" s="28">
        <v>737382</v>
      </c>
      <c r="P257" s="28">
        <v>2307196</v>
      </c>
      <c r="Q257" s="29">
        <f t="shared" si="93"/>
        <v>0.31960093550786323</v>
      </c>
      <c r="R257" s="28">
        <v>1050889</v>
      </c>
      <c r="S257" s="28">
        <v>614945</v>
      </c>
      <c r="T257" s="29">
        <f t="shared" si="31"/>
        <v>1.7089154314613502</v>
      </c>
      <c r="U257" s="28">
        <f t="shared" si="115"/>
        <v>1021.4242298656699</v>
      </c>
      <c r="V257" s="29"/>
      <c r="W257" s="29">
        <v>1</v>
      </c>
      <c r="X257" s="29">
        <f t="shared" si="94"/>
        <v>322.91734805405241</v>
      </c>
      <c r="Y257" s="29">
        <f t="shared" si="95"/>
        <v>267.71165939756878</v>
      </c>
      <c r="Z257" s="29">
        <f t="shared" si="96"/>
        <v>242.90087591668538</v>
      </c>
      <c r="AA257" s="29">
        <f t="shared" si="97"/>
        <v>187.69518726020175</v>
      </c>
      <c r="AB257" s="29">
        <f t="shared" si="98"/>
        <v>0.19915923716152217</v>
      </c>
      <c r="AC257" s="32">
        <f t="shared" si="109"/>
        <v>6.3630844901009533</v>
      </c>
      <c r="AD257" s="29"/>
      <c r="AE257" s="32" t="e">
        <f t="shared" si="99"/>
        <v>#DIV/0!</v>
      </c>
      <c r="AF257" s="29"/>
      <c r="AG257" s="32">
        <f t="shared" si="100"/>
        <v>0</v>
      </c>
      <c r="AH257" s="32" t="e">
        <f t="shared" si="101"/>
        <v>#DIV/0!</v>
      </c>
      <c r="AI257" s="32">
        <f t="shared" si="102"/>
        <v>0</v>
      </c>
      <c r="AJ257" s="46">
        <f t="shared" si="103"/>
        <v>81549</v>
      </c>
      <c r="AK257" s="29"/>
      <c r="AL257" s="29"/>
      <c r="AM257" s="46">
        <f t="shared" si="104"/>
        <v>237237</v>
      </c>
      <c r="AN257" s="46">
        <f t="shared" si="105"/>
        <v>98262</v>
      </c>
      <c r="AO257" s="32">
        <f t="shared" si="106"/>
        <v>0</v>
      </c>
      <c r="AP257" s="46">
        <f t="shared" si="107"/>
        <v>138975</v>
      </c>
      <c r="AQ257" s="46">
        <f t="shared" si="108"/>
        <v>-203953</v>
      </c>
      <c r="AR257" s="17"/>
      <c r="AS257" s="18"/>
      <c r="AT257" s="17"/>
      <c r="AU257" s="17"/>
      <c r="AV257" s="17"/>
      <c r="AW257" s="17"/>
      <c r="AX257" s="17"/>
      <c r="AY257" s="17"/>
      <c r="AZ257" s="17"/>
    </row>
    <row r="258" spans="1:52" s="19" customFormat="1">
      <c r="A258" s="16" t="s">
        <v>308</v>
      </c>
      <c r="B258" s="28">
        <v>325374</v>
      </c>
      <c r="C258" s="28">
        <v>483136</v>
      </c>
      <c r="D258" s="29">
        <f t="shared" si="37"/>
        <v>245.81382881838655</v>
      </c>
      <c r="E258" s="28">
        <v>763049</v>
      </c>
      <c r="F258" s="28">
        <v>1180555</v>
      </c>
      <c r="G258" s="29">
        <f t="shared" si="30"/>
        <v>235.91690772560364</v>
      </c>
      <c r="H258" s="28">
        <v>216021</v>
      </c>
      <c r="I258" s="29">
        <f t="shared" si="33"/>
        <v>163.19973051066367</v>
      </c>
      <c r="J258" s="29">
        <f t="shared" si="116"/>
        <v>318.53100603332655</v>
      </c>
      <c r="K258" s="28">
        <v>171314</v>
      </c>
      <c r="L258" s="29">
        <f t="shared" si="34"/>
        <v>0.14511310358263699</v>
      </c>
      <c r="M258" s="29">
        <f t="shared" si="35"/>
        <v>6.0720862249091025</v>
      </c>
      <c r="N258" s="29">
        <f t="shared" ref="N258:N263" si="118">(F258-F257)/F257</f>
        <v>0.15280693702578926</v>
      </c>
      <c r="O258" s="28">
        <v>835644</v>
      </c>
      <c r="P258" s="28">
        <v>2544433</v>
      </c>
      <c r="Q258" s="29">
        <f t="shared" si="93"/>
        <v>0.32842051647655884</v>
      </c>
      <c r="R258" s="28">
        <v>1180778</v>
      </c>
      <c r="S258" s="28">
        <v>636951</v>
      </c>
      <c r="T258" s="29">
        <f t="shared" si="31"/>
        <v>1.8537972308701924</v>
      </c>
      <c r="U258" s="28">
        <f t="shared" si="115"/>
        <v>963.606586191563</v>
      </c>
      <c r="V258" s="29"/>
      <c r="W258" s="29">
        <v>1</v>
      </c>
      <c r="X258" s="29">
        <f t="shared" si="94"/>
        <v>318.53100603332655</v>
      </c>
      <c r="Y258" s="29">
        <f t="shared" si="95"/>
        <v>245.81382881838655</v>
      </c>
      <c r="Z258" s="29">
        <f t="shared" si="96"/>
        <v>235.91690772560364</v>
      </c>
      <c r="AA258" s="29">
        <f t="shared" si="97"/>
        <v>163.19973051066367</v>
      </c>
      <c r="AB258" s="29">
        <f t="shared" si="98"/>
        <v>0.14511310358263699</v>
      </c>
      <c r="AC258" s="32">
        <f t="shared" si="109"/>
        <v>6.4055910195192425</v>
      </c>
      <c r="AD258" s="29"/>
      <c r="AE258" s="32" t="e">
        <f t="shared" si="99"/>
        <v>#DIV/0!</v>
      </c>
      <c r="AF258" s="29"/>
      <c r="AG258" s="32">
        <f t="shared" si="100"/>
        <v>0</v>
      </c>
      <c r="AH258" s="32" t="e">
        <f t="shared" si="101"/>
        <v>#DIV/0!</v>
      </c>
      <c r="AI258" s="32">
        <f t="shared" si="102"/>
        <v>228085</v>
      </c>
      <c r="AJ258" s="46">
        <f t="shared" si="103"/>
        <v>222595</v>
      </c>
      <c r="AK258" s="29"/>
      <c r="AL258" s="29"/>
      <c r="AM258" s="46">
        <f t="shared" si="104"/>
        <v>506869</v>
      </c>
      <c r="AN258" s="46">
        <f t="shared" si="105"/>
        <v>328996</v>
      </c>
      <c r="AO258" s="32">
        <f t="shared" si="106"/>
        <v>214614</v>
      </c>
      <c r="AP258" s="46">
        <f t="shared" si="107"/>
        <v>-36741</v>
      </c>
      <c r="AQ258" s="46">
        <f t="shared" si="108"/>
        <v>-171314</v>
      </c>
      <c r="AR258" s="17"/>
      <c r="AS258" s="18"/>
      <c r="AT258" s="17"/>
      <c r="AU258" s="17"/>
      <c r="AV258" s="17"/>
      <c r="AW258" s="17"/>
      <c r="AX258" s="17"/>
      <c r="AY258" s="17"/>
      <c r="AZ258" s="17"/>
    </row>
    <row r="259" spans="1:52" s="19" customFormat="1">
      <c r="A259" s="16" t="s">
        <v>307</v>
      </c>
      <c r="B259" s="28">
        <v>398712</v>
      </c>
      <c r="C259" s="28">
        <v>541370</v>
      </c>
      <c r="D259" s="29">
        <f t="shared" si="37"/>
        <v>268.81777712100779</v>
      </c>
      <c r="E259" s="28">
        <v>985644</v>
      </c>
      <c r="F259" s="28">
        <v>1362071</v>
      </c>
      <c r="G259" s="29">
        <f t="shared" si="30"/>
        <v>264.12724446816651</v>
      </c>
      <c r="H259" s="28">
        <v>317217</v>
      </c>
      <c r="I259" s="29">
        <f t="shared" si="33"/>
        <v>213.87259175794742</v>
      </c>
      <c r="J259" s="29">
        <f t="shared" si="116"/>
        <v>319.07242983122688</v>
      </c>
      <c r="K259" s="28">
        <v>108105</v>
      </c>
      <c r="L259" s="29">
        <f t="shared" si="34"/>
        <v>7.9368109298267125E-2</v>
      </c>
      <c r="M259" s="29">
        <f t="shared" si="35"/>
        <v>6.1341997464200428</v>
      </c>
      <c r="N259" s="29">
        <f t="shared" si="118"/>
        <v>0.15375480176696554</v>
      </c>
      <c r="O259" s="28">
        <v>1164640</v>
      </c>
      <c r="P259" s="28">
        <v>3051302</v>
      </c>
      <c r="Q259" s="29">
        <f t="shared" si="93"/>
        <v>0.38168624410169821</v>
      </c>
      <c r="R259" s="28">
        <v>1636931</v>
      </c>
      <c r="S259" s="28">
        <v>720355</v>
      </c>
      <c r="T259" s="29">
        <f t="shared" si="31"/>
        <v>2.2723948608672111</v>
      </c>
      <c r="U259" s="28">
        <f t="shared" si="115"/>
        <v>1065.9694112876468</v>
      </c>
      <c r="V259" s="29"/>
      <c r="W259" s="29">
        <v>1</v>
      </c>
      <c r="X259" s="29">
        <f t="shared" si="94"/>
        <v>319.07242983122688</v>
      </c>
      <c r="Y259" s="29">
        <f t="shared" si="95"/>
        <v>268.81777712100779</v>
      </c>
      <c r="Z259" s="29">
        <f t="shared" si="96"/>
        <v>264.12724446816651</v>
      </c>
      <c r="AA259" s="29">
        <f t="shared" si="97"/>
        <v>213.87259175794742</v>
      </c>
      <c r="AB259" s="29">
        <f t="shared" si="98"/>
        <v>7.9368109298267125E-2</v>
      </c>
      <c r="AC259" s="32">
        <f t="shared" si="109"/>
        <v>6.4844851936937831</v>
      </c>
      <c r="AD259" s="28">
        <v>1886662</v>
      </c>
      <c r="AE259" s="32">
        <f t="shared" si="99"/>
        <v>0.61730188025200061</v>
      </c>
      <c r="AF259" s="28">
        <v>228085</v>
      </c>
      <c r="AG259" s="32">
        <f t="shared" si="100"/>
        <v>7.4750057516430685E-2</v>
      </c>
      <c r="AH259" s="32">
        <f t="shared" si="101"/>
        <v>0.12089340857026855</v>
      </c>
      <c r="AI259" s="32">
        <f t="shared" si="102"/>
        <v>5705</v>
      </c>
      <c r="AJ259" s="46">
        <f t="shared" si="103"/>
        <v>226623</v>
      </c>
      <c r="AK259" s="28">
        <v>1099879</v>
      </c>
      <c r="AL259" s="28">
        <v>214614</v>
      </c>
      <c r="AM259" s="46">
        <f t="shared" si="104"/>
        <v>197227</v>
      </c>
      <c r="AN259" s="46">
        <f t="shared" si="105"/>
        <v>-122216</v>
      </c>
      <c r="AO259" s="32">
        <f t="shared" si="106"/>
        <v>-93689</v>
      </c>
      <c r="AP259" s="46">
        <f t="shared" si="107"/>
        <v>413132</v>
      </c>
      <c r="AQ259" s="46">
        <f t="shared" si="108"/>
        <v>119980</v>
      </c>
      <c r="AR259" s="17"/>
      <c r="AS259" s="18"/>
      <c r="AT259" s="17"/>
      <c r="AU259" s="17"/>
      <c r="AV259" s="17"/>
      <c r="AW259" s="17"/>
      <c r="AX259" s="17"/>
      <c r="AY259" s="17"/>
      <c r="AZ259" s="17"/>
    </row>
    <row r="260" spans="1:52" s="19" customFormat="1">
      <c r="A260" s="16" t="s">
        <v>306</v>
      </c>
      <c r="B260" s="28">
        <v>419819</v>
      </c>
      <c r="C260" s="28">
        <v>585086</v>
      </c>
      <c r="D260" s="29">
        <f t="shared" si="37"/>
        <v>261.89984891110026</v>
      </c>
      <c r="E260" s="28">
        <v>1212267</v>
      </c>
      <c r="F260" s="28">
        <v>1442257</v>
      </c>
      <c r="G260" s="29">
        <f t="shared" si="30"/>
        <v>306.79515162692917</v>
      </c>
      <c r="H260" s="28">
        <v>278660</v>
      </c>
      <c r="I260" s="29">
        <f t="shared" si="33"/>
        <v>173.83923047210152</v>
      </c>
      <c r="J260" s="29">
        <f t="shared" si="116"/>
        <v>394.85577006592797</v>
      </c>
      <c r="K260" s="28">
        <v>41597</v>
      </c>
      <c r="L260" s="29">
        <f t="shared" si="34"/>
        <v>2.8841600352780401E-2</v>
      </c>
      <c r="M260" s="29">
        <f t="shared" si="35"/>
        <v>6.1590426554852646</v>
      </c>
      <c r="N260" s="29">
        <f t="shared" si="118"/>
        <v>5.8870646243844853E-2</v>
      </c>
      <c r="O260" s="28">
        <v>1042424</v>
      </c>
      <c r="P260" s="28">
        <v>3248529</v>
      </c>
      <c r="Q260" s="29">
        <f t="shared" si="93"/>
        <v>0.32089108639633507</v>
      </c>
      <c r="R260" s="28">
        <v>1792807</v>
      </c>
      <c r="S260" s="28">
        <v>739664</v>
      </c>
      <c r="T260" s="29">
        <f t="shared" si="31"/>
        <v>2.4238127041467479</v>
      </c>
      <c r="U260" s="28">
        <f t="shared" si="115"/>
        <v>1137.4188426764117</v>
      </c>
      <c r="V260" s="29"/>
      <c r="W260" s="29">
        <v>1</v>
      </c>
      <c r="X260" s="29">
        <f t="shared" si="94"/>
        <v>394.85577006592797</v>
      </c>
      <c r="Y260" s="29">
        <f t="shared" si="95"/>
        <v>261.89984891110026</v>
      </c>
      <c r="Z260" s="29">
        <f t="shared" si="96"/>
        <v>306.79515162692917</v>
      </c>
      <c r="AA260" s="29">
        <f t="shared" si="97"/>
        <v>173.83923047210152</v>
      </c>
      <c r="AB260" s="29">
        <f t="shared" si="98"/>
        <v>2.8841600352780401E-2</v>
      </c>
      <c r="AC260" s="32">
        <f t="shared" si="109"/>
        <v>6.511686748116551</v>
      </c>
      <c r="AD260" s="28">
        <v>2206105</v>
      </c>
      <c r="AE260" s="32">
        <f t="shared" si="99"/>
        <v>0.47251785386461659</v>
      </c>
      <c r="AF260" s="28">
        <v>233790</v>
      </c>
      <c r="AG260" s="32">
        <f t="shared" si="100"/>
        <v>7.1967958420565123E-2</v>
      </c>
      <c r="AH260" s="32">
        <f t="shared" si="101"/>
        <v>0.10597410368046851</v>
      </c>
      <c r="AI260" s="32">
        <f t="shared" si="102"/>
        <v>-7141</v>
      </c>
      <c r="AJ260" s="46">
        <f t="shared" si="103"/>
        <v>-1060767</v>
      </c>
      <c r="AK260" s="28">
        <v>1103813</v>
      </c>
      <c r="AL260" s="28">
        <v>120925</v>
      </c>
      <c r="AM260" s="46">
        <f t="shared" si="104"/>
        <v>207371</v>
      </c>
      <c r="AN260" s="46">
        <f t="shared" si="105"/>
        <v>588676</v>
      </c>
      <c r="AO260" s="32">
        <f t="shared" si="106"/>
        <v>30596</v>
      </c>
      <c r="AP260" s="46">
        <f t="shared" si="107"/>
        <v>-411901</v>
      </c>
      <c r="AQ260" s="46">
        <f t="shared" si="108"/>
        <v>192193</v>
      </c>
      <c r="AR260" s="17"/>
      <c r="AS260" s="18"/>
      <c r="AT260" s="17"/>
      <c r="AU260" s="17"/>
      <c r="AV260" s="17"/>
      <c r="AW260" s="17"/>
      <c r="AX260" s="17"/>
      <c r="AY260" s="17"/>
      <c r="AZ260" s="17"/>
    </row>
    <row r="261" spans="1:52" s="19" customFormat="1">
      <c r="A261" s="16" t="s">
        <v>305</v>
      </c>
      <c r="B261" s="28">
        <v>491400</v>
      </c>
      <c r="C261" s="28">
        <v>701800</v>
      </c>
      <c r="D261" s="29">
        <f t="shared" si="37"/>
        <v>255.57281276717012</v>
      </c>
      <c r="E261" s="28">
        <v>151500</v>
      </c>
      <c r="F261" s="28">
        <v>1470200</v>
      </c>
      <c r="G261" s="29">
        <f t="shared" si="30"/>
        <v>37.612229628621954</v>
      </c>
      <c r="H261" s="28">
        <v>310200</v>
      </c>
      <c r="I261" s="29">
        <f t="shared" si="33"/>
        <v>161.33228840125392</v>
      </c>
      <c r="J261" s="29">
        <f t="shared" si="116"/>
        <v>131.85275399453818</v>
      </c>
      <c r="K261" s="28">
        <v>182500</v>
      </c>
      <c r="L261" s="29">
        <f t="shared" si="34"/>
        <v>0.12413277105155761</v>
      </c>
      <c r="M261" s="29">
        <f t="shared" si="35"/>
        <v>6.1673764184135829</v>
      </c>
      <c r="N261" s="29">
        <f t="shared" si="118"/>
        <v>1.9374494282225707E-2</v>
      </c>
      <c r="O261" s="28">
        <v>1631100</v>
      </c>
      <c r="P261" s="28">
        <v>3455900</v>
      </c>
      <c r="Q261" s="29">
        <f t="shared" ref="Q261:Q324" si="119">(O261/P261)</f>
        <v>0.47197546225295872</v>
      </c>
      <c r="R261" s="28">
        <v>1905100</v>
      </c>
      <c r="S261" s="28">
        <v>813500</v>
      </c>
      <c r="T261" s="29">
        <f t="shared" si="31"/>
        <v>2.3418561770129074</v>
      </c>
      <c r="U261" s="28">
        <f t="shared" si="115"/>
        <v>586.49421756263575</v>
      </c>
      <c r="V261" s="29"/>
      <c r="W261" s="29">
        <v>1</v>
      </c>
      <c r="X261" s="29">
        <f t="shared" ref="X261:X324" si="120">J261*W261</f>
        <v>131.85275399453818</v>
      </c>
      <c r="Y261" s="29">
        <f t="shared" ref="Y261:Y324" si="121">D261*W261</f>
        <v>255.57281276717012</v>
      </c>
      <c r="Z261" s="29">
        <f t="shared" ref="Z261:Z324" si="122">G261*W261</f>
        <v>37.612229628621954</v>
      </c>
      <c r="AA261" s="29">
        <f t="shared" ref="AA261:AA324" si="123">I261*W261</f>
        <v>161.33228840125392</v>
      </c>
      <c r="AB261" s="29">
        <f t="shared" ref="AB261:AB324" si="124">L261*W261</f>
        <v>0.12413277105155761</v>
      </c>
      <c r="AC261" s="32">
        <f t="shared" si="109"/>
        <v>6.5385611672337882</v>
      </c>
      <c r="AD261" s="28">
        <v>2201583</v>
      </c>
      <c r="AE261" s="32">
        <f t="shared" si="99"/>
        <v>0.74087599695310147</v>
      </c>
      <c r="AF261" s="28">
        <v>226649</v>
      </c>
      <c r="AG261" s="32">
        <f t="shared" si="100"/>
        <v>6.5583205532567496E-2</v>
      </c>
      <c r="AH261" s="32">
        <f t="shared" si="101"/>
        <v>0.10294819682019711</v>
      </c>
      <c r="AI261" s="32">
        <f t="shared" si="102"/>
        <v>-226438.9</v>
      </c>
      <c r="AJ261" s="46">
        <f t="shared" si="103"/>
        <v>12500</v>
      </c>
      <c r="AK261" s="28">
        <v>1163375</v>
      </c>
      <c r="AL261" s="28">
        <v>151521</v>
      </c>
      <c r="AM261" s="46">
        <f t="shared" si="104"/>
        <v>17500</v>
      </c>
      <c r="AN261" s="46">
        <f t="shared" si="105"/>
        <v>-463900</v>
      </c>
      <c r="AO261" s="32">
        <f t="shared" si="106"/>
        <v>-151357</v>
      </c>
      <c r="AP261" s="46">
        <f t="shared" si="107"/>
        <v>632757</v>
      </c>
      <c r="AQ261" s="46">
        <f t="shared" si="108"/>
        <v>44149</v>
      </c>
      <c r="AR261" s="17"/>
      <c r="AS261" s="18"/>
      <c r="AT261" s="17"/>
      <c r="AU261" s="17"/>
      <c r="AV261" s="17"/>
      <c r="AW261" s="17"/>
      <c r="AX261" s="17"/>
      <c r="AY261" s="17"/>
      <c r="AZ261" s="17"/>
    </row>
    <row r="262" spans="1:52" s="19" customFormat="1">
      <c r="A262" s="16" t="s">
        <v>304</v>
      </c>
      <c r="B262" s="28">
        <v>387200</v>
      </c>
      <c r="C262" s="28">
        <v>703800</v>
      </c>
      <c r="D262" s="29">
        <f t="shared" si="37"/>
        <v>200.80704745666381</v>
      </c>
      <c r="E262" s="28">
        <v>164000</v>
      </c>
      <c r="F262" s="28">
        <v>1454500</v>
      </c>
      <c r="G262" s="29">
        <f t="shared" si="30"/>
        <v>41.155036094877964</v>
      </c>
      <c r="H262" s="28">
        <v>331200</v>
      </c>
      <c r="I262" s="29">
        <f t="shared" si="33"/>
        <v>171.76470588235293</v>
      </c>
      <c r="J262" s="29">
        <f t="shared" si="116"/>
        <v>70.197377669188853</v>
      </c>
      <c r="K262" s="28">
        <v>267600</v>
      </c>
      <c r="L262" s="29">
        <f t="shared" si="34"/>
        <v>0.18398074939841871</v>
      </c>
      <c r="M262" s="29">
        <f t="shared" si="35"/>
        <v>6.1627137255830782</v>
      </c>
      <c r="N262" s="29">
        <f t="shared" si="118"/>
        <v>-1.0678819208270983E-2</v>
      </c>
      <c r="O262" s="28">
        <v>1167200</v>
      </c>
      <c r="P262" s="28">
        <v>3473400</v>
      </c>
      <c r="Q262" s="29">
        <f t="shared" si="119"/>
        <v>0.33603961536246907</v>
      </c>
      <c r="R262" s="28">
        <v>1949800</v>
      </c>
      <c r="S262" s="28">
        <v>818900</v>
      </c>
      <c r="T262" s="29">
        <f t="shared" si="31"/>
        <v>2.3809989009647086</v>
      </c>
      <c r="U262" s="28">
        <f t="shared" si="115"/>
        <v>484.10814785248203</v>
      </c>
      <c r="V262" s="29"/>
      <c r="W262" s="29">
        <v>1</v>
      </c>
      <c r="X262" s="29">
        <f t="shared" si="120"/>
        <v>70.197377669188853</v>
      </c>
      <c r="Y262" s="29">
        <f t="shared" si="121"/>
        <v>200.80704745666381</v>
      </c>
      <c r="Z262" s="29">
        <f t="shared" si="122"/>
        <v>41.155036094877964</v>
      </c>
      <c r="AA262" s="29">
        <f t="shared" si="123"/>
        <v>171.76470588235293</v>
      </c>
      <c r="AB262" s="29">
        <f t="shared" si="124"/>
        <v>0.18398074939841871</v>
      </c>
      <c r="AC262" s="32">
        <f t="shared" si="109"/>
        <v>6.540754799950447</v>
      </c>
      <c r="AD262" s="30">
        <v>2306.1999999999998</v>
      </c>
      <c r="AE262" s="32">
        <f t="shared" ref="AE262:AE325" si="125">O262/AD262</f>
        <v>506.11395369005294</v>
      </c>
      <c r="AF262" s="29">
        <v>210.1</v>
      </c>
      <c r="AG262" s="32">
        <f t="shared" ref="AG262:AG325" si="126">AF262/P262</f>
        <v>6.0488282374618528E-5</v>
      </c>
      <c r="AH262" s="32">
        <f t="shared" ref="AH262:AH325" si="127">AF262/AD262</f>
        <v>9.1102246119157057E-2</v>
      </c>
      <c r="AI262" s="32">
        <f t="shared" ref="AI262:AI325" si="128">AF263-AF262</f>
        <v>-119.8</v>
      </c>
      <c r="AJ262" s="46">
        <f t="shared" ref="AJ262:AJ325" si="129">E263-E262</f>
        <v>1383600</v>
      </c>
      <c r="AK262" s="30">
        <v>1162.8</v>
      </c>
      <c r="AL262" s="29">
        <v>164</v>
      </c>
      <c r="AM262" s="46">
        <f t="shared" ref="AM262:AM325" si="130">P263-P262</f>
        <v>54300</v>
      </c>
      <c r="AN262" s="46">
        <f t="shared" ref="AN262:AN325" si="131">O263-O262</f>
        <v>150200</v>
      </c>
      <c r="AO262" s="32">
        <f t="shared" ref="AO262:AO325" si="132">AL263-AL262</f>
        <v>4.5</v>
      </c>
      <c r="AP262" s="46">
        <f t="shared" ref="AP262:AP325" si="133">AM262-AN262-AO262</f>
        <v>-95904.5</v>
      </c>
      <c r="AQ262" s="46">
        <f t="shared" ref="AQ262:AQ325" si="134">AF262-K262</f>
        <v>-267389.90000000002</v>
      </c>
      <c r="AR262" s="17"/>
      <c r="AS262" s="18"/>
      <c r="AT262" s="17"/>
      <c r="AU262" s="17"/>
      <c r="AV262" s="17"/>
      <c r="AW262" s="17"/>
      <c r="AX262" s="17"/>
      <c r="AY262" s="17"/>
      <c r="AZ262" s="17"/>
    </row>
    <row r="263" spans="1:52" s="19" customFormat="1">
      <c r="A263" s="16" t="s">
        <v>64</v>
      </c>
      <c r="B263" s="28">
        <v>328000</v>
      </c>
      <c r="C263" s="28">
        <v>626600</v>
      </c>
      <c r="D263" s="29">
        <f t="shared" si="37"/>
        <v>191.06287902968401</v>
      </c>
      <c r="E263" s="28">
        <v>1547600</v>
      </c>
      <c r="F263" s="28">
        <v>1273400</v>
      </c>
      <c r="G263" s="29">
        <f t="shared" si="30"/>
        <v>443.59509973299828</v>
      </c>
      <c r="H263" s="28">
        <v>361300</v>
      </c>
      <c r="I263" s="29">
        <f t="shared" si="33"/>
        <v>210.46042132141716</v>
      </c>
      <c r="J263" s="29">
        <f t="shared" si="116"/>
        <v>424.19755744126519</v>
      </c>
      <c r="K263" s="28">
        <v>82400</v>
      </c>
      <c r="L263" s="29">
        <f t="shared" si="34"/>
        <v>6.4708653997172919E-2</v>
      </c>
      <c r="M263" s="29">
        <f t="shared" si="35"/>
        <v>6.1049648455278227</v>
      </c>
      <c r="N263" s="29">
        <f t="shared" si="118"/>
        <v>-0.12451014094190443</v>
      </c>
      <c r="O263" s="28">
        <v>1317400</v>
      </c>
      <c r="P263" s="28">
        <v>3527700</v>
      </c>
      <c r="Q263" s="29">
        <f t="shared" si="119"/>
        <v>0.37344445389347164</v>
      </c>
      <c r="R263" s="28">
        <v>2044000</v>
      </c>
      <c r="S263" s="28">
        <v>361300000</v>
      </c>
      <c r="T263" s="29">
        <f t="shared" si="31"/>
        <v>5.6573484638804319E-3</v>
      </c>
      <c r="U263" s="28">
        <f t="shared" si="115"/>
        <v>1269.3806661793619</v>
      </c>
      <c r="V263" s="29"/>
      <c r="W263" s="29">
        <v>1</v>
      </c>
      <c r="X263" s="29">
        <f t="shared" si="120"/>
        <v>424.19755744126519</v>
      </c>
      <c r="Y263" s="29">
        <f t="shared" si="121"/>
        <v>191.06287902968401</v>
      </c>
      <c r="Z263" s="29">
        <f t="shared" si="122"/>
        <v>443.59509973299828</v>
      </c>
      <c r="AA263" s="29">
        <f t="shared" si="123"/>
        <v>210.46042132141716</v>
      </c>
      <c r="AB263" s="29">
        <f t="shared" si="124"/>
        <v>6.4708653997172919E-2</v>
      </c>
      <c r="AC263" s="32">
        <f t="shared" ref="AC263:AC326" si="135">LOG(P263)</f>
        <v>6.5474916450866658</v>
      </c>
      <c r="AD263" s="30">
        <v>2210.3000000000002</v>
      </c>
      <c r="AE263" s="32">
        <f t="shared" si="125"/>
        <v>596.02768854906572</v>
      </c>
      <c r="AF263" s="29">
        <v>90.3</v>
      </c>
      <c r="AG263" s="32">
        <f t="shared" si="126"/>
        <v>2.5597414746151884E-5</v>
      </c>
      <c r="AH263" s="32">
        <f t="shared" si="127"/>
        <v>4.0854182690132558E-2</v>
      </c>
      <c r="AI263" s="32">
        <f t="shared" si="128"/>
        <v>53589874.700000003</v>
      </c>
      <c r="AJ263" s="46">
        <f t="shared" si="129"/>
        <v>-313119</v>
      </c>
      <c r="AK263" s="30">
        <v>1156.9000000000001</v>
      </c>
      <c r="AL263" s="29">
        <v>168.5</v>
      </c>
      <c r="AM263" s="46">
        <f t="shared" si="130"/>
        <v>362393288</v>
      </c>
      <c r="AN263" s="46">
        <f t="shared" si="131"/>
        <v>54436852</v>
      </c>
      <c r="AO263" s="32">
        <f t="shared" si="132"/>
        <v>25035809.5</v>
      </c>
      <c r="AP263" s="46">
        <f t="shared" si="133"/>
        <v>282920626.5</v>
      </c>
      <c r="AQ263" s="46">
        <f t="shared" si="134"/>
        <v>-82309.7</v>
      </c>
      <c r="AR263" s="17"/>
      <c r="AS263" s="18"/>
      <c r="AT263" s="17"/>
      <c r="AU263" s="17"/>
      <c r="AV263" s="17"/>
      <c r="AW263" s="17"/>
      <c r="AX263" s="17"/>
      <c r="AY263" s="17"/>
      <c r="AZ263" s="17"/>
    </row>
    <row r="264" spans="1:52" s="3" customFormat="1" ht="15" customHeight="1">
      <c r="A264" s="4" t="s">
        <v>313</v>
      </c>
      <c r="B264" s="21">
        <v>78526236</v>
      </c>
      <c r="C264" s="21">
        <v>205684</v>
      </c>
      <c r="D264" s="24">
        <f t="shared" si="37"/>
        <v>139350.0522160207</v>
      </c>
      <c r="E264" s="21">
        <v>1234481</v>
      </c>
      <c r="F264" s="21">
        <v>175224</v>
      </c>
      <c r="G264" s="24">
        <f t="shared" si="30"/>
        <v>2571.4831586997216</v>
      </c>
      <c r="H264" s="21">
        <v>4801169</v>
      </c>
      <c r="I264" s="24">
        <f t="shared" si="33"/>
        <v>8519.9951624822534</v>
      </c>
      <c r="J264" s="24">
        <f t="shared" si="116"/>
        <v>133401.54021223818</v>
      </c>
      <c r="K264" s="21">
        <v>25957585</v>
      </c>
      <c r="L264" s="24">
        <f t="shared" si="34"/>
        <v>148.13943866137058</v>
      </c>
      <c r="M264" s="24">
        <f t="shared" si="35"/>
        <v>5.2435935901523933</v>
      </c>
      <c r="N264" s="24"/>
      <c r="O264" s="21">
        <v>55754252</v>
      </c>
      <c r="P264" s="21">
        <v>365920988</v>
      </c>
      <c r="Q264" s="24">
        <f t="shared" si="119"/>
        <v>0.15236691479418502</v>
      </c>
      <c r="R264" s="21">
        <v>104796695</v>
      </c>
      <c r="S264" s="21">
        <v>53629010</v>
      </c>
      <c r="T264" s="24">
        <f t="shared" si="31"/>
        <v>1.954104597493036</v>
      </c>
      <c r="U264" s="21">
        <f t="shared" si="115"/>
        <v>283991.21018810227</v>
      </c>
      <c r="V264" s="24"/>
      <c r="W264" s="24">
        <v>0</v>
      </c>
      <c r="X264" s="24">
        <f t="shared" si="120"/>
        <v>0</v>
      </c>
      <c r="Y264" s="24">
        <f t="shared" si="121"/>
        <v>0</v>
      </c>
      <c r="Z264" s="24">
        <f t="shared" si="122"/>
        <v>0</v>
      </c>
      <c r="AA264" s="24">
        <f t="shared" si="123"/>
        <v>0</v>
      </c>
      <c r="AB264" s="24">
        <f t="shared" si="124"/>
        <v>0</v>
      </c>
      <c r="AC264" s="24">
        <f t="shared" si="135"/>
        <v>8.5633873198751811</v>
      </c>
      <c r="AD264" s="21">
        <v>310166736</v>
      </c>
      <c r="AE264" s="24">
        <f t="shared" si="125"/>
        <v>0.17975574273058087</v>
      </c>
      <c r="AF264" s="21">
        <v>53589965</v>
      </c>
      <c r="AG264" s="24">
        <f t="shared" si="126"/>
        <v>0.14645228548628644</v>
      </c>
      <c r="AH264" s="24">
        <f t="shared" si="127"/>
        <v>0.17277792483846494</v>
      </c>
      <c r="AI264" s="24">
        <f t="shared" si="128"/>
        <v>-26122105</v>
      </c>
      <c r="AJ264" s="21">
        <f t="shared" si="129"/>
        <v>1582305</v>
      </c>
      <c r="AK264" s="21">
        <v>1959773</v>
      </c>
      <c r="AL264" s="21">
        <v>25035978</v>
      </c>
      <c r="AM264" s="21">
        <f t="shared" si="130"/>
        <v>12446261</v>
      </c>
      <c r="AN264" s="21">
        <f t="shared" si="131"/>
        <v>9298587</v>
      </c>
      <c r="AO264" s="24">
        <f t="shared" si="132"/>
        <v>1620237</v>
      </c>
      <c r="AP264" s="21">
        <f t="shared" si="133"/>
        <v>1527437</v>
      </c>
      <c r="AQ264" s="21">
        <f t="shared" si="134"/>
        <v>27632380</v>
      </c>
      <c r="AR264" s="5"/>
      <c r="AS264" s="11"/>
      <c r="AT264" s="5"/>
      <c r="AU264" s="5"/>
      <c r="AV264" s="5"/>
      <c r="AW264" s="5"/>
      <c r="AX264" s="5"/>
      <c r="AY264" s="5"/>
      <c r="AZ264" s="5"/>
    </row>
    <row r="265" spans="1:52" s="3" customFormat="1" ht="15" customHeight="1">
      <c r="A265" s="4" t="s">
        <v>312</v>
      </c>
      <c r="B265" s="21">
        <v>69732743</v>
      </c>
      <c r="C265" s="21">
        <v>3989421</v>
      </c>
      <c r="D265" s="24">
        <f t="shared" si="37"/>
        <v>6379.9862674307878</v>
      </c>
      <c r="E265" s="21">
        <v>2816786</v>
      </c>
      <c r="F265" s="21">
        <v>24376436</v>
      </c>
      <c r="G265" s="24">
        <f t="shared" si="30"/>
        <v>42.177079947208028</v>
      </c>
      <c r="H265" s="21">
        <v>6842082</v>
      </c>
      <c r="I265" s="24">
        <f t="shared" si="33"/>
        <v>625.99558432163462</v>
      </c>
      <c r="J265" s="24">
        <f t="shared" si="116"/>
        <v>5796.1677630563609</v>
      </c>
      <c r="K265" s="21">
        <v>14003284</v>
      </c>
      <c r="L265" s="24">
        <f t="shared" si="34"/>
        <v>0.5744598595135072</v>
      </c>
      <c r="M265" s="24">
        <f t="shared" si="35"/>
        <v>7.3869702091298084</v>
      </c>
      <c r="N265" s="24">
        <f>(F265-F264)/F264</f>
        <v>138.11585170981144</v>
      </c>
      <c r="O265" s="21">
        <v>65052839</v>
      </c>
      <c r="P265" s="21">
        <v>378367249</v>
      </c>
      <c r="Q265" s="24">
        <f t="shared" si="119"/>
        <v>0.17193041726505245</v>
      </c>
      <c r="R265" s="21">
        <v>99205744</v>
      </c>
      <c r="S265" s="21">
        <v>64405649</v>
      </c>
      <c r="T265" s="24">
        <f t="shared" si="31"/>
        <v>1.5403267499097788</v>
      </c>
      <c r="U265" s="21">
        <f t="shared" si="115"/>
        <v>12844.901154615505</v>
      </c>
      <c r="V265" s="24"/>
      <c r="W265" s="24">
        <v>1</v>
      </c>
      <c r="X265" s="24">
        <f t="shared" si="120"/>
        <v>5796.1677630563609</v>
      </c>
      <c r="Y265" s="24">
        <f t="shared" si="121"/>
        <v>6379.9862674307878</v>
      </c>
      <c r="Z265" s="24">
        <f t="shared" si="122"/>
        <v>42.177079947208028</v>
      </c>
      <c r="AA265" s="24">
        <f t="shared" si="123"/>
        <v>625.99558432163462</v>
      </c>
      <c r="AB265" s="24">
        <f t="shared" si="124"/>
        <v>0.5744598595135072</v>
      </c>
      <c r="AC265" s="24">
        <f t="shared" si="135"/>
        <v>8.5779135373646742</v>
      </c>
      <c r="AD265" s="21">
        <v>313314410</v>
      </c>
      <c r="AE265" s="24">
        <f t="shared" si="125"/>
        <v>0.20762798302191079</v>
      </c>
      <c r="AF265" s="21">
        <v>27467860</v>
      </c>
      <c r="AG265" s="24">
        <f t="shared" si="126"/>
        <v>7.2595765285171393E-2</v>
      </c>
      <c r="AH265" s="24">
        <f t="shared" si="127"/>
        <v>8.7668677607263573E-2</v>
      </c>
      <c r="AI265" s="24">
        <f t="shared" si="128"/>
        <v>3848380</v>
      </c>
      <c r="AJ265" s="21">
        <f t="shared" si="129"/>
        <v>1653205</v>
      </c>
      <c r="AK265" s="21">
        <v>112236</v>
      </c>
      <c r="AL265" s="21">
        <v>26656215</v>
      </c>
      <c r="AM265" s="21">
        <f t="shared" si="130"/>
        <v>18280669</v>
      </c>
      <c r="AN265" s="21">
        <f t="shared" si="131"/>
        <v>5103418</v>
      </c>
      <c r="AO265" s="24">
        <f t="shared" si="132"/>
        <v>2245068</v>
      </c>
      <c r="AP265" s="21">
        <f t="shared" si="133"/>
        <v>10932183</v>
      </c>
      <c r="AQ265" s="21">
        <f t="shared" si="134"/>
        <v>13464576</v>
      </c>
      <c r="AR265" s="5"/>
      <c r="AS265" s="11"/>
      <c r="AT265" s="5"/>
      <c r="AU265" s="5"/>
      <c r="AV265" s="5"/>
      <c r="AW265" s="5"/>
      <c r="AX265" s="5"/>
      <c r="AY265" s="5"/>
      <c r="AZ265" s="5"/>
    </row>
    <row r="266" spans="1:52" s="3" customFormat="1" ht="15" customHeight="1">
      <c r="A266" s="4" t="s">
        <v>311</v>
      </c>
      <c r="B266" s="21">
        <v>68607760</v>
      </c>
      <c r="C266" s="21">
        <v>3559079</v>
      </c>
      <c r="D266" s="24">
        <f t="shared" si="37"/>
        <v>7036.0428638982157</v>
      </c>
      <c r="E266" s="21">
        <v>4469991</v>
      </c>
      <c r="F266" s="21">
        <v>27743643</v>
      </c>
      <c r="G266" s="24">
        <f t="shared" si="30"/>
        <v>58.807948004521258</v>
      </c>
      <c r="H266" s="21">
        <v>6745297</v>
      </c>
      <c r="I266" s="24">
        <f t="shared" si="33"/>
        <v>691.76138124497936</v>
      </c>
      <c r="J266" s="24">
        <f t="shared" si="116"/>
        <v>6403.0894306577584</v>
      </c>
      <c r="K266" s="21">
        <v>16381884</v>
      </c>
      <c r="L266" s="24">
        <f t="shared" si="34"/>
        <v>0.59047342845350193</v>
      </c>
      <c r="M266" s="24">
        <f t="shared" si="35"/>
        <v>7.4431634874120487</v>
      </c>
      <c r="N266" s="24">
        <f t="shared" ref="N266:N267" si="136">(F266-F265)/F265</f>
        <v>0.13813368779586974</v>
      </c>
      <c r="O266" s="21">
        <v>70156257</v>
      </c>
      <c r="P266" s="21">
        <v>396647918</v>
      </c>
      <c r="Q266" s="24">
        <f t="shared" si="119"/>
        <v>0.17687287343835245</v>
      </c>
      <c r="R266" s="21">
        <v>105446000</v>
      </c>
      <c r="S266" s="21">
        <v>69331349</v>
      </c>
      <c r="T266" s="24">
        <f t="shared" si="31"/>
        <v>1.5208992976611488</v>
      </c>
      <c r="U266" s="21">
        <f t="shared" si="115"/>
        <v>14190.292097233929</v>
      </c>
      <c r="V266" s="24"/>
      <c r="W266" s="24">
        <v>1</v>
      </c>
      <c r="X266" s="24">
        <f t="shared" si="120"/>
        <v>6403.0894306577584</v>
      </c>
      <c r="Y266" s="24">
        <f t="shared" si="121"/>
        <v>7036.0428638982157</v>
      </c>
      <c r="Z266" s="24">
        <f t="shared" si="122"/>
        <v>58.807948004521258</v>
      </c>
      <c r="AA266" s="24">
        <f t="shared" si="123"/>
        <v>691.76138124497936</v>
      </c>
      <c r="AB266" s="24">
        <f t="shared" si="124"/>
        <v>0.59047342845350193</v>
      </c>
      <c r="AC266" s="24">
        <f t="shared" si="135"/>
        <v>8.5984051790218317</v>
      </c>
      <c r="AD266" s="21">
        <v>327348684</v>
      </c>
      <c r="AE266" s="24">
        <f t="shared" si="125"/>
        <v>0.21431660009361761</v>
      </c>
      <c r="AF266" s="21">
        <v>31316240</v>
      </c>
      <c r="AG266" s="24">
        <f t="shared" si="126"/>
        <v>7.8952235922236713E-2</v>
      </c>
      <c r="AH266" s="24">
        <f t="shared" si="127"/>
        <v>9.5666307917706486E-2</v>
      </c>
      <c r="AI266" s="24">
        <f t="shared" si="128"/>
        <v>2323821</v>
      </c>
      <c r="AJ266" s="21">
        <f t="shared" si="129"/>
        <v>1622735</v>
      </c>
      <c r="AK266" s="21">
        <v>437664</v>
      </c>
      <c r="AL266" s="21">
        <v>28901283</v>
      </c>
      <c r="AM266" s="21">
        <f t="shared" si="130"/>
        <v>20839510</v>
      </c>
      <c r="AN266" s="21">
        <f t="shared" si="131"/>
        <v>4216868</v>
      </c>
      <c r="AO266" s="24">
        <f t="shared" si="132"/>
        <v>7014036</v>
      </c>
      <c r="AP266" s="21">
        <f t="shared" si="133"/>
        <v>9608606</v>
      </c>
      <c r="AQ266" s="21">
        <f t="shared" si="134"/>
        <v>14934356</v>
      </c>
      <c r="AR266" s="5"/>
      <c r="AS266" s="11"/>
      <c r="AT266" s="5"/>
      <c r="AU266" s="5"/>
      <c r="AV266" s="5"/>
      <c r="AW266" s="5"/>
      <c r="AX266" s="5"/>
      <c r="AY266" s="5"/>
      <c r="AZ266" s="5"/>
    </row>
    <row r="267" spans="1:52" s="3" customFormat="1" ht="15" customHeight="1">
      <c r="A267" s="4" t="s">
        <v>65</v>
      </c>
      <c r="B267" s="21">
        <v>75637915</v>
      </c>
      <c r="C267" s="21">
        <v>3661952</v>
      </c>
      <c r="D267" s="24">
        <f t="shared" ref="D267:D286" si="137">(B267/C267)*365</f>
        <v>7539.1045472469323</v>
      </c>
      <c r="E267" s="21">
        <v>6092726</v>
      </c>
      <c r="F267" s="21">
        <v>27826426</v>
      </c>
      <c r="G267" s="24">
        <f t="shared" si="30"/>
        <v>79.918455571692888</v>
      </c>
      <c r="H267" s="21">
        <v>6819597</v>
      </c>
      <c r="I267" s="24">
        <f t="shared" si="33"/>
        <v>679.73389738587514</v>
      </c>
      <c r="J267" s="24">
        <f t="shared" si="116"/>
        <v>6939.2891054327501</v>
      </c>
      <c r="K267" s="21">
        <v>14967878</v>
      </c>
      <c r="L267" s="24">
        <f t="shared" si="34"/>
        <v>0.53790156163066005</v>
      </c>
      <c r="M267" s="24">
        <f t="shared" si="35"/>
        <v>7.4444574295408854</v>
      </c>
      <c r="N267" s="24">
        <f t="shared" si="136"/>
        <v>2.9838547158352637E-3</v>
      </c>
      <c r="O267" s="21">
        <v>74373125</v>
      </c>
      <c r="P267" s="21">
        <v>417487428</v>
      </c>
      <c r="Q267" s="24">
        <f t="shared" si="119"/>
        <v>0.17814458594906479</v>
      </c>
      <c r="R267" s="21">
        <v>117645960</v>
      </c>
      <c r="S267" s="21">
        <v>73119217</v>
      </c>
      <c r="T267" s="24">
        <f t="shared" si="31"/>
        <v>1.6089608837031173</v>
      </c>
      <c r="U267" s="21">
        <f t="shared" si="115"/>
        <v>15238.583907198881</v>
      </c>
      <c r="V267" s="24"/>
      <c r="W267" s="24">
        <v>1</v>
      </c>
      <c r="X267" s="24">
        <f t="shared" si="120"/>
        <v>6939.2891054327501</v>
      </c>
      <c r="Y267" s="24">
        <f t="shared" si="121"/>
        <v>7539.1045472469323</v>
      </c>
      <c r="Z267" s="24">
        <f t="shared" si="122"/>
        <v>79.918455571692888</v>
      </c>
      <c r="AA267" s="24">
        <f t="shared" si="123"/>
        <v>679.73389738587514</v>
      </c>
      <c r="AB267" s="24">
        <f t="shared" si="124"/>
        <v>0.53790156163066005</v>
      </c>
      <c r="AC267" s="24">
        <f t="shared" si="135"/>
        <v>8.6206434018976221</v>
      </c>
      <c r="AD267" s="21">
        <v>343114303</v>
      </c>
      <c r="AE267" s="24">
        <f t="shared" si="125"/>
        <v>0.2167590343792809</v>
      </c>
      <c r="AF267" s="21">
        <v>33640061</v>
      </c>
      <c r="AG267" s="24">
        <f t="shared" si="126"/>
        <v>8.0577422800860971E-2</v>
      </c>
      <c r="AH267" s="24">
        <f t="shared" si="127"/>
        <v>9.8043307159946635E-2</v>
      </c>
      <c r="AI267" s="24">
        <f t="shared" si="128"/>
        <v>-33791040</v>
      </c>
      <c r="AJ267" s="21">
        <f t="shared" si="129"/>
        <v>-5968498</v>
      </c>
      <c r="AK267" s="21">
        <v>492593</v>
      </c>
      <c r="AL267" s="21">
        <v>35915319</v>
      </c>
      <c r="AM267" s="21">
        <f t="shared" si="130"/>
        <v>-416441794</v>
      </c>
      <c r="AN267" s="21">
        <f t="shared" si="131"/>
        <v>-73617731</v>
      </c>
      <c r="AO267" s="24">
        <f t="shared" si="132"/>
        <v>-35828713</v>
      </c>
      <c r="AP267" s="21">
        <f t="shared" si="133"/>
        <v>-306995350</v>
      </c>
      <c r="AQ267" s="21">
        <f t="shared" si="134"/>
        <v>18672183</v>
      </c>
      <c r="AR267" s="5"/>
      <c r="AS267" s="11"/>
      <c r="AT267" s="5"/>
      <c r="AU267" s="5"/>
      <c r="AV267" s="5"/>
      <c r="AW267" s="5"/>
      <c r="AX267" s="5"/>
      <c r="AY267" s="5"/>
      <c r="AZ267" s="5"/>
    </row>
    <row r="268" spans="1:52" s="15" customFormat="1">
      <c r="A268" s="16" t="s">
        <v>314</v>
      </c>
      <c r="B268" s="46">
        <v>48899</v>
      </c>
      <c r="C268" s="46">
        <v>75131</v>
      </c>
      <c r="D268" s="32">
        <f t="shared" si="137"/>
        <v>237.56019485964515</v>
      </c>
      <c r="E268" s="46">
        <v>124228</v>
      </c>
      <c r="F268" s="46">
        <v>146481</v>
      </c>
      <c r="G268" s="32">
        <f t="shared" si="30"/>
        <v>309.55018056949365</v>
      </c>
      <c r="H268" s="46">
        <v>69094</v>
      </c>
      <c r="I268" s="32">
        <f t="shared" si="33"/>
        <v>335.67116103871905</v>
      </c>
      <c r="J268" s="32">
        <f t="shared" si="116"/>
        <v>211.43921439041975</v>
      </c>
      <c r="K268" s="46">
        <v>-70092</v>
      </c>
      <c r="L268" s="32">
        <f t="shared" si="34"/>
        <v>-0.47850574477235958</v>
      </c>
      <c r="M268" s="32">
        <f t="shared" si="35"/>
        <v>5.1657812961557337</v>
      </c>
      <c r="N268" s="32"/>
      <c r="O268" s="46">
        <v>755394</v>
      </c>
      <c r="P268" s="46">
        <v>1045634</v>
      </c>
      <c r="Q268" s="32">
        <f t="shared" si="119"/>
        <v>0.72242677648201947</v>
      </c>
      <c r="R268" s="46">
        <v>337628</v>
      </c>
      <c r="S268" s="46">
        <v>162326</v>
      </c>
      <c r="T268" s="32">
        <f t="shared" si="31"/>
        <v>2.0799379027389326</v>
      </c>
      <c r="U268" s="46">
        <f t="shared" ref="U268:U299" si="138">(D268+G268+I268+J268+L268)</f>
        <v>1093.7422451135053</v>
      </c>
      <c r="V268" s="32"/>
      <c r="W268" s="32">
        <v>1</v>
      </c>
      <c r="X268" s="32">
        <f t="shared" si="120"/>
        <v>211.43921439041975</v>
      </c>
      <c r="Y268" s="32">
        <f t="shared" si="121"/>
        <v>237.56019485964515</v>
      </c>
      <c r="Z268" s="32">
        <f t="shared" si="122"/>
        <v>309.55018056949365</v>
      </c>
      <c r="AA268" s="32">
        <f t="shared" si="123"/>
        <v>335.67116103871905</v>
      </c>
      <c r="AB268" s="32">
        <f t="shared" si="124"/>
        <v>-0.47850574477235958</v>
      </c>
      <c r="AC268" s="32">
        <f t="shared" si="135"/>
        <v>6.0193796963899278</v>
      </c>
      <c r="AD268" s="46">
        <v>290240</v>
      </c>
      <c r="AE268" s="32">
        <f t="shared" si="125"/>
        <v>2.6026529768467475</v>
      </c>
      <c r="AF268" s="46">
        <v>-150979</v>
      </c>
      <c r="AG268" s="32">
        <f t="shared" si="126"/>
        <v>-0.14438991081009225</v>
      </c>
      <c r="AH268" s="32">
        <f t="shared" si="127"/>
        <v>-0.52018674200661519</v>
      </c>
      <c r="AI268" s="32">
        <f t="shared" si="128"/>
        <v>-91171</v>
      </c>
      <c r="AJ268" s="46">
        <f t="shared" si="129"/>
        <v>45033</v>
      </c>
      <c r="AK268" s="46">
        <v>210155</v>
      </c>
      <c r="AL268" s="46">
        <v>86606</v>
      </c>
      <c r="AM268" s="46">
        <f t="shared" si="130"/>
        <v>-334599</v>
      </c>
      <c r="AN268" s="46">
        <f t="shared" si="131"/>
        <v>-92449</v>
      </c>
      <c r="AO268" s="32">
        <f t="shared" si="132"/>
        <v>-71747</v>
      </c>
      <c r="AP268" s="46">
        <f t="shared" si="133"/>
        <v>-170403</v>
      </c>
      <c r="AQ268" s="46">
        <f t="shared" si="134"/>
        <v>-80887</v>
      </c>
      <c r="AR268" s="13"/>
      <c r="AS268" s="14"/>
      <c r="AT268" s="13"/>
      <c r="AU268" s="13"/>
      <c r="AV268" s="13"/>
      <c r="AW268" s="13"/>
      <c r="AX268" s="13"/>
      <c r="AY268" s="13"/>
      <c r="AZ268" s="13"/>
    </row>
    <row r="269" spans="1:52" s="15" customFormat="1">
      <c r="A269" s="16" t="s">
        <v>66</v>
      </c>
      <c r="B269" s="46">
        <v>6409</v>
      </c>
      <c r="C269" s="46">
        <v>68278</v>
      </c>
      <c r="D269" s="32">
        <f t="shared" si="137"/>
        <v>34.261182225607072</v>
      </c>
      <c r="E269" s="46">
        <v>169261</v>
      </c>
      <c r="F269" s="46">
        <v>99610</v>
      </c>
      <c r="G269" s="32">
        <f t="shared" si="30"/>
        <v>620.22151390422653</v>
      </c>
      <c r="H269" s="46">
        <v>117699</v>
      </c>
      <c r="I269" s="32">
        <f t="shared" si="33"/>
        <v>629.1943964380913</v>
      </c>
      <c r="J269" s="32">
        <f t="shared" si="116"/>
        <v>25.288299691742282</v>
      </c>
      <c r="K269" s="46">
        <v>-12822</v>
      </c>
      <c r="L269" s="32">
        <f t="shared" si="34"/>
        <v>-0.12872201586186127</v>
      </c>
      <c r="M269" s="32">
        <f t="shared" si="35"/>
        <v>4.998302940098541</v>
      </c>
      <c r="N269" s="32">
        <f>(F269-F268)/F268</f>
        <v>-0.31998006567404647</v>
      </c>
      <c r="O269" s="46">
        <v>662945</v>
      </c>
      <c r="P269" s="46">
        <v>711035</v>
      </c>
      <c r="Q269" s="32">
        <f t="shared" si="119"/>
        <v>0.93236619856969061</v>
      </c>
      <c r="R269" s="46">
        <v>248318</v>
      </c>
      <c r="S269" s="46">
        <v>300553</v>
      </c>
      <c r="T269" s="32">
        <f t="shared" si="31"/>
        <v>0.8262036978502959</v>
      </c>
      <c r="U269" s="46">
        <f t="shared" si="138"/>
        <v>1308.8366702438052</v>
      </c>
      <c r="V269" s="32"/>
      <c r="W269" s="32">
        <v>1</v>
      </c>
      <c r="X269" s="32">
        <f t="shared" si="120"/>
        <v>25.288299691742282</v>
      </c>
      <c r="Y269" s="32">
        <f t="shared" si="121"/>
        <v>34.261182225607072</v>
      </c>
      <c r="Z269" s="32">
        <f t="shared" si="122"/>
        <v>620.22151390422653</v>
      </c>
      <c r="AA269" s="32">
        <f t="shared" si="123"/>
        <v>629.1943964380913</v>
      </c>
      <c r="AB269" s="32">
        <f t="shared" si="124"/>
        <v>-0.12872201586186127</v>
      </c>
      <c r="AC269" s="32">
        <f t="shared" si="135"/>
        <v>5.8518909789755478</v>
      </c>
      <c r="AD269" s="46">
        <v>48090</v>
      </c>
      <c r="AE269" s="32">
        <f t="shared" si="125"/>
        <v>13.785506342274902</v>
      </c>
      <c r="AF269" s="46">
        <v>-242150</v>
      </c>
      <c r="AG269" s="32">
        <f t="shared" si="126"/>
        <v>-0.3405598880505179</v>
      </c>
      <c r="AH269" s="32">
        <f t="shared" si="127"/>
        <v>-5.0353503846953629</v>
      </c>
      <c r="AI269" s="32">
        <f t="shared" si="128"/>
        <v>-18582635</v>
      </c>
      <c r="AJ269" s="46">
        <f t="shared" si="129"/>
        <v>10762501</v>
      </c>
      <c r="AK269" s="46">
        <v>91160</v>
      </c>
      <c r="AL269" s="46">
        <v>14859</v>
      </c>
      <c r="AM269" s="46">
        <f t="shared" si="130"/>
        <v>251338977</v>
      </c>
      <c r="AN269" s="46">
        <f t="shared" si="131"/>
        <v>164520471</v>
      </c>
      <c r="AO269" s="32">
        <f t="shared" si="132"/>
        <v>23527873</v>
      </c>
      <c r="AP269" s="46">
        <f t="shared" si="133"/>
        <v>63290633</v>
      </c>
      <c r="AQ269" s="46">
        <f t="shared" si="134"/>
        <v>-229328</v>
      </c>
      <c r="AR269" s="13"/>
      <c r="AS269" s="14"/>
      <c r="AT269" s="13"/>
      <c r="AU269" s="13"/>
      <c r="AV269" s="13"/>
      <c r="AW269" s="13"/>
      <c r="AX269" s="13"/>
      <c r="AY269" s="13"/>
      <c r="AZ269" s="13"/>
    </row>
    <row r="270" spans="1:52" s="3" customFormat="1">
      <c r="A270" s="4" t="s">
        <v>320</v>
      </c>
      <c r="B270" s="21">
        <v>107372223</v>
      </c>
      <c r="C270" s="21">
        <v>60128585</v>
      </c>
      <c r="D270" s="24">
        <f t="shared" si="137"/>
        <v>651.78419540389984</v>
      </c>
      <c r="E270" s="21">
        <v>10931762</v>
      </c>
      <c r="F270" s="21">
        <v>87664488</v>
      </c>
      <c r="G270" s="24">
        <f t="shared" si="30"/>
        <v>45.515501442271585</v>
      </c>
      <c r="H270" s="21">
        <v>36331212</v>
      </c>
      <c r="I270" s="24">
        <f t="shared" si="33"/>
        <v>220.5422326169824</v>
      </c>
      <c r="J270" s="24">
        <f t="shared" si="116"/>
        <v>476.757464229189</v>
      </c>
      <c r="K270" s="21">
        <v>-3148988</v>
      </c>
      <c r="L270" s="24">
        <f t="shared" si="34"/>
        <v>-3.5920907905148548E-2</v>
      </c>
      <c r="M270" s="24">
        <f t="shared" si="35"/>
        <v>7.9428237006750164</v>
      </c>
      <c r="N270" s="24"/>
      <c r="O270" s="21">
        <v>165183416</v>
      </c>
      <c r="P270" s="21">
        <v>252050012</v>
      </c>
      <c r="Q270" s="24">
        <f t="shared" si="119"/>
        <v>0.65535968314097914</v>
      </c>
      <c r="R270" s="21">
        <v>141846717</v>
      </c>
      <c r="S270" s="21">
        <v>126896526</v>
      </c>
      <c r="T270" s="24">
        <f t="shared" si="31"/>
        <v>1.1178140290459961</v>
      </c>
      <c r="U270" s="21">
        <f t="shared" si="138"/>
        <v>1394.5634727844376</v>
      </c>
      <c r="V270" s="24"/>
      <c r="W270" s="24">
        <v>1</v>
      </c>
      <c r="X270" s="24">
        <f t="shared" si="120"/>
        <v>476.757464229189</v>
      </c>
      <c r="Y270" s="24">
        <f t="shared" si="121"/>
        <v>651.78419540389984</v>
      </c>
      <c r="Z270" s="24">
        <f t="shared" si="122"/>
        <v>45.515501442271585</v>
      </c>
      <c r="AA270" s="24">
        <f t="shared" si="123"/>
        <v>220.5422326169824</v>
      </c>
      <c r="AB270" s="24">
        <f t="shared" si="124"/>
        <v>-3.5920907905148548E-2</v>
      </c>
      <c r="AC270" s="24">
        <f t="shared" si="135"/>
        <v>8.4014867224507555</v>
      </c>
      <c r="AD270" s="21">
        <v>86866596</v>
      </c>
      <c r="AE270" s="24">
        <f t="shared" si="125"/>
        <v>1.9015757909979574</v>
      </c>
      <c r="AF270" s="21">
        <v>-18824785</v>
      </c>
      <c r="AG270" s="24">
        <f t="shared" si="126"/>
        <v>-7.4686705430507969E-2</v>
      </c>
      <c r="AH270" s="24">
        <f t="shared" si="127"/>
        <v>-0.21670913638655762</v>
      </c>
      <c r="AI270" s="24">
        <f t="shared" si="128"/>
        <v>19159658</v>
      </c>
      <c r="AJ270" s="21">
        <f t="shared" si="129"/>
        <v>-5485276</v>
      </c>
      <c r="AK270" s="21">
        <v>129703</v>
      </c>
      <c r="AL270" s="21">
        <v>23542732</v>
      </c>
      <c r="AM270" s="21">
        <f t="shared" si="130"/>
        <v>-30997038</v>
      </c>
      <c r="AN270" s="21">
        <f t="shared" si="131"/>
        <v>-31970270</v>
      </c>
      <c r="AO270" s="24">
        <f t="shared" si="132"/>
        <v>-10151307</v>
      </c>
      <c r="AP270" s="21">
        <f t="shared" si="133"/>
        <v>11124539</v>
      </c>
      <c r="AQ270" s="21">
        <f t="shared" si="134"/>
        <v>-15675797</v>
      </c>
      <c r="AR270" s="5"/>
      <c r="AS270" s="11"/>
      <c r="AT270" s="5"/>
      <c r="AU270" s="5"/>
      <c r="AV270" s="5"/>
      <c r="AW270" s="5"/>
      <c r="AX270" s="5"/>
      <c r="AY270" s="5"/>
      <c r="AZ270" s="5"/>
    </row>
    <row r="271" spans="1:52" s="3" customFormat="1">
      <c r="A271" s="4" t="s">
        <v>319</v>
      </c>
      <c r="B271" s="21">
        <v>93788246</v>
      </c>
      <c r="C271" s="21">
        <v>24523799</v>
      </c>
      <c r="D271" s="24">
        <f t="shared" si="137"/>
        <v>1395.8975030744625</v>
      </c>
      <c r="E271" s="21">
        <v>5446486</v>
      </c>
      <c r="F271" s="21">
        <v>33501977</v>
      </c>
      <c r="G271" s="24">
        <f t="shared" si="30"/>
        <v>59.338808273911717</v>
      </c>
      <c r="H271" s="21">
        <v>17443352</v>
      </c>
      <c r="I271" s="24">
        <f t="shared" si="33"/>
        <v>259.61815622449035</v>
      </c>
      <c r="J271" s="24">
        <f t="shared" si="116"/>
        <v>1195.618155123884</v>
      </c>
      <c r="K271" s="21">
        <v>1446380</v>
      </c>
      <c r="L271" s="24">
        <f t="shared" si="34"/>
        <v>4.3172974538189197E-2</v>
      </c>
      <c r="M271" s="24">
        <f t="shared" si="35"/>
        <v>7.5250704361370424</v>
      </c>
      <c r="N271" s="24">
        <f>(F271-F270)/F270</f>
        <v>-0.61783867373981582</v>
      </c>
      <c r="O271" s="21">
        <v>133213146</v>
      </c>
      <c r="P271" s="21">
        <v>221052974</v>
      </c>
      <c r="Q271" s="24">
        <f t="shared" si="119"/>
        <v>0.60262996506891597</v>
      </c>
      <c r="R271" s="21">
        <v>112626157</v>
      </c>
      <c r="S271" s="21">
        <v>101876235</v>
      </c>
      <c r="T271" s="24">
        <f t="shared" si="31"/>
        <v>1.1055194275681663</v>
      </c>
      <c r="U271" s="21">
        <f t="shared" si="138"/>
        <v>2910.5157956712869</v>
      </c>
      <c r="V271" s="24"/>
      <c r="W271" s="24">
        <v>1</v>
      </c>
      <c r="X271" s="24">
        <f t="shared" si="120"/>
        <v>1195.618155123884</v>
      </c>
      <c r="Y271" s="24">
        <f t="shared" si="121"/>
        <v>1395.8975030744625</v>
      </c>
      <c r="Z271" s="24">
        <f t="shared" si="122"/>
        <v>59.338808273911717</v>
      </c>
      <c r="AA271" s="24">
        <f t="shared" si="123"/>
        <v>259.61815622449035</v>
      </c>
      <c r="AB271" s="24">
        <f t="shared" si="124"/>
        <v>4.3172974538189197E-2</v>
      </c>
      <c r="AC271" s="24">
        <f t="shared" si="135"/>
        <v>8.3444963621873836</v>
      </c>
      <c r="AD271" s="21">
        <v>87839828</v>
      </c>
      <c r="AE271" s="24">
        <f t="shared" si="125"/>
        <v>1.5165460706503204</v>
      </c>
      <c r="AF271" s="21">
        <v>334873</v>
      </c>
      <c r="AG271" s="24">
        <f t="shared" si="126"/>
        <v>1.5148993200154819E-3</v>
      </c>
      <c r="AH271" s="24">
        <f t="shared" si="127"/>
        <v>3.8123139312158036E-3</v>
      </c>
      <c r="AI271" s="24">
        <f t="shared" si="128"/>
        <v>6464355</v>
      </c>
      <c r="AJ271" s="21">
        <f t="shared" si="129"/>
        <v>116561</v>
      </c>
      <c r="AK271" s="21">
        <v>160913</v>
      </c>
      <c r="AL271" s="21">
        <v>13391425</v>
      </c>
      <c r="AM271" s="21">
        <f t="shared" si="130"/>
        <v>7063167</v>
      </c>
      <c r="AN271" s="21">
        <f t="shared" si="131"/>
        <v>-2264343</v>
      </c>
      <c r="AO271" s="24">
        <f t="shared" si="132"/>
        <v>4054415</v>
      </c>
      <c r="AP271" s="21">
        <f t="shared" si="133"/>
        <v>5273095</v>
      </c>
      <c r="AQ271" s="21">
        <f t="shared" si="134"/>
        <v>-1111507</v>
      </c>
      <c r="AR271" s="5"/>
      <c r="AS271" s="11"/>
      <c r="AT271" s="5"/>
      <c r="AU271" s="5"/>
      <c r="AV271" s="5"/>
      <c r="AW271" s="5"/>
      <c r="AX271" s="5"/>
      <c r="AY271" s="5"/>
      <c r="AZ271" s="5"/>
    </row>
    <row r="272" spans="1:52" s="3" customFormat="1">
      <c r="A272" s="4" t="s">
        <v>318</v>
      </c>
      <c r="B272" s="21">
        <v>86385937</v>
      </c>
      <c r="C272" s="21">
        <v>18189640</v>
      </c>
      <c r="D272" s="24">
        <f t="shared" si="137"/>
        <v>1733.4519542442843</v>
      </c>
      <c r="E272" s="21">
        <v>5563047</v>
      </c>
      <c r="F272" s="21">
        <v>25975940</v>
      </c>
      <c r="G272" s="24">
        <f t="shared" si="30"/>
        <v>78.168957697007315</v>
      </c>
      <c r="H272" s="21">
        <v>12523867</v>
      </c>
      <c r="I272" s="24">
        <f t="shared" si="33"/>
        <v>251.30851710094319</v>
      </c>
      <c r="J272" s="24">
        <f t="shared" si="116"/>
        <v>1560.3123948403484</v>
      </c>
      <c r="K272" s="21">
        <v>9514591</v>
      </c>
      <c r="L272" s="24">
        <f t="shared" si="34"/>
        <v>0.36628476197588999</v>
      </c>
      <c r="M272" s="24">
        <f t="shared" si="35"/>
        <v>7.4145712724727719</v>
      </c>
      <c r="N272" s="24">
        <f t="shared" ref="N272:N276" si="139">(F272-F271)/F271</f>
        <v>-0.22464456351337117</v>
      </c>
      <c r="O272" s="21">
        <v>130948803</v>
      </c>
      <c r="P272" s="21">
        <v>228116141</v>
      </c>
      <c r="Q272" s="24">
        <f t="shared" si="119"/>
        <v>0.57404444256314158</v>
      </c>
      <c r="R272" s="21">
        <v>109394824</v>
      </c>
      <c r="S272" s="21">
        <v>88073887</v>
      </c>
      <c r="T272" s="24">
        <f t="shared" si="31"/>
        <v>1.2420801184805208</v>
      </c>
      <c r="U272" s="21">
        <f t="shared" si="138"/>
        <v>3623.6081086445588</v>
      </c>
      <c r="V272" s="24"/>
      <c r="W272" s="24">
        <v>1</v>
      </c>
      <c r="X272" s="24">
        <f t="shared" si="120"/>
        <v>1560.3123948403484</v>
      </c>
      <c r="Y272" s="24">
        <f t="shared" si="121"/>
        <v>1733.4519542442843</v>
      </c>
      <c r="Z272" s="24">
        <f t="shared" si="122"/>
        <v>78.168957697007315</v>
      </c>
      <c r="AA272" s="24">
        <f t="shared" si="123"/>
        <v>251.30851710094319</v>
      </c>
      <c r="AB272" s="24">
        <f t="shared" si="124"/>
        <v>0.36628476197588999</v>
      </c>
      <c r="AC272" s="24">
        <f t="shared" si="135"/>
        <v>8.358156016093055</v>
      </c>
      <c r="AD272" s="21">
        <v>97167338</v>
      </c>
      <c r="AE272" s="24">
        <f t="shared" si="125"/>
        <v>1.3476627609166365</v>
      </c>
      <c r="AF272" s="21">
        <v>6799228</v>
      </c>
      <c r="AG272" s="24">
        <f t="shared" si="126"/>
        <v>2.9805992553591374E-2</v>
      </c>
      <c r="AH272" s="24">
        <f t="shared" si="127"/>
        <v>6.9974418770225033E-2</v>
      </c>
      <c r="AI272" s="24">
        <f t="shared" si="128"/>
        <v>1962016</v>
      </c>
      <c r="AJ272" s="21">
        <f t="shared" si="129"/>
        <v>4285352</v>
      </c>
      <c r="AK272" s="21">
        <v>358706</v>
      </c>
      <c r="AL272" s="21">
        <v>17445840</v>
      </c>
      <c r="AM272" s="21">
        <f t="shared" si="130"/>
        <v>33772494</v>
      </c>
      <c r="AN272" s="21">
        <f t="shared" si="131"/>
        <v>23184382</v>
      </c>
      <c r="AO272" s="24">
        <f t="shared" si="132"/>
        <v>-1128160</v>
      </c>
      <c r="AP272" s="21">
        <f t="shared" si="133"/>
        <v>11716272</v>
      </c>
      <c r="AQ272" s="21">
        <f t="shared" si="134"/>
        <v>-2715363</v>
      </c>
      <c r="AR272" s="5"/>
      <c r="AS272" s="11"/>
      <c r="AT272" s="5"/>
      <c r="AU272" s="5"/>
      <c r="AV272" s="5"/>
      <c r="AW272" s="5"/>
      <c r="AX272" s="5"/>
      <c r="AY272" s="5"/>
      <c r="AZ272" s="5"/>
    </row>
    <row r="273" spans="1:52" s="3" customFormat="1">
      <c r="A273" s="4" t="s">
        <v>317</v>
      </c>
      <c r="B273" s="21">
        <v>98751223</v>
      </c>
      <c r="C273" s="21">
        <v>10397409</v>
      </c>
      <c r="D273" s="24">
        <f t="shared" si="137"/>
        <v>3466.651777861196</v>
      </c>
      <c r="E273" s="21">
        <v>9848399</v>
      </c>
      <c r="F273" s="21">
        <v>16664896</v>
      </c>
      <c r="G273" s="24">
        <f t="shared" si="30"/>
        <v>215.70285437124841</v>
      </c>
      <c r="H273" s="21">
        <v>9131686</v>
      </c>
      <c r="I273" s="24">
        <f t="shared" si="33"/>
        <v>320.56692104734941</v>
      </c>
      <c r="J273" s="24">
        <f t="shared" si="116"/>
        <v>3361.7877111850953</v>
      </c>
      <c r="K273" s="21">
        <v>-3199796</v>
      </c>
      <c r="L273" s="24">
        <f t="shared" si="34"/>
        <v>-0.19200815894680651</v>
      </c>
      <c r="M273" s="24">
        <f t="shared" si="35"/>
        <v>7.2218026077194981</v>
      </c>
      <c r="N273" s="24">
        <f t="shared" si="139"/>
        <v>-0.35844877990940849</v>
      </c>
      <c r="O273" s="21">
        <v>154133185</v>
      </c>
      <c r="P273" s="21">
        <v>261888635</v>
      </c>
      <c r="Q273" s="24">
        <f t="shared" si="119"/>
        <v>0.58854476445684634</v>
      </c>
      <c r="R273" s="21">
        <v>124917302</v>
      </c>
      <c r="S273" s="21">
        <v>97292764</v>
      </c>
      <c r="T273" s="24">
        <f t="shared" si="31"/>
        <v>1.2839320918048951</v>
      </c>
      <c r="U273" s="21">
        <f t="shared" si="138"/>
        <v>7364.5172563059423</v>
      </c>
      <c r="V273" s="24"/>
      <c r="W273" s="24">
        <v>1</v>
      </c>
      <c r="X273" s="24">
        <f t="shared" si="120"/>
        <v>3361.7877111850953</v>
      </c>
      <c r="Y273" s="24">
        <f t="shared" si="121"/>
        <v>3466.651777861196</v>
      </c>
      <c r="Z273" s="24">
        <f t="shared" si="122"/>
        <v>215.70285437124841</v>
      </c>
      <c r="AA273" s="24">
        <f t="shared" si="123"/>
        <v>320.56692104734941</v>
      </c>
      <c r="AB273" s="24">
        <f t="shared" si="124"/>
        <v>-0.19200815894680651</v>
      </c>
      <c r="AC273" s="24">
        <f t="shared" si="135"/>
        <v>8.41811665205684</v>
      </c>
      <c r="AD273" s="21">
        <v>107755450</v>
      </c>
      <c r="AE273" s="24">
        <f t="shared" si="125"/>
        <v>1.4303980448320712</v>
      </c>
      <c r="AF273" s="21">
        <v>8761244</v>
      </c>
      <c r="AG273" s="24">
        <f t="shared" si="126"/>
        <v>3.3454082495790627E-2</v>
      </c>
      <c r="AH273" s="24">
        <f t="shared" si="127"/>
        <v>8.1306736689420345E-2</v>
      </c>
      <c r="AI273" s="24">
        <f t="shared" si="128"/>
        <v>706639</v>
      </c>
      <c r="AJ273" s="21">
        <f t="shared" si="129"/>
        <v>174785</v>
      </c>
      <c r="AK273" s="21">
        <v>618180</v>
      </c>
      <c r="AL273" s="21">
        <v>16317680</v>
      </c>
      <c r="AM273" s="21">
        <f t="shared" si="130"/>
        <v>-10846948</v>
      </c>
      <c r="AN273" s="21">
        <f t="shared" si="131"/>
        <v>-14545841</v>
      </c>
      <c r="AO273" s="24">
        <f t="shared" si="132"/>
        <v>-4344482</v>
      </c>
      <c r="AP273" s="21">
        <f t="shared" si="133"/>
        <v>8043375</v>
      </c>
      <c r="AQ273" s="21">
        <f t="shared" si="134"/>
        <v>11961040</v>
      </c>
      <c r="AR273" s="5"/>
      <c r="AS273" s="11"/>
      <c r="AT273" s="5"/>
      <c r="AU273" s="5"/>
      <c r="AV273" s="5"/>
      <c r="AW273" s="5"/>
      <c r="AX273" s="5"/>
      <c r="AY273" s="5"/>
      <c r="AZ273" s="5"/>
    </row>
    <row r="274" spans="1:52" s="3" customFormat="1">
      <c r="A274" s="4" t="s">
        <v>316</v>
      </c>
      <c r="B274" s="21">
        <v>71653133</v>
      </c>
      <c r="C274" s="21">
        <v>43676265</v>
      </c>
      <c r="D274" s="24">
        <f t="shared" si="137"/>
        <v>598.80105464604173</v>
      </c>
      <c r="E274" s="21">
        <v>10023184</v>
      </c>
      <c r="F274" s="21">
        <v>59818359</v>
      </c>
      <c r="G274" s="24">
        <f t="shared" si="30"/>
        <v>61.159520608046108</v>
      </c>
      <c r="H274" s="21">
        <v>8379544</v>
      </c>
      <c r="I274" s="24">
        <f t="shared" si="33"/>
        <v>70.027360627104898</v>
      </c>
      <c r="J274" s="24">
        <f t="shared" si="116"/>
        <v>589.93321462698293</v>
      </c>
      <c r="K274" s="21">
        <v>8649951</v>
      </c>
      <c r="L274" s="24">
        <f t="shared" si="34"/>
        <v>0.1446036157561594</v>
      </c>
      <c r="M274" s="24">
        <f t="shared" si="35"/>
        <v>7.776834494836721</v>
      </c>
      <c r="N274" s="24">
        <f t="shared" si="139"/>
        <v>2.5894828866618789</v>
      </c>
      <c r="O274" s="21">
        <v>139587344</v>
      </c>
      <c r="P274" s="21">
        <v>251041687</v>
      </c>
      <c r="Q274" s="24">
        <f t="shared" si="119"/>
        <v>0.55603252857363084</v>
      </c>
      <c r="R274" s="21">
        <v>93649515</v>
      </c>
      <c r="S274" s="21">
        <v>66866232</v>
      </c>
      <c r="T274" s="24">
        <f t="shared" si="31"/>
        <v>1.4005502059694346</v>
      </c>
      <c r="U274" s="21">
        <f t="shared" si="138"/>
        <v>1320.0657541239318</v>
      </c>
      <c r="V274" s="24"/>
      <c r="W274" s="24">
        <v>1</v>
      </c>
      <c r="X274" s="24">
        <f t="shared" si="120"/>
        <v>589.93321462698293</v>
      </c>
      <c r="Y274" s="24">
        <f t="shared" si="121"/>
        <v>598.80105464604173</v>
      </c>
      <c r="Z274" s="24">
        <f t="shared" si="122"/>
        <v>61.159520608046108</v>
      </c>
      <c r="AA274" s="24">
        <f t="shared" si="123"/>
        <v>70.027360627104898</v>
      </c>
      <c r="AB274" s="24">
        <f t="shared" si="124"/>
        <v>0.1446036157561594</v>
      </c>
      <c r="AC274" s="24">
        <f t="shared" si="135"/>
        <v>8.3997458447113491</v>
      </c>
      <c r="AD274" s="21">
        <v>111454343</v>
      </c>
      <c r="AE274" s="24">
        <f t="shared" si="125"/>
        <v>1.2524172700923821</v>
      </c>
      <c r="AF274" s="21">
        <v>9467883</v>
      </c>
      <c r="AG274" s="24">
        <f t="shared" si="126"/>
        <v>3.7714385658984197E-2</v>
      </c>
      <c r="AH274" s="24">
        <f t="shared" si="127"/>
        <v>8.4948533589220471E-2</v>
      </c>
      <c r="AI274" s="24">
        <f t="shared" si="128"/>
        <v>1854022</v>
      </c>
      <c r="AJ274" s="21">
        <f t="shared" si="129"/>
        <v>7415234</v>
      </c>
      <c r="AK274" s="21">
        <v>665393</v>
      </c>
      <c r="AL274" s="21">
        <v>11973198</v>
      </c>
      <c r="AM274" s="21">
        <f t="shared" si="130"/>
        <v>3742258</v>
      </c>
      <c r="AN274" s="21">
        <f t="shared" si="131"/>
        <v>-4411676</v>
      </c>
      <c r="AO274" s="24">
        <f t="shared" si="132"/>
        <v>-1787746</v>
      </c>
      <c r="AP274" s="21">
        <f t="shared" si="133"/>
        <v>9941680</v>
      </c>
      <c r="AQ274" s="21">
        <f t="shared" si="134"/>
        <v>817932</v>
      </c>
      <c r="AR274" s="5"/>
      <c r="AS274" s="11"/>
      <c r="AT274" s="5"/>
      <c r="AU274" s="5"/>
      <c r="AV274" s="5"/>
      <c r="AW274" s="5"/>
      <c r="AX274" s="5"/>
      <c r="AY274" s="5"/>
      <c r="AZ274" s="5"/>
    </row>
    <row r="275" spans="1:52" s="3" customFormat="1">
      <c r="A275" s="4" t="s">
        <v>315</v>
      </c>
      <c r="B275" s="21">
        <v>69036258</v>
      </c>
      <c r="C275" s="21">
        <v>41185474</v>
      </c>
      <c r="D275" s="24">
        <f t="shared" si="137"/>
        <v>611.82333776224118</v>
      </c>
      <c r="E275" s="21">
        <v>17438418</v>
      </c>
      <c r="F275" s="21">
        <v>55172225</v>
      </c>
      <c r="G275" s="24">
        <f t="shared" si="30"/>
        <v>115.36642885074872</v>
      </c>
      <c r="H275" s="21">
        <v>10319641</v>
      </c>
      <c r="I275" s="24">
        <f t="shared" si="33"/>
        <v>91.456248992059685</v>
      </c>
      <c r="J275" s="24">
        <f t="shared" si="116"/>
        <v>635.73351762093012</v>
      </c>
      <c r="K275" s="21">
        <v>5858</v>
      </c>
      <c r="L275" s="24">
        <f t="shared" si="34"/>
        <v>1.0617661332309871E-4</v>
      </c>
      <c r="M275" s="24">
        <f t="shared" si="35"/>
        <v>7.7417204986529962</v>
      </c>
      <c r="N275" s="24">
        <f t="shared" si="139"/>
        <v>-7.7670703069604427E-2</v>
      </c>
      <c r="O275" s="21">
        <v>135175668</v>
      </c>
      <c r="P275" s="21">
        <v>254783945</v>
      </c>
      <c r="Q275" s="24">
        <f t="shared" si="119"/>
        <v>0.53055018046761149</v>
      </c>
      <c r="R275" s="21">
        <v>96660128</v>
      </c>
      <c r="S275" s="21">
        <v>60307771</v>
      </c>
      <c r="T275" s="24">
        <f t="shared" si="31"/>
        <v>1.6027806433104617</v>
      </c>
      <c r="U275" s="21">
        <f t="shared" si="138"/>
        <v>1454.3796394025931</v>
      </c>
      <c r="V275" s="24"/>
      <c r="W275" s="24">
        <v>1</v>
      </c>
      <c r="X275" s="24">
        <f t="shared" si="120"/>
        <v>635.73351762093012</v>
      </c>
      <c r="Y275" s="24">
        <f t="shared" si="121"/>
        <v>611.82333776224118</v>
      </c>
      <c r="Z275" s="24">
        <f t="shared" si="122"/>
        <v>115.36642885074872</v>
      </c>
      <c r="AA275" s="24">
        <f t="shared" si="123"/>
        <v>91.456248992059685</v>
      </c>
      <c r="AB275" s="24">
        <f t="shared" si="124"/>
        <v>1.0617661332309871E-4</v>
      </c>
      <c r="AC275" s="24">
        <f t="shared" si="135"/>
        <v>8.4061720578172032</v>
      </c>
      <c r="AD275" s="21">
        <v>117680680</v>
      </c>
      <c r="AE275" s="24">
        <f t="shared" si="125"/>
        <v>1.148664912541294</v>
      </c>
      <c r="AF275" s="21">
        <v>11321905</v>
      </c>
      <c r="AG275" s="24">
        <f t="shared" si="126"/>
        <v>4.4437278023935142E-2</v>
      </c>
      <c r="AH275" s="24">
        <f t="shared" si="127"/>
        <v>9.6208697978291763E-2</v>
      </c>
      <c r="AI275" s="24">
        <f t="shared" si="128"/>
        <v>-3037808</v>
      </c>
      <c r="AJ275" s="21">
        <f t="shared" si="129"/>
        <v>106089</v>
      </c>
      <c r="AK275" s="21">
        <v>595221</v>
      </c>
      <c r="AL275" s="21">
        <v>10185452</v>
      </c>
      <c r="AM275" s="21">
        <f t="shared" si="130"/>
        <v>-24973206</v>
      </c>
      <c r="AN275" s="21">
        <f t="shared" si="131"/>
        <v>-24472810</v>
      </c>
      <c r="AO275" s="24">
        <f t="shared" si="132"/>
        <v>746298</v>
      </c>
      <c r="AP275" s="21">
        <f t="shared" si="133"/>
        <v>-1246694</v>
      </c>
      <c r="AQ275" s="21">
        <f t="shared" si="134"/>
        <v>11316047</v>
      </c>
      <c r="AR275" s="5"/>
      <c r="AS275" s="11"/>
      <c r="AT275" s="5"/>
      <c r="AU275" s="5"/>
      <c r="AV275" s="5"/>
      <c r="AW275" s="5"/>
      <c r="AX275" s="5"/>
      <c r="AY275" s="5"/>
      <c r="AZ275" s="5"/>
    </row>
    <row r="276" spans="1:52" s="3" customFormat="1">
      <c r="A276" s="4" t="s">
        <v>67</v>
      </c>
      <c r="B276" s="21">
        <v>34271531</v>
      </c>
      <c r="C276" s="21">
        <v>58466180</v>
      </c>
      <c r="D276" s="24">
        <f t="shared" si="137"/>
        <v>213.95461128125694</v>
      </c>
      <c r="E276" s="21">
        <v>17544507</v>
      </c>
      <c r="F276" s="21">
        <v>68610246</v>
      </c>
      <c r="G276" s="24">
        <f t="shared" ref="G276:G382" si="140">(E276/F276)*365</f>
        <v>93.335112878038657</v>
      </c>
      <c r="H276" s="21">
        <v>17936382</v>
      </c>
      <c r="I276" s="24">
        <f t="shared" ref="I276:I382" si="141">(H276/C276)*365</f>
        <v>111.97549472190589</v>
      </c>
      <c r="J276" s="24">
        <f t="shared" si="116"/>
        <v>195.31422943738971</v>
      </c>
      <c r="K276" s="21">
        <v>8343262</v>
      </c>
      <c r="L276" s="24">
        <f t="shared" ref="L276:L382" si="142">(K276/F276)</f>
        <v>0.12160373248042282</v>
      </c>
      <c r="M276" s="24">
        <f t="shared" ref="M276:M382" si="143">LOG(F276)</f>
        <v>7.8363889764791734</v>
      </c>
      <c r="N276" s="24">
        <f t="shared" si="139"/>
        <v>0.24356496407386144</v>
      </c>
      <c r="O276" s="21">
        <v>110702858</v>
      </c>
      <c r="P276" s="21">
        <v>229810739</v>
      </c>
      <c r="Q276" s="24">
        <f t="shared" si="119"/>
        <v>0.48171316310853513</v>
      </c>
      <c r="R276" s="21">
        <v>62747788</v>
      </c>
      <c r="S276" s="21">
        <v>37802274</v>
      </c>
      <c r="T276" s="24">
        <f t="shared" si="31"/>
        <v>1.6598945343870053</v>
      </c>
      <c r="U276" s="21">
        <f t="shared" si="138"/>
        <v>614.70105205107154</v>
      </c>
      <c r="V276" s="24"/>
      <c r="W276" s="24">
        <v>1</v>
      </c>
      <c r="X276" s="24">
        <f t="shared" si="120"/>
        <v>195.31422943738971</v>
      </c>
      <c r="Y276" s="24">
        <f t="shared" si="121"/>
        <v>213.95461128125694</v>
      </c>
      <c r="Z276" s="24">
        <f t="shared" si="122"/>
        <v>93.335112878038657</v>
      </c>
      <c r="AA276" s="24">
        <f t="shared" si="123"/>
        <v>111.97549472190589</v>
      </c>
      <c r="AB276" s="24">
        <f t="shared" si="124"/>
        <v>0.12160373248042282</v>
      </c>
      <c r="AC276" s="24">
        <f t="shared" si="135"/>
        <v>8.3613703193020843</v>
      </c>
      <c r="AD276" s="21">
        <v>119107881</v>
      </c>
      <c r="AE276" s="24">
        <f t="shared" si="125"/>
        <v>0.92943352757656728</v>
      </c>
      <c r="AF276" s="21">
        <v>8284097</v>
      </c>
      <c r="AG276" s="24">
        <f t="shared" si="126"/>
        <v>3.6047475570756507E-2</v>
      </c>
      <c r="AH276" s="24">
        <f t="shared" si="127"/>
        <v>6.9551207950714872E-2</v>
      </c>
      <c r="AI276" s="24">
        <f t="shared" si="128"/>
        <v>-8275191</v>
      </c>
      <c r="AJ276" s="21">
        <f t="shared" si="129"/>
        <v>-17521253</v>
      </c>
      <c r="AK276" s="21">
        <v>508918</v>
      </c>
      <c r="AL276" s="21">
        <v>10931750</v>
      </c>
      <c r="AM276" s="21">
        <f t="shared" si="130"/>
        <v>-229744342</v>
      </c>
      <c r="AN276" s="21">
        <f t="shared" si="131"/>
        <v>-110670922</v>
      </c>
      <c r="AO276" s="24">
        <f t="shared" si="132"/>
        <v>-10928292</v>
      </c>
      <c r="AP276" s="21">
        <f t="shared" si="133"/>
        <v>-108145128</v>
      </c>
      <c r="AQ276" s="21">
        <f t="shared" si="134"/>
        <v>-59165</v>
      </c>
      <c r="AR276" s="5"/>
      <c r="AS276" s="11"/>
      <c r="AT276" s="5"/>
      <c r="AU276" s="5"/>
      <c r="AV276" s="5"/>
      <c r="AW276" s="5"/>
      <c r="AX276" s="5"/>
      <c r="AY276" s="5"/>
      <c r="AZ276" s="5"/>
    </row>
    <row r="277" spans="1:52" s="15" customFormat="1">
      <c r="A277" s="16" t="s">
        <v>330</v>
      </c>
      <c r="B277" s="46">
        <v>4276</v>
      </c>
      <c r="C277" s="46">
        <v>64191</v>
      </c>
      <c r="D277" s="32">
        <f t="shared" si="137"/>
        <v>24.314000405041206</v>
      </c>
      <c r="E277" s="46">
        <v>23254</v>
      </c>
      <c r="F277" s="46">
        <v>77599</v>
      </c>
      <c r="G277" s="32">
        <f t="shared" si="140"/>
        <v>109.379115710254</v>
      </c>
      <c r="H277" s="46">
        <v>17057</v>
      </c>
      <c r="I277" s="32">
        <f t="shared" si="141"/>
        <v>96.988752317303039</v>
      </c>
      <c r="J277" s="32">
        <f t="shared" si="116"/>
        <v>36.704363797992158</v>
      </c>
      <c r="K277" s="46">
        <v>9531</v>
      </c>
      <c r="L277" s="32">
        <f t="shared" si="142"/>
        <v>0.12282374772870784</v>
      </c>
      <c r="M277" s="32">
        <f t="shared" si="143"/>
        <v>4.8898561246437531</v>
      </c>
      <c r="N277" s="32"/>
      <c r="O277" s="46">
        <v>31936</v>
      </c>
      <c r="P277" s="46">
        <v>66397</v>
      </c>
      <c r="Q277" s="32">
        <f t="shared" si="119"/>
        <v>0.48098558669819419</v>
      </c>
      <c r="R277" s="46">
        <v>49815</v>
      </c>
      <c r="S277" s="46">
        <v>29719</v>
      </c>
      <c r="T277" s="32">
        <f t="shared" si="31"/>
        <v>1.6762004105117938</v>
      </c>
      <c r="U277" s="46">
        <f t="shared" si="138"/>
        <v>267.50905597831911</v>
      </c>
      <c r="V277" s="32"/>
      <c r="W277" s="32" t="s">
        <v>418</v>
      </c>
      <c r="X277" s="32" t="e">
        <f t="shared" si="120"/>
        <v>#VALUE!</v>
      </c>
      <c r="Y277" s="32" t="e">
        <f t="shared" si="121"/>
        <v>#VALUE!</v>
      </c>
      <c r="Z277" s="32" t="e">
        <f t="shared" si="122"/>
        <v>#VALUE!</v>
      </c>
      <c r="AA277" s="32" t="e">
        <f t="shared" si="123"/>
        <v>#VALUE!</v>
      </c>
      <c r="AB277" s="32" t="e">
        <f t="shared" si="124"/>
        <v>#VALUE!</v>
      </c>
      <c r="AC277" s="32">
        <f t="shared" si="135"/>
        <v>4.8221484571861017</v>
      </c>
      <c r="AD277" s="46">
        <v>34461</v>
      </c>
      <c r="AE277" s="32">
        <f t="shared" si="125"/>
        <v>0.92672876585125219</v>
      </c>
      <c r="AF277" s="46">
        <v>8906</v>
      </c>
      <c r="AG277" s="32">
        <f t="shared" si="126"/>
        <v>0.13413256623040198</v>
      </c>
      <c r="AH277" s="32">
        <f t="shared" si="127"/>
        <v>0.25843707379356373</v>
      </c>
      <c r="AI277" s="32">
        <f t="shared" si="128"/>
        <v>4873</v>
      </c>
      <c r="AJ277" s="46">
        <f t="shared" si="129"/>
        <v>17303</v>
      </c>
      <c r="AK277" s="46">
        <v>16582</v>
      </c>
      <c r="AL277" s="46">
        <v>3458</v>
      </c>
      <c r="AM277" s="46">
        <f t="shared" si="130"/>
        <v>35412</v>
      </c>
      <c r="AN277" s="46">
        <f t="shared" si="131"/>
        <v>28642</v>
      </c>
      <c r="AO277" s="32">
        <f t="shared" si="132"/>
        <v>2296</v>
      </c>
      <c r="AP277" s="46">
        <f t="shared" si="133"/>
        <v>4474</v>
      </c>
      <c r="AQ277" s="46">
        <f t="shared" si="134"/>
        <v>-625</v>
      </c>
      <c r="AR277" s="13"/>
      <c r="AS277" s="14"/>
      <c r="AT277" s="13"/>
      <c r="AU277" s="13"/>
      <c r="AV277" s="13"/>
      <c r="AW277" s="13"/>
      <c r="AX277" s="13"/>
      <c r="AY277" s="13"/>
      <c r="AZ277" s="13"/>
    </row>
    <row r="278" spans="1:52" s="15" customFormat="1">
      <c r="A278" s="12" t="s">
        <v>329</v>
      </c>
      <c r="B278" s="46">
        <v>7730</v>
      </c>
      <c r="C278" s="46">
        <v>104943</v>
      </c>
      <c r="D278" s="32">
        <f t="shared" si="137"/>
        <v>26.885547392393967</v>
      </c>
      <c r="E278" s="46">
        <v>40557</v>
      </c>
      <c r="F278" s="46">
        <v>121515</v>
      </c>
      <c r="G278" s="32">
        <f t="shared" si="140"/>
        <v>121.82286137513888</v>
      </c>
      <c r="H278" s="46">
        <v>27283</v>
      </c>
      <c r="I278" s="32">
        <f t="shared" si="141"/>
        <v>94.892417788704336</v>
      </c>
      <c r="J278" s="32">
        <f t="shared" si="116"/>
        <v>53.815990978828523</v>
      </c>
      <c r="K278" s="46">
        <v>13888</v>
      </c>
      <c r="L278" s="32">
        <f t="shared" si="142"/>
        <v>0.1142904168209686</v>
      </c>
      <c r="M278" s="32">
        <f t="shared" si="143"/>
        <v>5.0846298912276406</v>
      </c>
      <c r="N278" s="32">
        <f>(F278-F277)/F277</f>
        <v>0.56593512803000035</v>
      </c>
      <c r="O278" s="46">
        <v>60578</v>
      </c>
      <c r="P278" s="46">
        <v>101809</v>
      </c>
      <c r="Q278" s="32">
        <f t="shared" si="119"/>
        <v>0.59501615770707894</v>
      </c>
      <c r="R278" s="46">
        <v>82175</v>
      </c>
      <c r="S278" s="46">
        <v>58143</v>
      </c>
      <c r="T278" s="32">
        <f t="shared" si="31"/>
        <v>1.4133257657843592</v>
      </c>
      <c r="U278" s="46">
        <f t="shared" si="138"/>
        <v>297.53110795188667</v>
      </c>
      <c r="V278" s="32"/>
      <c r="W278" s="32">
        <v>1</v>
      </c>
      <c r="X278" s="32">
        <f t="shared" si="120"/>
        <v>53.815990978828523</v>
      </c>
      <c r="Y278" s="32">
        <f t="shared" si="121"/>
        <v>26.885547392393967</v>
      </c>
      <c r="Z278" s="32">
        <f t="shared" si="122"/>
        <v>121.82286137513888</v>
      </c>
      <c r="AA278" s="32">
        <f t="shared" si="123"/>
        <v>94.892417788704336</v>
      </c>
      <c r="AB278" s="32">
        <f t="shared" si="124"/>
        <v>0.1142904168209686</v>
      </c>
      <c r="AC278" s="32">
        <f t="shared" si="135"/>
        <v>5.0077861716900136</v>
      </c>
      <c r="AD278" s="46">
        <v>41231</v>
      </c>
      <c r="AE278" s="32">
        <f t="shared" si="125"/>
        <v>1.4692343139870485</v>
      </c>
      <c r="AF278" s="46">
        <v>13779</v>
      </c>
      <c r="AG278" s="32">
        <f t="shared" si="126"/>
        <v>0.13534166920409788</v>
      </c>
      <c r="AH278" s="32">
        <f t="shared" si="127"/>
        <v>0.33419029371104264</v>
      </c>
      <c r="AI278" s="32">
        <f t="shared" si="128"/>
        <v>-33</v>
      </c>
      <c r="AJ278" s="46">
        <f t="shared" si="129"/>
        <v>6354</v>
      </c>
      <c r="AK278" s="46">
        <v>19634</v>
      </c>
      <c r="AL278" s="46">
        <v>5754</v>
      </c>
      <c r="AM278" s="46">
        <f t="shared" si="130"/>
        <v>-1307</v>
      </c>
      <c r="AN278" s="46">
        <f t="shared" si="131"/>
        <v>-12675</v>
      </c>
      <c r="AO278" s="32">
        <f t="shared" si="132"/>
        <v>3358</v>
      </c>
      <c r="AP278" s="46">
        <f t="shared" si="133"/>
        <v>8010</v>
      </c>
      <c r="AQ278" s="46">
        <f t="shared" si="134"/>
        <v>-109</v>
      </c>
      <c r="AR278" s="13"/>
      <c r="AS278" s="14"/>
      <c r="AT278" s="13"/>
      <c r="AU278" s="13"/>
      <c r="AV278" s="13"/>
      <c r="AW278" s="13"/>
      <c r="AX278" s="13"/>
      <c r="AY278" s="13"/>
      <c r="AZ278" s="13"/>
    </row>
    <row r="279" spans="1:52" s="15" customFormat="1">
      <c r="A279" s="12" t="s">
        <v>328</v>
      </c>
      <c r="B279" s="46">
        <v>6783</v>
      </c>
      <c r="C279" s="46">
        <v>89701</v>
      </c>
      <c r="D279" s="32">
        <f t="shared" si="137"/>
        <v>27.60052842220265</v>
      </c>
      <c r="E279" s="46">
        <v>46911</v>
      </c>
      <c r="F279" s="46">
        <v>113060</v>
      </c>
      <c r="G279" s="32">
        <f t="shared" si="140"/>
        <v>151.44626746860075</v>
      </c>
      <c r="H279" s="46">
        <v>18446</v>
      </c>
      <c r="I279" s="32">
        <f t="shared" si="141"/>
        <v>75.058137590439344</v>
      </c>
      <c r="J279" s="32">
        <f t="shared" si="116"/>
        <v>103.98865830036405</v>
      </c>
      <c r="K279" s="46">
        <v>15364</v>
      </c>
      <c r="L279" s="32">
        <f t="shared" si="142"/>
        <v>0.13589244648859014</v>
      </c>
      <c r="M279" s="32">
        <f t="shared" si="143"/>
        <v>5.0533089811240997</v>
      </c>
      <c r="N279" s="32">
        <f t="shared" ref="N279:N287" si="144">(F279-F278)/F278</f>
        <v>-6.9579887256717279E-2</v>
      </c>
      <c r="O279" s="46">
        <v>47903</v>
      </c>
      <c r="P279" s="46">
        <v>100502</v>
      </c>
      <c r="Q279" s="32">
        <f t="shared" si="119"/>
        <v>0.47663728085013235</v>
      </c>
      <c r="R279" s="46">
        <v>81005</v>
      </c>
      <c r="S279" s="46">
        <v>44806</v>
      </c>
      <c r="T279" s="32">
        <f t="shared" si="31"/>
        <v>1.8079051912690265</v>
      </c>
      <c r="U279" s="46">
        <f t="shared" si="138"/>
        <v>358.22948422809537</v>
      </c>
      <c r="V279" s="32"/>
      <c r="W279" s="32">
        <v>1</v>
      </c>
      <c r="X279" s="32">
        <f t="shared" si="120"/>
        <v>103.98865830036405</v>
      </c>
      <c r="Y279" s="32">
        <f t="shared" si="121"/>
        <v>27.60052842220265</v>
      </c>
      <c r="Z279" s="32">
        <f t="shared" si="122"/>
        <v>151.44626746860075</v>
      </c>
      <c r="AA279" s="32">
        <f t="shared" si="123"/>
        <v>75.058137590439344</v>
      </c>
      <c r="AB279" s="32">
        <f t="shared" si="124"/>
        <v>0.13589244648859014</v>
      </c>
      <c r="AC279" s="32">
        <f t="shared" si="135"/>
        <v>5.0021747043467686</v>
      </c>
      <c r="AD279" s="46">
        <v>52599</v>
      </c>
      <c r="AE279" s="32">
        <f t="shared" si="125"/>
        <v>0.91072073613566795</v>
      </c>
      <c r="AF279" s="46">
        <v>13746</v>
      </c>
      <c r="AG279" s="32">
        <f t="shared" si="126"/>
        <v>0.13677339754432746</v>
      </c>
      <c r="AH279" s="32">
        <f t="shared" si="127"/>
        <v>0.26133576683967374</v>
      </c>
      <c r="AI279" s="32">
        <f t="shared" si="128"/>
        <v>-6424</v>
      </c>
      <c r="AJ279" s="46">
        <f t="shared" si="129"/>
        <v>-7663</v>
      </c>
      <c r="AK279" s="46">
        <v>19021</v>
      </c>
      <c r="AL279" s="46">
        <v>9112</v>
      </c>
      <c r="AM279" s="46">
        <f t="shared" si="130"/>
        <v>1871</v>
      </c>
      <c r="AN279" s="46">
        <f t="shared" si="131"/>
        <v>-838</v>
      </c>
      <c r="AO279" s="32">
        <f t="shared" si="132"/>
        <v>502</v>
      </c>
      <c r="AP279" s="46">
        <f t="shared" si="133"/>
        <v>2207</v>
      </c>
      <c r="AQ279" s="46">
        <f t="shared" si="134"/>
        <v>-1618</v>
      </c>
      <c r="AR279" s="13"/>
      <c r="AS279" s="14"/>
      <c r="AT279" s="13"/>
      <c r="AU279" s="13"/>
      <c r="AV279" s="13"/>
      <c r="AW279" s="13"/>
      <c r="AX279" s="13"/>
      <c r="AY279" s="13"/>
      <c r="AZ279" s="13"/>
    </row>
    <row r="280" spans="1:52" s="15" customFormat="1">
      <c r="A280" s="12" t="s">
        <v>327</v>
      </c>
      <c r="B280" s="46">
        <v>6768</v>
      </c>
      <c r="C280" s="46">
        <v>89766</v>
      </c>
      <c r="D280" s="32">
        <f t="shared" si="137"/>
        <v>27.519550832163628</v>
      </c>
      <c r="E280" s="46">
        <v>39248</v>
      </c>
      <c r="F280" s="46">
        <v>107576</v>
      </c>
      <c r="G280" s="32">
        <f t="shared" si="140"/>
        <v>133.16650554026918</v>
      </c>
      <c r="H280" s="46">
        <v>20284</v>
      </c>
      <c r="I280" s="32">
        <f t="shared" si="141"/>
        <v>82.477329946750444</v>
      </c>
      <c r="J280" s="32">
        <f t="shared" si="116"/>
        <v>78.208726425682357</v>
      </c>
      <c r="K280" s="46">
        <v>10331</v>
      </c>
      <c r="L280" s="32">
        <f t="shared" si="142"/>
        <v>9.6034431471703721E-2</v>
      </c>
      <c r="M280" s="32">
        <f t="shared" si="143"/>
        <v>5.0317153918678938</v>
      </c>
      <c r="N280" s="32">
        <f t="shared" si="144"/>
        <v>-4.8505218468070051E-2</v>
      </c>
      <c r="O280" s="46">
        <v>47065</v>
      </c>
      <c r="P280" s="46">
        <v>102373</v>
      </c>
      <c r="Q280" s="32">
        <f t="shared" si="119"/>
        <v>0.45974036122805817</v>
      </c>
      <c r="R280" s="46">
        <v>83804</v>
      </c>
      <c r="S280" s="46">
        <v>43674</v>
      </c>
      <c r="T280" s="32">
        <f t="shared" si="31"/>
        <v>1.9188533223428126</v>
      </c>
      <c r="U280" s="46">
        <f t="shared" si="138"/>
        <v>321.46814717633731</v>
      </c>
      <c r="V280" s="32"/>
      <c r="W280" s="32">
        <v>1</v>
      </c>
      <c r="X280" s="32">
        <f t="shared" si="120"/>
        <v>78.208726425682357</v>
      </c>
      <c r="Y280" s="32">
        <f t="shared" si="121"/>
        <v>27.519550832163628</v>
      </c>
      <c r="Z280" s="32">
        <f t="shared" si="122"/>
        <v>133.16650554026918</v>
      </c>
      <c r="AA280" s="32">
        <f t="shared" si="123"/>
        <v>82.477329946750444</v>
      </c>
      <c r="AB280" s="32">
        <f t="shared" si="124"/>
        <v>9.6034431471703721E-2</v>
      </c>
      <c r="AC280" s="32">
        <f t="shared" si="135"/>
        <v>5.0101854303001154</v>
      </c>
      <c r="AD280" s="46">
        <v>55308</v>
      </c>
      <c r="AE280" s="32">
        <f t="shared" si="125"/>
        <v>0.8509618861647501</v>
      </c>
      <c r="AF280" s="46">
        <v>7322</v>
      </c>
      <c r="AG280" s="32">
        <f t="shared" si="126"/>
        <v>7.1522764791497759E-2</v>
      </c>
      <c r="AH280" s="32">
        <f t="shared" si="127"/>
        <v>0.13238591162218846</v>
      </c>
      <c r="AI280" s="32">
        <f t="shared" si="128"/>
        <v>-2495</v>
      </c>
      <c r="AJ280" s="46">
        <f t="shared" si="129"/>
        <v>-1943</v>
      </c>
      <c r="AK280" s="46">
        <v>18286</v>
      </c>
      <c r="AL280" s="46">
        <v>9614</v>
      </c>
      <c r="AM280" s="46">
        <f t="shared" si="130"/>
        <v>-2988</v>
      </c>
      <c r="AN280" s="46">
        <f t="shared" si="131"/>
        <v>-3617</v>
      </c>
      <c r="AO280" s="32">
        <f t="shared" si="132"/>
        <v>7756</v>
      </c>
      <c r="AP280" s="46">
        <f t="shared" si="133"/>
        <v>-7127</v>
      </c>
      <c r="AQ280" s="46">
        <f t="shared" si="134"/>
        <v>-3009</v>
      </c>
      <c r="AR280" s="13"/>
      <c r="AS280" s="14"/>
      <c r="AT280" s="13"/>
      <c r="AU280" s="13"/>
      <c r="AV280" s="13"/>
      <c r="AW280" s="13"/>
      <c r="AX280" s="13"/>
      <c r="AY280" s="13"/>
      <c r="AZ280" s="13"/>
    </row>
    <row r="281" spans="1:52" s="15" customFormat="1">
      <c r="A281" s="12" t="s">
        <v>326</v>
      </c>
      <c r="B281" s="46">
        <v>5778</v>
      </c>
      <c r="C281" s="46">
        <v>75622</v>
      </c>
      <c r="D281" s="32">
        <f t="shared" si="137"/>
        <v>27.88831292481024</v>
      </c>
      <c r="E281" s="46">
        <v>37305</v>
      </c>
      <c r="F281" s="46">
        <v>88756</v>
      </c>
      <c r="G281" s="32">
        <f t="shared" si="140"/>
        <v>153.41300869800352</v>
      </c>
      <c r="H281" s="46">
        <v>17188</v>
      </c>
      <c r="I281" s="32">
        <f t="shared" si="141"/>
        <v>82.960249662796542</v>
      </c>
      <c r="J281" s="32">
        <f t="shared" si="116"/>
        <v>98.341071960017217</v>
      </c>
      <c r="K281" s="46">
        <v>13554</v>
      </c>
      <c r="L281" s="32">
        <f t="shared" si="142"/>
        <v>0.1527108026499617</v>
      </c>
      <c r="M281" s="32">
        <f t="shared" si="143"/>
        <v>4.9481977214884063</v>
      </c>
      <c r="N281" s="32">
        <f t="shared" si="144"/>
        <v>-0.17494608462854169</v>
      </c>
      <c r="O281" s="46">
        <v>43448</v>
      </c>
      <c r="P281" s="46">
        <v>99385</v>
      </c>
      <c r="Q281" s="32">
        <f t="shared" si="119"/>
        <v>0.4371685868088746</v>
      </c>
      <c r="R281" s="46">
        <v>80757</v>
      </c>
      <c r="S281" s="46">
        <v>39203</v>
      </c>
      <c r="T281" s="32">
        <f t="shared" si="31"/>
        <v>2.0599699002627352</v>
      </c>
      <c r="U281" s="46">
        <f t="shared" si="138"/>
        <v>362.75535404827747</v>
      </c>
      <c r="V281" s="32"/>
      <c r="W281" s="32">
        <v>1</v>
      </c>
      <c r="X281" s="32">
        <f t="shared" si="120"/>
        <v>98.341071960017217</v>
      </c>
      <c r="Y281" s="32">
        <f t="shared" si="121"/>
        <v>27.88831292481024</v>
      </c>
      <c r="Z281" s="32">
        <f t="shared" si="122"/>
        <v>153.41300869800352</v>
      </c>
      <c r="AA281" s="32">
        <f t="shared" si="123"/>
        <v>82.960249662796542</v>
      </c>
      <c r="AB281" s="32">
        <f t="shared" si="124"/>
        <v>0.1527108026499617</v>
      </c>
      <c r="AC281" s="32">
        <f t="shared" si="135"/>
        <v>4.997320842055176</v>
      </c>
      <c r="AD281" s="46">
        <v>55937</v>
      </c>
      <c r="AE281" s="32">
        <f t="shared" si="125"/>
        <v>0.77673096519298501</v>
      </c>
      <c r="AF281" s="46">
        <v>4827</v>
      </c>
      <c r="AG281" s="32">
        <f t="shared" si="126"/>
        <v>4.8568697489560796E-2</v>
      </c>
      <c r="AH281" s="32">
        <f t="shared" si="127"/>
        <v>8.6293508768793464E-2</v>
      </c>
      <c r="AI281" s="32">
        <f t="shared" si="128"/>
        <v>-569</v>
      </c>
      <c r="AJ281" s="46">
        <f t="shared" si="129"/>
        <v>8750</v>
      </c>
      <c r="AK281" s="46">
        <v>18532</v>
      </c>
      <c r="AL281" s="46">
        <v>17370</v>
      </c>
      <c r="AM281" s="46">
        <f t="shared" si="130"/>
        <v>18055</v>
      </c>
      <c r="AN281" s="46">
        <f t="shared" si="131"/>
        <v>17339</v>
      </c>
      <c r="AO281" s="32">
        <f t="shared" si="132"/>
        <v>-5928</v>
      </c>
      <c r="AP281" s="46">
        <f t="shared" si="133"/>
        <v>6644</v>
      </c>
      <c r="AQ281" s="46">
        <f t="shared" si="134"/>
        <v>-8727</v>
      </c>
      <c r="AR281" s="13"/>
      <c r="AS281" s="14"/>
      <c r="AT281" s="13"/>
      <c r="AU281" s="13"/>
      <c r="AV281" s="13"/>
      <c r="AW281" s="13"/>
      <c r="AX281" s="13"/>
      <c r="AY281" s="13"/>
      <c r="AZ281" s="13"/>
    </row>
    <row r="282" spans="1:52" s="15" customFormat="1">
      <c r="A282" s="12" t="s">
        <v>325</v>
      </c>
      <c r="B282" s="46">
        <v>6025</v>
      </c>
      <c r="C282" s="46">
        <v>104104</v>
      </c>
      <c r="D282" s="32">
        <f t="shared" si="137"/>
        <v>21.124308383923768</v>
      </c>
      <c r="E282" s="46">
        <v>46055</v>
      </c>
      <c r="F282" s="46">
        <v>119649</v>
      </c>
      <c r="G282" s="32">
        <f t="shared" si="140"/>
        <v>140.49490593318791</v>
      </c>
      <c r="H282" s="46">
        <v>27719</v>
      </c>
      <c r="I282" s="32">
        <f t="shared" si="141"/>
        <v>97.185843003150694</v>
      </c>
      <c r="J282" s="32">
        <f t="shared" si="116"/>
        <v>64.433371313960976</v>
      </c>
      <c r="K282" s="46">
        <v>3819</v>
      </c>
      <c r="L282" s="32">
        <f t="shared" si="142"/>
        <v>3.1918361206529099E-2</v>
      </c>
      <c r="M282" s="32">
        <f t="shared" si="143"/>
        <v>5.0779090732269587</v>
      </c>
      <c r="N282" s="32">
        <f t="shared" si="144"/>
        <v>0.34806660958132407</v>
      </c>
      <c r="O282" s="46">
        <v>60787</v>
      </c>
      <c r="P282" s="46">
        <v>117440</v>
      </c>
      <c r="Q282" s="32">
        <f t="shared" si="119"/>
        <v>0.51760047683923704</v>
      </c>
      <c r="R282" s="46">
        <v>96483</v>
      </c>
      <c r="S282" s="46">
        <v>54938</v>
      </c>
      <c r="T282" s="32">
        <f t="shared" si="31"/>
        <v>1.7562160981470021</v>
      </c>
      <c r="U282" s="46">
        <f t="shared" si="138"/>
        <v>323.2703469954298</v>
      </c>
      <c r="V282" s="32"/>
      <c r="W282" s="32">
        <v>1</v>
      </c>
      <c r="X282" s="32">
        <f t="shared" si="120"/>
        <v>64.433371313960976</v>
      </c>
      <c r="Y282" s="32">
        <f t="shared" si="121"/>
        <v>21.124308383923768</v>
      </c>
      <c r="Z282" s="32">
        <f t="shared" si="122"/>
        <v>140.49490593318791</v>
      </c>
      <c r="AA282" s="32">
        <f t="shared" si="123"/>
        <v>97.185843003150694</v>
      </c>
      <c r="AB282" s="32">
        <f t="shared" si="124"/>
        <v>3.1918361206529099E-2</v>
      </c>
      <c r="AC282" s="32">
        <f t="shared" si="135"/>
        <v>5.0698160425719951</v>
      </c>
      <c r="AD282" s="46">
        <v>56653</v>
      </c>
      <c r="AE282" s="32">
        <f t="shared" si="125"/>
        <v>1.0729705399537535</v>
      </c>
      <c r="AF282" s="46">
        <v>4258</v>
      </c>
      <c r="AG282" s="32">
        <f t="shared" si="126"/>
        <v>3.6256811989100815E-2</v>
      </c>
      <c r="AH282" s="32">
        <f t="shared" si="127"/>
        <v>7.5159303126048044E-2</v>
      </c>
      <c r="AI282" s="32">
        <f t="shared" si="128"/>
        <v>11</v>
      </c>
      <c r="AJ282" s="46">
        <f t="shared" si="129"/>
        <v>-10084</v>
      </c>
      <c r="AK282" s="46">
        <v>18631</v>
      </c>
      <c r="AL282" s="46">
        <v>11442</v>
      </c>
      <c r="AM282" s="46">
        <f t="shared" si="130"/>
        <v>-18466</v>
      </c>
      <c r="AN282" s="46">
        <f t="shared" si="131"/>
        <v>-19259</v>
      </c>
      <c r="AO282" s="32">
        <f t="shared" si="132"/>
        <v>3711</v>
      </c>
      <c r="AP282" s="46">
        <f t="shared" si="133"/>
        <v>-2918</v>
      </c>
      <c r="AQ282" s="46">
        <f t="shared" si="134"/>
        <v>439</v>
      </c>
      <c r="AR282" s="13"/>
      <c r="AS282" s="14"/>
      <c r="AT282" s="13"/>
      <c r="AU282" s="13"/>
      <c r="AV282" s="13"/>
      <c r="AW282" s="13"/>
      <c r="AX282" s="13"/>
      <c r="AY282" s="13"/>
      <c r="AZ282" s="13"/>
    </row>
    <row r="283" spans="1:52" s="15" customFormat="1">
      <c r="A283" s="12" t="s">
        <v>324</v>
      </c>
      <c r="B283" s="46">
        <v>4984</v>
      </c>
      <c r="C283" s="46">
        <v>65788</v>
      </c>
      <c r="D283" s="32">
        <f t="shared" si="137"/>
        <v>27.651851401471394</v>
      </c>
      <c r="E283" s="46">
        <v>35971</v>
      </c>
      <c r="F283" s="46">
        <v>80241</v>
      </c>
      <c r="G283" s="32">
        <f t="shared" si="140"/>
        <v>163.62476788674121</v>
      </c>
      <c r="H283" s="46">
        <v>15575</v>
      </c>
      <c r="I283" s="32">
        <f t="shared" si="141"/>
        <v>86.412035629598108</v>
      </c>
      <c r="J283" s="32">
        <f t="shared" si="116"/>
        <v>104.86458365861449</v>
      </c>
      <c r="K283" s="46">
        <v>12819</v>
      </c>
      <c r="L283" s="32">
        <f t="shared" si="142"/>
        <v>0.15975623434403857</v>
      </c>
      <c r="M283" s="32">
        <f t="shared" si="143"/>
        <v>4.9043963324223281</v>
      </c>
      <c r="N283" s="32">
        <f t="shared" si="144"/>
        <v>-0.32936338790963571</v>
      </c>
      <c r="O283" s="46">
        <v>41528</v>
      </c>
      <c r="P283" s="46">
        <v>98974</v>
      </c>
      <c r="Q283" s="32">
        <f t="shared" si="119"/>
        <v>0.41958494149978781</v>
      </c>
      <c r="R283" s="46">
        <v>73812</v>
      </c>
      <c r="S283" s="46">
        <v>35722</v>
      </c>
      <c r="T283" s="32">
        <f t="shared" si="31"/>
        <v>2.0662896814288114</v>
      </c>
      <c r="U283" s="46">
        <f t="shared" si="138"/>
        <v>382.71299481076926</v>
      </c>
      <c r="V283" s="32"/>
      <c r="W283" s="32">
        <v>1</v>
      </c>
      <c r="X283" s="32">
        <f t="shared" si="120"/>
        <v>104.86458365861449</v>
      </c>
      <c r="Y283" s="32">
        <f t="shared" si="121"/>
        <v>27.651851401471394</v>
      </c>
      <c r="Z283" s="32">
        <f t="shared" si="122"/>
        <v>163.62476788674121</v>
      </c>
      <c r="AA283" s="32">
        <f t="shared" si="123"/>
        <v>86.412035629598108</v>
      </c>
      <c r="AB283" s="32">
        <f t="shared" si="124"/>
        <v>0.15975623434403857</v>
      </c>
      <c r="AC283" s="32">
        <f t="shared" si="135"/>
        <v>4.9955211224810663</v>
      </c>
      <c r="AD283" s="46">
        <v>57446</v>
      </c>
      <c r="AE283" s="32">
        <f t="shared" si="125"/>
        <v>0.72290498903317901</v>
      </c>
      <c r="AF283" s="46">
        <v>4269</v>
      </c>
      <c r="AG283" s="32">
        <f t="shared" si="126"/>
        <v>4.3132539858952858E-2</v>
      </c>
      <c r="AH283" s="32">
        <f t="shared" si="127"/>
        <v>7.4313268112662326E-2</v>
      </c>
      <c r="AI283" s="32">
        <f t="shared" si="128"/>
        <v>78</v>
      </c>
      <c r="AJ283" s="46">
        <f t="shared" si="129"/>
        <v>8037</v>
      </c>
      <c r="AK283" s="46">
        <v>21043</v>
      </c>
      <c r="AL283" s="46">
        <v>15153</v>
      </c>
      <c r="AM283" s="46">
        <f t="shared" si="130"/>
        <v>1085</v>
      </c>
      <c r="AN283" s="46">
        <f t="shared" si="131"/>
        <v>101</v>
      </c>
      <c r="AO283" s="32">
        <f t="shared" si="132"/>
        <v>-6041</v>
      </c>
      <c r="AP283" s="46">
        <f t="shared" si="133"/>
        <v>7025</v>
      </c>
      <c r="AQ283" s="46">
        <f t="shared" si="134"/>
        <v>-8550</v>
      </c>
      <c r="AR283" s="13"/>
      <c r="AS283" s="14"/>
      <c r="AT283" s="13"/>
      <c r="AU283" s="13"/>
      <c r="AV283" s="13"/>
      <c r="AW283" s="13"/>
      <c r="AX283" s="13"/>
      <c r="AY283" s="13"/>
      <c r="AZ283" s="13"/>
    </row>
    <row r="284" spans="1:52" s="15" customFormat="1">
      <c r="A284" s="12" t="s">
        <v>323</v>
      </c>
      <c r="B284" s="46">
        <v>5545</v>
      </c>
      <c r="C284" s="46">
        <v>67770</v>
      </c>
      <c r="D284" s="32">
        <f t="shared" si="137"/>
        <v>29.86461561162756</v>
      </c>
      <c r="E284" s="46">
        <v>44008</v>
      </c>
      <c r="F284" s="46">
        <v>83026</v>
      </c>
      <c r="G284" s="32">
        <f t="shared" si="140"/>
        <v>193.4685520198492</v>
      </c>
      <c r="H284" s="46">
        <v>17983</v>
      </c>
      <c r="I284" s="32">
        <f t="shared" si="141"/>
        <v>96.853991441640844</v>
      </c>
      <c r="J284" s="32">
        <f t="shared" si="116"/>
        <v>126.47917618983591</v>
      </c>
      <c r="K284" s="46">
        <v>2690</v>
      </c>
      <c r="L284" s="32">
        <f t="shared" si="142"/>
        <v>3.2399489316599618E-2</v>
      </c>
      <c r="M284" s="32">
        <f t="shared" si="143"/>
        <v>4.9192141151269899</v>
      </c>
      <c r="N284" s="32">
        <f t="shared" si="144"/>
        <v>3.4707942323749706E-2</v>
      </c>
      <c r="O284" s="46">
        <v>41629</v>
      </c>
      <c r="P284" s="46">
        <v>100059</v>
      </c>
      <c r="Q284" s="32">
        <f t="shared" si="119"/>
        <v>0.41604453372510219</v>
      </c>
      <c r="R284" s="46">
        <v>79233</v>
      </c>
      <c r="S284" s="46">
        <v>36628</v>
      </c>
      <c r="T284" s="32">
        <f t="shared" si="31"/>
        <v>2.1631811728732115</v>
      </c>
      <c r="U284" s="46">
        <f t="shared" si="138"/>
        <v>446.69873475227013</v>
      </c>
      <c r="V284" s="32"/>
      <c r="W284" s="32">
        <v>1</v>
      </c>
      <c r="X284" s="32">
        <f t="shared" si="120"/>
        <v>126.47917618983591</v>
      </c>
      <c r="Y284" s="32">
        <f t="shared" si="121"/>
        <v>29.86461561162756</v>
      </c>
      <c r="Z284" s="32">
        <f t="shared" si="122"/>
        <v>193.4685520198492</v>
      </c>
      <c r="AA284" s="32">
        <f t="shared" si="123"/>
        <v>96.853991441640844</v>
      </c>
      <c r="AB284" s="32">
        <f t="shared" si="124"/>
        <v>3.2399489316599618E-2</v>
      </c>
      <c r="AC284" s="32">
        <f t="shared" si="135"/>
        <v>5.0002561581850866</v>
      </c>
      <c r="AD284" s="46">
        <v>58430</v>
      </c>
      <c r="AE284" s="32">
        <f t="shared" si="125"/>
        <v>0.71245935307205199</v>
      </c>
      <c r="AF284" s="46">
        <v>4347</v>
      </c>
      <c r="AG284" s="32">
        <f t="shared" si="126"/>
        <v>4.3444367822984442E-2</v>
      </c>
      <c r="AH284" s="32">
        <f t="shared" si="127"/>
        <v>7.4396714016772211E-2</v>
      </c>
      <c r="AI284" s="32">
        <f t="shared" si="128"/>
        <v>-1322</v>
      </c>
      <c r="AJ284" s="46">
        <f t="shared" si="129"/>
        <v>3398</v>
      </c>
      <c r="AK284" s="46">
        <v>18335</v>
      </c>
      <c r="AL284" s="46">
        <v>9112</v>
      </c>
      <c r="AM284" s="46">
        <f t="shared" si="130"/>
        <v>10392</v>
      </c>
      <c r="AN284" s="46">
        <f t="shared" si="131"/>
        <v>10830</v>
      </c>
      <c r="AO284" s="32">
        <f t="shared" si="132"/>
        <v>7924</v>
      </c>
      <c r="AP284" s="46">
        <f t="shared" si="133"/>
        <v>-8362</v>
      </c>
      <c r="AQ284" s="46">
        <f t="shared" si="134"/>
        <v>1657</v>
      </c>
      <c r="AR284" s="13"/>
      <c r="AS284" s="14"/>
      <c r="AT284" s="13"/>
      <c r="AU284" s="13"/>
      <c r="AV284" s="13"/>
      <c r="AW284" s="13"/>
      <c r="AX284" s="13"/>
      <c r="AY284" s="13"/>
      <c r="AZ284" s="13"/>
    </row>
    <row r="285" spans="1:52" s="15" customFormat="1">
      <c r="A285" s="12" t="s">
        <v>322</v>
      </c>
      <c r="B285" s="46">
        <v>5855</v>
      </c>
      <c r="C285" s="46">
        <v>85246</v>
      </c>
      <c r="D285" s="32">
        <f t="shared" si="137"/>
        <v>25.069504727494547</v>
      </c>
      <c r="E285" s="46">
        <v>47406</v>
      </c>
      <c r="F285" s="46">
        <v>99284</v>
      </c>
      <c r="G285" s="32">
        <f t="shared" si="140"/>
        <v>174.27974295959069</v>
      </c>
      <c r="H285" s="46">
        <v>30960</v>
      </c>
      <c r="I285" s="32">
        <f t="shared" si="141"/>
        <v>132.56223165896347</v>
      </c>
      <c r="J285" s="32">
        <f t="shared" si="116"/>
        <v>66.787016028121769</v>
      </c>
      <c r="K285" s="46">
        <v>9982</v>
      </c>
      <c r="L285" s="32">
        <f t="shared" si="142"/>
        <v>0.10053986543652552</v>
      </c>
      <c r="M285" s="32">
        <f t="shared" si="143"/>
        <v>4.9968792659013603</v>
      </c>
      <c r="N285" s="32">
        <f t="shared" si="144"/>
        <v>0.1958181774383928</v>
      </c>
      <c r="O285" s="46">
        <v>52459</v>
      </c>
      <c r="P285" s="46">
        <v>110451</v>
      </c>
      <c r="Q285" s="32">
        <f t="shared" si="119"/>
        <v>0.4749526939547854</v>
      </c>
      <c r="R285" s="46">
        <v>90226</v>
      </c>
      <c r="S285" s="46">
        <v>46872</v>
      </c>
      <c r="T285" s="32">
        <f t="shared" si="31"/>
        <v>1.9249445297832395</v>
      </c>
      <c r="U285" s="46">
        <f t="shared" si="138"/>
        <v>398.79903523960706</v>
      </c>
      <c r="V285" s="32"/>
      <c r="W285" s="32">
        <v>1</v>
      </c>
      <c r="X285" s="32">
        <f t="shared" si="120"/>
        <v>66.787016028121769</v>
      </c>
      <c r="Y285" s="32">
        <f t="shared" si="121"/>
        <v>25.069504727494547</v>
      </c>
      <c r="Z285" s="32">
        <f t="shared" si="122"/>
        <v>174.27974295959069</v>
      </c>
      <c r="AA285" s="32">
        <f t="shared" si="123"/>
        <v>132.56223165896347</v>
      </c>
      <c r="AB285" s="32">
        <f t="shared" si="124"/>
        <v>0.10053986543652552</v>
      </c>
      <c r="AC285" s="32">
        <f t="shared" si="135"/>
        <v>5.0431696522356644</v>
      </c>
      <c r="AD285" s="46">
        <v>57992</v>
      </c>
      <c r="AE285" s="32">
        <f t="shared" si="125"/>
        <v>0.90459028831562971</v>
      </c>
      <c r="AF285" s="46">
        <v>3025</v>
      </c>
      <c r="AG285" s="32">
        <f t="shared" si="126"/>
        <v>2.7387710387411612E-2</v>
      </c>
      <c r="AH285" s="32">
        <f t="shared" si="127"/>
        <v>5.2162367223065248E-2</v>
      </c>
      <c r="AI285" s="32">
        <f t="shared" si="128"/>
        <v>533</v>
      </c>
      <c r="AJ285" s="46">
        <f t="shared" si="129"/>
        <v>19639</v>
      </c>
      <c r="AK285" s="46">
        <v>17842</v>
      </c>
      <c r="AL285" s="46">
        <v>17036</v>
      </c>
      <c r="AM285" s="46">
        <f t="shared" si="130"/>
        <v>18310</v>
      </c>
      <c r="AN285" s="46">
        <f t="shared" si="131"/>
        <v>16172</v>
      </c>
      <c r="AO285" s="32">
        <f t="shared" si="132"/>
        <v>-100</v>
      </c>
      <c r="AP285" s="46">
        <f t="shared" si="133"/>
        <v>2238</v>
      </c>
      <c r="AQ285" s="46">
        <f t="shared" si="134"/>
        <v>-6957</v>
      </c>
      <c r="AR285" s="13"/>
      <c r="AS285" s="14"/>
      <c r="AT285" s="13"/>
      <c r="AU285" s="13"/>
      <c r="AV285" s="13"/>
      <c r="AW285" s="13"/>
      <c r="AX285" s="13"/>
      <c r="AY285" s="13"/>
      <c r="AZ285" s="13"/>
    </row>
    <row r="286" spans="1:52" s="15" customFormat="1">
      <c r="A286" s="12" t="s">
        <v>321</v>
      </c>
      <c r="B286" s="46">
        <v>7261</v>
      </c>
      <c r="C286" s="46">
        <v>121087</v>
      </c>
      <c r="D286" s="32">
        <f t="shared" si="137"/>
        <v>21.887279394154618</v>
      </c>
      <c r="E286" s="46">
        <v>67045</v>
      </c>
      <c r="F286" s="46">
        <v>135818</v>
      </c>
      <c r="G286" s="32">
        <f t="shared" si="140"/>
        <v>180.1780691808155</v>
      </c>
      <c r="H286" s="46">
        <v>40549</v>
      </c>
      <c r="I286" s="32">
        <f t="shared" si="141"/>
        <v>122.22934749395063</v>
      </c>
      <c r="J286" s="32">
        <f t="shared" si="116"/>
        <v>79.836001081019504</v>
      </c>
      <c r="K286" s="46">
        <v>8089</v>
      </c>
      <c r="L286" s="32">
        <f t="shared" si="142"/>
        <v>5.9557643316791586E-2</v>
      </c>
      <c r="M286" s="32">
        <f t="shared" si="143"/>
        <v>5.1329573309359171</v>
      </c>
      <c r="N286" s="32">
        <f t="shared" si="144"/>
        <v>0.36797469884372103</v>
      </c>
      <c r="O286" s="46">
        <v>68631</v>
      </c>
      <c r="P286" s="46">
        <v>128761</v>
      </c>
      <c r="Q286" s="32">
        <f t="shared" si="119"/>
        <v>0.53301077189521673</v>
      </c>
      <c r="R286" s="46">
        <v>104897</v>
      </c>
      <c r="S286" s="46">
        <v>62185</v>
      </c>
      <c r="T286" s="32">
        <f t="shared" si="31"/>
        <v>1.6868537428640347</v>
      </c>
      <c r="U286" s="46">
        <f t="shared" si="138"/>
        <v>404.19025479325705</v>
      </c>
      <c r="V286" s="32"/>
      <c r="W286" s="32">
        <v>1</v>
      </c>
      <c r="X286" s="32">
        <f t="shared" si="120"/>
        <v>79.836001081019504</v>
      </c>
      <c r="Y286" s="32">
        <f t="shared" si="121"/>
        <v>21.887279394154618</v>
      </c>
      <c r="Z286" s="32">
        <f t="shared" si="122"/>
        <v>180.1780691808155</v>
      </c>
      <c r="AA286" s="32">
        <f t="shared" si="123"/>
        <v>122.22934749395063</v>
      </c>
      <c r="AB286" s="32">
        <f t="shared" si="124"/>
        <v>5.9557643316791586E-2</v>
      </c>
      <c r="AC286" s="32">
        <f t="shared" si="135"/>
        <v>5.1097843408995303</v>
      </c>
      <c r="AD286" s="46">
        <v>2296</v>
      </c>
      <c r="AE286" s="32">
        <f t="shared" si="125"/>
        <v>29.891550522648085</v>
      </c>
      <c r="AF286" s="46">
        <v>3558</v>
      </c>
      <c r="AG286" s="32">
        <f t="shared" si="126"/>
        <v>2.7632590613617478E-2</v>
      </c>
      <c r="AH286" s="32">
        <f t="shared" si="127"/>
        <v>1.5496515679442509</v>
      </c>
      <c r="AI286" s="32">
        <f t="shared" si="128"/>
        <v>907</v>
      </c>
      <c r="AJ286" s="46">
        <f t="shared" si="129"/>
        <v>199644</v>
      </c>
      <c r="AK286" s="46">
        <v>22744</v>
      </c>
      <c r="AL286" s="46">
        <v>16936</v>
      </c>
      <c r="AM286" s="46">
        <f t="shared" si="130"/>
        <v>29204</v>
      </c>
      <c r="AN286" s="46">
        <f t="shared" si="131"/>
        <v>26350</v>
      </c>
      <c r="AO286" s="32">
        <f t="shared" si="132"/>
        <v>-5604</v>
      </c>
      <c r="AP286" s="46">
        <f t="shared" si="133"/>
        <v>8458</v>
      </c>
      <c r="AQ286" s="46">
        <f t="shared" si="134"/>
        <v>-4531</v>
      </c>
      <c r="AR286" s="13"/>
      <c r="AS286" s="14"/>
      <c r="AT286" s="13"/>
      <c r="AU286" s="13"/>
      <c r="AV286" s="13"/>
      <c r="AW286" s="13"/>
      <c r="AX286" s="13"/>
      <c r="AY286" s="13"/>
      <c r="AZ286" s="13"/>
    </row>
    <row r="287" spans="1:52" s="15" customFormat="1">
      <c r="A287" s="12" t="s">
        <v>68</v>
      </c>
      <c r="B287" s="46">
        <v>14706</v>
      </c>
      <c r="C287" s="46">
        <v>156079</v>
      </c>
      <c r="D287" s="32">
        <f t="shared" ref="D287:D382" si="145">(B287/C287)*365</f>
        <v>34.390853349906138</v>
      </c>
      <c r="E287" s="46">
        <v>266689</v>
      </c>
      <c r="F287" s="46">
        <v>156079</v>
      </c>
      <c r="G287" s="32">
        <f t="shared" si="140"/>
        <v>623.66804630988156</v>
      </c>
      <c r="H287" s="46">
        <v>58031</v>
      </c>
      <c r="I287" s="32">
        <f t="shared" si="141"/>
        <v>135.70893585940453</v>
      </c>
      <c r="J287" s="32">
        <f t="shared" si="116"/>
        <v>522.34996380038319</v>
      </c>
      <c r="K287" s="46">
        <v>-10444</v>
      </c>
      <c r="L287" s="32">
        <f t="shared" si="142"/>
        <v>-6.6914831591693952E-2</v>
      </c>
      <c r="M287" s="32">
        <f t="shared" si="143"/>
        <v>5.1933444738654906</v>
      </c>
      <c r="N287" s="32">
        <f t="shared" si="144"/>
        <v>0.14917757587359554</v>
      </c>
      <c r="O287" s="46">
        <v>94981</v>
      </c>
      <c r="P287" s="46">
        <v>157965</v>
      </c>
      <c r="Q287" s="32">
        <f t="shared" si="119"/>
        <v>0.60127876428322735</v>
      </c>
      <c r="R287" s="46">
        <v>128994</v>
      </c>
      <c r="S287" s="46">
        <v>87088</v>
      </c>
      <c r="T287" s="32">
        <f t="shared" si="31"/>
        <v>1.4811914385449201</v>
      </c>
      <c r="U287" s="46">
        <f t="shared" si="138"/>
        <v>1316.0508844879837</v>
      </c>
      <c r="V287" s="32"/>
      <c r="W287" s="32">
        <v>1</v>
      </c>
      <c r="X287" s="32">
        <f t="shared" si="120"/>
        <v>522.34996380038319</v>
      </c>
      <c r="Y287" s="32">
        <f t="shared" si="121"/>
        <v>34.390853349906138</v>
      </c>
      <c r="Z287" s="32">
        <f t="shared" si="122"/>
        <v>623.66804630988156</v>
      </c>
      <c r="AA287" s="32">
        <f t="shared" si="123"/>
        <v>135.70893585940453</v>
      </c>
      <c r="AB287" s="32">
        <f t="shared" si="124"/>
        <v>-6.6914831591693952E-2</v>
      </c>
      <c r="AC287" s="32">
        <f t="shared" si="135"/>
        <v>5.1985608718234504</v>
      </c>
      <c r="AD287" s="46">
        <v>2722</v>
      </c>
      <c r="AE287" s="32">
        <f t="shared" si="125"/>
        <v>34.893828067597354</v>
      </c>
      <c r="AF287" s="46">
        <v>4465</v>
      </c>
      <c r="AG287" s="32">
        <f t="shared" si="126"/>
        <v>2.8265755072326149E-2</v>
      </c>
      <c r="AH287" s="32">
        <f t="shared" si="127"/>
        <v>1.6403379867744305</v>
      </c>
      <c r="AI287" s="32">
        <f t="shared" si="128"/>
        <v>108651</v>
      </c>
      <c r="AJ287" s="46">
        <f t="shared" si="129"/>
        <v>-129358</v>
      </c>
      <c r="AK287" s="46">
        <v>27687</v>
      </c>
      <c r="AL287" s="46">
        <v>11332</v>
      </c>
      <c r="AM287" s="46">
        <f t="shared" si="130"/>
        <v>1151598</v>
      </c>
      <c r="AN287" s="46">
        <f t="shared" si="131"/>
        <v>-35731</v>
      </c>
      <c r="AO287" s="32">
        <f t="shared" si="132"/>
        <v>1898</v>
      </c>
      <c r="AP287" s="46">
        <f t="shared" si="133"/>
        <v>1185431</v>
      </c>
      <c r="AQ287" s="46">
        <f t="shared" si="134"/>
        <v>14909</v>
      </c>
      <c r="AR287" s="13"/>
      <c r="AS287" s="14"/>
      <c r="AT287" s="13"/>
      <c r="AU287" s="13"/>
      <c r="AV287" s="13"/>
      <c r="AW287" s="13"/>
      <c r="AX287" s="13"/>
      <c r="AY287" s="13"/>
      <c r="AZ287" s="13"/>
    </row>
    <row r="288" spans="1:52" s="3" customFormat="1">
      <c r="A288" s="4" t="s">
        <v>339</v>
      </c>
      <c r="B288" s="21">
        <v>52082</v>
      </c>
      <c r="C288" s="21">
        <v>245486</v>
      </c>
      <c r="D288" s="24">
        <f t="shared" si="145"/>
        <v>77.437939434428031</v>
      </c>
      <c r="E288" s="21">
        <v>137331</v>
      </c>
      <c r="F288" s="21">
        <v>326651</v>
      </c>
      <c r="G288" s="24">
        <f t="shared" si="140"/>
        <v>153.45373196469629</v>
      </c>
      <c r="H288" s="21">
        <v>43224</v>
      </c>
      <c r="I288" s="24">
        <f t="shared" si="141"/>
        <v>64.267453133783604</v>
      </c>
      <c r="J288" s="24">
        <f t="shared" si="116"/>
        <v>166.62421826534074</v>
      </c>
      <c r="K288" s="21">
        <v>92780</v>
      </c>
      <c r="L288" s="24">
        <f t="shared" si="142"/>
        <v>0.28403403020348933</v>
      </c>
      <c r="M288" s="24">
        <f t="shared" si="143"/>
        <v>5.5140839920645339</v>
      </c>
      <c r="N288" s="24"/>
      <c r="O288" s="21">
        <v>59250</v>
      </c>
      <c r="P288" s="21">
        <v>1309563</v>
      </c>
      <c r="Q288" s="24">
        <f t="shared" si="119"/>
        <v>4.5244100512919196E-2</v>
      </c>
      <c r="R288" s="21">
        <v>43250</v>
      </c>
      <c r="S288" s="21">
        <v>265724</v>
      </c>
      <c r="T288" s="24">
        <f t="shared" si="31"/>
        <v>0.16276286673390436</v>
      </c>
      <c r="U288" s="21">
        <f t="shared" si="138"/>
        <v>462.06737682845215</v>
      </c>
      <c r="V288" s="24"/>
      <c r="W288" s="24" t="s">
        <v>417</v>
      </c>
      <c r="X288" s="24" t="e">
        <f t="shared" si="120"/>
        <v>#VALUE!</v>
      </c>
      <c r="Y288" s="24" t="e">
        <f t="shared" si="121"/>
        <v>#VALUE!</v>
      </c>
      <c r="Z288" s="24" t="e">
        <f t="shared" si="122"/>
        <v>#VALUE!</v>
      </c>
      <c r="AA288" s="24" t="e">
        <f t="shared" si="123"/>
        <v>#VALUE!</v>
      </c>
      <c r="AB288" s="24" t="e">
        <f t="shared" si="124"/>
        <v>#VALUE!</v>
      </c>
      <c r="AC288" s="24">
        <f t="shared" si="135"/>
        <v>6.1171263961512654</v>
      </c>
      <c r="AD288" s="21">
        <v>1250313</v>
      </c>
      <c r="AE288" s="24">
        <f t="shared" si="125"/>
        <v>4.7388134011243588E-2</v>
      </c>
      <c r="AF288" s="21">
        <v>113116</v>
      </c>
      <c r="AG288" s="24">
        <f t="shared" si="126"/>
        <v>8.6376905883871188E-2</v>
      </c>
      <c r="AH288" s="24">
        <f t="shared" si="127"/>
        <v>9.0470146275372643E-2</v>
      </c>
      <c r="AI288" s="24">
        <f t="shared" si="128"/>
        <v>141372</v>
      </c>
      <c r="AJ288" s="21">
        <f t="shared" si="129"/>
        <v>34492</v>
      </c>
      <c r="AK288" s="21">
        <v>104540</v>
      </c>
      <c r="AL288" s="21">
        <v>13230</v>
      </c>
      <c r="AM288" s="21">
        <f t="shared" si="130"/>
        <v>1306543</v>
      </c>
      <c r="AN288" s="21">
        <f t="shared" si="131"/>
        <v>24536</v>
      </c>
      <c r="AO288" s="24">
        <f t="shared" si="132"/>
        <v>74766</v>
      </c>
      <c r="AP288" s="21">
        <f t="shared" si="133"/>
        <v>1207241</v>
      </c>
      <c r="AQ288" s="21">
        <f t="shared" si="134"/>
        <v>20336</v>
      </c>
      <c r="AR288" s="5"/>
      <c r="AS288" s="11"/>
      <c r="AT288" s="5"/>
      <c r="AU288" s="5"/>
      <c r="AV288" s="5"/>
      <c r="AW288" s="5"/>
      <c r="AX288" s="5"/>
      <c r="AY288" s="5"/>
      <c r="AZ288" s="5"/>
    </row>
    <row r="289" spans="1:52" s="3" customFormat="1">
      <c r="A289" s="4" t="s">
        <v>338</v>
      </c>
      <c r="B289" s="21">
        <v>75604</v>
      </c>
      <c r="C289" s="21">
        <v>253300</v>
      </c>
      <c r="D289" s="24">
        <f t="shared" si="145"/>
        <v>108.94378207658902</v>
      </c>
      <c r="E289" s="21">
        <v>171823</v>
      </c>
      <c r="F289" s="21">
        <v>450436</v>
      </c>
      <c r="G289" s="24">
        <f t="shared" si="140"/>
        <v>139.23264348320293</v>
      </c>
      <c r="H289" s="21">
        <v>42922</v>
      </c>
      <c r="I289" s="24">
        <f t="shared" si="141"/>
        <v>61.849703908408998</v>
      </c>
      <c r="J289" s="24">
        <f t="shared" si="116"/>
        <v>186.32672165138294</v>
      </c>
      <c r="K289" s="21">
        <v>181615</v>
      </c>
      <c r="L289" s="24">
        <f t="shared" si="142"/>
        <v>0.40319823459936593</v>
      </c>
      <c r="M289" s="24">
        <f t="shared" si="143"/>
        <v>5.6536330931589056</v>
      </c>
      <c r="N289" s="24">
        <f>(F289-F288)/F288</f>
        <v>0.37895184769065454</v>
      </c>
      <c r="O289" s="21">
        <v>83786</v>
      </c>
      <c r="P289" s="21">
        <v>2616106</v>
      </c>
      <c r="Q289" s="24">
        <f t="shared" si="119"/>
        <v>3.2026989732067433E-2</v>
      </c>
      <c r="R289" s="21">
        <v>411268</v>
      </c>
      <c r="S289" s="21">
        <v>65763</v>
      </c>
      <c r="T289" s="24">
        <f t="shared" si="31"/>
        <v>6.2537901251463586</v>
      </c>
      <c r="U289" s="21">
        <f t="shared" si="138"/>
        <v>496.75604935418323</v>
      </c>
      <c r="V289" s="24"/>
      <c r="W289" s="24">
        <v>1</v>
      </c>
      <c r="X289" s="24">
        <f t="shared" si="120"/>
        <v>186.32672165138294</v>
      </c>
      <c r="Y289" s="24">
        <f t="shared" si="121"/>
        <v>108.94378207658902</v>
      </c>
      <c r="Z289" s="24">
        <f t="shared" si="122"/>
        <v>139.23264348320293</v>
      </c>
      <c r="AA289" s="24">
        <f t="shared" si="123"/>
        <v>61.849703908408998</v>
      </c>
      <c r="AB289" s="24">
        <f t="shared" si="124"/>
        <v>0.40319823459936593</v>
      </c>
      <c r="AC289" s="24">
        <f t="shared" si="135"/>
        <v>6.4176553368549962</v>
      </c>
      <c r="AD289" s="21">
        <v>2532320</v>
      </c>
      <c r="AE289" s="24">
        <f t="shared" si="125"/>
        <v>3.3086655714917548E-2</v>
      </c>
      <c r="AF289" s="21">
        <v>254488</v>
      </c>
      <c r="AG289" s="24">
        <f t="shared" si="126"/>
        <v>9.7277403897242695E-2</v>
      </c>
      <c r="AH289" s="24">
        <f t="shared" si="127"/>
        <v>0.10049598786883174</v>
      </c>
      <c r="AI289" s="24">
        <f t="shared" si="128"/>
        <v>-254488</v>
      </c>
      <c r="AJ289" s="21">
        <f t="shared" si="129"/>
        <v>-50193</v>
      </c>
      <c r="AK289" s="21">
        <v>160768</v>
      </c>
      <c r="AL289" s="21">
        <v>87996</v>
      </c>
      <c r="AM289" s="21">
        <f t="shared" si="130"/>
        <v>-460648</v>
      </c>
      <c r="AN289" s="21">
        <f t="shared" si="131"/>
        <v>6886</v>
      </c>
      <c r="AO289" s="24">
        <f t="shared" si="132"/>
        <v>-87996</v>
      </c>
      <c r="AP289" s="21">
        <f t="shared" si="133"/>
        <v>-379538</v>
      </c>
      <c r="AQ289" s="21">
        <f t="shared" si="134"/>
        <v>72873</v>
      </c>
      <c r="AR289" s="5"/>
      <c r="AS289" s="11"/>
      <c r="AT289" s="5"/>
      <c r="AU289" s="5"/>
      <c r="AV289" s="5"/>
      <c r="AW289" s="5"/>
      <c r="AX289" s="5"/>
      <c r="AY289" s="5"/>
      <c r="AZ289" s="5"/>
    </row>
    <row r="290" spans="1:52" s="3" customFormat="1">
      <c r="A290" s="4" t="s">
        <v>337</v>
      </c>
      <c r="B290" s="21">
        <v>74438</v>
      </c>
      <c r="C290" s="21">
        <v>274601</v>
      </c>
      <c r="D290" s="24">
        <f t="shared" si="145"/>
        <v>98.943084693792088</v>
      </c>
      <c r="E290" s="21">
        <v>121630</v>
      </c>
      <c r="F290" s="21">
        <v>456345</v>
      </c>
      <c r="G290" s="24">
        <f t="shared" si="140"/>
        <v>97.28374365885459</v>
      </c>
      <c r="H290" s="21">
        <v>69913</v>
      </c>
      <c r="I290" s="24">
        <f t="shared" si="141"/>
        <v>92.928448913150348</v>
      </c>
      <c r="J290" s="24">
        <f t="shared" si="116"/>
        <v>103.29837943949634</v>
      </c>
      <c r="K290" s="21">
        <v>240201</v>
      </c>
      <c r="L290" s="24">
        <f t="shared" si="142"/>
        <v>0.52635834730302733</v>
      </c>
      <c r="M290" s="24">
        <f t="shared" si="143"/>
        <v>5.6592932964914375</v>
      </c>
      <c r="N290" s="24">
        <f t="shared" ref="N290:N297" si="146">(F290-F289)/F289</f>
        <v>1.3118400838298893E-2</v>
      </c>
      <c r="O290" s="21">
        <v>90672</v>
      </c>
      <c r="P290" s="21">
        <v>2155458</v>
      </c>
      <c r="Q290" s="24">
        <f t="shared" si="119"/>
        <v>4.2066233719237393E-2</v>
      </c>
      <c r="R290" s="21">
        <v>359543</v>
      </c>
      <c r="S290" s="21">
        <v>72957</v>
      </c>
      <c r="T290" s="24">
        <f t="shared" si="31"/>
        <v>4.9281494578998588</v>
      </c>
      <c r="U290" s="21">
        <f t="shared" si="138"/>
        <v>392.9800150525964</v>
      </c>
      <c r="V290" s="24"/>
      <c r="W290" s="24">
        <v>1</v>
      </c>
      <c r="X290" s="24">
        <f t="shared" si="120"/>
        <v>103.29837943949634</v>
      </c>
      <c r="Y290" s="24">
        <f t="shared" si="121"/>
        <v>98.943084693792088</v>
      </c>
      <c r="Z290" s="24">
        <f t="shared" si="122"/>
        <v>97.28374365885459</v>
      </c>
      <c r="AA290" s="24">
        <f t="shared" si="123"/>
        <v>92.928448913150348</v>
      </c>
      <c r="AB290" s="24">
        <f t="shared" si="124"/>
        <v>0.52635834730302733</v>
      </c>
      <c r="AC290" s="24">
        <f t="shared" si="135"/>
        <v>6.3335395648628605</v>
      </c>
      <c r="AD290" s="24"/>
      <c r="AE290" s="24" t="e">
        <f t="shared" si="125"/>
        <v>#DIV/0!</v>
      </c>
      <c r="AF290" s="24"/>
      <c r="AG290" s="24">
        <f t="shared" si="126"/>
        <v>0</v>
      </c>
      <c r="AH290" s="24" t="e">
        <f t="shared" si="127"/>
        <v>#DIV/0!</v>
      </c>
      <c r="AI290" s="24">
        <f t="shared" si="128"/>
        <v>0</v>
      </c>
      <c r="AJ290" s="21">
        <f t="shared" si="129"/>
        <v>28696</v>
      </c>
      <c r="AK290" s="24"/>
      <c r="AL290" s="24"/>
      <c r="AM290" s="21">
        <f t="shared" si="130"/>
        <v>646524</v>
      </c>
      <c r="AN290" s="21">
        <f t="shared" si="131"/>
        <v>127043</v>
      </c>
      <c r="AO290" s="24">
        <f t="shared" si="132"/>
        <v>0</v>
      </c>
      <c r="AP290" s="21">
        <f t="shared" si="133"/>
        <v>519481</v>
      </c>
      <c r="AQ290" s="21">
        <f t="shared" si="134"/>
        <v>-240201</v>
      </c>
      <c r="AR290" s="5"/>
      <c r="AS290" s="11"/>
      <c r="AT290" s="5"/>
      <c r="AU290" s="5"/>
      <c r="AV290" s="5"/>
      <c r="AW290" s="5"/>
      <c r="AX290" s="5"/>
      <c r="AY290" s="5"/>
      <c r="AZ290" s="5"/>
    </row>
    <row r="291" spans="1:52" s="3" customFormat="1">
      <c r="A291" s="4" t="s">
        <v>336</v>
      </c>
      <c r="B291" s="21">
        <v>81184</v>
      </c>
      <c r="C291" s="21">
        <v>439233</v>
      </c>
      <c r="D291" s="24">
        <f t="shared" si="145"/>
        <v>67.463419187538278</v>
      </c>
      <c r="E291" s="21">
        <v>150326</v>
      </c>
      <c r="F291" s="21">
        <v>557572</v>
      </c>
      <c r="G291" s="24">
        <f t="shared" si="140"/>
        <v>98.407003938504801</v>
      </c>
      <c r="H291" s="21">
        <v>144476</v>
      </c>
      <c r="I291" s="24">
        <f t="shared" si="141"/>
        <v>120.05869322204845</v>
      </c>
      <c r="J291" s="24">
        <f t="shared" si="116"/>
        <v>45.811729903994632</v>
      </c>
      <c r="K291" s="21">
        <v>143501</v>
      </c>
      <c r="L291" s="24">
        <f t="shared" si="142"/>
        <v>0.25736765834726277</v>
      </c>
      <c r="M291" s="24">
        <f t="shared" si="143"/>
        <v>5.7463009563546263</v>
      </c>
      <c r="N291" s="24">
        <f t="shared" si="146"/>
        <v>0.22182120983028192</v>
      </c>
      <c r="O291" s="21">
        <v>217715</v>
      </c>
      <c r="P291" s="21">
        <v>2801982</v>
      </c>
      <c r="Q291" s="24">
        <f t="shared" si="119"/>
        <v>7.7700356390583522E-2</v>
      </c>
      <c r="R291" s="21">
        <v>422050</v>
      </c>
      <c r="S291" s="21">
        <v>189530</v>
      </c>
      <c r="T291" s="24">
        <f t="shared" si="31"/>
        <v>2.2268242494591886</v>
      </c>
      <c r="U291" s="21">
        <f t="shared" si="138"/>
        <v>331.99821391043344</v>
      </c>
      <c r="V291" s="24"/>
      <c r="W291" s="24" t="s">
        <v>417</v>
      </c>
      <c r="X291" s="24" t="e">
        <f t="shared" si="120"/>
        <v>#VALUE!</v>
      </c>
      <c r="Y291" s="24" t="e">
        <f t="shared" si="121"/>
        <v>#VALUE!</v>
      </c>
      <c r="Z291" s="24" t="e">
        <f t="shared" si="122"/>
        <v>#VALUE!</v>
      </c>
      <c r="AA291" s="24" t="e">
        <f t="shared" si="123"/>
        <v>#VALUE!</v>
      </c>
      <c r="AB291" s="24" t="e">
        <f t="shared" si="124"/>
        <v>#VALUE!</v>
      </c>
      <c r="AC291" s="24">
        <f t="shared" si="135"/>
        <v>6.4474653410404823</v>
      </c>
      <c r="AD291" s="24"/>
      <c r="AE291" s="24" t="e">
        <f t="shared" si="125"/>
        <v>#DIV/0!</v>
      </c>
      <c r="AF291" s="24"/>
      <c r="AG291" s="24">
        <f t="shared" si="126"/>
        <v>0</v>
      </c>
      <c r="AH291" s="24" t="e">
        <f t="shared" si="127"/>
        <v>#DIV/0!</v>
      </c>
      <c r="AI291" s="24">
        <f t="shared" si="128"/>
        <v>0</v>
      </c>
      <c r="AJ291" s="21">
        <f t="shared" si="129"/>
        <v>-25951</v>
      </c>
      <c r="AK291" s="24"/>
      <c r="AL291" s="24"/>
      <c r="AM291" s="21">
        <f t="shared" si="130"/>
        <v>-772564</v>
      </c>
      <c r="AN291" s="21">
        <f t="shared" si="131"/>
        <v>-24791</v>
      </c>
      <c r="AO291" s="24">
        <f t="shared" si="132"/>
        <v>0</v>
      </c>
      <c r="AP291" s="21">
        <f t="shared" si="133"/>
        <v>-747773</v>
      </c>
      <c r="AQ291" s="21">
        <f t="shared" si="134"/>
        <v>-143501</v>
      </c>
      <c r="AR291" s="5"/>
      <c r="AS291" s="11"/>
      <c r="AT291" s="5"/>
      <c r="AU291" s="5"/>
      <c r="AV291" s="5"/>
      <c r="AW291" s="5"/>
      <c r="AX291" s="5"/>
      <c r="AY291" s="5"/>
      <c r="AZ291" s="5"/>
    </row>
    <row r="292" spans="1:52" s="3" customFormat="1">
      <c r="A292" s="4" t="s">
        <v>335</v>
      </c>
      <c r="B292" s="21">
        <v>68178</v>
      </c>
      <c r="C292" s="21">
        <v>309063</v>
      </c>
      <c r="D292" s="24">
        <f t="shared" si="145"/>
        <v>80.517467312489686</v>
      </c>
      <c r="E292" s="21">
        <v>124375</v>
      </c>
      <c r="F292" s="21">
        <v>424309</v>
      </c>
      <c r="G292" s="24">
        <f t="shared" si="140"/>
        <v>106.99012983462524</v>
      </c>
      <c r="H292" s="21">
        <v>157859</v>
      </c>
      <c r="I292" s="24">
        <f t="shared" si="141"/>
        <v>186.42974086189545</v>
      </c>
      <c r="J292" s="24">
        <f t="shared" si="116"/>
        <v>1.0778562852194682</v>
      </c>
      <c r="K292" s="21">
        <v>95717</v>
      </c>
      <c r="L292" s="24">
        <f t="shared" si="142"/>
        <v>0.22558324240117461</v>
      </c>
      <c r="M292" s="24">
        <f t="shared" si="143"/>
        <v>5.6276822436659408</v>
      </c>
      <c r="N292" s="24">
        <f t="shared" si="146"/>
        <v>-0.23900590417022374</v>
      </c>
      <c r="O292" s="21">
        <v>192924</v>
      </c>
      <c r="P292" s="21">
        <v>2029418</v>
      </c>
      <c r="Q292" s="24">
        <f t="shared" si="119"/>
        <v>9.5063707920201759E-2</v>
      </c>
      <c r="R292" s="21">
        <v>375582</v>
      </c>
      <c r="S292" s="21">
        <v>164957</v>
      </c>
      <c r="T292" s="24">
        <f t="shared" si="31"/>
        <v>2.2768479058178799</v>
      </c>
      <c r="U292" s="21">
        <f t="shared" si="138"/>
        <v>375.24077753663101</v>
      </c>
      <c r="V292" s="24"/>
      <c r="W292" s="24" t="s">
        <v>417</v>
      </c>
      <c r="X292" s="24" t="e">
        <f t="shared" si="120"/>
        <v>#VALUE!</v>
      </c>
      <c r="Y292" s="24" t="e">
        <f t="shared" si="121"/>
        <v>#VALUE!</v>
      </c>
      <c r="Z292" s="24" t="e">
        <f t="shared" si="122"/>
        <v>#VALUE!</v>
      </c>
      <c r="AA292" s="24" t="e">
        <f t="shared" si="123"/>
        <v>#VALUE!</v>
      </c>
      <c r="AB292" s="24" t="e">
        <f t="shared" si="124"/>
        <v>#VALUE!</v>
      </c>
      <c r="AC292" s="24">
        <f t="shared" si="135"/>
        <v>6.3073715080470105</v>
      </c>
      <c r="AD292" s="24"/>
      <c r="AE292" s="24" t="e">
        <f t="shared" si="125"/>
        <v>#DIV/0!</v>
      </c>
      <c r="AF292" s="24"/>
      <c r="AG292" s="24">
        <f t="shared" si="126"/>
        <v>0</v>
      </c>
      <c r="AH292" s="24" t="e">
        <f t="shared" si="127"/>
        <v>#DIV/0!</v>
      </c>
      <c r="AI292" s="24">
        <f t="shared" si="128"/>
        <v>0</v>
      </c>
      <c r="AJ292" s="21">
        <f t="shared" si="129"/>
        <v>-67161</v>
      </c>
      <c r="AK292" s="24"/>
      <c r="AL292" s="24"/>
      <c r="AM292" s="21">
        <f t="shared" si="130"/>
        <v>272709</v>
      </c>
      <c r="AN292" s="21">
        <f t="shared" si="131"/>
        <v>273742</v>
      </c>
      <c r="AO292" s="24">
        <f t="shared" si="132"/>
        <v>0</v>
      </c>
      <c r="AP292" s="21">
        <f t="shared" si="133"/>
        <v>-1033</v>
      </c>
      <c r="AQ292" s="21">
        <f t="shared" si="134"/>
        <v>-95717</v>
      </c>
      <c r="AR292" s="5"/>
      <c r="AS292" s="11"/>
      <c r="AT292" s="5"/>
      <c r="AU292" s="5"/>
      <c r="AV292" s="5"/>
      <c r="AW292" s="5"/>
      <c r="AX292" s="5"/>
      <c r="AY292" s="5"/>
      <c r="AZ292" s="5"/>
    </row>
    <row r="293" spans="1:52" s="3" customFormat="1">
      <c r="A293" s="4" t="s">
        <v>334</v>
      </c>
      <c r="B293" s="21">
        <v>56019</v>
      </c>
      <c r="C293" s="21">
        <v>206249</v>
      </c>
      <c r="D293" s="24">
        <f t="shared" si="145"/>
        <v>99.137135210352525</v>
      </c>
      <c r="E293" s="21">
        <v>57214</v>
      </c>
      <c r="F293" s="21">
        <v>243087</v>
      </c>
      <c r="G293" s="24">
        <f t="shared" si="140"/>
        <v>85.907967106426923</v>
      </c>
      <c r="H293" s="21">
        <v>27649</v>
      </c>
      <c r="I293" s="24">
        <f t="shared" si="141"/>
        <v>48.930588754369715</v>
      </c>
      <c r="J293" s="24">
        <f t="shared" si="116"/>
        <v>136.11451356240971</v>
      </c>
      <c r="K293" s="21">
        <v>72111</v>
      </c>
      <c r="L293" s="24">
        <f t="shared" si="142"/>
        <v>0.29664687951227336</v>
      </c>
      <c r="M293" s="24">
        <f t="shared" si="143"/>
        <v>5.385761733918498</v>
      </c>
      <c r="N293" s="24">
        <f t="shared" si="146"/>
        <v>-0.42709911880257079</v>
      </c>
      <c r="O293" s="21">
        <v>466666</v>
      </c>
      <c r="P293" s="21">
        <v>2302127</v>
      </c>
      <c r="Q293" s="24">
        <f t="shared" si="119"/>
        <v>0.20271079744948911</v>
      </c>
      <c r="R293" s="21">
        <v>255924</v>
      </c>
      <c r="S293" s="21">
        <v>98872</v>
      </c>
      <c r="T293" s="24">
        <f t="shared" si="31"/>
        <v>2.5884375758556519</v>
      </c>
      <c r="U293" s="21">
        <f t="shared" si="138"/>
        <v>370.38685151307112</v>
      </c>
      <c r="V293" s="24"/>
      <c r="W293" s="24" t="s">
        <v>417</v>
      </c>
      <c r="X293" s="24" t="e">
        <f t="shared" si="120"/>
        <v>#VALUE!</v>
      </c>
      <c r="Y293" s="24" t="e">
        <f t="shared" si="121"/>
        <v>#VALUE!</v>
      </c>
      <c r="Z293" s="24" t="e">
        <f t="shared" si="122"/>
        <v>#VALUE!</v>
      </c>
      <c r="AA293" s="24" t="e">
        <f t="shared" si="123"/>
        <v>#VALUE!</v>
      </c>
      <c r="AB293" s="24" t="e">
        <f t="shared" si="124"/>
        <v>#VALUE!</v>
      </c>
      <c r="AC293" s="24">
        <f t="shared" si="135"/>
        <v>6.3621292784066368</v>
      </c>
      <c r="AD293" s="24"/>
      <c r="AE293" s="24" t="e">
        <f t="shared" si="125"/>
        <v>#DIV/0!</v>
      </c>
      <c r="AF293" s="24"/>
      <c r="AG293" s="24">
        <f t="shared" si="126"/>
        <v>0</v>
      </c>
      <c r="AH293" s="24" t="e">
        <f t="shared" si="127"/>
        <v>#DIV/0!</v>
      </c>
      <c r="AI293" s="24">
        <f t="shared" si="128"/>
        <v>0</v>
      </c>
      <c r="AJ293" s="21">
        <f t="shared" si="129"/>
        <v>16281</v>
      </c>
      <c r="AK293" s="24"/>
      <c r="AL293" s="24"/>
      <c r="AM293" s="21">
        <f t="shared" si="130"/>
        <v>89198</v>
      </c>
      <c r="AN293" s="21">
        <f t="shared" si="131"/>
        <v>-34079</v>
      </c>
      <c r="AO293" s="24">
        <f t="shared" si="132"/>
        <v>0</v>
      </c>
      <c r="AP293" s="21">
        <f t="shared" si="133"/>
        <v>123277</v>
      </c>
      <c r="AQ293" s="21">
        <f t="shared" si="134"/>
        <v>-72111</v>
      </c>
      <c r="AR293" s="5"/>
      <c r="AS293" s="11"/>
      <c r="AT293" s="5"/>
      <c r="AU293" s="5"/>
      <c r="AV293" s="5"/>
      <c r="AW293" s="5"/>
      <c r="AX293" s="5"/>
      <c r="AY293" s="5"/>
      <c r="AZ293" s="5"/>
    </row>
    <row r="294" spans="1:52" s="3" customFormat="1">
      <c r="A294" s="4" t="s">
        <v>333</v>
      </c>
      <c r="B294" s="21">
        <v>58819</v>
      </c>
      <c r="C294" s="21">
        <v>205054</v>
      </c>
      <c r="D294" s="24">
        <f t="shared" si="145"/>
        <v>104.69893296399974</v>
      </c>
      <c r="E294" s="21">
        <v>73495</v>
      </c>
      <c r="F294" s="21">
        <v>228284</v>
      </c>
      <c r="G294" s="24">
        <f t="shared" si="140"/>
        <v>117.51009707206813</v>
      </c>
      <c r="H294" s="21">
        <v>32907</v>
      </c>
      <c r="I294" s="24">
        <f t="shared" si="141"/>
        <v>58.57508266115267</v>
      </c>
      <c r="J294" s="24">
        <f t="shared" si="116"/>
        <v>163.63394737491521</v>
      </c>
      <c r="K294" s="21">
        <v>44495</v>
      </c>
      <c r="L294" s="24">
        <f t="shared" si="142"/>
        <v>0.19491072523698552</v>
      </c>
      <c r="M294" s="24">
        <f t="shared" si="143"/>
        <v>5.3584754736662497</v>
      </c>
      <c r="N294" s="24">
        <f t="shared" si="146"/>
        <v>-6.0895893239868853E-2</v>
      </c>
      <c r="O294" s="21">
        <v>432587</v>
      </c>
      <c r="P294" s="21">
        <v>2391325</v>
      </c>
      <c r="Q294" s="24">
        <f t="shared" si="119"/>
        <v>0.18089845587697198</v>
      </c>
      <c r="R294" s="21">
        <v>292799</v>
      </c>
      <c r="S294" s="21">
        <v>118007</v>
      </c>
      <c r="T294" s="24">
        <f t="shared" si="31"/>
        <v>2.481200267780725</v>
      </c>
      <c r="U294" s="21">
        <f t="shared" si="138"/>
        <v>444.61297079737272</v>
      </c>
      <c r="V294" s="24"/>
      <c r="W294" s="24">
        <v>0</v>
      </c>
      <c r="X294" s="24">
        <f t="shared" si="120"/>
        <v>0</v>
      </c>
      <c r="Y294" s="24">
        <f t="shared" si="121"/>
        <v>0</v>
      </c>
      <c r="Z294" s="24">
        <f t="shared" si="122"/>
        <v>0</v>
      </c>
      <c r="AA294" s="24">
        <f t="shared" si="123"/>
        <v>0</v>
      </c>
      <c r="AB294" s="24">
        <f t="shared" si="124"/>
        <v>0</v>
      </c>
      <c r="AC294" s="24">
        <f t="shared" si="135"/>
        <v>6.3786386041855261</v>
      </c>
      <c r="AD294" s="24"/>
      <c r="AE294" s="24" t="e">
        <f t="shared" si="125"/>
        <v>#DIV/0!</v>
      </c>
      <c r="AF294" s="24"/>
      <c r="AG294" s="24">
        <f t="shared" si="126"/>
        <v>0</v>
      </c>
      <c r="AH294" s="24" t="e">
        <f t="shared" si="127"/>
        <v>#DIV/0!</v>
      </c>
      <c r="AI294" s="24">
        <f t="shared" si="128"/>
        <v>0</v>
      </c>
      <c r="AJ294" s="21">
        <f t="shared" si="129"/>
        <v>60141</v>
      </c>
      <c r="AK294" s="24"/>
      <c r="AL294" s="24"/>
      <c r="AM294" s="21">
        <f t="shared" si="130"/>
        <v>-274700</v>
      </c>
      <c r="AN294" s="21">
        <f t="shared" si="131"/>
        <v>-2285</v>
      </c>
      <c r="AO294" s="24">
        <f t="shared" si="132"/>
        <v>0</v>
      </c>
      <c r="AP294" s="21">
        <f t="shared" si="133"/>
        <v>-272415</v>
      </c>
      <c r="AQ294" s="21">
        <f t="shared" si="134"/>
        <v>-44495</v>
      </c>
      <c r="AR294" s="5"/>
      <c r="AS294" s="11"/>
      <c r="AT294" s="5"/>
      <c r="AU294" s="5"/>
      <c r="AV294" s="5"/>
      <c r="AW294" s="5"/>
      <c r="AX294" s="5"/>
      <c r="AY294" s="5"/>
      <c r="AZ294" s="5"/>
    </row>
    <row r="295" spans="1:52" s="3" customFormat="1">
      <c r="A295" s="4" t="s">
        <v>332</v>
      </c>
      <c r="B295" s="21">
        <v>54073</v>
      </c>
      <c r="C295" s="21">
        <v>221741</v>
      </c>
      <c r="D295" s="24">
        <f t="shared" si="145"/>
        <v>89.007648562963098</v>
      </c>
      <c r="E295" s="21">
        <v>133636</v>
      </c>
      <c r="F295" s="21">
        <v>261541</v>
      </c>
      <c r="G295" s="24">
        <f t="shared" si="140"/>
        <v>186.49901927422468</v>
      </c>
      <c r="H295" s="21">
        <v>25904</v>
      </c>
      <c r="I295" s="24">
        <f t="shared" si="141"/>
        <v>42.639656175447932</v>
      </c>
      <c r="J295" s="24">
        <f t="shared" si="116"/>
        <v>232.86701166173984</v>
      </c>
      <c r="K295" s="21">
        <v>-39981</v>
      </c>
      <c r="L295" s="24">
        <f t="shared" si="142"/>
        <v>-0.15286704570220347</v>
      </c>
      <c r="M295" s="24">
        <f t="shared" si="143"/>
        <v>5.41753977992611</v>
      </c>
      <c r="N295" s="24">
        <f t="shared" si="146"/>
        <v>0.14568257083282227</v>
      </c>
      <c r="O295" s="21">
        <v>430302</v>
      </c>
      <c r="P295" s="21">
        <v>2116625</v>
      </c>
      <c r="Q295" s="24">
        <f t="shared" si="119"/>
        <v>0.20329628535994804</v>
      </c>
      <c r="R295" s="21">
        <v>324616</v>
      </c>
      <c r="S295" s="21">
        <v>122778</v>
      </c>
      <c r="T295" s="24">
        <f t="shared" si="31"/>
        <v>2.6439264363322419</v>
      </c>
      <c r="U295" s="21">
        <f t="shared" si="138"/>
        <v>550.86046862867329</v>
      </c>
      <c r="V295" s="24"/>
      <c r="W295" s="24">
        <v>0</v>
      </c>
      <c r="X295" s="24">
        <f t="shared" si="120"/>
        <v>0</v>
      </c>
      <c r="Y295" s="24">
        <f t="shared" si="121"/>
        <v>0</v>
      </c>
      <c r="Z295" s="24">
        <f t="shared" si="122"/>
        <v>0</v>
      </c>
      <c r="AA295" s="24">
        <f t="shared" si="123"/>
        <v>0</v>
      </c>
      <c r="AB295" s="24">
        <f t="shared" si="124"/>
        <v>0</v>
      </c>
      <c r="AC295" s="24">
        <f t="shared" si="135"/>
        <v>6.3256439213841933</v>
      </c>
      <c r="AD295" s="24"/>
      <c r="AE295" s="24" t="e">
        <f t="shared" si="125"/>
        <v>#DIV/0!</v>
      </c>
      <c r="AF295" s="24"/>
      <c r="AG295" s="24">
        <f t="shared" si="126"/>
        <v>0</v>
      </c>
      <c r="AH295" s="24" t="e">
        <f t="shared" si="127"/>
        <v>#DIV/0!</v>
      </c>
      <c r="AI295" s="24">
        <f t="shared" si="128"/>
        <v>0</v>
      </c>
      <c r="AJ295" s="21">
        <f t="shared" si="129"/>
        <v>-9231</v>
      </c>
      <c r="AK295" s="24"/>
      <c r="AL295" s="24"/>
      <c r="AM295" s="21">
        <f t="shared" si="130"/>
        <v>-15739</v>
      </c>
      <c r="AN295" s="21">
        <f t="shared" si="131"/>
        <v>22868</v>
      </c>
      <c r="AO295" s="24">
        <f t="shared" si="132"/>
        <v>0</v>
      </c>
      <c r="AP295" s="21">
        <f t="shared" si="133"/>
        <v>-38607</v>
      </c>
      <c r="AQ295" s="21">
        <f t="shared" si="134"/>
        <v>39981</v>
      </c>
      <c r="AR295" s="5"/>
      <c r="AS295" s="11"/>
      <c r="AT295" s="5"/>
      <c r="AU295" s="5"/>
      <c r="AV295" s="5"/>
      <c r="AW295" s="5"/>
      <c r="AX295" s="5"/>
      <c r="AY295" s="5"/>
      <c r="AZ295" s="5"/>
    </row>
    <row r="296" spans="1:52" s="3" customFormat="1">
      <c r="A296" s="4" t="s">
        <v>331</v>
      </c>
      <c r="B296" s="21">
        <v>56266</v>
      </c>
      <c r="C296" s="21">
        <v>212958</v>
      </c>
      <c r="D296" s="24">
        <f t="shared" si="145"/>
        <v>96.437278712234345</v>
      </c>
      <c r="E296" s="21">
        <v>124405</v>
      </c>
      <c r="F296" s="21">
        <v>253484</v>
      </c>
      <c r="G296" s="24">
        <f t="shared" si="140"/>
        <v>179.13487636300516</v>
      </c>
      <c r="H296" s="21">
        <v>54216</v>
      </c>
      <c r="I296" s="24">
        <f t="shared" si="141"/>
        <v>92.923675090862986</v>
      </c>
      <c r="J296" s="24">
        <f t="shared" si="116"/>
        <v>182.64847998437651</v>
      </c>
      <c r="K296" s="21">
        <v>33330</v>
      </c>
      <c r="L296" s="24">
        <f t="shared" si="142"/>
        <v>0.13148758896024995</v>
      </c>
      <c r="M296" s="24">
        <f t="shared" si="143"/>
        <v>5.4039505517127138</v>
      </c>
      <c r="N296" s="24">
        <f t="shared" si="146"/>
        <v>-3.0805877472365708E-2</v>
      </c>
      <c r="O296" s="21">
        <v>453170</v>
      </c>
      <c r="P296" s="21">
        <v>2100886</v>
      </c>
      <c r="Q296" s="24">
        <f t="shared" si="119"/>
        <v>0.21570423145282513</v>
      </c>
      <c r="R296" s="21">
        <v>360023</v>
      </c>
      <c r="S296" s="21">
        <v>156555</v>
      </c>
      <c r="T296" s="24">
        <f t="shared" si="31"/>
        <v>2.2996582670626937</v>
      </c>
      <c r="U296" s="21">
        <f t="shared" si="138"/>
        <v>551.27579773943921</v>
      </c>
      <c r="V296" s="24"/>
      <c r="W296" s="24">
        <v>0</v>
      </c>
      <c r="X296" s="24">
        <f t="shared" si="120"/>
        <v>0</v>
      </c>
      <c r="Y296" s="24">
        <f t="shared" si="121"/>
        <v>0</v>
      </c>
      <c r="Z296" s="24">
        <f t="shared" si="122"/>
        <v>0</v>
      </c>
      <c r="AA296" s="24">
        <f t="shared" si="123"/>
        <v>0</v>
      </c>
      <c r="AB296" s="24">
        <f t="shared" si="124"/>
        <v>0</v>
      </c>
      <c r="AC296" s="24">
        <f t="shared" si="135"/>
        <v>6.3224024870017752</v>
      </c>
      <c r="AD296" s="24"/>
      <c r="AE296" s="24" t="e">
        <f t="shared" si="125"/>
        <v>#DIV/0!</v>
      </c>
      <c r="AF296" s="24"/>
      <c r="AG296" s="24">
        <f t="shared" si="126"/>
        <v>0</v>
      </c>
      <c r="AH296" s="24" t="e">
        <f t="shared" si="127"/>
        <v>#DIV/0!</v>
      </c>
      <c r="AI296" s="24">
        <f t="shared" si="128"/>
        <v>0</v>
      </c>
      <c r="AJ296" s="21">
        <f t="shared" si="129"/>
        <v>-36408</v>
      </c>
      <c r="AK296" s="24"/>
      <c r="AL296" s="24"/>
      <c r="AM296" s="21">
        <f t="shared" si="130"/>
        <v>199041</v>
      </c>
      <c r="AN296" s="21">
        <f t="shared" si="131"/>
        <v>8192</v>
      </c>
      <c r="AO296" s="24">
        <f t="shared" si="132"/>
        <v>0</v>
      </c>
      <c r="AP296" s="21">
        <f t="shared" si="133"/>
        <v>190849</v>
      </c>
      <c r="AQ296" s="21">
        <f t="shared" si="134"/>
        <v>-33330</v>
      </c>
      <c r="AR296" s="5"/>
      <c r="AS296" s="11"/>
      <c r="AT296" s="5"/>
      <c r="AU296" s="5"/>
      <c r="AV296" s="5"/>
      <c r="AW296" s="5"/>
      <c r="AX296" s="5"/>
      <c r="AY296" s="5"/>
      <c r="AZ296" s="5"/>
    </row>
    <row r="297" spans="1:52" s="3" customFormat="1">
      <c r="A297" s="4" t="s">
        <v>69</v>
      </c>
      <c r="B297" s="21">
        <v>59696</v>
      </c>
      <c r="C297" s="21">
        <v>191471</v>
      </c>
      <c r="D297" s="24">
        <f t="shared" si="145"/>
        <v>113.79812086425619</v>
      </c>
      <c r="E297" s="21">
        <v>87997</v>
      </c>
      <c r="F297" s="21">
        <v>204838</v>
      </c>
      <c r="G297" s="24">
        <f t="shared" si="140"/>
        <v>156.8014967925873</v>
      </c>
      <c r="H297" s="21">
        <v>40404</v>
      </c>
      <c r="I297" s="24">
        <f t="shared" si="141"/>
        <v>77.021898877636815</v>
      </c>
      <c r="J297" s="24">
        <f t="shared" si="116"/>
        <v>193.57771877920669</v>
      </c>
      <c r="K297" s="21">
        <v>36960</v>
      </c>
      <c r="L297" s="24">
        <f t="shared" si="142"/>
        <v>0.18043527079936339</v>
      </c>
      <c r="M297" s="24">
        <f t="shared" si="143"/>
        <v>5.3114105268127974</v>
      </c>
      <c r="N297" s="24">
        <f t="shared" si="146"/>
        <v>-0.19190954853166275</v>
      </c>
      <c r="O297" s="21">
        <v>461362</v>
      </c>
      <c r="P297" s="21">
        <v>2299927</v>
      </c>
      <c r="Q297" s="24">
        <f t="shared" si="119"/>
        <v>0.20059854073629294</v>
      </c>
      <c r="R297" s="21">
        <v>320331</v>
      </c>
      <c r="S297" s="21">
        <v>176447</v>
      </c>
      <c r="T297" s="24">
        <f t="shared" ref="T297:T382" si="147">(R297/S297)</f>
        <v>1.8154516653726047</v>
      </c>
      <c r="U297" s="21">
        <f t="shared" si="138"/>
        <v>541.37967058448635</v>
      </c>
      <c r="V297" s="24"/>
      <c r="W297" s="24">
        <v>0</v>
      </c>
      <c r="X297" s="24">
        <f t="shared" si="120"/>
        <v>0</v>
      </c>
      <c r="Y297" s="24">
        <f t="shared" si="121"/>
        <v>0</v>
      </c>
      <c r="Z297" s="24">
        <f t="shared" si="122"/>
        <v>0</v>
      </c>
      <c r="AA297" s="24">
        <f t="shared" si="123"/>
        <v>0</v>
      </c>
      <c r="AB297" s="24">
        <f t="shared" si="124"/>
        <v>0</v>
      </c>
      <c r="AC297" s="24">
        <f t="shared" si="135"/>
        <v>6.3617140516696322</v>
      </c>
      <c r="AD297" s="24"/>
      <c r="AE297" s="24" t="e">
        <f t="shared" si="125"/>
        <v>#DIV/0!</v>
      </c>
      <c r="AF297" s="24"/>
      <c r="AG297" s="24">
        <f t="shared" si="126"/>
        <v>0</v>
      </c>
      <c r="AH297" s="24" t="e">
        <f t="shared" si="127"/>
        <v>#DIV/0!</v>
      </c>
      <c r="AI297" s="24">
        <f t="shared" si="128"/>
        <v>69740464</v>
      </c>
      <c r="AJ297" s="21">
        <f t="shared" si="129"/>
        <v>69779256</v>
      </c>
      <c r="AK297" s="24"/>
      <c r="AL297" s="24"/>
      <c r="AM297" s="21">
        <f t="shared" si="130"/>
        <v>847076758</v>
      </c>
      <c r="AN297" s="21">
        <f t="shared" si="131"/>
        <v>348464216</v>
      </c>
      <c r="AO297" s="24">
        <f t="shared" si="132"/>
        <v>31913724</v>
      </c>
      <c r="AP297" s="21">
        <f t="shared" si="133"/>
        <v>466698818</v>
      </c>
      <c r="AQ297" s="21">
        <f t="shared" si="134"/>
        <v>-36960</v>
      </c>
      <c r="AR297" s="5"/>
      <c r="AS297" s="11"/>
      <c r="AT297" s="5"/>
      <c r="AU297" s="5"/>
      <c r="AV297" s="5"/>
      <c r="AW297" s="5"/>
      <c r="AX297" s="5"/>
      <c r="AY297" s="5"/>
      <c r="AZ297" s="5"/>
    </row>
    <row r="298" spans="1:52" s="15" customFormat="1">
      <c r="A298" s="12" t="s">
        <v>351</v>
      </c>
      <c r="B298" s="46">
        <v>5784918</v>
      </c>
      <c r="C298" s="46">
        <v>144798086</v>
      </c>
      <c r="D298" s="32">
        <f t="shared" si="145"/>
        <v>14.582341026248095</v>
      </c>
      <c r="E298" s="46">
        <v>69867253</v>
      </c>
      <c r="F298" s="46">
        <v>263839655</v>
      </c>
      <c r="G298" s="32">
        <f t="shared" si="140"/>
        <v>96.65547563348656</v>
      </c>
      <c r="H298" s="46">
        <v>54397301</v>
      </c>
      <c r="I298" s="32">
        <f t="shared" si="141"/>
        <v>137.12208091618007</v>
      </c>
      <c r="J298" s="32">
        <f t="shared" si="116"/>
        <v>-25.88426425644542</v>
      </c>
      <c r="K298" s="46">
        <v>65138593</v>
      </c>
      <c r="L298" s="32">
        <f t="shared" si="142"/>
        <v>0.24688704584608406</v>
      </c>
      <c r="M298" s="32">
        <f t="shared" si="143"/>
        <v>8.4213400704119721</v>
      </c>
      <c r="N298" s="32"/>
      <c r="O298" s="46">
        <v>348925578</v>
      </c>
      <c r="P298" s="46">
        <v>849376685</v>
      </c>
      <c r="Q298" s="32">
        <f t="shared" si="119"/>
        <v>0.41080192588521547</v>
      </c>
      <c r="R298" s="46">
        <v>231493365</v>
      </c>
      <c r="S298" s="46">
        <v>75647301</v>
      </c>
      <c r="T298" s="32">
        <f t="shared" si="147"/>
        <v>3.0601668789214305</v>
      </c>
      <c r="U298" s="46">
        <f t="shared" si="138"/>
        <v>222.72252036531538</v>
      </c>
      <c r="V298" s="32"/>
      <c r="W298" s="32" t="s">
        <v>417</v>
      </c>
      <c r="X298" s="32" t="e">
        <f t="shared" si="120"/>
        <v>#VALUE!</v>
      </c>
      <c r="Y298" s="32" t="e">
        <f t="shared" si="121"/>
        <v>#VALUE!</v>
      </c>
      <c r="Z298" s="32" t="e">
        <f t="shared" si="122"/>
        <v>#VALUE!</v>
      </c>
      <c r="AA298" s="32" t="e">
        <f t="shared" si="123"/>
        <v>#VALUE!</v>
      </c>
      <c r="AB298" s="32" t="e">
        <f t="shared" si="124"/>
        <v>#VALUE!</v>
      </c>
      <c r="AC298" s="32">
        <f t="shared" si="135"/>
        <v>8.9291003356341569</v>
      </c>
      <c r="AD298" s="46">
        <v>500451107</v>
      </c>
      <c r="AE298" s="32">
        <f t="shared" si="125"/>
        <v>0.69722211244903887</v>
      </c>
      <c r="AF298" s="46">
        <v>69740464</v>
      </c>
      <c r="AG298" s="32">
        <f t="shared" si="126"/>
        <v>8.2107815332840228E-2</v>
      </c>
      <c r="AH298" s="32">
        <f t="shared" si="127"/>
        <v>0.13935519978777866</v>
      </c>
      <c r="AI298" s="32">
        <f t="shared" si="128"/>
        <v>-57864095</v>
      </c>
      <c r="AJ298" s="46">
        <f t="shared" si="129"/>
        <v>-21102413</v>
      </c>
      <c r="AK298" s="46">
        <v>351642672</v>
      </c>
      <c r="AL298" s="46">
        <v>31913724</v>
      </c>
      <c r="AM298" s="46">
        <f t="shared" si="130"/>
        <v>83302</v>
      </c>
      <c r="AN298" s="46">
        <f t="shared" si="131"/>
        <v>119147646</v>
      </c>
      <c r="AO298" s="32">
        <f t="shared" si="132"/>
        <v>40928869</v>
      </c>
      <c r="AP298" s="46">
        <f t="shared" si="133"/>
        <v>-159993213</v>
      </c>
      <c r="AQ298" s="46">
        <f t="shared" si="134"/>
        <v>4601871</v>
      </c>
      <c r="AR298" s="13"/>
      <c r="AS298" s="14"/>
      <c r="AT298" s="13"/>
      <c r="AU298" s="13"/>
      <c r="AV298" s="13"/>
      <c r="AW298" s="13"/>
      <c r="AX298" s="13"/>
      <c r="AY298" s="13"/>
      <c r="AZ298" s="13"/>
    </row>
    <row r="299" spans="1:52" s="15" customFormat="1">
      <c r="A299" s="12" t="s">
        <v>350</v>
      </c>
      <c r="B299" s="46">
        <v>4560667</v>
      </c>
      <c r="C299" s="46">
        <v>137742077</v>
      </c>
      <c r="D299" s="32">
        <f t="shared" si="145"/>
        <v>12.085221097689706</v>
      </c>
      <c r="E299" s="46">
        <v>48764840</v>
      </c>
      <c r="F299" s="46">
        <v>212092274</v>
      </c>
      <c r="G299" s="32">
        <f t="shared" si="140"/>
        <v>83.921805657098105</v>
      </c>
      <c r="H299" s="46">
        <v>80004471</v>
      </c>
      <c r="I299" s="32">
        <f t="shared" si="141"/>
        <v>212.00226213374145</v>
      </c>
      <c r="J299" s="32">
        <f t="shared" si="116"/>
        <v>-115.99523537895364</v>
      </c>
      <c r="K299" s="46">
        <v>106785767</v>
      </c>
      <c r="L299" s="32">
        <f t="shared" si="142"/>
        <v>0.50348730288968468</v>
      </c>
      <c r="M299" s="32">
        <f t="shared" si="143"/>
        <v>8.3265248485246701</v>
      </c>
      <c r="N299" s="32">
        <f>(F299-F298)/F298</f>
        <v>-0.19613193096390305</v>
      </c>
      <c r="O299" s="46">
        <v>468073224</v>
      </c>
      <c r="P299" s="46">
        <v>849459987</v>
      </c>
      <c r="Q299" s="32">
        <f t="shared" si="119"/>
        <v>0.55102445219706386</v>
      </c>
      <c r="R299" s="46">
        <v>161362187</v>
      </c>
      <c r="S299" s="46">
        <v>213720503</v>
      </c>
      <c r="T299" s="32">
        <f t="shared" si="147"/>
        <v>0.75501500667907373</v>
      </c>
      <c r="U299" s="46">
        <f t="shared" si="138"/>
        <v>192.51754081246534</v>
      </c>
      <c r="V299" s="32"/>
      <c r="W299" s="32">
        <v>1</v>
      </c>
      <c r="X299" s="32">
        <f t="shared" si="120"/>
        <v>-115.99523537895364</v>
      </c>
      <c r="Y299" s="32">
        <f t="shared" si="121"/>
        <v>12.085221097689706</v>
      </c>
      <c r="Z299" s="32">
        <f t="shared" si="122"/>
        <v>83.921805657098105</v>
      </c>
      <c r="AA299" s="32">
        <f t="shared" si="123"/>
        <v>212.00226213374145</v>
      </c>
      <c r="AB299" s="32">
        <f t="shared" si="124"/>
        <v>0.50348730288968468</v>
      </c>
      <c r="AC299" s="32">
        <f t="shared" si="135"/>
        <v>8.9291429266607771</v>
      </c>
      <c r="AD299" s="46">
        <v>381386763</v>
      </c>
      <c r="AE299" s="32">
        <f t="shared" si="125"/>
        <v>1.2272927888690253</v>
      </c>
      <c r="AF299" s="46">
        <v>11876369</v>
      </c>
      <c r="AG299" s="32">
        <f t="shared" si="126"/>
        <v>1.3981081135961734E-2</v>
      </c>
      <c r="AH299" s="32">
        <f t="shared" si="127"/>
        <v>3.1139961194720331E-2</v>
      </c>
      <c r="AI299" s="32">
        <f t="shared" si="128"/>
        <v>70993119</v>
      </c>
      <c r="AJ299" s="46">
        <f t="shared" si="129"/>
        <v>23878008</v>
      </c>
      <c r="AK299" s="46">
        <v>527797865</v>
      </c>
      <c r="AL299" s="46">
        <v>72842593</v>
      </c>
      <c r="AM299" s="46">
        <f t="shared" si="130"/>
        <v>484159485</v>
      </c>
      <c r="AN299" s="46">
        <f t="shared" si="131"/>
        <v>115989835</v>
      </c>
      <c r="AO299" s="32">
        <f t="shared" si="132"/>
        <v>-34746092</v>
      </c>
      <c r="AP299" s="46">
        <f t="shared" si="133"/>
        <v>402915742</v>
      </c>
      <c r="AQ299" s="46">
        <f t="shared" si="134"/>
        <v>-94909398</v>
      </c>
      <c r="AR299" s="13"/>
      <c r="AS299" s="14"/>
      <c r="AT299" s="13"/>
      <c r="AU299" s="13"/>
      <c r="AV299" s="13"/>
      <c r="AW299" s="13"/>
      <c r="AX299" s="13"/>
      <c r="AY299" s="13"/>
      <c r="AZ299" s="13"/>
    </row>
    <row r="300" spans="1:52" s="15" customFormat="1">
      <c r="A300" s="12" t="s">
        <v>349</v>
      </c>
      <c r="B300" s="46">
        <v>4880725</v>
      </c>
      <c r="C300" s="46">
        <v>157752766</v>
      </c>
      <c r="D300" s="32">
        <f t="shared" si="145"/>
        <v>11.292763164609108</v>
      </c>
      <c r="E300" s="46">
        <v>72642848</v>
      </c>
      <c r="F300" s="46">
        <v>274862401</v>
      </c>
      <c r="G300" s="32">
        <f t="shared" si="140"/>
        <v>96.465138278407167</v>
      </c>
      <c r="H300" s="46">
        <v>93526595</v>
      </c>
      <c r="I300" s="32">
        <f t="shared" si="141"/>
        <v>216.39688507902295</v>
      </c>
      <c r="J300" s="32">
        <f t="shared" si="116"/>
        <v>-108.63898363600667</v>
      </c>
      <c r="K300" s="46">
        <v>162158132</v>
      </c>
      <c r="L300" s="32">
        <f t="shared" si="142"/>
        <v>0.58996112749520802</v>
      </c>
      <c r="M300" s="32">
        <f t="shared" si="143"/>
        <v>8.4391153358601443</v>
      </c>
      <c r="N300" s="32">
        <f t="shared" ref="N300:N310" si="148">(F300-F299)/F299</f>
        <v>0.29595668817243198</v>
      </c>
      <c r="O300" s="46">
        <v>584063059</v>
      </c>
      <c r="P300" s="46">
        <v>1333619472</v>
      </c>
      <c r="Q300" s="32">
        <f t="shared" si="119"/>
        <v>0.43795330771835039</v>
      </c>
      <c r="R300" s="46">
        <v>172277621</v>
      </c>
      <c r="S300" s="46">
        <v>346002110</v>
      </c>
      <c r="T300" s="32">
        <f t="shared" si="147"/>
        <v>0.49790916303949706</v>
      </c>
      <c r="U300" s="46">
        <f t="shared" ref="U300:U331" si="149">(D300+G300+I300+J300+L300)</f>
        <v>216.10576401352773</v>
      </c>
      <c r="V300" s="32"/>
      <c r="W300" s="32" t="s">
        <v>417</v>
      </c>
      <c r="X300" s="32" t="e">
        <f t="shared" si="120"/>
        <v>#VALUE!</v>
      </c>
      <c r="Y300" s="32" t="e">
        <f t="shared" si="121"/>
        <v>#VALUE!</v>
      </c>
      <c r="Z300" s="32" t="e">
        <f t="shared" si="122"/>
        <v>#VALUE!</v>
      </c>
      <c r="AA300" s="32" t="e">
        <f t="shared" si="123"/>
        <v>#VALUE!</v>
      </c>
      <c r="AB300" s="32" t="e">
        <f t="shared" si="124"/>
        <v>#VALUE!</v>
      </c>
      <c r="AC300" s="32">
        <f t="shared" si="135"/>
        <v>9.125031927942036</v>
      </c>
      <c r="AD300" s="46">
        <v>749556413</v>
      </c>
      <c r="AE300" s="32">
        <f t="shared" si="125"/>
        <v>0.77921160952030977</v>
      </c>
      <c r="AF300" s="46">
        <v>82869488</v>
      </c>
      <c r="AG300" s="32">
        <f t="shared" si="126"/>
        <v>6.213878076909183E-2</v>
      </c>
      <c r="AH300" s="32">
        <f t="shared" si="127"/>
        <v>0.11055804014580554</v>
      </c>
      <c r="AI300" s="32">
        <f t="shared" si="128"/>
        <v>8160816</v>
      </c>
      <c r="AJ300" s="46">
        <f t="shared" si="129"/>
        <v>39246255</v>
      </c>
      <c r="AK300" s="46">
        <v>670902062</v>
      </c>
      <c r="AL300" s="46">
        <v>38096501</v>
      </c>
      <c r="AM300" s="46">
        <f t="shared" si="130"/>
        <v>-134325700</v>
      </c>
      <c r="AN300" s="46">
        <f t="shared" si="131"/>
        <v>99409332</v>
      </c>
      <c r="AO300" s="32">
        <f t="shared" si="132"/>
        <v>19908654</v>
      </c>
      <c r="AP300" s="46">
        <f t="shared" si="133"/>
        <v>-253643686</v>
      </c>
      <c r="AQ300" s="46">
        <f t="shared" si="134"/>
        <v>-79288644</v>
      </c>
      <c r="AR300" s="13"/>
      <c r="AS300" s="14"/>
      <c r="AT300" s="13"/>
      <c r="AU300" s="13"/>
      <c r="AV300" s="13"/>
      <c r="AW300" s="13"/>
      <c r="AX300" s="13"/>
      <c r="AY300" s="13"/>
      <c r="AZ300" s="13"/>
    </row>
    <row r="301" spans="1:52" s="15" customFormat="1">
      <c r="A301" s="12" t="s">
        <v>348</v>
      </c>
      <c r="B301" s="46">
        <v>8162261</v>
      </c>
      <c r="C301" s="46">
        <v>232622453</v>
      </c>
      <c r="D301" s="32">
        <f t="shared" si="145"/>
        <v>12.807126855463089</v>
      </c>
      <c r="E301" s="46">
        <v>111889103</v>
      </c>
      <c r="F301" s="46">
        <v>502709020</v>
      </c>
      <c r="G301" s="32">
        <f t="shared" si="140"/>
        <v>81.238889636394433</v>
      </c>
      <c r="H301" s="46">
        <v>130748468</v>
      </c>
      <c r="I301" s="32">
        <f t="shared" si="141"/>
        <v>205.15298589857102</v>
      </c>
      <c r="J301" s="32">
        <f t="shared" si="116"/>
        <v>-111.10696940671349</v>
      </c>
      <c r="K301" s="46">
        <v>187100883</v>
      </c>
      <c r="L301" s="32">
        <f t="shared" si="142"/>
        <v>0.37218525142039427</v>
      </c>
      <c r="M301" s="32">
        <f t="shared" si="143"/>
        <v>8.7013166777506186</v>
      </c>
      <c r="N301" s="32">
        <f t="shared" si="148"/>
        <v>0.82894793238744935</v>
      </c>
      <c r="O301" s="46">
        <v>683472391</v>
      </c>
      <c r="P301" s="46">
        <v>1199293772</v>
      </c>
      <c r="Q301" s="32">
        <f t="shared" si="119"/>
        <v>0.56989572276374667</v>
      </c>
      <c r="R301" s="46">
        <v>190666531</v>
      </c>
      <c r="S301" s="46">
        <v>453757266</v>
      </c>
      <c r="T301" s="32">
        <f t="shared" si="147"/>
        <v>0.42019499253594322</v>
      </c>
      <c r="U301" s="46">
        <f t="shared" si="149"/>
        <v>188.46421823513543</v>
      </c>
      <c r="V301" s="32"/>
      <c r="W301" s="32">
        <v>1</v>
      </c>
      <c r="X301" s="32">
        <f t="shared" si="120"/>
        <v>-111.10696940671349</v>
      </c>
      <c r="Y301" s="32">
        <f t="shared" si="121"/>
        <v>12.807126855463089</v>
      </c>
      <c r="Z301" s="32">
        <f t="shared" si="122"/>
        <v>81.238889636394433</v>
      </c>
      <c r="AA301" s="32">
        <f t="shared" si="123"/>
        <v>205.15298589857102</v>
      </c>
      <c r="AB301" s="32">
        <f t="shared" si="124"/>
        <v>0.37218525142039427</v>
      </c>
      <c r="AC301" s="32">
        <f t="shared" si="135"/>
        <v>9.0789255783709084</v>
      </c>
      <c r="AD301" s="46">
        <v>515821381</v>
      </c>
      <c r="AE301" s="32">
        <f t="shared" si="125"/>
        <v>1.3250175664975004</v>
      </c>
      <c r="AF301" s="46">
        <v>91030304</v>
      </c>
      <c r="AG301" s="32">
        <f t="shared" si="126"/>
        <v>7.5903257504784244E-2</v>
      </c>
      <c r="AH301" s="32">
        <f t="shared" si="127"/>
        <v>0.1764764070530066</v>
      </c>
      <c r="AI301" s="32">
        <f t="shared" si="128"/>
        <v>58159113</v>
      </c>
      <c r="AJ301" s="46">
        <f t="shared" si="129"/>
        <v>-7446672</v>
      </c>
      <c r="AK301" s="46">
        <v>647859627</v>
      </c>
      <c r="AL301" s="46">
        <v>58005155</v>
      </c>
      <c r="AM301" s="46">
        <f t="shared" si="130"/>
        <v>200476508</v>
      </c>
      <c r="AN301" s="46">
        <f t="shared" si="131"/>
        <v>32722680</v>
      </c>
      <c r="AO301" s="32">
        <f t="shared" si="132"/>
        <v>87170796</v>
      </c>
      <c r="AP301" s="46">
        <f t="shared" si="133"/>
        <v>80583032</v>
      </c>
      <c r="AQ301" s="46">
        <f t="shared" si="134"/>
        <v>-96070579</v>
      </c>
      <c r="AR301" s="13"/>
      <c r="AS301" s="14"/>
      <c r="AT301" s="13"/>
      <c r="AU301" s="13"/>
      <c r="AV301" s="13"/>
      <c r="AW301" s="13"/>
      <c r="AX301" s="13"/>
      <c r="AY301" s="13"/>
      <c r="AZ301" s="13"/>
    </row>
    <row r="302" spans="1:52" s="15" customFormat="1">
      <c r="A302" s="12" t="s">
        <v>347</v>
      </c>
      <c r="B302" s="46">
        <v>8505969</v>
      </c>
      <c r="C302" s="46">
        <v>351114567</v>
      </c>
      <c r="D302" s="32">
        <f t="shared" si="145"/>
        <v>8.8423522599106512</v>
      </c>
      <c r="E302" s="46">
        <v>104442431</v>
      </c>
      <c r="F302" s="46">
        <v>569755754</v>
      </c>
      <c r="G302" s="32">
        <f t="shared" si="140"/>
        <v>66.908472704954903</v>
      </c>
      <c r="H302" s="46">
        <v>117897850</v>
      </c>
      <c r="I302" s="32">
        <f t="shared" si="141"/>
        <v>122.56032444817363</v>
      </c>
      <c r="J302" s="32">
        <f t="shared" si="116"/>
        <v>-46.809499483308073</v>
      </c>
      <c r="K302" s="46">
        <v>201162211</v>
      </c>
      <c r="L302" s="32">
        <f t="shared" si="142"/>
        <v>0.35306744967072329</v>
      </c>
      <c r="M302" s="32">
        <f t="shared" si="143"/>
        <v>8.7556887198424622</v>
      </c>
      <c r="N302" s="32">
        <f t="shared" si="148"/>
        <v>0.13337085934921158</v>
      </c>
      <c r="O302" s="46">
        <v>716195071</v>
      </c>
      <c r="P302" s="46">
        <v>1399770280</v>
      </c>
      <c r="Q302" s="32">
        <f t="shared" si="119"/>
        <v>0.51165186261848628</v>
      </c>
      <c r="R302" s="46">
        <v>284292751</v>
      </c>
      <c r="S302" s="46">
        <v>201103436</v>
      </c>
      <c r="T302" s="32">
        <f t="shared" si="147"/>
        <v>1.4136643145172318</v>
      </c>
      <c r="U302" s="46">
        <f t="shared" si="149"/>
        <v>151.85471737940185</v>
      </c>
      <c r="V302" s="32"/>
      <c r="W302" s="32">
        <v>1</v>
      </c>
      <c r="X302" s="32">
        <f t="shared" si="120"/>
        <v>-46.809499483308073</v>
      </c>
      <c r="Y302" s="32">
        <f t="shared" si="121"/>
        <v>8.8423522599106512</v>
      </c>
      <c r="Z302" s="32">
        <f t="shared" si="122"/>
        <v>66.908472704954903</v>
      </c>
      <c r="AA302" s="32">
        <f t="shared" si="123"/>
        <v>122.56032444817363</v>
      </c>
      <c r="AB302" s="32">
        <f t="shared" si="124"/>
        <v>0.35306744967072329</v>
      </c>
      <c r="AC302" s="32">
        <f t="shared" si="135"/>
        <v>9.1460567683108263</v>
      </c>
      <c r="AD302" s="46">
        <v>683575209</v>
      </c>
      <c r="AE302" s="32">
        <f t="shared" si="125"/>
        <v>1.0477194924135993</v>
      </c>
      <c r="AF302" s="46">
        <v>149189417</v>
      </c>
      <c r="AG302" s="32">
        <f t="shared" si="126"/>
        <v>0.10658135776393252</v>
      </c>
      <c r="AH302" s="32">
        <f t="shared" si="127"/>
        <v>0.21824872382111213</v>
      </c>
      <c r="AI302" s="32">
        <f t="shared" si="128"/>
        <v>-18973213</v>
      </c>
      <c r="AJ302" s="46">
        <f t="shared" si="129"/>
        <v>9193170</v>
      </c>
      <c r="AK302" s="46">
        <v>841013011</v>
      </c>
      <c r="AL302" s="46">
        <v>145175951</v>
      </c>
      <c r="AM302" s="46">
        <f t="shared" si="130"/>
        <v>-149818358</v>
      </c>
      <c r="AN302" s="46">
        <f t="shared" si="131"/>
        <v>-84311671</v>
      </c>
      <c r="AO302" s="32">
        <f t="shared" si="132"/>
        <v>3117267</v>
      </c>
      <c r="AP302" s="46">
        <f t="shared" si="133"/>
        <v>-68623954</v>
      </c>
      <c r="AQ302" s="46">
        <f t="shared" si="134"/>
        <v>-51972794</v>
      </c>
      <c r="AR302" s="13"/>
      <c r="AS302" s="14"/>
      <c r="AT302" s="13"/>
      <c r="AU302" s="13"/>
      <c r="AV302" s="13"/>
      <c r="AW302" s="13"/>
      <c r="AX302" s="13"/>
      <c r="AY302" s="13"/>
      <c r="AZ302" s="13"/>
    </row>
    <row r="303" spans="1:52" s="15" customFormat="1">
      <c r="A303" s="12" t="s">
        <v>346</v>
      </c>
      <c r="B303" s="46">
        <v>7112541</v>
      </c>
      <c r="C303" s="46">
        <v>356097888</v>
      </c>
      <c r="D303" s="32">
        <f t="shared" si="145"/>
        <v>7.29034782986413</v>
      </c>
      <c r="E303" s="46">
        <v>113635601</v>
      </c>
      <c r="F303" s="46">
        <v>534529805</v>
      </c>
      <c r="G303" s="32">
        <f t="shared" si="140"/>
        <v>77.595288376856743</v>
      </c>
      <c r="H303" s="46">
        <v>113143641</v>
      </c>
      <c r="I303" s="32">
        <f t="shared" si="141"/>
        <v>115.97212552128363</v>
      </c>
      <c r="J303" s="32">
        <f t="shared" si="116"/>
        <v>-31.086489314562755</v>
      </c>
      <c r="K303" s="46">
        <v>174033347</v>
      </c>
      <c r="L303" s="32">
        <f t="shared" si="142"/>
        <v>0.32558211978469564</v>
      </c>
      <c r="M303" s="32">
        <f t="shared" si="143"/>
        <v>8.7279719261699569</v>
      </c>
      <c r="N303" s="32">
        <f t="shared" si="148"/>
        <v>-6.1826403248575176E-2</v>
      </c>
      <c r="O303" s="46">
        <v>631883400</v>
      </c>
      <c r="P303" s="46">
        <v>1249951922</v>
      </c>
      <c r="Q303" s="32">
        <f t="shared" si="119"/>
        <v>0.50552616374952064</v>
      </c>
      <c r="R303" s="46">
        <v>296581690</v>
      </c>
      <c r="S303" s="46">
        <v>194404330</v>
      </c>
      <c r="T303" s="32">
        <f t="shared" si="147"/>
        <v>1.5255919968449263</v>
      </c>
      <c r="U303" s="46">
        <f t="shared" si="149"/>
        <v>170.09685453322643</v>
      </c>
      <c r="V303" s="32"/>
      <c r="W303" s="32">
        <v>1</v>
      </c>
      <c r="X303" s="32">
        <f t="shared" si="120"/>
        <v>-31.086489314562755</v>
      </c>
      <c r="Y303" s="32">
        <f t="shared" si="121"/>
        <v>7.29034782986413</v>
      </c>
      <c r="Z303" s="32">
        <f t="shared" si="122"/>
        <v>77.595288376856743</v>
      </c>
      <c r="AA303" s="32">
        <f t="shared" si="123"/>
        <v>115.97212552128363</v>
      </c>
      <c r="AB303" s="32">
        <f t="shared" si="124"/>
        <v>0.32558211978469564</v>
      </c>
      <c r="AC303" s="32">
        <f t="shared" si="135"/>
        <v>9.0968933086787285</v>
      </c>
      <c r="AD303" s="46">
        <v>618068522</v>
      </c>
      <c r="AE303" s="32">
        <f t="shared" si="125"/>
        <v>1.0223516932318388</v>
      </c>
      <c r="AF303" s="46">
        <v>130216204</v>
      </c>
      <c r="AG303" s="32">
        <f t="shared" si="126"/>
        <v>0.10417697009629463</v>
      </c>
      <c r="AH303" s="32">
        <f t="shared" si="127"/>
        <v>0.21068247187000408</v>
      </c>
      <c r="AI303" s="32">
        <f t="shared" si="128"/>
        <v>-21708847</v>
      </c>
      <c r="AJ303" s="46">
        <f t="shared" si="129"/>
        <v>34100292</v>
      </c>
      <c r="AK303" s="46">
        <v>801604987</v>
      </c>
      <c r="AL303" s="46">
        <v>148293218</v>
      </c>
      <c r="AM303" s="46">
        <f t="shared" si="130"/>
        <v>-74157964</v>
      </c>
      <c r="AN303" s="46">
        <f t="shared" si="131"/>
        <v>-44423058</v>
      </c>
      <c r="AO303" s="32">
        <f t="shared" si="132"/>
        <v>-28625462</v>
      </c>
      <c r="AP303" s="46">
        <f t="shared" si="133"/>
        <v>-1109444</v>
      </c>
      <c r="AQ303" s="46">
        <f t="shared" si="134"/>
        <v>-43817143</v>
      </c>
      <c r="AR303" s="13"/>
      <c r="AS303" s="14"/>
      <c r="AT303" s="13"/>
      <c r="AU303" s="13"/>
      <c r="AV303" s="13"/>
      <c r="AW303" s="13"/>
      <c r="AX303" s="13"/>
      <c r="AY303" s="13"/>
      <c r="AZ303" s="13"/>
    </row>
    <row r="304" spans="1:52" s="15" customFormat="1">
      <c r="A304" s="12" t="s">
        <v>345</v>
      </c>
      <c r="B304" s="46">
        <v>9016854</v>
      </c>
      <c r="C304" s="46">
        <v>354441917</v>
      </c>
      <c r="D304" s="32">
        <f t="shared" si="145"/>
        <v>9.285447211933457</v>
      </c>
      <c r="E304" s="46">
        <v>147735893</v>
      </c>
      <c r="F304" s="46">
        <v>540005365</v>
      </c>
      <c r="G304" s="32">
        <f t="shared" si="140"/>
        <v>99.857528165484055</v>
      </c>
      <c r="H304" s="46">
        <v>121992172</v>
      </c>
      <c r="I304" s="32">
        <f t="shared" si="141"/>
        <v>125.62606352227805</v>
      </c>
      <c r="J304" s="32">
        <f t="shared" si="116"/>
        <v>-16.483088144860531</v>
      </c>
      <c r="K304" s="46">
        <v>138130538</v>
      </c>
      <c r="L304" s="32">
        <f t="shared" si="142"/>
        <v>0.25579475122436979</v>
      </c>
      <c r="M304" s="32">
        <f t="shared" si="143"/>
        <v>8.7323980745976364</v>
      </c>
      <c r="N304" s="32">
        <f t="shared" si="148"/>
        <v>1.0243694455915326E-2</v>
      </c>
      <c r="O304" s="46">
        <v>587460342</v>
      </c>
      <c r="P304" s="46">
        <v>1175793958</v>
      </c>
      <c r="Q304" s="32">
        <f t="shared" si="119"/>
        <v>0.49962864497046516</v>
      </c>
      <c r="R304" s="46">
        <v>286692690</v>
      </c>
      <c r="S304" s="46">
        <v>222172704</v>
      </c>
      <c r="T304" s="32">
        <f t="shared" si="147"/>
        <v>1.2904046484486231</v>
      </c>
      <c r="U304" s="46">
        <f t="shared" si="149"/>
        <v>218.54174550605939</v>
      </c>
      <c r="V304" s="32"/>
      <c r="W304" s="32">
        <v>1</v>
      </c>
      <c r="X304" s="32">
        <f t="shared" si="120"/>
        <v>-16.483088144860531</v>
      </c>
      <c r="Y304" s="32">
        <f t="shared" si="121"/>
        <v>9.285447211933457</v>
      </c>
      <c r="Z304" s="32">
        <f t="shared" si="122"/>
        <v>99.857528165484055</v>
      </c>
      <c r="AA304" s="32">
        <f t="shared" si="123"/>
        <v>125.62606352227805</v>
      </c>
      <c r="AB304" s="32">
        <f t="shared" si="124"/>
        <v>0.25579475122436979</v>
      </c>
      <c r="AC304" s="32">
        <f t="shared" si="135"/>
        <v>9.0703312241691023</v>
      </c>
      <c r="AD304" s="46">
        <v>624551974</v>
      </c>
      <c r="AE304" s="32">
        <f t="shared" si="125"/>
        <v>0.94061081616243514</v>
      </c>
      <c r="AF304" s="46">
        <v>108507357</v>
      </c>
      <c r="AG304" s="32">
        <f t="shared" si="126"/>
        <v>9.2284329462424403E-2</v>
      </c>
      <c r="AH304" s="32">
        <f t="shared" si="127"/>
        <v>0.17373631261631398</v>
      </c>
      <c r="AI304" s="32">
        <f t="shared" si="128"/>
        <v>-8982393</v>
      </c>
      <c r="AJ304" s="46">
        <f t="shared" si="129"/>
        <v>17150142</v>
      </c>
      <c r="AK304" s="46">
        <v>756737131</v>
      </c>
      <c r="AL304" s="46">
        <v>119667756</v>
      </c>
      <c r="AM304" s="46">
        <f t="shared" si="130"/>
        <v>-6180890</v>
      </c>
      <c r="AN304" s="46">
        <f t="shared" si="131"/>
        <v>-17372423</v>
      </c>
      <c r="AO304" s="32">
        <f t="shared" si="132"/>
        <v>37275033</v>
      </c>
      <c r="AP304" s="46">
        <f t="shared" si="133"/>
        <v>-26083500</v>
      </c>
      <c r="AQ304" s="46">
        <f t="shared" si="134"/>
        <v>-29623181</v>
      </c>
      <c r="AR304" s="13"/>
      <c r="AS304" s="14"/>
      <c r="AT304" s="13"/>
      <c r="AU304" s="13"/>
      <c r="AV304" s="13"/>
      <c r="AW304" s="13"/>
      <c r="AX304" s="13"/>
      <c r="AY304" s="13"/>
      <c r="AZ304" s="13"/>
    </row>
    <row r="305" spans="1:52" s="15" customFormat="1">
      <c r="A305" s="12" t="s">
        <v>344</v>
      </c>
      <c r="B305" s="46">
        <v>12730864</v>
      </c>
      <c r="C305" s="46">
        <v>407429327</v>
      </c>
      <c r="D305" s="32">
        <f t="shared" si="145"/>
        <v>11.405083169184824</v>
      </c>
      <c r="E305" s="46">
        <v>164886035</v>
      </c>
      <c r="F305" s="46">
        <v>572971032</v>
      </c>
      <c r="G305" s="32">
        <f t="shared" si="140"/>
        <v>105.03742670013376</v>
      </c>
      <c r="H305" s="46">
        <v>151407748</v>
      </c>
      <c r="I305" s="32">
        <f t="shared" si="141"/>
        <v>135.64028006260827</v>
      </c>
      <c r="J305" s="32">
        <f t="shared" si="116"/>
        <v>-19.197770193289685</v>
      </c>
      <c r="K305" s="46">
        <v>194821749</v>
      </c>
      <c r="L305" s="32">
        <f t="shared" si="142"/>
        <v>0.34002024207045778</v>
      </c>
      <c r="M305" s="32">
        <f t="shared" si="143"/>
        <v>8.7581326656662224</v>
      </c>
      <c r="N305" s="32">
        <f t="shared" si="148"/>
        <v>6.1046924968976929E-2</v>
      </c>
      <c r="O305" s="46">
        <v>570087919</v>
      </c>
      <c r="P305" s="46">
        <v>1169613068</v>
      </c>
      <c r="Q305" s="32">
        <f t="shared" si="119"/>
        <v>0.48741582545314038</v>
      </c>
      <c r="R305" s="46">
        <v>337734250</v>
      </c>
      <c r="S305" s="46">
        <v>244817403</v>
      </c>
      <c r="T305" s="32">
        <f t="shared" si="147"/>
        <v>1.3795353020716423</v>
      </c>
      <c r="U305" s="46">
        <f t="shared" si="149"/>
        <v>233.22503998070766</v>
      </c>
      <c r="V305" s="32"/>
      <c r="W305" s="32">
        <v>1</v>
      </c>
      <c r="X305" s="32">
        <f t="shared" si="120"/>
        <v>-19.197770193289685</v>
      </c>
      <c r="Y305" s="32">
        <f t="shared" si="121"/>
        <v>11.405083169184824</v>
      </c>
      <c r="Z305" s="32">
        <f t="shared" si="122"/>
        <v>105.03742670013376</v>
      </c>
      <c r="AA305" s="32">
        <f t="shared" si="123"/>
        <v>135.64028006260827</v>
      </c>
      <c r="AB305" s="32">
        <f t="shared" si="124"/>
        <v>0.34002024207045778</v>
      </c>
      <c r="AC305" s="32">
        <f t="shared" si="135"/>
        <v>9.0680422119809059</v>
      </c>
      <c r="AD305" s="46">
        <v>639224030</v>
      </c>
      <c r="AE305" s="32">
        <f t="shared" si="125"/>
        <v>0.89184369210900916</v>
      </c>
      <c r="AF305" s="46">
        <v>99524964</v>
      </c>
      <c r="AG305" s="32">
        <f t="shared" si="126"/>
        <v>8.5092212735092321E-2</v>
      </c>
      <c r="AH305" s="32">
        <f t="shared" si="127"/>
        <v>0.15569653099555722</v>
      </c>
      <c r="AI305" s="32">
        <f t="shared" si="128"/>
        <v>23749190</v>
      </c>
      <c r="AJ305" s="46">
        <f t="shared" si="129"/>
        <v>17678156</v>
      </c>
      <c r="AK305" s="46">
        <v>747501420</v>
      </c>
      <c r="AL305" s="46">
        <v>156942789</v>
      </c>
      <c r="AM305" s="46">
        <f t="shared" si="130"/>
        <v>72572663</v>
      </c>
      <c r="AN305" s="46">
        <f t="shared" si="131"/>
        <v>-20278309</v>
      </c>
      <c r="AO305" s="32">
        <f t="shared" si="132"/>
        <v>-19783472</v>
      </c>
      <c r="AP305" s="46">
        <f t="shared" si="133"/>
        <v>112634444</v>
      </c>
      <c r="AQ305" s="46">
        <f t="shared" si="134"/>
        <v>-95296785</v>
      </c>
      <c r="AR305" s="13"/>
      <c r="AS305" s="14"/>
      <c r="AT305" s="13"/>
      <c r="AU305" s="13"/>
      <c r="AV305" s="13"/>
      <c r="AW305" s="13"/>
      <c r="AX305" s="13"/>
      <c r="AY305" s="13"/>
      <c r="AZ305" s="13"/>
    </row>
    <row r="306" spans="1:52" s="15" customFormat="1">
      <c r="A306" s="12" t="s">
        <v>343</v>
      </c>
      <c r="B306" s="46">
        <v>13885341</v>
      </c>
      <c r="C306" s="46">
        <v>588381980</v>
      </c>
      <c r="D306" s="32">
        <f t="shared" si="145"/>
        <v>8.6137061250584175</v>
      </c>
      <c r="E306" s="46">
        <v>182564191</v>
      </c>
      <c r="F306" s="46">
        <v>716614717</v>
      </c>
      <c r="G306" s="32">
        <f t="shared" si="140"/>
        <v>92.987107484983454</v>
      </c>
      <c r="H306" s="46">
        <v>156181326</v>
      </c>
      <c r="I306" s="32">
        <f t="shared" si="141"/>
        <v>96.886352620792366</v>
      </c>
      <c r="J306" s="32">
        <f t="shared" si="116"/>
        <v>4.7144609892495026</v>
      </c>
      <c r="K306" s="46">
        <v>144183167</v>
      </c>
      <c r="L306" s="32">
        <f t="shared" si="142"/>
        <v>0.20120039901441208</v>
      </c>
      <c r="M306" s="32">
        <f t="shared" si="143"/>
        <v>8.855285722956884</v>
      </c>
      <c r="N306" s="32">
        <f t="shared" si="148"/>
        <v>0.25069973345528573</v>
      </c>
      <c r="O306" s="46">
        <v>549809610</v>
      </c>
      <c r="P306" s="46">
        <v>1242185731</v>
      </c>
      <c r="Q306" s="32">
        <f t="shared" si="119"/>
        <v>0.44261465598818733</v>
      </c>
      <c r="R306" s="46">
        <v>333608849</v>
      </c>
      <c r="S306" s="46">
        <v>279048107</v>
      </c>
      <c r="T306" s="32">
        <f t="shared" si="147"/>
        <v>1.1955245014437601</v>
      </c>
      <c r="U306" s="46">
        <f t="shared" si="149"/>
        <v>203.40282761909819</v>
      </c>
      <c r="V306" s="32"/>
      <c r="W306" s="32">
        <v>1</v>
      </c>
      <c r="X306" s="32">
        <f t="shared" si="120"/>
        <v>4.7144609892495026</v>
      </c>
      <c r="Y306" s="32">
        <f t="shared" si="121"/>
        <v>8.6137061250584175</v>
      </c>
      <c r="Z306" s="32">
        <f t="shared" si="122"/>
        <v>92.987107484983454</v>
      </c>
      <c r="AA306" s="32">
        <f t="shared" si="123"/>
        <v>96.886352620792366</v>
      </c>
      <c r="AB306" s="32">
        <f t="shared" si="124"/>
        <v>0.20120039901441208</v>
      </c>
      <c r="AC306" s="32">
        <f t="shared" si="135"/>
        <v>9.0941865361930976</v>
      </c>
      <c r="AD306" s="46">
        <v>692376121</v>
      </c>
      <c r="AE306" s="32">
        <f t="shared" si="125"/>
        <v>0.79409094757038856</v>
      </c>
      <c r="AF306" s="46">
        <v>123274154</v>
      </c>
      <c r="AG306" s="32">
        <f t="shared" si="126"/>
        <v>9.9239711843059325E-2</v>
      </c>
      <c r="AH306" s="32">
        <f t="shared" si="127"/>
        <v>0.1780450686571266</v>
      </c>
      <c r="AI306" s="32">
        <f t="shared" si="128"/>
        <v>35451768</v>
      </c>
      <c r="AJ306" s="46">
        <f t="shared" si="129"/>
        <v>-3466997</v>
      </c>
      <c r="AK306" s="46">
        <v>745833711</v>
      </c>
      <c r="AL306" s="46">
        <v>137159317</v>
      </c>
      <c r="AM306" s="46">
        <f t="shared" si="130"/>
        <v>15414983</v>
      </c>
      <c r="AN306" s="46">
        <f t="shared" si="131"/>
        <v>-16418566</v>
      </c>
      <c r="AO306" s="32">
        <f t="shared" si="132"/>
        <v>2036727</v>
      </c>
      <c r="AP306" s="46">
        <f t="shared" si="133"/>
        <v>29796822</v>
      </c>
      <c r="AQ306" s="46">
        <f t="shared" si="134"/>
        <v>-20909013</v>
      </c>
      <c r="AR306" s="13"/>
      <c r="AS306" s="14"/>
      <c r="AT306" s="13"/>
      <c r="AU306" s="13"/>
      <c r="AV306" s="13"/>
      <c r="AW306" s="13"/>
      <c r="AX306" s="13"/>
      <c r="AY306" s="13"/>
      <c r="AZ306" s="13"/>
    </row>
    <row r="307" spans="1:52" s="15" customFormat="1">
      <c r="A307" s="12" t="s">
        <v>342</v>
      </c>
      <c r="B307" s="46">
        <v>16186167</v>
      </c>
      <c r="C307" s="46">
        <v>636754330</v>
      </c>
      <c r="D307" s="32">
        <f t="shared" si="145"/>
        <v>9.2782265885808748</v>
      </c>
      <c r="E307" s="46">
        <v>179097194</v>
      </c>
      <c r="F307" s="46">
        <v>781336917</v>
      </c>
      <c r="G307" s="32">
        <f t="shared" si="140"/>
        <v>83.664901001983509</v>
      </c>
      <c r="H307" s="46">
        <v>185099906</v>
      </c>
      <c r="I307" s="32">
        <f t="shared" si="141"/>
        <v>106.10287595531545</v>
      </c>
      <c r="J307" s="32">
        <f t="shared" si="116"/>
        <v>-13.159748364751067</v>
      </c>
      <c r="K307" s="46">
        <v>199991332</v>
      </c>
      <c r="L307" s="32">
        <f t="shared" si="142"/>
        <v>0.25596042839992927</v>
      </c>
      <c r="M307" s="32">
        <f t="shared" si="143"/>
        <v>8.8928383445586725</v>
      </c>
      <c r="N307" s="32">
        <f t="shared" si="148"/>
        <v>9.0316593372446741E-2</v>
      </c>
      <c r="O307" s="46">
        <v>533391044</v>
      </c>
      <c r="P307" s="46">
        <v>1257600714</v>
      </c>
      <c r="Q307" s="32">
        <f t="shared" si="119"/>
        <v>0.42413385907158446</v>
      </c>
      <c r="R307" s="46">
        <v>334479405</v>
      </c>
      <c r="S307" s="46">
        <v>317104083</v>
      </c>
      <c r="T307" s="32">
        <f t="shared" si="147"/>
        <v>1.0547937504797125</v>
      </c>
      <c r="U307" s="46">
        <f t="shared" si="149"/>
        <v>186.14221560952871</v>
      </c>
      <c r="V307" s="32"/>
      <c r="W307" s="32">
        <v>1</v>
      </c>
      <c r="X307" s="32">
        <f t="shared" si="120"/>
        <v>-13.159748364751067</v>
      </c>
      <c r="Y307" s="32">
        <f t="shared" si="121"/>
        <v>9.2782265885808748</v>
      </c>
      <c r="Z307" s="32">
        <f t="shared" si="122"/>
        <v>83.664901001983509</v>
      </c>
      <c r="AA307" s="32">
        <f t="shared" si="123"/>
        <v>106.10287595531545</v>
      </c>
      <c r="AB307" s="32">
        <f t="shared" si="124"/>
        <v>0.25596042839992927</v>
      </c>
      <c r="AC307" s="32">
        <f t="shared" si="135"/>
        <v>9.0995427752651263</v>
      </c>
      <c r="AD307" s="46">
        <v>724209670</v>
      </c>
      <c r="AE307" s="32">
        <f t="shared" si="125"/>
        <v>0.73651466708529312</v>
      </c>
      <c r="AF307" s="46">
        <v>158725922</v>
      </c>
      <c r="AG307" s="32">
        <f t="shared" si="126"/>
        <v>0.12621328871160295</v>
      </c>
      <c r="AH307" s="32">
        <f t="shared" si="127"/>
        <v>0.21917122702876918</v>
      </c>
      <c r="AI307" s="32">
        <f t="shared" si="128"/>
        <v>6798335</v>
      </c>
      <c r="AJ307" s="46">
        <f t="shared" si="129"/>
        <v>73745634</v>
      </c>
      <c r="AK307" s="46">
        <v>756513041</v>
      </c>
      <c r="AL307" s="46">
        <v>139196044</v>
      </c>
      <c r="AM307" s="46">
        <f t="shared" si="130"/>
        <v>-49967639</v>
      </c>
      <c r="AN307" s="46">
        <f t="shared" si="131"/>
        <v>-43077653</v>
      </c>
      <c r="AO307" s="32">
        <f t="shared" si="132"/>
        <v>58889857</v>
      </c>
      <c r="AP307" s="46">
        <f t="shared" si="133"/>
        <v>-65779843</v>
      </c>
      <c r="AQ307" s="46">
        <f t="shared" si="134"/>
        <v>-41265410</v>
      </c>
      <c r="AR307" s="13"/>
      <c r="AS307" s="14"/>
      <c r="AT307" s="13"/>
      <c r="AU307" s="13"/>
      <c r="AV307" s="13"/>
      <c r="AW307" s="13"/>
      <c r="AX307" s="13"/>
      <c r="AY307" s="13"/>
      <c r="AZ307" s="13"/>
    </row>
    <row r="308" spans="1:52" s="15" customFormat="1">
      <c r="A308" s="12" t="s">
        <v>341</v>
      </c>
      <c r="B308" s="46">
        <v>16724154</v>
      </c>
      <c r="C308" s="46">
        <v>684587951</v>
      </c>
      <c r="D308" s="32">
        <f t="shared" si="145"/>
        <v>8.9167742451254455</v>
      </c>
      <c r="E308" s="46">
        <v>252842828</v>
      </c>
      <c r="F308" s="32">
        <v>848603234</v>
      </c>
      <c r="G308" s="32">
        <f t="shared" si="140"/>
        <v>108.7523927819488</v>
      </c>
      <c r="H308" s="46">
        <v>178977613</v>
      </c>
      <c r="I308" s="32">
        <f t="shared" si="141"/>
        <v>95.425034357638012</v>
      </c>
      <c r="J308" s="32">
        <f t="shared" si="116"/>
        <v>22.24413266943624</v>
      </c>
      <c r="K308" s="46">
        <v>202255541</v>
      </c>
      <c r="L308" s="32">
        <f t="shared" si="142"/>
        <v>0.23833934740814339</v>
      </c>
      <c r="M308" s="32">
        <f t="shared" si="143"/>
        <v>8.9287046825162424</v>
      </c>
      <c r="N308" s="32">
        <f t="shared" si="148"/>
        <v>8.6091307778306342E-2</v>
      </c>
      <c r="O308" s="46">
        <v>490313391</v>
      </c>
      <c r="P308" s="46">
        <v>1207633075</v>
      </c>
      <c r="Q308" s="32">
        <f t="shared" si="119"/>
        <v>0.40601189314063796</v>
      </c>
      <c r="R308" s="46">
        <v>467652883</v>
      </c>
      <c r="S308" s="46">
        <v>244633665</v>
      </c>
      <c r="T308" s="32">
        <f t="shared" si="147"/>
        <v>1.9116456559648076</v>
      </c>
      <c r="U308" s="46">
        <f t="shared" si="149"/>
        <v>235.57667340155666</v>
      </c>
      <c r="V308" s="32"/>
      <c r="W308" s="32">
        <v>1</v>
      </c>
      <c r="X308" s="32">
        <f t="shared" si="120"/>
        <v>22.24413266943624</v>
      </c>
      <c r="Y308" s="32">
        <f t="shared" si="121"/>
        <v>8.9167742451254455</v>
      </c>
      <c r="Z308" s="32">
        <f t="shared" si="122"/>
        <v>108.7523927819488</v>
      </c>
      <c r="AA308" s="32">
        <f t="shared" si="123"/>
        <v>95.425034357638012</v>
      </c>
      <c r="AB308" s="32">
        <f t="shared" si="124"/>
        <v>0.23833934740814339</v>
      </c>
      <c r="AC308" s="32">
        <f t="shared" si="135"/>
        <v>9.081934999095413</v>
      </c>
      <c r="AD308" s="46">
        <v>717319684</v>
      </c>
      <c r="AE308" s="32">
        <f t="shared" si="125"/>
        <v>0.68353539145316411</v>
      </c>
      <c r="AF308" s="46">
        <v>165524257</v>
      </c>
      <c r="AG308" s="32">
        <f t="shared" si="126"/>
        <v>0.13706502449015814</v>
      </c>
      <c r="AH308" s="32">
        <f t="shared" si="127"/>
        <v>0.23075381965957595</v>
      </c>
      <c r="AI308" s="32">
        <f t="shared" si="128"/>
        <v>6139705</v>
      </c>
      <c r="AJ308" s="46">
        <f t="shared" si="129"/>
        <v>-90796185</v>
      </c>
      <c r="AK308" s="46">
        <v>716012186</v>
      </c>
      <c r="AL308" s="46">
        <v>198085901</v>
      </c>
      <c r="AM308" s="46">
        <f t="shared" si="130"/>
        <v>87600990</v>
      </c>
      <c r="AN308" s="46">
        <f t="shared" si="131"/>
        <v>19810749</v>
      </c>
      <c r="AO308" s="32">
        <f t="shared" si="132"/>
        <v>153889746</v>
      </c>
      <c r="AP308" s="46">
        <f t="shared" si="133"/>
        <v>-86099505</v>
      </c>
      <c r="AQ308" s="46">
        <f t="shared" si="134"/>
        <v>-36731284</v>
      </c>
      <c r="AR308" s="13"/>
      <c r="AS308" s="14"/>
      <c r="AT308" s="13"/>
      <c r="AU308" s="13"/>
      <c r="AV308" s="13"/>
      <c r="AW308" s="13"/>
      <c r="AX308" s="13"/>
      <c r="AY308" s="13"/>
      <c r="AZ308" s="13"/>
    </row>
    <row r="309" spans="1:52" s="15" customFormat="1">
      <c r="A309" s="12" t="s">
        <v>340</v>
      </c>
      <c r="B309" s="46">
        <v>15848869</v>
      </c>
      <c r="C309" s="46">
        <v>637253633</v>
      </c>
      <c r="D309" s="32">
        <f t="shared" si="145"/>
        <v>9.0777625821711077</v>
      </c>
      <c r="E309" s="46">
        <v>162046643</v>
      </c>
      <c r="F309" s="46">
        <v>811437064</v>
      </c>
      <c r="G309" s="32">
        <f t="shared" si="140"/>
        <v>72.891697112568679</v>
      </c>
      <c r="H309" s="46">
        <v>172333398</v>
      </c>
      <c r="I309" s="32">
        <f t="shared" si="141"/>
        <v>98.707464363722181</v>
      </c>
      <c r="J309" s="32">
        <f t="shared" si="116"/>
        <v>-16.738004668982398</v>
      </c>
      <c r="K309" s="46">
        <v>274458229</v>
      </c>
      <c r="L309" s="32">
        <f t="shared" si="142"/>
        <v>0.33823723511845893</v>
      </c>
      <c r="M309" s="32">
        <f t="shared" si="143"/>
        <v>8.9092548410846586</v>
      </c>
      <c r="N309" s="32">
        <f t="shared" si="148"/>
        <v>-4.3796875277993579E-2</v>
      </c>
      <c r="O309" s="46">
        <v>510124140</v>
      </c>
      <c r="P309" s="46">
        <v>1295234065</v>
      </c>
      <c r="Q309" s="32">
        <f t="shared" si="119"/>
        <v>0.39384706886936299</v>
      </c>
      <c r="R309" s="46">
        <v>529871159</v>
      </c>
      <c r="S309" s="46">
        <v>237989448</v>
      </c>
      <c r="T309" s="32">
        <f t="shared" si="147"/>
        <v>2.2264481196662129</v>
      </c>
      <c r="U309" s="46">
        <f t="shared" si="149"/>
        <v>164.27715662459804</v>
      </c>
      <c r="V309" s="32"/>
      <c r="W309" s="32">
        <v>1</v>
      </c>
      <c r="X309" s="32">
        <f t="shared" si="120"/>
        <v>-16.738004668982398</v>
      </c>
      <c r="Y309" s="32">
        <f t="shared" si="121"/>
        <v>9.0777625821711077</v>
      </c>
      <c r="Z309" s="32">
        <f t="shared" si="122"/>
        <v>72.891697112568679</v>
      </c>
      <c r="AA309" s="32">
        <f t="shared" si="123"/>
        <v>98.707464363722181</v>
      </c>
      <c r="AB309" s="32">
        <f t="shared" si="124"/>
        <v>0.33823723511845893</v>
      </c>
      <c r="AC309" s="32">
        <f t="shared" si="135"/>
        <v>9.1123482579557695</v>
      </c>
      <c r="AD309" s="46">
        <v>785109925</v>
      </c>
      <c r="AE309" s="32">
        <f t="shared" si="125"/>
        <v>0.64974868328151625</v>
      </c>
      <c r="AF309" s="46">
        <v>171663962</v>
      </c>
      <c r="AG309" s="32">
        <f t="shared" si="126"/>
        <v>0.13253508893776664</v>
      </c>
      <c r="AH309" s="32">
        <f t="shared" si="127"/>
        <v>0.21864958846367916</v>
      </c>
      <c r="AI309" s="32">
        <f t="shared" si="128"/>
        <v>-67782495</v>
      </c>
      <c r="AJ309" s="46">
        <f t="shared" si="129"/>
        <v>-27561833</v>
      </c>
      <c r="AK309" s="46">
        <v>752569116</v>
      </c>
      <c r="AL309" s="46">
        <v>351975647</v>
      </c>
      <c r="AM309" s="46">
        <f t="shared" si="130"/>
        <v>820986806</v>
      </c>
      <c r="AN309" s="46">
        <f t="shared" si="131"/>
        <v>-10343824</v>
      </c>
      <c r="AO309" s="32">
        <f t="shared" si="132"/>
        <v>72887359</v>
      </c>
      <c r="AP309" s="46">
        <f t="shared" si="133"/>
        <v>758443271</v>
      </c>
      <c r="AQ309" s="46">
        <f t="shared" si="134"/>
        <v>-102794267</v>
      </c>
      <c r="AR309" s="13"/>
      <c r="AS309" s="14"/>
      <c r="AT309" s="13"/>
      <c r="AU309" s="13"/>
      <c r="AV309" s="13"/>
      <c r="AW309" s="13"/>
      <c r="AX309" s="13"/>
      <c r="AY309" s="13"/>
      <c r="AZ309" s="13"/>
    </row>
    <row r="310" spans="1:52" s="15" customFormat="1">
      <c r="A310" s="12" t="s">
        <v>70</v>
      </c>
      <c r="B310" s="46">
        <v>18899917</v>
      </c>
      <c r="C310" s="46">
        <v>605215203</v>
      </c>
      <c r="D310" s="32">
        <f t="shared" si="145"/>
        <v>11.398374777773055</v>
      </c>
      <c r="E310" s="46">
        <v>134484810</v>
      </c>
      <c r="F310" s="46">
        <v>727899294</v>
      </c>
      <c r="G310" s="32">
        <f t="shared" si="140"/>
        <v>67.436465531178271</v>
      </c>
      <c r="H310" s="46">
        <v>176826122</v>
      </c>
      <c r="I310" s="32">
        <f t="shared" si="141"/>
        <v>106.64228890826458</v>
      </c>
      <c r="J310" s="32">
        <f t="shared" si="116"/>
        <v>-27.807448599313247</v>
      </c>
      <c r="K310" s="46">
        <v>144249463</v>
      </c>
      <c r="L310" s="32">
        <f t="shared" si="142"/>
        <v>0.19817228040888854</v>
      </c>
      <c r="M310" s="32">
        <f t="shared" si="143"/>
        <v>8.8620712981517311</v>
      </c>
      <c r="N310" s="32">
        <f t="shared" si="148"/>
        <v>-0.10295039961349363</v>
      </c>
      <c r="O310" s="46">
        <v>499780316</v>
      </c>
      <c r="P310" s="46">
        <v>2116220871</v>
      </c>
      <c r="Q310" s="32">
        <f t="shared" si="119"/>
        <v>0.23616642423710413</v>
      </c>
      <c r="R310" s="46">
        <v>578247733</v>
      </c>
      <c r="S310" s="46">
        <v>499780316</v>
      </c>
      <c r="T310" s="32">
        <f t="shared" si="147"/>
        <v>1.1570038164528273</v>
      </c>
      <c r="U310" s="46">
        <f t="shared" si="149"/>
        <v>157.86785289831155</v>
      </c>
      <c r="V310" s="32"/>
      <c r="W310" s="32">
        <v>1</v>
      </c>
      <c r="X310" s="32">
        <f t="shared" si="120"/>
        <v>-27.807448599313247</v>
      </c>
      <c r="Y310" s="32">
        <f t="shared" si="121"/>
        <v>11.398374777773055</v>
      </c>
      <c r="Z310" s="32">
        <f t="shared" si="122"/>
        <v>67.436465531178271</v>
      </c>
      <c r="AA310" s="32">
        <f t="shared" si="123"/>
        <v>106.64228890826458</v>
      </c>
      <c r="AB310" s="32">
        <f t="shared" si="124"/>
        <v>0.19817228040888854</v>
      </c>
      <c r="AC310" s="32">
        <f t="shared" si="135"/>
        <v>9.3255609932547223</v>
      </c>
      <c r="AD310" s="46">
        <v>1616440555</v>
      </c>
      <c r="AE310" s="32">
        <f t="shared" si="125"/>
        <v>0.30918570711064597</v>
      </c>
      <c r="AF310" s="46">
        <v>103881467</v>
      </c>
      <c r="AG310" s="32">
        <f t="shared" si="126"/>
        <v>4.9088196994726642E-2</v>
      </c>
      <c r="AH310" s="32">
        <f t="shared" si="127"/>
        <v>6.4265565893327881E-2</v>
      </c>
      <c r="AI310" s="32">
        <f t="shared" si="128"/>
        <v>-103881467</v>
      </c>
      <c r="AJ310" s="46">
        <f t="shared" si="129"/>
        <v>-134422635</v>
      </c>
      <c r="AK310" s="46">
        <v>1285921531</v>
      </c>
      <c r="AL310" s="46">
        <v>424863006</v>
      </c>
      <c r="AM310" s="46">
        <f t="shared" si="130"/>
        <v>-2114832821</v>
      </c>
      <c r="AN310" s="46">
        <f t="shared" si="131"/>
        <v>-498916184</v>
      </c>
      <c r="AO310" s="32">
        <f t="shared" si="132"/>
        <v>-424863006</v>
      </c>
      <c r="AP310" s="46">
        <f t="shared" si="133"/>
        <v>-1191053631</v>
      </c>
      <c r="AQ310" s="46">
        <f t="shared" si="134"/>
        <v>-40367996</v>
      </c>
      <c r="AR310" s="13"/>
      <c r="AS310" s="14"/>
      <c r="AT310" s="13"/>
      <c r="AU310" s="13"/>
      <c r="AV310" s="13"/>
      <c r="AW310" s="13"/>
      <c r="AX310" s="13"/>
      <c r="AY310" s="13"/>
      <c r="AZ310" s="13"/>
    </row>
    <row r="311" spans="1:52" s="3" customFormat="1">
      <c r="A311" s="4" t="s">
        <v>355</v>
      </c>
      <c r="B311" s="21">
        <v>25544</v>
      </c>
      <c r="C311" s="21">
        <v>80561</v>
      </c>
      <c r="D311" s="24">
        <f t="shared" si="145"/>
        <v>115.7329228783158</v>
      </c>
      <c r="E311" s="21">
        <v>62175</v>
      </c>
      <c r="F311" s="21">
        <v>106443</v>
      </c>
      <c r="G311" s="24">
        <f t="shared" si="140"/>
        <v>213.20213635466871</v>
      </c>
      <c r="H311" s="21">
        <v>50666</v>
      </c>
      <c r="I311" s="24">
        <f t="shared" si="141"/>
        <v>229.55387842752697</v>
      </c>
      <c r="J311" s="24">
        <f t="shared" si="116"/>
        <v>99.381180805457518</v>
      </c>
      <c r="K311" s="21">
        <v>45390</v>
      </c>
      <c r="L311" s="24">
        <f t="shared" si="142"/>
        <v>0.42642541078323609</v>
      </c>
      <c r="M311" s="24">
        <f t="shared" si="143"/>
        <v>5.0271171062503139</v>
      </c>
      <c r="N311" s="24"/>
      <c r="O311" s="21">
        <v>864132</v>
      </c>
      <c r="P311" s="21">
        <v>1388050</v>
      </c>
      <c r="Q311" s="24">
        <f t="shared" si="119"/>
        <v>0.62255106084074785</v>
      </c>
      <c r="R311" s="21">
        <v>304153</v>
      </c>
      <c r="S311" s="21">
        <v>324906</v>
      </c>
      <c r="T311" s="24">
        <f t="shared" si="147"/>
        <v>0.93612614109927184</v>
      </c>
      <c r="U311" s="21">
        <f t="shared" si="149"/>
        <v>658.29654387675225</v>
      </c>
      <c r="V311" s="24"/>
      <c r="W311" s="24" t="s">
        <v>417</v>
      </c>
      <c r="X311" s="24" t="e">
        <f t="shared" si="120"/>
        <v>#VALUE!</v>
      </c>
      <c r="Y311" s="24" t="e">
        <f t="shared" si="121"/>
        <v>#VALUE!</v>
      </c>
      <c r="Z311" s="24" t="e">
        <f t="shared" si="122"/>
        <v>#VALUE!</v>
      </c>
      <c r="AA311" s="24" t="e">
        <f t="shared" si="123"/>
        <v>#VALUE!</v>
      </c>
      <c r="AB311" s="24" t="e">
        <f t="shared" si="124"/>
        <v>#VALUE!</v>
      </c>
      <c r="AC311" s="24">
        <f t="shared" si="135"/>
        <v>6.1424051104509605</v>
      </c>
      <c r="AD311" s="24"/>
      <c r="AE311" s="24" t="e">
        <f t="shared" si="125"/>
        <v>#DIV/0!</v>
      </c>
      <c r="AF311" s="24"/>
      <c r="AG311" s="24">
        <f t="shared" si="126"/>
        <v>0</v>
      </c>
      <c r="AH311" s="24" t="e">
        <f t="shared" si="127"/>
        <v>#DIV/0!</v>
      </c>
      <c r="AI311" s="24">
        <f t="shared" si="128"/>
        <v>16647</v>
      </c>
      <c r="AJ311" s="21">
        <f t="shared" si="129"/>
        <v>3999</v>
      </c>
      <c r="AK311" s="24"/>
      <c r="AL311" s="24"/>
      <c r="AM311" s="21">
        <f t="shared" si="130"/>
        <v>-10342</v>
      </c>
      <c r="AN311" s="21">
        <f t="shared" si="131"/>
        <v>-49834</v>
      </c>
      <c r="AO311" s="24">
        <f t="shared" si="132"/>
        <v>32253</v>
      </c>
      <c r="AP311" s="21">
        <f t="shared" si="133"/>
        <v>7239</v>
      </c>
      <c r="AQ311" s="21">
        <f t="shared" si="134"/>
        <v>-45390</v>
      </c>
      <c r="AR311" s="5"/>
      <c r="AS311" s="11"/>
      <c r="AT311" s="5"/>
      <c r="AU311" s="5"/>
      <c r="AV311" s="5"/>
      <c r="AW311" s="5"/>
      <c r="AX311" s="5"/>
      <c r="AY311" s="5"/>
      <c r="AZ311" s="5"/>
    </row>
    <row r="312" spans="1:52" s="3" customFormat="1">
      <c r="A312" s="4" t="s">
        <v>354</v>
      </c>
      <c r="B312" s="21">
        <v>31908</v>
      </c>
      <c r="C312" s="21">
        <v>83884</v>
      </c>
      <c r="D312" s="24">
        <f t="shared" si="145"/>
        <v>138.83958800247962</v>
      </c>
      <c r="E312" s="21">
        <v>66174</v>
      </c>
      <c r="F312" s="21">
        <v>109501</v>
      </c>
      <c r="G312" s="24">
        <f t="shared" si="140"/>
        <v>220.5779855891727</v>
      </c>
      <c r="H312" s="21">
        <v>48398</v>
      </c>
      <c r="I312" s="24">
        <f t="shared" si="141"/>
        <v>210.59165037432643</v>
      </c>
      <c r="J312" s="24">
        <f t="shared" si="116"/>
        <v>148.82592321732585</v>
      </c>
      <c r="K312" s="21">
        <v>-1225</v>
      </c>
      <c r="L312" s="24">
        <f t="shared" si="142"/>
        <v>-1.1187112446461676E-2</v>
      </c>
      <c r="M312" s="24">
        <f t="shared" si="143"/>
        <v>5.0394180853176787</v>
      </c>
      <c r="N312" s="24">
        <f>(F312-F311)/F311</f>
        <v>2.8728991103219564E-2</v>
      </c>
      <c r="O312" s="21">
        <v>814298</v>
      </c>
      <c r="P312" s="21">
        <v>1377708</v>
      </c>
      <c r="Q312" s="24">
        <f t="shared" si="119"/>
        <v>0.59105267589358557</v>
      </c>
      <c r="R312" s="21">
        <v>278053</v>
      </c>
      <c r="S312" s="21">
        <v>271847</v>
      </c>
      <c r="T312" s="24">
        <f t="shared" si="147"/>
        <v>1.0228290177930968</v>
      </c>
      <c r="U312" s="21">
        <f t="shared" si="149"/>
        <v>718.82396007085811</v>
      </c>
      <c r="V312" s="24"/>
      <c r="W312" s="24">
        <v>0</v>
      </c>
      <c r="X312" s="24">
        <f t="shared" si="120"/>
        <v>0</v>
      </c>
      <c r="Y312" s="24">
        <f t="shared" si="121"/>
        <v>0</v>
      </c>
      <c r="Z312" s="24">
        <f t="shared" si="122"/>
        <v>0</v>
      </c>
      <c r="AA312" s="24">
        <f t="shared" si="123"/>
        <v>0</v>
      </c>
      <c r="AB312" s="24">
        <f t="shared" si="124"/>
        <v>0</v>
      </c>
      <c r="AC312" s="24">
        <f t="shared" si="135"/>
        <v>6.1391571802518401</v>
      </c>
      <c r="AD312" s="21">
        <v>563408</v>
      </c>
      <c r="AE312" s="24">
        <f t="shared" si="125"/>
        <v>1.4453078408542299</v>
      </c>
      <c r="AF312" s="21">
        <v>16647</v>
      </c>
      <c r="AG312" s="24">
        <f t="shared" si="126"/>
        <v>1.2083111951153655E-2</v>
      </c>
      <c r="AH312" s="24">
        <f t="shared" si="127"/>
        <v>2.9546971289012579E-2</v>
      </c>
      <c r="AI312" s="24">
        <f t="shared" si="128"/>
        <v>20184</v>
      </c>
      <c r="AJ312" s="21">
        <f t="shared" si="129"/>
        <v>-2822</v>
      </c>
      <c r="AK312" s="21">
        <v>70712</v>
      </c>
      <c r="AL312" s="21">
        <v>32253</v>
      </c>
      <c r="AM312" s="21">
        <f t="shared" si="130"/>
        <v>8240</v>
      </c>
      <c r="AN312" s="21">
        <f t="shared" si="131"/>
        <v>-15452</v>
      </c>
      <c r="AO312" s="24">
        <f t="shared" si="132"/>
        <v>21101</v>
      </c>
      <c r="AP312" s="21">
        <f t="shared" si="133"/>
        <v>2591</v>
      </c>
      <c r="AQ312" s="21">
        <f t="shared" si="134"/>
        <v>17872</v>
      </c>
      <c r="AR312" s="5"/>
      <c r="AS312" s="11"/>
      <c r="AT312" s="5"/>
      <c r="AU312" s="5"/>
      <c r="AV312" s="5"/>
      <c r="AW312" s="5"/>
      <c r="AX312" s="5"/>
      <c r="AY312" s="5"/>
      <c r="AZ312" s="5"/>
    </row>
    <row r="313" spans="1:52" s="3" customFormat="1">
      <c r="A313" s="4" t="s">
        <v>353</v>
      </c>
      <c r="B313" s="21">
        <v>32023</v>
      </c>
      <c r="C313" s="21">
        <v>96918</v>
      </c>
      <c r="D313" s="24">
        <f t="shared" si="145"/>
        <v>120.60086877566603</v>
      </c>
      <c r="E313" s="21">
        <v>63352</v>
      </c>
      <c r="F313" s="21">
        <v>126563</v>
      </c>
      <c r="G313" s="24">
        <f t="shared" si="140"/>
        <v>182.70331771528802</v>
      </c>
      <c r="H313" s="21">
        <v>55178</v>
      </c>
      <c r="I313" s="24">
        <f t="shared" si="141"/>
        <v>207.80422625312119</v>
      </c>
      <c r="J313" s="24">
        <f t="shared" si="116"/>
        <v>95.49996023783288</v>
      </c>
      <c r="K313" s="21">
        <v>7065</v>
      </c>
      <c r="L313" s="24">
        <f t="shared" si="142"/>
        <v>5.582200169085752E-2</v>
      </c>
      <c r="M313" s="24">
        <f t="shared" si="143"/>
        <v>5.1023067606226604</v>
      </c>
      <c r="N313" s="24">
        <f t="shared" ref="N313:N315" si="150">(F313-F312)/F312</f>
        <v>0.15581592862165641</v>
      </c>
      <c r="O313" s="21">
        <v>798846</v>
      </c>
      <c r="P313" s="21">
        <v>1385948</v>
      </c>
      <c r="Q313" s="24">
        <f t="shared" si="119"/>
        <v>0.57638959037424209</v>
      </c>
      <c r="R313" s="21">
        <v>286357</v>
      </c>
      <c r="S313" s="21">
        <v>412305</v>
      </c>
      <c r="T313" s="24">
        <f t="shared" si="147"/>
        <v>0.6945271097852318</v>
      </c>
      <c r="U313" s="21">
        <f t="shared" si="149"/>
        <v>606.66419498359903</v>
      </c>
      <c r="V313" s="24"/>
      <c r="W313" s="24">
        <v>0</v>
      </c>
      <c r="X313" s="24">
        <f t="shared" si="120"/>
        <v>0</v>
      </c>
      <c r="Y313" s="24">
        <f t="shared" si="121"/>
        <v>0</v>
      </c>
      <c r="Z313" s="24">
        <f t="shared" si="122"/>
        <v>0</v>
      </c>
      <c r="AA313" s="24">
        <f t="shared" si="123"/>
        <v>0</v>
      </c>
      <c r="AB313" s="24">
        <f t="shared" si="124"/>
        <v>0</v>
      </c>
      <c r="AC313" s="24">
        <f t="shared" si="135"/>
        <v>6.1417469360934573</v>
      </c>
      <c r="AD313" s="21">
        <v>587102</v>
      </c>
      <c r="AE313" s="24">
        <f t="shared" si="125"/>
        <v>1.3606596468756706</v>
      </c>
      <c r="AF313" s="21">
        <v>36831</v>
      </c>
      <c r="AG313" s="24">
        <f t="shared" si="126"/>
        <v>2.6574590100061475E-2</v>
      </c>
      <c r="AH313" s="24">
        <f t="shared" si="127"/>
        <v>6.2733562481476809E-2</v>
      </c>
      <c r="AI313" s="24">
        <f t="shared" si="128"/>
        <v>-7921</v>
      </c>
      <c r="AJ313" s="21">
        <f t="shared" si="129"/>
        <v>-16024</v>
      </c>
      <c r="AK313" s="21">
        <v>70647</v>
      </c>
      <c r="AL313" s="21">
        <v>53354</v>
      </c>
      <c r="AM313" s="21">
        <f t="shared" si="130"/>
        <v>-86606</v>
      </c>
      <c r="AN313" s="21">
        <f t="shared" si="131"/>
        <v>-12415</v>
      </c>
      <c r="AO313" s="24">
        <f t="shared" si="132"/>
        <v>-9971</v>
      </c>
      <c r="AP313" s="21">
        <f t="shared" si="133"/>
        <v>-64220</v>
      </c>
      <c r="AQ313" s="21">
        <f t="shared" si="134"/>
        <v>29766</v>
      </c>
      <c r="AR313" s="5"/>
      <c r="AS313" s="11"/>
      <c r="AT313" s="5"/>
      <c r="AU313" s="5"/>
      <c r="AV313" s="5"/>
      <c r="AW313" s="5"/>
      <c r="AX313" s="5"/>
      <c r="AY313" s="5"/>
      <c r="AZ313" s="5"/>
    </row>
    <row r="314" spans="1:52" s="3" customFormat="1">
      <c r="A314" s="4" t="s">
        <v>352</v>
      </c>
      <c r="B314" s="21">
        <v>34054</v>
      </c>
      <c r="C314" s="21">
        <v>107269</v>
      </c>
      <c r="D314" s="24">
        <f t="shared" si="145"/>
        <v>115.87420410370191</v>
      </c>
      <c r="E314" s="21">
        <v>47328</v>
      </c>
      <c r="F314" s="21">
        <v>139877</v>
      </c>
      <c r="G314" s="24">
        <f t="shared" si="140"/>
        <v>123.49936015213366</v>
      </c>
      <c r="H314" s="21">
        <v>49621</v>
      </c>
      <c r="I314" s="24">
        <f t="shared" si="141"/>
        <v>168.84342167821086</v>
      </c>
      <c r="J314" s="24">
        <f t="shared" si="116"/>
        <v>70.530142577624702</v>
      </c>
      <c r="K314" s="21">
        <v>-15229</v>
      </c>
      <c r="L314" s="24">
        <f t="shared" si="142"/>
        <v>-0.10887422521215068</v>
      </c>
      <c r="M314" s="24">
        <f t="shared" si="143"/>
        <v>5.1457463092433171</v>
      </c>
      <c r="N314" s="24">
        <f t="shared" si="150"/>
        <v>0.10519662144544614</v>
      </c>
      <c r="O314" s="21">
        <v>786431</v>
      </c>
      <c r="P314" s="21">
        <v>1299342</v>
      </c>
      <c r="Q314" s="24">
        <f t="shared" si="119"/>
        <v>0.60525327434963239</v>
      </c>
      <c r="R314" s="21">
        <v>313723</v>
      </c>
      <c r="S314" s="21">
        <v>332726</v>
      </c>
      <c r="T314" s="24">
        <f t="shared" si="147"/>
        <v>0.94288694000468853</v>
      </c>
      <c r="U314" s="21">
        <f t="shared" si="149"/>
        <v>478.63825428645896</v>
      </c>
      <c r="V314" s="24"/>
      <c r="W314" s="24">
        <v>0</v>
      </c>
      <c r="X314" s="24">
        <f t="shared" si="120"/>
        <v>0</v>
      </c>
      <c r="Y314" s="24">
        <f t="shared" si="121"/>
        <v>0</v>
      </c>
      <c r="Z314" s="24">
        <f t="shared" si="122"/>
        <v>0</v>
      </c>
      <c r="AA314" s="24">
        <f t="shared" si="123"/>
        <v>0</v>
      </c>
      <c r="AB314" s="24">
        <f t="shared" si="124"/>
        <v>0</v>
      </c>
      <c r="AC314" s="24">
        <f t="shared" si="135"/>
        <v>6.1137234768343545</v>
      </c>
      <c r="AD314" s="21">
        <v>512911</v>
      </c>
      <c r="AE314" s="24">
        <f t="shared" si="125"/>
        <v>1.5332699045253464</v>
      </c>
      <c r="AF314" s="21">
        <v>28910</v>
      </c>
      <c r="AG314" s="24">
        <f t="shared" si="126"/>
        <v>2.2249723321496571E-2</v>
      </c>
      <c r="AH314" s="24">
        <f t="shared" si="127"/>
        <v>5.6364554474362998E-2</v>
      </c>
      <c r="AI314" s="24">
        <f t="shared" si="128"/>
        <v>-2723</v>
      </c>
      <c r="AJ314" s="21">
        <f t="shared" si="129"/>
        <v>-43573</v>
      </c>
      <c r="AK314" s="21">
        <v>70668</v>
      </c>
      <c r="AL314" s="21">
        <v>43383</v>
      </c>
      <c r="AM314" s="21">
        <f t="shared" si="130"/>
        <v>-34049</v>
      </c>
      <c r="AN314" s="21">
        <f t="shared" si="131"/>
        <v>-27253</v>
      </c>
      <c r="AO314" s="24">
        <f t="shared" si="132"/>
        <v>-4947</v>
      </c>
      <c r="AP314" s="21">
        <f t="shared" si="133"/>
        <v>-1849</v>
      </c>
      <c r="AQ314" s="21">
        <f t="shared" si="134"/>
        <v>44139</v>
      </c>
      <c r="AR314" s="5"/>
      <c r="AS314" s="11"/>
      <c r="AT314" s="5"/>
      <c r="AU314" s="5"/>
      <c r="AV314" s="5"/>
      <c r="AW314" s="5"/>
      <c r="AX314" s="5"/>
      <c r="AY314" s="5"/>
      <c r="AZ314" s="5"/>
    </row>
    <row r="315" spans="1:52" s="3" customFormat="1">
      <c r="A315" s="4" t="s">
        <v>71</v>
      </c>
      <c r="B315" s="21">
        <v>33194</v>
      </c>
      <c r="C315" s="21">
        <v>90441</v>
      </c>
      <c r="D315" s="24">
        <f t="shared" si="145"/>
        <v>133.96368903484037</v>
      </c>
      <c r="E315" s="21">
        <v>3755</v>
      </c>
      <c r="F315" s="21">
        <v>110510</v>
      </c>
      <c r="G315" s="24">
        <f t="shared" si="140"/>
        <v>12.402271287666274</v>
      </c>
      <c r="H315" s="21">
        <v>48364</v>
      </c>
      <c r="I315" s="24">
        <f t="shared" si="141"/>
        <v>195.18647516060196</v>
      </c>
      <c r="J315" s="24">
        <f t="shared" si="116"/>
        <v>-48.820514838095306</v>
      </c>
      <c r="K315" s="21">
        <v>19971</v>
      </c>
      <c r="L315" s="24">
        <f t="shared" si="142"/>
        <v>0.18071667722378065</v>
      </c>
      <c r="M315" s="24">
        <f t="shared" si="143"/>
        <v>5.0434015789108813</v>
      </c>
      <c r="N315" s="24">
        <f t="shared" si="150"/>
        <v>-0.2099487406793111</v>
      </c>
      <c r="O315" s="21">
        <v>759178</v>
      </c>
      <c r="P315" s="21">
        <v>1265293</v>
      </c>
      <c r="Q315" s="24">
        <f t="shared" si="119"/>
        <v>0.60000173872770968</v>
      </c>
      <c r="R315" s="21">
        <v>361571</v>
      </c>
      <c r="S315" s="21">
        <v>536021</v>
      </c>
      <c r="T315" s="24">
        <f t="shared" si="147"/>
        <v>0.67454633307277145</v>
      </c>
      <c r="U315" s="21">
        <f t="shared" si="149"/>
        <v>292.91263732223712</v>
      </c>
      <c r="V315" s="24"/>
      <c r="W315" s="24">
        <v>0</v>
      </c>
      <c r="X315" s="24">
        <f t="shared" si="120"/>
        <v>0</v>
      </c>
      <c r="Y315" s="24">
        <f t="shared" si="121"/>
        <v>0</v>
      </c>
      <c r="Z315" s="24">
        <f t="shared" si="122"/>
        <v>0</v>
      </c>
      <c r="AA315" s="24">
        <f t="shared" si="123"/>
        <v>0</v>
      </c>
      <c r="AB315" s="24">
        <f t="shared" si="124"/>
        <v>0</v>
      </c>
      <c r="AC315" s="24">
        <f t="shared" si="135"/>
        <v>6.1021911053923219</v>
      </c>
      <c r="AD315" s="21">
        <v>506115</v>
      </c>
      <c r="AE315" s="24">
        <f t="shared" si="125"/>
        <v>1.5000108670954231</v>
      </c>
      <c r="AF315" s="21">
        <v>26187</v>
      </c>
      <c r="AG315" s="24">
        <f t="shared" si="126"/>
        <v>2.0696392060969279E-2</v>
      </c>
      <c r="AH315" s="24">
        <f t="shared" si="127"/>
        <v>5.174120506209063E-2</v>
      </c>
      <c r="AI315" s="24">
        <f t="shared" si="128"/>
        <v>-26187</v>
      </c>
      <c r="AJ315" s="21">
        <f t="shared" si="129"/>
        <v>749589</v>
      </c>
      <c r="AK315" s="21">
        <v>72314</v>
      </c>
      <c r="AL315" s="21">
        <v>38436</v>
      </c>
      <c r="AM315" s="21">
        <f t="shared" si="130"/>
        <v>1271738</v>
      </c>
      <c r="AN315" s="21">
        <f t="shared" si="131"/>
        <v>-147886</v>
      </c>
      <c r="AO315" s="24">
        <f t="shared" si="132"/>
        <v>-38436</v>
      </c>
      <c r="AP315" s="21">
        <f t="shared" si="133"/>
        <v>1458060</v>
      </c>
      <c r="AQ315" s="21">
        <f t="shared" si="134"/>
        <v>6216</v>
      </c>
      <c r="AR315" s="5"/>
      <c r="AS315" s="11"/>
      <c r="AT315" s="5"/>
      <c r="AU315" s="5"/>
      <c r="AV315" s="5"/>
      <c r="AW315" s="5"/>
      <c r="AX315" s="5"/>
      <c r="AY315" s="5"/>
      <c r="AZ315" s="5"/>
    </row>
    <row r="316" spans="1:52" s="15" customFormat="1">
      <c r="A316" s="12" t="s">
        <v>360</v>
      </c>
      <c r="B316" s="46">
        <v>164394</v>
      </c>
      <c r="C316" s="46">
        <v>791685</v>
      </c>
      <c r="D316" s="32">
        <f t="shared" si="145"/>
        <v>75.792531120331944</v>
      </c>
      <c r="E316" s="46">
        <v>753344</v>
      </c>
      <c r="F316" s="46">
        <v>1251396</v>
      </c>
      <c r="G316" s="32">
        <f t="shared" si="140"/>
        <v>219.73105236072354</v>
      </c>
      <c r="H316" s="46">
        <v>277653</v>
      </c>
      <c r="I316" s="32">
        <f t="shared" si="141"/>
        <v>128.00968188105116</v>
      </c>
      <c r="J316" s="32">
        <f t="shared" si="116"/>
        <v>167.51390160000432</v>
      </c>
      <c r="K316" s="46">
        <v>754555</v>
      </c>
      <c r="L316" s="32">
        <f t="shared" si="142"/>
        <v>0.60297060243120482</v>
      </c>
      <c r="M316" s="32">
        <f t="shared" si="143"/>
        <v>6.097394762451712</v>
      </c>
      <c r="N316" s="32"/>
      <c r="O316" s="46">
        <v>611292</v>
      </c>
      <c r="P316" s="46">
        <v>2537031</v>
      </c>
      <c r="Q316" s="32">
        <f t="shared" si="119"/>
        <v>0.24094778502903591</v>
      </c>
      <c r="R316" s="46">
        <v>1773805</v>
      </c>
      <c r="S316" s="46">
        <v>473292</v>
      </c>
      <c r="T316" s="32">
        <f t="shared" si="147"/>
        <v>3.7478026250179592</v>
      </c>
      <c r="U316" s="46">
        <f t="shared" si="149"/>
        <v>591.65013756454221</v>
      </c>
      <c r="V316" s="32"/>
      <c r="W316" s="32" t="s">
        <v>417</v>
      </c>
      <c r="X316" s="32" t="e">
        <f t="shared" si="120"/>
        <v>#VALUE!</v>
      </c>
      <c r="Y316" s="32" t="e">
        <f t="shared" si="121"/>
        <v>#VALUE!</v>
      </c>
      <c r="Z316" s="32" t="e">
        <f t="shared" si="122"/>
        <v>#VALUE!</v>
      </c>
      <c r="AA316" s="32" t="e">
        <f t="shared" si="123"/>
        <v>#VALUE!</v>
      </c>
      <c r="AB316" s="32" t="e">
        <f t="shared" si="124"/>
        <v>#VALUE!</v>
      </c>
      <c r="AC316" s="32">
        <f t="shared" si="135"/>
        <v>6.4043257739015438</v>
      </c>
      <c r="AD316" s="32"/>
      <c r="AE316" s="32" t="e">
        <f t="shared" si="125"/>
        <v>#DIV/0!</v>
      </c>
      <c r="AF316" s="32"/>
      <c r="AG316" s="32">
        <f t="shared" si="126"/>
        <v>0</v>
      </c>
      <c r="AH316" s="32" t="e">
        <f t="shared" si="127"/>
        <v>#DIV/0!</v>
      </c>
      <c r="AI316" s="32">
        <f t="shared" si="128"/>
        <v>451893</v>
      </c>
      <c r="AJ316" s="46">
        <f t="shared" si="129"/>
        <v>700039</v>
      </c>
      <c r="AK316" s="32"/>
      <c r="AL316" s="32"/>
      <c r="AM316" s="46">
        <f t="shared" si="130"/>
        <v>757393</v>
      </c>
      <c r="AN316" s="46">
        <f t="shared" si="131"/>
        <v>287849</v>
      </c>
      <c r="AO316" s="32">
        <f t="shared" si="132"/>
        <v>573887</v>
      </c>
      <c r="AP316" s="46">
        <f t="shared" si="133"/>
        <v>-104343</v>
      </c>
      <c r="AQ316" s="46">
        <f t="shared" si="134"/>
        <v>-754555</v>
      </c>
      <c r="AR316" s="13"/>
      <c r="AS316" s="14"/>
      <c r="AT316" s="13"/>
      <c r="AU316" s="13"/>
      <c r="AV316" s="13"/>
      <c r="AW316" s="13"/>
      <c r="AX316" s="13"/>
      <c r="AY316" s="13"/>
      <c r="AZ316" s="13"/>
    </row>
    <row r="317" spans="1:52" s="15" customFormat="1">
      <c r="A317" s="12" t="s">
        <v>359</v>
      </c>
      <c r="B317" s="46">
        <v>202306</v>
      </c>
      <c r="C317" s="46">
        <v>1357887</v>
      </c>
      <c r="D317" s="32">
        <f t="shared" si="145"/>
        <v>54.379848985961281</v>
      </c>
      <c r="E317" s="46">
        <v>1453383</v>
      </c>
      <c r="F317" s="46">
        <v>1835240</v>
      </c>
      <c r="G317" s="32">
        <f t="shared" si="140"/>
        <v>289.05472581242776</v>
      </c>
      <c r="H317" s="46">
        <v>632588</v>
      </c>
      <c r="I317" s="32">
        <f t="shared" si="141"/>
        <v>170.03964247393193</v>
      </c>
      <c r="J317" s="32">
        <f t="shared" si="116"/>
        <v>173.39493232445713</v>
      </c>
      <c r="K317" s="46">
        <v>143752</v>
      </c>
      <c r="L317" s="32">
        <f t="shared" si="142"/>
        <v>7.8328719949434411E-2</v>
      </c>
      <c r="M317" s="32">
        <f t="shared" si="143"/>
        <v>6.2636928663320184</v>
      </c>
      <c r="N317" s="32">
        <f>(F317-F316)/F316</f>
        <v>0.46655415232268604</v>
      </c>
      <c r="O317" s="46">
        <v>899141</v>
      </c>
      <c r="P317" s="46">
        <v>3294424</v>
      </c>
      <c r="Q317" s="32">
        <f t="shared" si="119"/>
        <v>0.27292813554053758</v>
      </c>
      <c r="R317" s="46">
        <v>2260883</v>
      </c>
      <c r="S317" s="46">
        <v>761141</v>
      </c>
      <c r="T317" s="32">
        <f t="shared" si="147"/>
        <v>2.9703865643816325</v>
      </c>
      <c r="U317" s="46">
        <f t="shared" si="149"/>
        <v>686.9474783167276</v>
      </c>
      <c r="V317" s="32"/>
      <c r="W317" s="32">
        <v>1</v>
      </c>
      <c r="X317" s="32">
        <f t="shared" si="120"/>
        <v>173.39493232445713</v>
      </c>
      <c r="Y317" s="32">
        <f t="shared" si="121"/>
        <v>54.379848985961281</v>
      </c>
      <c r="Z317" s="32">
        <f t="shared" si="122"/>
        <v>289.05472581242776</v>
      </c>
      <c r="AA317" s="32">
        <f t="shared" si="123"/>
        <v>170.03964247393193</v>
      </c>
      <c r="AB317" s="32">
        <f t="shared" si="124"/>
        <v>7.8328719949434411E-2</v>
      </c>
      <c r="AC317" s="32">
        <f t="shared" si="135"/>
        <v>6.5177794931367536</v>
      </c>
      <c r="AD317" s="46">
        <v>2395283</v>
      </c>
      <c r="AE317" s="32">
        <f t="shared" si="125"/>
        <v>0.37537986116880551</v>
      </c>
      <c r="AF317" s="46">
        <v>451893</v>
      </c>
      <c r="AG317" s="32">
        <f t="shared" si="126"/>
        <v>0.1371690468500715</v>
      </c>
      <c r="AH317" s="32">
        <f t="shared" si="127"/>
        <v>0.18865954461330875</v>
      </c>
      <c r="AI317" s="32">
        <f t="shared" si="128"/>
        <v>-244437</v>
      </c>
      <c r="AJ317" s="46">
        <f t="shared" si="129"/>
        <v>1678358</v>
      </c>
      <c r="AK317" s="46">
        <v>1033541</v>
      </c>
      <c r="AL317" s="46">
        <v>573887</v>
      </c>
      <c r="AM317" s="46">
        <f t="shared" si="130"/>
        <v>1804930</v>
      </c>
      <c r="AN317" s="46">
        <f t="shared" si="131"/>
        <v>859804</v>
      </c>
      <c r="AO317" s="32">
        <f t="shared" si="132"/>
        <v>-361612</v>
      </c>
      <c r="AP317" s="46">
        <f t="shared" si="133"/>
        <v>1306738</v>
      </c>
      <c r="AQ317" s="46">
        <f t="shared" si="134"/>
        <v>308141</v>
      </c>
      <c r="AR317" s="13"/>
      <c r="AS317" s="14"/>
      <c r="AT317" s="13"/>
      <c r="AU317" s="13"/>
      <c r="AV317" s="13"/>
      <c r="AW317" s="13"/>
      <c r="AX317" s="13"/>
      <c r="AY317" s="13"/>
      <c r="AZ317" s="13"/>
    </row>
    <row r="318" spans="1:52" s="15" customFormat="1">
      <c r="A318" s="12" t="s">
        <v>358</v>
      </c>
      <c r="B318" s="46">
        <v>249008</v>
      </c>
      <c r="C318" s="46">
        <v>2263483</v>
      </c>
      <c r="D318" s="32">
        <f t="shared" si="145"/>
        <v>40.154010434361552</v>
      </c>
      <c r="E318" s="46">
        <v>3131741</v>
      </c>
      <c r="F318" s="46">
        <v>2546029</v>
      </c>
      <c r="G318" s="32">
        <f t="shared" si="140"/>
        <v>448.96796737193483</v>
      </c>
      <c r="H318" s="46">
        <v>768793</v>
      </c>
      <c r="I318" s="32">
        <f t="shared" si="141"/>
        <v>123.97241110271207</v>
      </c>
      <c r="J318" s="32">
        <f t="shared" si="116"/>
        <v>365.14956670358436</v>
      </c>
      <c r="K318" s="46">
        <v>96638</v>
      </c>
      <c r="L318" s="32">
        <f t="shared" si="142"/>
        <v>3.7956362633732768E-2</v>
      </c>
      <c r="M318" s="32">
        <f t="shared" si="143"/>
        <v>6.405863346084427</v>
      </c>
      <c r="N318" s="32">
        <f t="shared" ref="N318:N321" si="151">(F318-F317)/F317</f>
        <v>0.38730029859854842</v>
      </c>
      <c r="O318" s="46">
        <v>1758945</v>
      </c>
      <c r="P318" s="46">
        <v>5099354</v>
      </c>
      <c r="Q318" s="32">
        <f t="shared" si="119"/>
        <v>0.34493486822056285</v>
      </c>
      <c r="R318" s="46">
        <v>3640611</v>
      </c>
      <c r="S318" s="46">
        <v>1348080</v>
      </c>
      <c r="T318" s="32">
        <f t="shared" si="147"/>
        <v>2.7005897276126047</v>
      </c>
      <c r="U318" s="46">
        <f t="shared" si="149"/>
        <v>978.28191197522654</v>
      </c>
      <c r="V318" s="32"/>
      <c r="W318" s="32">
        <v>1</v>
      </c>
      <c r="X318" s="32">
        <f t="shared" si="120"/>
        <v>365.14956670358436</v>
      </c>
      <c r="Y318" s="32">
        <f t="shared" si="121"/>
        <v>40.154010434361552</v>
      </c>
      <c r="Z318" s="32">
        <f t="shared" si="122"/>
        <v>448.96796737193483</v>
      </c>
      <c r="AA318" s="32">
        <f t="shared" si="123"/>
        <v>123.97241110271207</v>
      </c>
      <c r="AB318" s="32">
        <f t="shared" si="124"/>
        <v>3.7956362633732768E-2</v>
      </c>
      <c r="AC318" s="32">
        <f t="shared" si="135"/>
        <v>6.707515161979261</v>
      </c>
      <c r="AD318" s="46">
        <v>3340409</v>
      </c>
      <c r="AE318" s="32">
        <f t="shared" si="125"/>
        <v>0.52656575886366008</v>
      </c>
      <c r="AF318" s="46">
        <v>207456</v>
      </c>
      <c r="AG318" s="32">
        <f t="shared" si="126"/>
        <v>4.0682800213517244E-2</v>
      </c>
      <c r="AH318" s="32">
        <f t="shared" si="127"/>
        <v>6.210496978064662E-2</v>
      </c>
      <c r="AI318" s="32">
        <f t="shared" si="128"/>
        <v>-117995</v>
      </c>
      <c r="AJ318" s="46">
        <f t="shared" si="129"/>
        <v>-67777</v>
      </c>
      <c r="AK318" s="46">
        <v>1404958</v>
      </c>
      <c r="AL318" s="46">
        <v>212275</v>
      </c>
      <c r="AM318" s="46">
        <f t="shared" si="130"/>
        <v>-237107</v>
      </c>
      <c r="AN318" s="46">
        <f t="shared" si="131"/>
        <v>-251568</v>
      </c>
      <c r="AO318" s="32">
        <f t="shared" si="132"/>
        <v>-65833</v>
      </c>
      <c r="AP318" s="46">
        <f t="shared" si="133"/>
        <v>80294</v>
      </c>
      <c r="AQ318" s="46">
        <f t="shared" si="134"/>
        <v>110818</v>
      </c>
      <c r="AR318" s="13"/>
      <c r="AS318" s="14"/>
      <c r="AT318" s="13"/>
      <c r="AU318" s="13"/>
      <c r="AV318" s="13"/>
      <c r="AW318" s="13"/>
      <c r="AX318" s="13"/>
      <c r="AY318" s="13"/>
      <c r="AZ318" s="13"/>
    </row>
    <row r="319" spans="1:52" s="15" customFormat="1">
      <c r="A319" s="12" t="s">
        <v>357</v>
      </c>
      <c r="B319" s="46">
        <v>248570</v>
      </c>
      <c r="C319" s="46">
        <v>1419218</v>
      </c>
      <c r="D319" s="32">
        <f t="shared" si="145"/>
        <v>63.928198486772295</v>
      </c>
      <c r="E319" s="46">
        <v>3063964</v>
      </c>
      <c r="F319" s="46">
        <v>1629204</v>
      </c>
      <c r="G319" s="32">
        <f t="shared" si="140"/>
        <v>686.43758547118716</v>
      </c>
      <c r="H319" s="46">
        <v>647235</v>
      </c>
      <c r="I319" s="32">
        <f t="shared" si="141"/>
        <v>166.4584123087503</v>
      </c>
      <c r="J319" s="32">
        <f t="shared" si="116"/>
        <v>583.90737164920915</v>
      </c>
      <c r="K319" s="46">
        <v>383043</v>
      </c>
      <c r="L319" s="32">
        <f t="shared" si="142"/>
        <v>0.23511052022951084</v>
      </c>
      <c r="M319" s="32">
        <f t="shared" si="143"/>
        <v>6.2119754676893066</v>
      </c>
      <c r="N319" s="32">
        <f t="shared" si="151"/>
        <v>-0.36009998315023123</v>
      </c>
      <c r="O319" s="46">
        <v>1507377</v>
      </c>
      <c r="P319" s="46">
        <v>4862247</v>
      </c>
      <c r="Q319" s="32">
        <f t="shared" si="119"/>
        <v>0.31001654173471649</v>
      </c>
      <c r="R319" s="46">
        <v>3513805</v>
      </c>
      <c r="S319" s="46">
        <v>1371609</v>
      </c>
      <c r="T319" s="32">
        <f t="shared" si="147"/>
        <v>2.5618124407174347</v>
      </c>
      <c r="U319" s="46">
        <f t="shared" si="149"/>
        <v>1500.9666784361484</v>
      </c>
      <c r="V319" s="32"/>
      <c r="W319" s="32">
        <v>1</v>
      </c>
      <c r="X319" s="32">
        <f t="shared" si="120"/>
        <v>583.90737164920915</v>
      </c>
      <c r="Y319" s="32">
        <f t="shared" si="121"/>
        <v>63.928198486772295</v>
      </c>
      <c r="Z319" s="32">
        <f t="shared" si="122"/>
        <v>686.43758547118716</v>
      </c>
      <c r="AA319" s="32">
        <f t="shared" si="123"/>
        <v>166.4584123087503</v>
      </c>
      <c r="AB319" s="32">
        <f t="shared" si="124"/>
        <v>0.23511052022951084</v>
      </c>
      <c r="AC319" s="32">
        <f t="shared" si="135"/>
        <v>6.6868370170355629</v>
      </c>
      <c r="AD319" s="46">
        <v>3354870</v>
      </c>
      <c r="AE319" s="32">
        <f t="shared" si="125"/>
        <v>0.44931010739611371</v>
      </c>
      <c r="AF319" s="46">
        <v>89461</v>
      </c>
      <c r="AG319" s="32">
        <f t="shared" si="126"/>
        <v>1.8399106421372671E-2</v>
      </c>
      <c r="AH319" s="32">
        <f t="shared" si="127"/>
        <v>2.666601090355215E-2</v>
      </c>
      <c r="AI319" s="32">
        <f t="shared" si="128"/>
        <v>-32793</v>
      </c>
      <c r="AJ319" s="46">
        <f t="shared" si="129"/>
        <v>-303619</v>
      </c>
      <c r="AK319" s="46">
        <v>1295453</v>
      </c>
      <c r="AL319" s="46">
        <v>146442</v>
      </c>
      <c r="AM319" s="46">
        <f t="shared" si="130"/>
        <v>-476234</v>
      </c>
      <c r="AN319" s="46">
        <f t="shared" si="131"/>
        <v>-481398</v>
      </c>
      <c r="AO319" s="32">
        <f t="shared" si="132"/>
        <v>-9219</v>
      </c>
      <c r="AP319" s="46">
        <f t="shared" si="133"/>
        <v>14383</v>
      </c>
      <c r="AQ319" s="46">
        <f t="shared" si="134"/>
        <v>-293582</v>
      </c>
      <c r="AR319" s="13"/>
      <c r="AS319" s="14"/>
      <c r="AT319" s="13"/>
      <c r="AU319" s="13"/>
      <c r="AV319" s="13"/>
      <c r="AW319" s="13"/>
      <c r="AX319" s="13"/>
      <c r="AY319" s="13"/>
      <c r="AZ319" s="13"/>
    </row>
    <row r="320" spans="1:52" s="15" customFormat="1">
      <c r="A320" s="12" t="s">
        <v>356</v>
      </c>
      <c r="B320" s="46">
        <v>227671</v>
      </c>
      <c r="C320" s="46">
        <v>1113768</v>
      </c>
      <c r="D320" s="32">
        <f t="shared" si="145"/>
        <v>74.611512451426151</v>
      </c>
      <c r="E320" s="46">
        <v>2760345</v>
      </c>
      <c r="F320" s="46">
        <v>1224827</v>
      </c>
      <c r="G320" s="32">
        <f t="shared" si="140"/>
        <v>822.5863121893949</v>
      </c>
      <c r="H320" s="46">
        <v>759160</v>
      </c>
      <c r="I320" s="32">
        <f t="shared" si="141"/>
        <v>248.78915537167524</v>
      </c>
      <c r="J320" s="32">
        <f t="shared" si="116"/>
        <v>648.40866926914578</v>
      </c>
      <c r="K320" s="46">
        <v>190910</v>
      </c>
      <c r="L320" s="32">
        <f t="shared" si="142"/>
        <v>0.15586691018405049</v>
      </c>
      <c r="M320" s="32">
        <f t="shared" si="143"/>
        <v>6.0880747513526536</v>
      </c>
      <c r="N320" s="32">
        <f t="shared" si="151"/>
        <v>-0.24820525851888406</v>
      </c>
      <c r="O320" s="46">
        <v>1025979</v>
      </c>
      <c r="P320" s="46">
        <v>4386013</v>
      </c>
      <c r="Q320" s="32">
        <f t="shared" si="119"/>
        <v>0.23392064729402307</v>
      </c>
      <c r="R320" s="46">
        <v>3152748</v>
      </c>
      <c r="S320" s="46">
        <v>952692</v>
      </c>
      <c r="T320" s="32">
        <f t="shared" si="147"/>
        <v>3.3093045811238051</v>
      </c>
      <c r="U320" s="46">
        <f t="shared" si="149"/>
        <v>1794.5515161918263</v>
      </c>
      <c r="V320" s="32"/>
      <c r="W320" s="32">
        <v>1</v>
      </c>
      <c r="X320" s="32">
        <f t="shared" si="120"/>
        <v>648.40866926914578</v>
      </c>
      <c r="Y320" s="32">
        <f t="shared" si="121"/>
        <v>74.611512451426151</v>
      </c>
      <c r="Z320" s="32">
        <f t="shared" si="122"/>
        <v>822.5863121893949</v>
      </c>
      <c r="AA320" s="32">
        <f t="shared" si="123"/>
        <v>248.78915537167524</v>
      </c>
      <c r="AB320" s="32">
        <f t="shared" si="124"/>
        <v>0.15586691018405049</v>
      </c>
      <c r="AC320" s="32">
        <f t="shared" si="135"/>
        <v>6.6420699145781432</v>
      </c>
      <c r="AD320" s="46">
        <v>3360034</v>
      </c>
      <c r="AE320" s="32">
        <f t="shared" si="125"/>
        <v>0.30534780302818365</v>
      </c>
      <c r="AF320" s="46">
        <v>56668</v>
      </c>
      <c r="AG320" s="32">
        <f t="shared" si="126"/>
        <v>1.2920162343340067E-2</v>
      </c>
      <c r="AH320" s="32">
        <f t="shared" si="127"/>
        <v>1.6865305529646425E-2</v>
      </c>
      <c r="AI320" s="32">
        <f t="shared" si="128"/>
        <v>44464</v>
      </c>
      <c r="AJ320" s="46">
        <f t="shared" si="129"/>
        <v>-283600</v>
      </c>
      <c r="AK320" s="46">
        <v>1118357</v>
      </c>
      <c r="AL320" s="46">
        <v>137223</v>
      </c>
      <c r="AM320" s="46">
        <f t="shared" si="130"/>
        <v>-155363</v>
      </c>
      <c r="AN320" s="46">
        <f t="shared" si="131"/>
        <v>-176264</v>
      </c>
      <c r="AO320" s="32">
        <f t="shared" si="132"/>
        <v>46189</v>
      </c>
      <c r="AP320" s="46">
        <f t="shared" si="133"/>
        <v>-25288</v>
      </c>
      <c r="AQ320" s="46">
        <f t="shared" si="134"/>
        <v>-134242</v>
      </c>
      <c r="AR320" s="13"/>
      <c r="AS320" s="14"/>
      <c r="AT320" s="13"/>
      <c r="AU320" s="13"/>
      <c r="AV320" s="13"/>
      <c r="AW320" s="13"/>
      <c r="AX320" s="13"/>
      <c r="AY320" s="13"/>
      <c r="AZ320" s="13"/>
    </row>
    <row r="321" spans="1:52" s="15" customFormat="1">
      <c r="A321" s="12" t="s">
        <v>72</v>
      </c>
      <c r="B321" s="46">
        <v>224451</v>
      </c>
      <c r="C321" s="46">
        <v>1220920</v>
      </c>
      <c r="D321" s="32">
        <f t="shared" si="145"/>
        <v>67.100723225108936</v>
      </c>
      <c r="E321" s="46">
        <v>2476745</v>
      </c>
      <c r="F321" s="46">
        <v>1418110</v>
      </c>
      <c r="G321" s="32">
        <f t="shared" si="140"/>
        <v>637.47658855801035</v>
      </c>
      <c r="H321" s="46">
        <v>458423</v>
      </c>
      <c r="I321" s="32">
        <f t="shared" si="141"/>
        <v>137.0477959243849</v>
      </c>
      <c r="J321" s="32">
        <f t="shared" si="116"/>
        <v>567.52951585873438</v>
      </c>
      <c r="K321" s="46">
        <v>233824</v>
      </c>
      <c r="L321" s="32">
        <f t="shared" si="142"/>
        <v>0.16488424734329496</v>
      </c>
      <c r="M321" s="32">
        <f t="shared" si="143"/>
        <v>6.1517099195213465</v>
      </c>
      <c r="N321" s="32">
        <f t="shared" si="151"/>
        <v>0.15780432665184552</v>
      </c>
      <c r="O321" s="46">
        <v>849715</v>
      </c>
      <c r="P321" s="46">
        <v>4230650</v>
      </c>
      <c r="Q321" s="32">
        <f t="shared" si="119"/>
        <v>0.20084738751728456</v>
      </c>
      <c r="R321" s="46">
        <v>2998171</v>
      </c>
      <c r="S321" s="46">
        <v>758277</v>
      </c>
      <c r="T321" s="32">
        <f t="shared" si="147"/>
        <v>3.9539258081149766</v>
      </c>
      <c r="U321" s="46">
        <f t="shared" si="149"/>
        <v>1409.3195078135818</v>
      </c>
      <c r="V321" s="32"/>
      <c r="W321" s="32">
        <v>1</v>
      </c>
      <c r="X321" s="32">
        <f t="shared" si="120"/>
        <v>567.52951585873438</v>
      </c>
      <c r="Y321" s="32">
        <f t="shared" si="121"/>
        <v>67.100723225108936</v>
      </c>
      <c r="Z321" s="32">
        <f t="shared" si="122"/>
        <v>637.47658855801035</v>
      </c>
      <c r="AA321" s="32">
        <f t="shared" si="123"/>
        <v>137.0477959243849</v>
      </c>
      <c r="AB321" s="32">
        <f t="shared" si="124"/>
        <v>0.16488424734329496</v>
      </c>
      <c r="AC321" s="32">
        <f t="shared" si="135"/>
        <v>6.6264070978068155</v>
      </c>
      <c r="AD321" s="46">
        <v>3380935</v>
      </c>
      <c r="AE321" s="32">
        <f t="shared" si="125"/>
        <v>0.2513254469547625</v>
      </c>
      <c r="AF321" s="46">
        <v>101132</v>
      </c>
      <c r="AG321" s="32">
        <f t="shared" si="126"/>
        <v>2.3904600947844894E-2</v>
      </c>
      <c r="AH321" s="32">
        <f t="shared" si="127"/>
        <v>2.9912435465337252E-2</v>
      </c>
      <c r="AI321" s="32">
        <f t="shared" si="128"/>
        <v>-101132</v>
      </c>
      <c r="AJ321" s="46">
        <f t="shared" si="129"/>
        <v>-2175364</v>
      </c>
      <c r="AK321" s="46">
        <v>1069627</v>
      </c>
      <c r="AL321" s="46">
        <v>183412</v>
      </c>
      <c r="AM321" s="46">
        <f t="shared" si="130"/>
        <v>-1979809</v>
      </c>
      <c r="AN321" s="46">
        <f t="shared" si="131"/>
        <v>-219232</v>
      </c>
      <c r="AO321" s="32">
        <f t="shared" si="132"/>
        <v>-183412</v>
      </c>
      <c r="AP321" s="46">
        <f t="shared" si="133"/>
        <v>-1577165</v>
      </c>
      <c r="AQ321" s="46">
        <f t="shared" si="134"/>
        <v>-132692</v>
      </c>
      <c r="AR321" s="13"/>
      <c r="AS321" s="14"/>
      <c r="AT321" s="13"/>
      <c r="AU321" s="13"/>
      <c r="AV321" s="13"/>
      <c r="AW321" s="13"/>
      <c r="AX321" s="13"/>
      <c r="AY321" s="13"/>
      <c r="AZ321" s="13"/>
    </row>
    <row r="322" spans="1:52" s="3" customFormat="1">
      <c r="A322" s="4" t="s">
        <v>378</v>
      </c>
      <c r="B322" s="21">
        <v>32500</v>
      </c>
      <c r="C322" s="21">
        <v>678513</v>
      </c>
      <c r="D322" s="24">
        <f t="shared" si="145"/>
        <v>17.483084332945722</v>
      </c>
      <c r="E322" s="21">
        <v>301381</v>
      </c>
      <c r="F322" s="21">
        <v>1281339</v>
      </c>
      <c r="G322" s="24">
        <f t="shared" si="140"/>
        <v>85.850867725090708</v>
      </c>
      <c r="H322" s="21">
        <v>264758</v>
      </c>
      <c r="I322" s="24">
        <f t="shared" si="141"/>
        <v>142.42419820990904</v>
      </c>
      <c r="J322" s="24">
        <f t="shared" si="116"/>
        <v>-39.090246151872606</v>
      </c>
      <c r="K322" s="21">
        <v>559936</v>
      </c>
      <c r="L322" s="24">
        <f t="shared" si="142"/>
        <v>0.4369928644956565</v>
      </c>
      <c r="M322" s="24">
        <f t="shared" si="143"/>
        <v>6.1076640449297761</v>
      </c>
      <c r="N322" s="24"/>
      <c r="O322" s="21">
        <v>630483</v>
      </c>
      <c r="P322" s="21">
        <v>2250841</v>
      </c>
      <c r="Q322" s="24">
        <f t="shared" si="119"/>
        <v>0.28010996778537445</v>
      </c>
      <c r="R322" s="21">
        <v>979453</v>
      </c>
      <c r="S322" s="21">
        <v>608993</v>
      </c>
      <c r="T322" s="24">
        <f t="shared" si="147"/>
        <v>1.6083156949258859</v>
      </c>
      <c r="U322" s="21">
        <f t="shared" si="149"/>
        <v>207.10489698056853</v>
      </c>
      <c r="V322" s="24"/>
      <c r="W322" s="24" t="s">
        <v>417</v>
      </c>
      <c r="X322" s="24" t="e">
        <f t="shared" si="120"/>
        <v>#VALUE!</v>
      </c>
      <c r="Y322" s="24" t="e">
        <f t="shared" si="121"/>
        <v>#VALUE!</v>
      </c>
      <c r="Z322" s="24" t="e">
        <f t="shared" si="122"/>
        <v>#VALUE!</v>
      </c>
      <c r="AA322" s="24" t="e">
        <f t="shared" si="123"/>
        <v>#VALUE!</v>
      </c>
      <c r="AB322" s="24" t="e">
        <f t="shared" si="124"/>
        <v>#VALUE!</v>
      </c>
      <c r="AC322" s="24">
        <f t="shared" si="135"/>
        <v>6.3523448174076638</v>
      </c>
      <c r="AD322" s="24"/>
      <c r="AE322" s="24" t="e">
        <f t="shared" si="125"/>
        <v>#DIV/0!</v>
      </c>
      <c r="AF322" s="24"/>
      <c r="AG322" s="24">
        <f t="shared" si="126"/>
        <v>0</v>
      </c>
      <c r="AH322" s="24" t="e">
        <f t="shared" si="127"/>
        <v>#DIV/0!</v>
      </c>
      <c r="AI322" s="24">
        <f t="shared" si="128"/>
        <v>0</v>
      </c>
      <c r="AJ322" s="21">
        <f t="shared" si="129"/>
        <v>36285</v>
      </c>
      <c r="AK322" s="24"/>
      <c r="AL322" s="24"/>
      <c r="AM322" s="21">
        <f t="shared" si="130"/>
        <v>280428</v>
      </c>
      <c r="AN322" s="21">
        <f t="shared" si="131"/>
        <v>19006</v>
      </c>
      <c r="AO322" s="24">
        <f t="shared" si="132"/>
        <v>0</v>
      </c>
      <c r="AP322" s="21">
        <f t="shared" si="133"/>
        <v>261422</v>
      </c>
      <c r="AQ322" s="21">
        <f t="shared" si="134"/>
        <v>-559936</v>
      </c>
      <c r="AR322" s="5"/>
      <c r="AS322" s="11"/>
      <c r="AT322" s="5"/>
      <c r="AU322" s="5"/>
      <c r="AV322" s="5"/>
      <c r="AW322" s="5"/>
      <c r="AX322" s="5"/>
      <c r="AY322" s="5"/>
      <c r="AZ322" s="5"/>
    </row>
    <row r="323" spans="1:52" s="3" customFormat="1">
      <c r="A323" s="4" t="s">
        <v>377</v>
      </c>
      <c r="B323" s="21">
        <v>35003</v>
      </c>
      <c r="C323" s="21">
        <v>643031</v>
      </c>
      <c r="D323" s="24">
        <f t="shared" si="145"/>
        <v>19.868552215989588</v>
      </c>
      <c r="E323" s="21">
        <v>337666</v>
      </c>
      <c r="F323" s="21">
        <v>1323912</v>
      </c>
      <c r="G323" s="24">
        <f t="shared" si="140"/>
        <v>93.093868776776716</v>
      </c>
      <c r="H323" s="21">
        <v>278495</v>
      </c>
      <c r="I323" s="24">
        <f t="shared" si="141"/>
        <v>158.08052022375281</v>
      </c>
      <c r="J323" s="24">
        <f t="shared" si="116"/>
        <v>-45.118099230986502</v>
      </c>
      <c r="K323" s="21">
        <v>813220</v>
      </c>
      <c r="L323" s="24">
        <f t="shared" si="142"/>
        <v>0.61425532814869865</v>
      </c>
      <c r="M323" s="24">
        <f t="shared" si="143"/>
        <v>6.1218591186500966</v>
      </c>
      <c r="N323" s="24">
        <f>(F323-F322)/F322</f>
        <v>3.3225399367380531E-2</v>
      </c>
      <c r="O323" s="21">
        <v>649489</v>
      </c>
      <c r="P323" s="21">
        <v>2531269</v>
      </c>
      <c r="Q323" s="24">
        <f t="shared" si="119"/>
        <v>0.2565863209323071</v>
      </c>
      <c r="R323" s="21">
        <v>1257137</v>
      </c>
      <c r="S323" s="21">
        <v>628085</v>
      </c>
      <c r="T323" s="24">
        <f t="shared" si="147"/>
        <v>2.0015396005317752</v>
      </c>
      <c r="U323" s="21">
        <f t="shared" si="149"/>
        <v>226.53909731368131</v>
      </c>
      <c r="V323" s="24"/>
      <c r="W323" s="24">
        <v>1</v>
      </c>
      <c r="X323" s="24">
        <f t="shared" si="120"/>
        <v>-45.118099230986502</v>
      </c>
      <c r="Y323" s="24">
        <f t="shared" si="121"/>
        <v>19.868552215989588</v>
      </c>
      <c r="Z323" s="24">
        <f t="shared" si="122"/>
        <v>93.093868776776716</v>
      </c>
      <c r="AA323" s="24">
        <f t="shared" si="123"/>
        <v>158.08052022375281</v>
      </c>
      <c r="AB323" s="24">
        <f t="shared" si="124"/>
        <v>0.61425532814869865</v>
      </c>
      <c r="AC323" s="24">
        <f t="shared" si="135"/>
        <v>6.4033383004359532</v>
      </c>
      <c r="AD323" s="24"/>
      <c r="AE323" s="24" t="e">
        <f t="shared" si="125"/>
        <v>#DIV/0!</v>
      </c>
      <c r="AF323" s="24"/>
      <c r="AG323" s="24">
        <f t="shared" si="126"/>
        <v>0</v>
      </c>
      <c r="AH323" s="24" t="e">
        <f t="shared" si="127"/>
        <v>#DIV/0!</v>
      </c>
      <c r="AI323" s="24">
        <f t="shared" si="128"/>
        <v>0</v>
      </c>
      <c r="AJ323" s="21">
        <f t="shared" si="129"/>
        <v>-15799</v>
      </c>
      <c r="AK323" s="24"/>
      <c r="AL323" s="24"/>
      <c r="AM323" s="21">
        <f t="shared" si="130"/>
        <v>430774</v>
      </c>
      <c r="AN323" s="21">
        <f t="shared" si="131"/>
        <v>283717</v>
      </c>
      <c r="AO323" s="24">
        <f t="shared" si="132"/>
        <v>0</v>
      </c>
      <c r="AP323" s="21">
        <f t="shared" si="133"/>
        <v>147057</v>
      </c>
      <c r="AQ323" s="21">
        <f t="shared" si="134"/>
        <v>-813220</v>
      </c>
      <c r="AR323" s="5"/>
      <c r="AS323" s="11"/>
      <c r="AT323" s="5"/>
      <c r="AU323" s="5"/>
      <c r="AV323" s="5"/>
      <c r="AW323" s="5"/>
      <c r="AX323" s="5"/>
      <c r="AY323" s="5"/>
      <c r="AZ323" s="5"/>
    </row>
    <row r="324" spans="1:52" s="3" customFormat="1">
      <c r="A324" s="4" t="s">
        <v>376</v>
      </c>
      <c r="B324" s="21">
        <v>32578</v>
      </c>
      <c r="C324" s="21">
        <v>707905</v>
      </c>
      <c r="D324" s="24">
        <f t="shared" si="145"/>
        <v>16.797409256891815</v>
      </c>
      <c r="E324" s="21">
        <v>321867</v>
      </c>
      <c r="F324" s="21">
        <v>1536562</v>
      </c>
      <c r="G324" s="24">
        <f t="shared" si="140"/>
        <v>76.457347637127555</v>
      </c>
      <c r="H324" s="21">
        <v>327223</v>
      </c>
      <c r="I324" s="24">
        <f t="shared" si="141"/>
        <v>168.71811189354503</v>
      </c>
      <c r="J324" s="24">
        <f t="shared" si="116"/>
        <v>-75.463354999525663</v>
      </c>
      <c r="K324" s="21">
        <v>1260615</v>
      </c>
      <c r="L324" s="24">
        <f t="shared" si="142"/>
        <v>0.82041271357745404</v>
      </c>
      <c r="M324" s="24">
        <f t="shared" si="143"/>
        <v>6.1865500886500842</v>
      </c>
      <c r="N324" s="24">
        <f t="shared" ref="N324:N340" si="152">(F324-F323)/F323</f>
        <v>0.1606224582902791</v>
      </c>
      <c r="O324" s="21">
        <v>933206</v>
      </c>
      <c r="P324" s="21">
        <v>2962043</v>
      </c>
      <c r="Q324" s="24">
        <f t="shared" si="119"/>
        <v>0.31505484559137054</v>
      </c>
      <c r="R324" s="21">
        <v>1626675</v>
      </c>
      <c r="S324" s="21">
        <v>846577</v>
      </c>
      <c r="T324" s="24">
        <f t="shared" si="147"/>
        <v>1.9214731796398909</v>
      </c>
      <c r="U324" s="21">
        <f t="shared" si="149"/>
        <v>187.32992650161614</v>
      </c>
      <c r="V324" s="24"/>
      <c r="W324" s="24">
        <v>1</v>
      </c>
      <c r="X324" s="24">
        <f t="shared" si="120"/>
        <v>-75.463354999525663</v>
      </c>
      <c r="Y324" s="24">
        <f t="shared" si="121"/>
        <v>16.797409256891815</v>
      </c>
      <c r="Z324" s="24">
        <f t="shared" si="122"/>
        <v>76.457347637127555</v>
      </c>
      <c r="AA324" s="24">
        <f t="shared" si="123"/>
        <v>168.71811189354503</v>
      </c>
      <c r="AB324" s="24">
        <f t="shared" si="124"/>
        <v>0.82041271357745404</v>
      </c>
      <c r="AC324" s="24">
        <f t="shared" si="135"/>
        <v>6.4715913588871379</v>
      </c>
      <c r="AD324" s="24"/>
      <c r="AE324" s="24" t="e">
        <f t="shared" si="125"/>
        <v>#DIV/0!</v>
      </c>
      <c r="AF324" s="24"/>
      <c r="AG324" s="24">
        <f t="shared" si="126"/>
        <v>0</v>
      </c>
      <c r="AH324" s="24" t="e">
        <f t="shared" si="127"/>
        <v>#DIV/0!</v>
      </c>
      <c r="AI324" s="24">
        <f t="shared" si="128"/>
        <v>0</v>
      </c>
      <c r="AJ324" s="21">
        <f t="shared" si="129"/>
        <v>-44615</v>
      </c>
      <c r="AK324" s="24"/>
      <c r="AL324" s="24"/>
      <c r="AM324" s="21">
        <f t="shared" si="130"/>
        <v>400288</v>
      </c>
      <c r="AN324" s="21">
        <f t="shared" si="131"/>
        <v>90574</v>
      </c>
      <c r="AO324" s="24">
        <f t="shared" si="132"/>
        <v>0</v>
      </c>
      <c r="AP324" s="21">
        <f t="shared" si="133"/>
        <v>309714</v>
      </c>
      <c r="AQ324" s="21">
        <f t="shared" si="134"/>
        <v>-1260615</v>
      </c>
      <c r="AR324" s="5"/>
      <c r="AS324" s="11"/>
      <c r="AT324" s="5"/>
      <c r="AU324" s="5"/>
      <c r="AV324" s="5"/>
      <c r="AW324" s="5"/>
      <c r="AX324" s="5"/>
      <c r="AY324" s="5"/>
      <c r="AZ324" s="5"/>
    </row>
    <row r="325" spans="1:52" s="3" customFormat="1">
      <c r="A325" s="4" t="s">
        <v>375</v>
      </c>
      <c r="B325" s="21">
        <v>49973</v>
      </c>
      <c r="C325" s="21">
        <v>776798</v>
      </c>
      <c r="D325" s="24">
        <f t="shared" si="145"/>
        <v>23.48119459627857</v>
      </c>
      <c r="E325" s="21">
        <v>277252</v>
      </c>
      <c r="F325" s="21">
        <v>1719917</v>
      </c>
      <c r="G325" s="24">
        <f t="shared" si="140"/>
        <v>58.83829277808173</v>
      </c>
      <c r="H325" s="21">
        <v>478098</v>
      </c>
      <c r="I325" s="24">
        <f t="shared" si="141"/>
        <v>224.64755316053854</v>
      </c>
      <c r="J325" s="24">
        <f t="shared" si="116"/>
        <v>-142.32806578617823</v>
      </c>
      <c r="K325" s="21">
        <v>1200599</v>
      </c>
      <c r="L325" s="24">
        <f t="shared" si="142"/>
        <v>0.69805635969642721</v>
      </c>
      <c r="M325" s="24">
        <f t="shared" si="143"/>
        <v>6.2355074891681586</v>
      </c>
      <c r="N325" s="24">
        <f t="shared" si="152"/>
        <v>0.11932808438579114</v>
      </c>
      <c r="O325" s="21">
        <v>1023780</v>
      </c>
      <c r="P325" s="21">
        <v>3362331</v>
      </c>
      <c r="Q325" s="24">
        <f t="shared" ref="Q325:Q382" si="153">(O325/P325)</f>
        <v>0.30448519196949975</v>
      </c>
      <c r="R325" s="21">
        <v>1968178</v>
      </c>
      <c r="S325" s="21">
        <v>925099</v>
      </c>
      <c r="T325" s="24">
        <f t="shared" si="147"/>
        <v>2.1275322965433969</v>
      </c>
      <c r="U325" s="21">
        <f t="shared" si="149"/>
        <v>165.33703110841705</v>
      </c>
      <c r="V325" s="24"/>
      <c r="W325" s="24">
        <v>1</v>
      </c>
      <c r="X325" s="24">
        <f t="shared" ref="X325:X382" si="154">J325*W325</f>
        <v>-142.32806578617823</v>
      </c>
      <c r="Y325" s="24">
        <f t="shared" ref="Y325:Y382" si="155">D325*W325</f>
        <v>23.48119459627857</v>
      </c>
      <c r="Z325" s="24">
        <f t="shared" ref="Z325:Z382" si="156">G325*W325</f>
        <v>58.83829277808173</v>
      </c>
      <c r="AA325" s="24">
        <f t="shared" ref="AA325:AA382" si="157">I325*W325</f>
        <v>224.64755316053854</v>
      </c>
      <c r="AB325" s="24">
        <f t="shared" ref="AB325:AB382" si="158">L325*W325</f>
        <v>0.69805635969642721</v>
      </c>
      <c r="AC325" s="24">
        <f t="shared" si="135"/>
        <v>6.5266404647243839</v>
      </c>
      <c r="AD325" s="24"/>
      <c r="AE325" s="24" t="e">
        <f t="shared" si="125"/>
        <v>#DIV/0!</v>
      </c>
      <c r="AF325" s="24"/>
      <c r="AG325" s="24">
        <f t="shared" si="126"/>
        <v>0</v>
      </c>
      <c r="AH325" s="24" t="e">
        <f t="shared" si="127"/>
        <v>#DIV/0!</v>
      </c>
      <c r="AI325" s="24">
        <f t="shared" si="128"/>
        <v>0</v>
      </c>
      <c r="AJ325" s="21">
        <f t="shared" si="129"/>
        <v>72368</v>
      </c>
      <c r="AK325" s="24"/>
      <c r="AL325" s="24"/>
      <c r="AM325" s="21">
        <f t="shared" si="130"/>
        <v>129844</v>
      </c>
      <c r="AN325" s="21">
        <f t="shared" si="131"/>
        <v>-385147</v>
      </c>
      <c r="AO325" s="24">
        <f t="shared" si="132"/>
        <v>0</v>
      </c>
      <c r="AP325" s="21">
        <f t="shared" si="133"/>
        <v>514991</v>
      </c>
      <c r="AQ325" s="21">
        <f t="shared" si="134"/>
        <v>-1200599</v>
      </c>
      <c r="AR325" s="5"/>
      <c r="AS325" s="11"/>
      <c r="AT325" s="5"/>
      <c r="AU325" s="5"/>
      <c r="AV325" s="5"/>
      <c r="AW325" s="5"/>
      <c r="AX325" s="5"/>
      <c r="AY325" s="5"/>
      <c r="AZ325" s="5"/>
    </row>
    <row r="326" spans="1:52" s="3" customFormat="1">
      <c r="A326" s="4" t="s">
        <v>374</v>
      </c>
      <c r="B326" s="21">
        <v>33345</v>
      </c>
      <c r="C326" s="21">
        <v>888520</v>
      </c>
      <c r="D326" s="24">
        <f t="shared" si="145"/>
        <v>13.697975284743169</v>
      </c>
      <c r="E326" s="21">
        <v>349620</v>
      </c>
      <c r="F326" s="21">
        <v>2026149</v>
      </c>
      <c r="G326" s="24">
        <f t="shared" si="140"/>
        <v>62.982189365145409</v>
      </c>
      <c r="H326" s="21">
        <v>534776</v>
      </c>
      <c r="I326" s="24">
        <f t="shared" si="141"/>
        <v>219.68356367892676</v>
      </c>
      <c r="J326" s="24">
        <f t="shared" si="116"/>
        <v>-143.00339902903818</v>
      </c>
      <c r="K326" s="21">
        <v>-444230</v>
      </c>
      <c r="L326" s="24">
        <f t="shared" si="142"/>
        <v>-0.21924843631934277</v>
      </c>
      <c r="M326" s="24">
        <f t="shared" si="143"/>
        <v>6.3066713795723421</v>
      </c>
      <c r="N326" s="24">
        <f t="shared" si="152"/>
        <v>0.17805045243462331</v>
      </c>
      <c r="O326" s="21">
        <v>638633</v>
      </c>
      <c r="P326" s="21">
        <v>3492175</v>
      </c>
      <c r="Q326" s="24">
        <f t="shared" si="153"/>
        <v>0.18287542863688103</v>
      </c>
      <c r="R326" s="21">
        <v>1745641</v>
      </c>
      <c r="S326" s="21">
        <v>534776</v>
      </c>
      <c r="T326" s="24">
        <f t="shared" si="147"/>
        <v>3.2642470866306641</v>
      </c>
      <c r="U326" s="21">
        <f t="shared" si="149"/>
        <v>153.14108086345783</v>
      </c>
      <c r="V326" s="24"/>
      <c r="W326" s="24">
        <v>1</v>
      </c>
      <c r="X326" s="24">
        <f t="shared" si="154"/>
        <v>-143.00339902903818</v>
      </c>
      <c r="Y326" s="24">
        <f t="shared" si="155"/>
        <v>13.697975284743169</v>
      </c>
      <c r="Z326" s="24">
        <f t="shared" si="156"/>
        <v>62.982189365145409</v>
      </c>
      <c r="AA326" s="24">
        <f t="shared" si="157"/>
        <v>219.68356367892676</v>
      </c>
      <c r="AB326" s="24">
        <f t="shared" si="158"/>
        <v>-0.21924843631934277</v>
      </c>
      <c r="AC326" s="24">
        <f t="shared" si="135"/>
        <v>6.5430959989596502</v>
      </c>
      <c r="AD326" s="24"/>
      <c r="AE326" s="24" t="e">
        <f t="shared" ref="AE326:AE382" si="159">O326/AD326</f>
        <v>#DIV/0!</v>
      </c>
      <c r="AF326" s="24"/>
      <c r="AG326" s="24">
        <f t="shared" ref="AG326:AG382" si="160">AF326/P326</f>
        <v>0</v>
      </c>
      <c r="AH326" s="24" t="e">
        <f t="shared" ref="AH326:AH382" si="161">AF326/AD326</f>
        <v>#DIV/0!</v>
      </c>
      <c r="AI326" s="24">
        <f t="shared" ref="AI326:AI382" si="162">AF327-AF326</f>
        <v>0</v>
      </c>
      <c r="AJ326" s="21">
        <f t="shared" ref="AJ326:AJ382" si="163">E327-E326</f>
        <v>105638</v>
      </c>
      <c r="AK326" s="24"/>
      <c r="AL326" s="24"/>
      <c r="AM326" s="21">
        <f t="shared" ref="AM326:AM382" si="164">P327-P326</f>
        <v>1560877</v>
      </c>
      <c r="AN326" s="21">
        <f t="shared" ref="AN326:AN382" si="165">O327-O326</f>
        <v>589308</v>
      </c>
      <c r="AO326" s="24">
        <f t="shared" ref="AO326:AO382" si="166">AL327-AL326</f>
        <v>0</v>
      </c>
      <c r="AP326" s="21">
        <f t="shared" ref="AP326:AP382" si="167">AM326-AN326-AO326</f>
        <v>971569</v>
      </c>
      <c r="AQ326" s="21">
        <f t="shared" ref="AQ326:AQ382" si="168">AF326-K326</f>
        <v>444230</v>
      </c>
      <c r="AR326" s="5"/>
      <c r="AS326" s="11"/>
      <c r="AT326" s="5"/>
      <c r="AU326" s="5"/>
      <c r="AV326" s="5"/>
      <c r="AW326" s="5"/>
      <c r="AX326" s="5"/>
      <c r="AY326" s="5"/>
      <c r="AZ326" s="5"/>
    </row>
    <row r="327" spans="1:52" s="3" customFormat="1">
      <c r="A327" s="4" t="s">
        <v>373</v>
      </c>
      <c r="B327" s="21">
        <v>23291</v>
      </c>
      <c r="C327" s="21">
        <v>1013452</v>
      </c>
      <c r="D327" s="24">
        <f t="shared" si="145"/>
        <v>8.3883745850814844</v>
      </c>
      <c r="E327" s="21">
        <v>455258</v>
      </c>
      <c r="F327" s="21">
        <v>2346104</v>
      </c>
      <c r="G327" s="24">
        <f t="shared" si="140"/>
        <v>70.827708405083484</v>
      </c>
      <c r="H327" s="21">
        <v>1140600</v>
      </c>
      <c r="I327" s="24">
        <f t="shared" si="141"/>
        <v>410.79301239723242</v>
      </c>
      <c r="J327" s="24">
        <f t="shared" si="116"/>
        <v>-331.57692940706744</v>
      </c>
      <c r="K327" s="21">
        <v>996203</v>
      </c>
      <c r="L327" s="24">
        <f t="shared" si="142"/>
        <v>0.42462013619174599</v>
      </c>
      <c r="M327" s="24">
        <f t="shared" si="143"/>
        <v>6.3703472599640847</v>
      </c>
      <c r="N327" s="24">
        <f t="shared" si="152"/>
        <v>0.15791286820465819</v>
      </c>
      <c r="O327" s="21">
        <v>1227941</v>
      </c>
      <c r="P327" s="21">
        <v>5053052</v>
      </c>
      <c r="Q327" s="24">
        <f t="shared" si="153"/>
        <v>0.24300976914545902</v>
      </c>
      <c r="R327" s="21">
        <v>1849418</v>
      </c>
      <c r="S327" s="21">
        <v>1140600</v>
      </c>
      <c r="T327" s="24">
        <f t="shared" si="147"/>
        <v>1.6214431001227425</v>
      </c>
      <c r="U327" s="21">
        <f t="shared" si="149"/>
        <v>158.8567861165217</v>
      </c>
      <c r="V327" s="24"/>
      <c r="W327" s="24">
        <v>1</v>
      </c>
      <c r="X327" s="24">
        <f t="shared" si="154"/>
        <v>-331.57692940706744</v>
      </c>
      <c r="Y327" s="24">
        <f t="shared" si="155"/>
        <v>8.3883745850814844</v>
      </c>
      <c r="Z327" s="24">
        <f t="shared" si="156"/>
        <v>70.827708405083484</v>
      </c>
      <c r="AA327" s="24">
        <f t="shared" si="157"/>
        <v>410.79301239723242</v>
      </c>
      <c r="AB327" s="24">
        <f t="shared" si="158"/>
        <v>0.42462013619174599</v>
      </c>
      <c r="AC327" s="24">
        <f t="shared" ref="AC327:AC382" si="169">LOG(P327)</f>
        <v>6.7035537675033918</v>
      </c>
      <c r="AD327" s="24"/>
      <c r="AE327" s="24" t="e">
        <f t="shared" si="159"/>
        <v>#DIV/0!</v>
      </c>
      <c r="AF327" s="24"/>
      <c r="AG327" s="24">
        <f t="shared" si="160"/>
        <v>0</v>
      </c>
      <c r="AH327" s="24" t="e">
        <f t="shared" si="161"/>
        <v>#DIV/0!</v>
      </c>
      <c r="AI327" s="24">
        <f t="shared" si="162"/>
        <v>1093472</v>
      </c>
      <c r="AJ327" s="21">
        <f t="shared" si="163"/>
        <v>86475</v>
      </c>
      <c r="AK327" s="24"/>
      <c r="AL327" s="24"/>
      <c r="AM327" s="21">
        <f t="shared" si="164"/>
        <v>1323254</v>
      </c>
      <c r="AN327" s="21">
        <f t="shared" si="165"/>
        <v>861218</v>
      </c>
      <c r="AO327" s="24">
        <f t="shared" si="166"/>
        <v>1654359</v>
      </c>
      <c r="AP327" s="21">
        <f t="shared" si="167"/>
        <v>-1192323</v>
      </c>
      <c r="AQ327" s="21">
        <f t="shared" si="168"/>
        <v>-996203</v>
      </c>
      <c r="AR327" s="5"/>
      <c r="AS327" s="11"/>
      <c r="AT327" s="5"/>
      <c r="AU327" s="5"/>
      <c r="AV327" s="5"/>
      <c r="AW327" s="5"/>
      <c r="AX327" s="5"/>
      <c r="AY327" s="5"/>
      <c r="AZ327" s="5"/>
    </row>
    <row r="328" spans="1:52" s="3" customFormat="1">
      <c r="A328" s="4" t="s">
        <v>372</v>
      </c>
      <c r="B328" s="21">
        <v>23869</v>
      </c>
      <c r="C328" s="21">
        <v>1111633</v>
      </c>
      <c r="D328" s="24">
        <f t="shared" si="145"/>
        <v>7.8372853270818696</v>
      </c>
      <c r="E328" s="21">
        <v>541733</v>
      </c>
      <c r="F328" s="21">
        <v>2982400</v>
      </c>
      <c r="G328" s="24">
        <f t="shared" si="140"/>
        <v>66.29980720225322</v>
      </c>
      <c r="H328" s="21">
        <v>784959</v>
      </c>
      <c r="I328" s="24">
        <f t="shared" si="141"/>
        <v>257.73797197456355</v>
      </c>
      <c r="J328" s="24">
        <f t="shared" si="116"/>
        <v>-183.60087944522846</v>
      </c>
      <c r="K328" s="21">
        <v>1530183</v>
      </c>
      <c r="L328" s="24">
        <f t="shared" si="142"/>
        <v>0.51307101663090127</v>
      </c>
      <c r="M328" s="24">
        <f t="shared" si="143"/>
        <v>6.4745658906738877</v>
      </c>
      <c r="N328" s="24">
        <f t="shared" si="152"/>
        <v>0.27121389333124191</v>
      </c>
      <c r="O328" s="21">
        <v>2089159</v>
      </c>
      <c r="P328" s="21">
        <v>6376306</v>
      </c>
      <c r="Q328" s="24">
        <f t="shared" si="153"/>
        <v>0.3276440936178408</v>
      </c>
      <c r="R328" s="21">
        <v>2210961</v>
      </c>
      <c r="S328" s="21">
        <v>1386695</v>
      </c>
      <c r="T328" s="24">
        <f t="shared" si="147"/>
        <v>1.5944104507480015</v>
      </c>
      <c r="U328" s="21">
        <f t="shared" si="149"/>
        <v>148.78725607530112</v>
      </c>
      <c r="V328" s="24"/>
      <c r="W328" s="24">
        <v>1</v>
      </c>
      <c r="X328" s="24">
        <f t="shared" si="154"/>
        <v>-183.60087944522846</v>
      </c>
      <c r="Y328" s="24">
        <f t="shared" si="155"/>
        <v>7.8372853270818696</v>
      </c>
      <c r="Z328" s="24">
        <f t="shared" si="156"/>
        <v>66.29980720225322</v>
      </c>
      <c r="AA328" s="24">
        <f t="shared" si="157"/>
        <v>257.73797197456355</v>
      </c>
      <c r="AB328" s="24">
        <f t="shared" si="158"/>
        <v>0.51307101663090127</v>
      </c>
      <c r="AC328" s="24">
        <f t="shared" si="169"/>
        <v>6.8045691507535837</v>
      </c>
      <c r="AD328" s="21">
        <v>4287147</v>
      </c>
      <c r="AE328" s="24">
        <f t="shared" si="159"/>
        <v>0.48730752642724873</v>
      </c>
      <c r="AF328" s="21">
        <v>1093472</v>
      </c>
      <c r="AG328" s="24">
        <f t="shared" si="160"/>
        <v>0.17148988771868853</v>
      </c>
      <c r="AH328" s="24">
        <f t="shared" si="161"/>
        <v>0.25505820071016927</v>
      </c>
      <c r="AI328" s="24">
        <f t="shared" si="162"/>
        <v>552944</v>
      </c>
      <c r="AJ328" s="21">
        <f t="shared" si="163"/>
        <v>419830</v>
      </c>
      <c r="AK328" s="21">
        <v>2491227</v>
      </c>
      <c r="AL328" s="21">
        <v>1654359</v>
      </c>
      <c r="AM328" s="21">
        <f t="shared" si="164"/>
        <v>1425646</v>
      </c>
      <c r="AN328" s="21">
        <f t="shared" si="165"/>
        <v>660023</v>
      </c>
      <c r="AO328" s="24">
        <f t="shared" si="166"/>
        <v>-237676</v>
      </c>
      <c r="AP328" s="21">
        <f t="shared" si="167"/>
        <v>1003299</v>
      </c>
      <c r="AQ328" s="21">
        <f t="shared" si="168"/>
        <v>-436711</v>
      </c>
      <c r="AR328" s="5"/>
      <c r="AS328" s="11"/>
      <c r="AT328" s="5"/>
      <c r="AU328" s="5"/>
      <c r="AV328" s="5"/>
      <c r="AW328" s="5"/>
      <c r="AX328" s="5"/>
      <c r="AY328" s="5"/>
      <c r="AZ328" s="5"/>
    </row>
    <row r="329" spans="1:52" s="3" customFormat="1">
      <c r="A329" s="4" t="s">
        <v>371</v>
      </c>
      <c r="B329" s="21">
        <v>27244</v>
      </c>
      <c r="C329" s="21">
        <v>1560210</v>
      </c>
      <c r="D329" s="24">
        <f t="shared" si="145"/>
        <v>6.3735394594317434</v>
      </c>
      <c r="E329" s="21">
        <v>961563</v>
      </c>
      <c r="F329" s="21">
        <v>4420437</v>
      </c>
      <c r="G329" s="24">
        <f t="shared" si="140"/>
        <v>79.397239458451722</v>
      </c>
      <c r="H329" s="21">
        <v>1255113</v>
      </c>
      <c r="I329" s="24">
        <f t="shared" si="141"/>
        <v>293.62473320899107</v>
      </c>
      <c r="J329" s="24">
        <f t="shared" si="116"/>
        <v>-207.85395429110761</v>
      </c>
      <c r="K329" s="21">
        <v>2204711</v>
      </c>
      <c r="L329" s="24">
        <f t="shared" si="142"/>
        <v>0.49875408245836328</v>
      </c>
      <c r="M329" s="24">
        <f t="shared" si="143"/>
        <v>6.6454652053914494</v>
      </c>
      <c r="N329" s="24">
        <f t="shared" si="152"/>
        <v>0.48217442328326182</v>
      </c>
      <c r="O329" s="21">
        <v>2749182</v>
      </c>
      <c r="P329" s="21">
        <v>7801952</v>
      </c>
      <c r="Q329" s="24">
        <f t="shared" si="153"/>
        <v>0.35237104765576616</v>
      </c>
      <c r="R329" s="21">
        <v>2405490</v>
      </c>
      <c r="S329" s="21">
        <v>1957313</v>
      </c>
      <c r="T329" s="24">
        <f t="shared" si="147"/>
        <v>1.2289756416066311</v>
      </c>
      <c r="U329" s="21">
        <f t="shared" si="149"/>
        <v>172.04031191822531</v>
      </c>
      <c r="V329" s="24"/>
      <c r="W329" s="24">
        <v>1</v>
      </c>
      <c r="X329" s="24">
        <f t="shared" si="154"/>
        <v>-207.85395429110761</v>
      </c>
      <c r="Y329" s="24">
        <f t="shared" si="155"/>
        <v>6.3735394594317434</v>
      </c>
      <c r="Z329" s="24">
        <f t="shared" si="156"/>
        <v>79.397239458451722</v>
      </c>
      <c r="AA329" s="24">
        <f t="shared" si="157"/>
        <v>293.62473320899107</v>
      </c>
      <c r="AB329" s="24">
        <f t="shared" si="158"/>
        <v>0.49875408245836328</v>
      </c>
      <c r="AC329" s="24">
        <f t="shared" si="169"/>
        <v>6.8922032740712282</v>
      </c>
      <c r="AD329" s="21">
        <v>5044470</v>
      </c>
      <c r="AE329" s="24">
        <f t="shared" si="159"/>
        <v>0.54498926547288418</v>
      </c>
      <c r="AF329" s="21">
        <v>1646416</v>
      </c>
      <c r="AG329" s="24">
        <f t="shared" si="160"/>
        <v>0.21102616370877442</v>
      </c>
      <c r="AH329" s="24">
        <f t="shared" si="161"/>
        <v>0.32638037296286826</v>
      </c>
      <c r="AI329" s="24">
        <f t="shared" si="162"/>
        <v>231577</v>
      </c>
      <c r="AJ329" s="21">
        <f t="shared" si="163"/>
        <v>1143621</v>
      </c>
      <c r="AK329" s="21">
        <v>3043280</v>
      </c>
      <c r="AL329" s="21">
        <v>1416683</v>
      </c>
      <c r="AM329" s="21">
        <f t="shared" si="164"/>
        <v>39472604</v>
      </c>
      <c r="AN329" s="21">
        <f t="shared" si="165"/>
        <v>28008808</v>
      </c>
      <c r="AO329" s="24">
        <f t="shared" si="166"/>
        <v>1833409</v>
      </c>
      <c r="AP329" s="21">
        <f t="shared" si="167"/>
        <v>9630387</v>
      </c>
      <c r="AQ329" s="21">
        <f t="shared" si="168"/>
        <v>-558295</v>
      </c>
      <c r="AR329" s="5"/>
      <c r="AS329" s="11"/>
      <c r="AT329" s="5"/>
      <c r="AU329" s="5"/>
      <c r="AV329" s="5"/>
      <c r="AW329" s="5"/>
      <c r="AX329" s="5"/>
      <c r="AY329" s="5"/>
      <c r="AZ329" s="5"/>
    </row>
    <row r="330" spans="1:52" s="3" customFormat="1">
      <c r="A330" s="4" t="s">
        <v>370</v>
      </c>
      <c r="B330" s="21">
        <v>127616</v>
      </c>
      <c r="C330" s="21">
        <v>4534941</v>
      </c>
      <c r="D330" s="24">
        <f t="shared" si="145"/>
        <v>10.271322162735965</v>
      </c>
      <c r="E330" s="21">
        <v>2105184</v>
      </c>
      <c r="F330" s="21">
        <v>10543235</v>
      </c>
      <c r="G330" s="24">
        <f t="shared" si="140"/>
        <v>72.880113172095662</v>
      </c>
      <c r="H330" s="21">
        <v>7162313</v>
      </c>
      <c r="I330" s="24">
        <f t="shared" si="141"/>
        <v>576.46709075156662</v>
      </c>
      <c r="J330" s="24">
        <f t="shared" si="116"/>
        <v>-493.31565541673501</v>
      </c>
      <c r="K330" s="21">
        <v>22454705</v>
      </c>
      <c r="L330" s="24">
        <f t="shared" si="142"/>
        <v>2.1297737364290943</v>
      </c>
      <c r="M330" s="24">
        <f t="shared" si="143"/>
        <v>7.0229738866911724</v>
      </c>
      <c r="N330" s="24">
        <f t="shared" si="152"/>
        <v>1.3851114720105726</v>
      </c>
      <c r="O330" s="21">
        <v>30757990</v>
      </c>
      <c r="P330" s="21">
        <v>47274556</v>
      </c>
      <c r="Q330" s="24">
        <f t="shared" si="153"/>
        <v>0.65062461929838111</v>
      </c>
      <c r="R330" s="21">
        <v>5872532</v>
      </c>
      <c r="S330" s="21">
        <v>9596430</v>
      </c>
      <c r="T330" s="24">
        <f t="shared" si="147"/>
        <v>0.61194965211021179</v>
      </c>
      <c r="U330" s="21">
        <f t="shared" si="149"/>
        <v>168.43264440609229</v>
      </c>
      <c r="V330" s="24"/>
      <c r="W330" s="24">
        <v>1</v>
      </c>
      <c r="X330" s="24">
        <f t="shared" si="154"/>
        <v>-493.31565541673501</v>
      </c>
      <c r="Y330" s="24">
        <f t="shared" si="155"/>
        <v>10.271322162735965</v>
      </c>
      <c r="Z330" s="24">
        <f t="shared" si="156"/>
        <v>72.880113172095662</v>
      </c>
      <c r="AA330" s="24">
        <f t="shared" si="157"/>
        <v>576.46709075156662</v>
      </c>
      <c r="AB330" s="24">
        <f t="shared" si="158"/>
        <v>2.1297737364290943</v>
      </c>
      <c r="AC330" s="24">
        <f t="shared" si="169"/>
        <v>7.6746274586666177</v>
      </c>
      <c r="AD330" s="21">
        <v>16505602</v>
      </c>
      <c r="AE330" s="24">
        <f t="shared" si="159"/>
        <v>1.8634879236758526</v>
      </c>
      <c r="AF330" s="21">
        <v>1877993</v>
      </c>
      <c r="AG330" s="24">
        <f t="shared" si="160"/>
        <v>3.9725238244437452E-2</v>
      </c>
      <c r="AH330" s="24">
        <f t="shared" si="161"/>
        <v>0.11377912783793041</v>
      </c>
      <c r="AI330" s="24">
        <f t="shared" si="162"/>
        <v>-1877993</v>
      </c>
      <c r="AJ330" s="21">
        <f t="shared" si="163"/>
        <v>1757084</v>
      </c>
      <c r="AK330" s="21">
        <v>9462192</v>
      </c>
      <c r="AL330" s="21">
        <v>3250092</v>
      </c>
      <c r="AM330" s="21">
        <f t="shared" si="164"/>
        <v>27023190</v>
      </c>
      <c r="AN330" s="21">
        <f t="shared" si="165"/>
        <v>14578124</v>
      </c>
      <c r="AO330" s="24">
        <f t="shared" si="166"/>
        <v>-3250092</v>
      </c>
      <c r="AP330" s="21">
        <f t="shared" si="167"/>
        <v>15695158</v>
      </c>
      <c r="AQ330" s="21">
        <f t="shared" si="168"/>
        <v>-20576712</v>
      </c>
      <c r="AR330" s="5"/>
      <c r="AS330" s="11"/>
      <c r="AT330" s="5"/>
      <c r="AU330" s="5"/>
      <c r="AV330" s="5"/>
      <c r="AW330" s="5"/>
      <c r="AX330" s="5"/>
      <c r="AY330" s="5"/>
      <c r="AZ330" s="5"/>
    </row>
    <row r="331" spans="1:52" s="3" customFormat="1">
      <c r="A331" s="4" t="s">
        <v>369</v>
      </c>
      <c r="B331" s="21">
        <v>272257</v>
      </c>
      <c r="C331" s="21">
        <v>9278363</v>
      </c>
      <c r="D331" s="24">
        <f t="shared" si="145"/>
        <v>10.710273460954266</v>
      </c>
      <c r="E331" s="21">
        <v>3862268</v>
      </c>
      <c r="F331" s="21">
        <v>20318927</v>
      </c>
      <c r="G331" s="24">
        <f t="shared" si="140"/>
        <v>69.380032715310207</v>
      </c>
      <c r="H331" s="21">
        <v>9709397</v>
      </c>
      <c r="I331" s="24">
        <f t="shared" si="141"/>
        <v>381.95637581758763</v>
      </c>
      <c r="J331" s="24">
        <f t="shared" si="116"/>
        <v>-301.86606964132318</v>
      </c>
      <c r="K331" s="21">
        <v>9202240</v>
      </c>
      <c r="L331" s="24">
        <f t="shared" si="142"/>
        <v>0.45289005664521559</v>
      </c>
      <c r="M331" s="24">
        <f t="shared" si="143"/>
        <v>7.3079007700349594</v>
      </c>
      <c r="N331" s="24">
        <f t="shared" si="152"/>
        <v>0.92720042757275167</v>
      </c>
      <c r="O331" s="21">
        <v>45336114</v>
      </c>
      <c r="P331" s="21">
        <v>74297746</v>
      </c>
      <c r="Q331" s="24">
        <f t="shared" si="153"/>
        <v>0.61019501183790958</v>
      </c>
      <c r="R331" s="21">
        <v>11979832</v>
      </c>
      <c r="S331" s="21">
        <v>20764748</v>
      </c>
      <c r="T331" s="24">
        <f t="shared" si="147"/>
        <v>0.57693124905729654</v>
      </c>
      <c r="U331" s="21">
        <f t="shared" si="149"/>
        <v>160.6335024091741</v>
      </c>
      <c r="V331" s="24"/>
      <c r="W331" s="24">
        <v>1</v>
      </c>
      <c r="X331" s="24">
        <f t="shared" si="154"/>
        <v>-301.86606964132318</v>
      </c>
      <c r="Y331" s="24">
        <f t="shared" si="155"/>
        <v>10.710273460954266</v>
      </c>
      <c r="Z331" s="24">
        <f t="shared" si="156"/>
        <v>69.380032715310207</v>
      </c>
      <c r="AA331" s="24">
        <f t="shared" si="157"/>
        <v>381.95637581758763</v>
      </c>
      <c r="AB331" s="24">
        <f t="shared" si="158"/>
        <v>0.45289005664521559</v>
      </c>
      <c r="AC331" s="24">
        <f t="shared" si="169"/>
        <v>7.870975638597578</v>
      </c>
      <c r="AD331" s="24"/>
      <c r="AE331" s="24" t="e">
        <f t="shared" si="159"/>
        <v>#DIV/0!</v>
      </c>
      <c r="AF331" s="24"/>
      <c r="AG331" s="24">
        <f t="shared" si="160"/>
        <v>0</v>
      </c>
      <c r="AH331" s="24" t="e">
        <f t="shared" si="161"/>
        <v>#DIV/0!</v>
      </c>
      <c r="AI331" s="24">
        <f t="shared" si="162"/>
        <v>5860814</v>
      </c>
      <c r="AJ331" s="21">
        <f t="shared" si="163"/>
        <v>337431</v>
      </c>
      <c r="AK331" s="24"/>
      <c r="AL331" s="24"/>
      <c r="AM331" s="21">
        <f t="shared" si="164"/>
        <v>10663347</v>
      </c>
      <c r="AN331" s="21">
        <f t="shared" si="165"/>
        <v>10170712</v>
      </c>
      <c r="AO331" s="24">
        <f t="shared" si="166"/>
        <v>11511570</v>
      </c>
      <c r="AP331" s="21">
        <f t="shared" si="167"/>
        <v>-11018935</v>
      </c>
      <c r="AQ331" s="21">
        <f t="shared" si="168"/>
        <v>-9202240</v>
      </c>
      <c r="AR331" s="5"/>
      <c r="AS331" s="11"/>
      <c r="AT331" s="5"/>
      <c r="AU331" s="5"/>
      <c r="AV331" s="5"/>
      <c r="AW331" s="5"/>
      <c r="AX331" s="5"/>
      <c r="AY331" s="5"/>
      <c r="AZ331" s="5"/>
    </row>
    <row r="332" spans="1:52" s="3" customFormat="1">
      <c r="A332" s="4" t="s">
        <v>368</v>
      </c>
      <c r="B332" s="21">
        <v>254531</v>
      </c>
      <c r="C332" s="21">
        <v>7327606</v>
      </c>
      <c r="D332" s="24">
        <f t="shared" si="145"/>
        <v>12.678604035206041</v>
      </c>
      <c r="E332" s="21">
        <v>4199699</v>
      </c>
      <c r="F332" s="21">
        <v>24025256</v>
      </c>
      <c r="G332" s="24">
        <f t="shared" si="140"/>
        <v>63.803279973374686</v>
      </c>
      <c r="H332" s="21">
        <v>9674195</v>
      </c>
      <c r="I332" s="24">
        <f t="shared" si="141"/>
        <v>481.887423395854</v>
      </c>
      <c r="J332" s="24">
        <f t="shared" si="116"/>
        <v>-405.40553938727328</v>
      </c>
      <c r="K332" s="21">
        <v>9968129</v>
      </c>
      <c r="L332" s="24">
        <f t="shared" si="142"/>
        <v>0.4149020930307673</v>
      </c>
      <c r="M332" s="24">
        <f t="shared" si="143"/>
        <v>7.3806680239699292</v>
      </c>
      <c r="N332" s="24">
        <f t="shared" si="152"/>
        <v>0.18240771276947843</v>
      </c>
      <c r="O332" s="21">
        <v>55506826</v>
      </c>
      <c r="P332" s="21">
        <v>84961093</v>
      </c>
      <c r="Q332" s="24">
        <f t="shared" si="153"/>
        <v>0.65332052637317173</v>
      </c>
      <c r="R332" s="21">
        <v>15965800</v>
      </c>
      <c r="S332" s="21">
        <v>15765549</v>
      </c>
      <c r="T332" s="24">
        <f t="shared" si="147"/>
        <v>1.0127018094961362</v>
      </c>
      <c r="U332" s="21">
        <f t="shared" ref="U332:U363" si="170">(D332+G332+I332+J332+L332)</f>
        <v>153.37867011019222</v>
      </c>
      <c r="V332" s="24"/>
      <c r="W332" s="24">
        <v>1</v>
      </c>
      <c r="X332" s="24">
        <f t="shared" si="154"/>
        <v>-405.40553938727328</v>
      </c>
      <c r="Y332" s="24">
        <f t="shared" si="155"/>
        <v>12.678604035206041</v>
      </c>
      <c r="Z332" s="24">
        <f t="shared" si="156"/>
        <v>63.803279973374686</v>
      </c>
      <c r="AA332" s="24">
        <f t="shared" si="157"/>
        <v>481.887423395854</v>
      </c>
      <c r="AB332" s="24">
        <f t="shared" si="158"/>
        <v>0.4149020930307673</v>
      </c>
      <c r="AC332" s="24">
        <f t="shared" si="169"/>
        <v>7.9292200908468029</v>
      </c>
      <c r="AD332" s="21">
        <v>29454267</v>
      </c>
      <c r="AE332" s="24">
        <f t="shared" si="159"/>
        <v>1.8845088217608674</v>
      </c>
      <c r="AF332" s="21">
        <v>5860814</v>
      </c>
      <c r="AG332" s="24">
        <f t="shared" si="160"/>
        <v>6.8982328181677224E-2</v>
      </c>
      <c r="AH332" s="24">
        <f t="shared" si="161"/>
        <v>0.19898013418565128</v>
      </c>
      <c r="AI332" s="24">
        <f t="shared" si="162"/>
        <v>-464841</v>
      </c>
      <c r="AJ332" s="21">
        <f t="shared" si="163"/>
        <v>540251</v>
      </c>
      <c r="AK332" s="21">
        <v>29766515</v>
      </c>
      <c r="AL332" s="21">
        <v>11511570</v>
      </c>
      <c r="AM332" s="21">
        <f t="shared" si="164"/>
        <v>16437483</v>
      </c>
      <c r="AN332" s="21">
        <f t="shared" si="165"/>
        <v>11664858</v>
      </c>
      <c r="AO332" s="24">
        <f t="shared" si="166"/>
        <v>14064097</v>
      </c>
      <c r="AP332" s="21">
        <f t="shared" si="167"/>
        <v>-9291472</v>
      </c>
      <c r="AQ332" s="21">
        <f t="shared" si="168"/>
        <v>-4107315</v>
      </c>
      <c r="AR332" s="5"/>
      <c r="AS332" s="11"/>
      <c r="AT332" s="5"/>
      <c r="AU332" s="5"/>
      <c r="AV332" s="5"/>
      <c r="AW332" s="5"/>
      <c r="AX332" s="5"/>
      <c r="AY332" s="5"/>
      <c r="AZ332" s="5"/>
    </row>
    <row r="333" spans="1:52" s="3" customFormat="1">
      <c r="A333" s="4" t="s">
        <v>367</v>
      </c>
      <c r="B333" s="21">
        <v>316584</v>
      </c>
      <c r="C333" s="21">
        <v>8537064</v>
      </c>
      <c r="D333" s="24">
        <f t="shared" si="145"/>
        <v>13.535468399908915</v>
      </c>
      <c r="E333" s="21">
        <v>4739950</v>
      </c>
      <c r="F333" s="21">
        <v>27178999</v>
      </c>
      <c r="G333" s="24">
        <f t="shared" si="140"/>
        <v>63.655094508815424</v>
      </c>
      <c r="H333" s="21">
        <v>10475638</v>
      </c>
      <c r="I333" s="24">
        <f t="shared" si="141"/>
        <v>447.88323831237534</v>
      </c>
      <c r="J333" s="24">
        <f t="shared" si="116"/>
        <v>-370.69267540365104</v>
      </c>
      <c r="K333" s="21">
        <v>10195403</v>
      </c>
      <c r="L333" s="24">
        <f t="shared" si="142"/>
        <v>0.37512062162407084</v>
      </c>
      <c r="M333" s="24">
        <f t="shared" si="143"/>
        <v>7.4342334576657247</v>
      </c>
      <c r="N333" s="24">
        <f t="shared" si="152"/>
        <v>0.13126782082988003</v>
      </c>
      <c r="O333" s="21">
        <v>67171684</v>
      </c>
      <c r="P333" s="21">
        <v>101398576</v>
      </c>
      <c r="Q333" s="24">
        <f t="shared" si="153"/>
        <v>0.66245194607072189</v>
      </c>
      <c r="R333" s="21">
        <v>30632201</v>
      </c>
      <c r="S333" s="21">
        <v>17698352</v>
      </c>
      <c r="T333" s="24">
        <f t="shared" si="147"/>
        <v>1.7307939744898282</v>
      </c>
      <c r="U333" s="21">
        <f t="shared" si="170"/>
        <v>154.75624643907267</v>
      </c>
      <c r="V333" s="24"/>
      <c r="W333" s="24">
        <v>1</v>
      </c>
      <c r="X333" s="24">
        <f t="shared" si="154"/>
        <v>-370.69267540365104</v>
      </c>
      <c r="Y333" s="24">
        <f t="shared" si="155"/>
        <v>13.535468399908915</v>
      </c>
      <c r="Z333" s="24">
        <f t="shared" si="156"/>
        <v>63.655094508815424</v>
      </c>
      <c r="AA333" s="24">
        <f t="shared" si="157"/>
        <v>447.88323831237534</v>
      </c>
      <c r="AB333" s="24">
        <f t="shared" si="158"/>
        <v>0.37512062162407084</v>
      </c>
      <c r="AC333" s="24">
        <f t="shared" si="169"/>
        <v>8.0060318559866204</v>
      </c>
      <c r="AD333" s="21">
        <v>34226892</v>
      </c>
      <c r="AE333" s="24">
        <f t="shared" si="159"/>
        <v>1.9625411503913355</v>
      </c>
      <c r="AF333" s="21">
        <v>5395973</v>
      </c>
      <c r="AG333" s="24">
        <f t="shared" si="160"/>
        <v>5.3215471191626992E-2</v>
      </c>
      <c r="AH333" s="24">
        <f t="shared" si="161"/>
        <v>0.15765302324265959</v>
      </c>
      <c r="AI333" s="24">
        <f t="shared" si="162"/>
        <v>547221</v>
      </c>
      <c r="AJ333" s="21">
        <f t="shared" si="163"/>
        <v>1077125</v>
      </c>
      <c r="AK333" s="21">
        <v>32172984</v>
      </c>
      <c r="AL333" s="21">
        <v>25575667</v>
      </c>
      <c r="AM333" s="21">
        <f t="shared" si="164"/>
        <v>935701</v>
      </c>
      <c r="AN333" s="21">
        <f t="shared" si="165"/>
        <v>-4230201</v>
      </c>
      <c r="AO333" s="24">
        <f t="shared" si="166"/>
        <v>-4325835</v>
      </c>
      <c r="AP333" s="21">
        <f t="shared" si="167"/>
        <v>9491737</v>
      </c>
      <c r="AQ333" s="21">
        <f t="shared" si="168"/>
        <v>-4799430</v>
      </c>
      <c r="AR333" s="5"/>
      <c r="AS333" s="11"/>
      <c r="AT333" s="5"/>
      <c r="AU333" s="5"/>
      <c r="AV333" s="5"/>
      <c r="AW333" s="5"/>
      <c r="AX333" s="5"/>
      <c r="AY333" s="5"/>
      <c r="AZ333" s="5"/>
    </row>
    <row r="334" spans="1:52" s="3" customFormat="1">
      <c r="A334" s="4" t="s">
        <v>366</v>
      </c>
      <c r="B334" s="21">
        <v>342550</v>
      </c>
      <c r="C334" s="21">
        <v>9438073</v>
      </c>
      <c r="D334" s="24">
        <f t="shared" si="145"/>
        <v>13.247487066480627</v>
      </c>
      <c r="E334" s="21">
        <v>5817075</v>
      </c>
      <c r="F334" s="21">
        <v>31744930</v>
      </c>
      <c r="G334" s="24">
        <f t="shared" si="140"/>
        <v>66.88414102661433</v>
      </c>
      <c r="H334" s="21">
        <v>27104539</v>
      </c>
      <c r="I334" s="24">
        <f t="shared" si="141"/>
        <v>1048.2178655536993</v>
      </c>
      <c r="J334" s="24">
        <f t="shared" si="116"/>
        <v>-968.08623746060437</v>
      </c>
      <c r="K334" s="21">
        <v>7910152</v>
      </c>
      <c r="L334" s="24">
        <f t="shared" si="142"/>
        <v>0.24917843573761228</v>
      </c>
      <c r="M334" s="24">
        <f t="shared" si="143"/>
        <v>7.5016743737588589</v>
      </c>
      <c r="N334" s="24">
        <f t="shared" si="152"/>
        <v>0.16799481835221378</v>
      </c>
      <c r="O334" s="21">
        <v>62941483</v>
      </c>
      <c r="P334" s="21">
        <v>102334277</v>
      </c>
      <c r="Q334" s="24">
        <f t="shared" si="153"/>
        <v>0.61505768003813621</v>
      </c>
      <c r="R334" s="21">
        <v>27409457</v>
      </c>
      <c r="S334" s="21">
        <v>27104539</v>
      </c>
      <c r="T334" s="24">
        <f t="shared" si="147"/>
        <v>1.0112497024944789</v>
      </c>
      <c r="U334" s="21">
        <f t="shared" si="170"/>
        <v>160.51243462192761</v>
      </c>
      <c r="V334" s="24"/>
      <c r="W334" s="24">
        <v>1</v>
      </c>
      <c r="X334" s="24">
        <f t="shared" si="154"/>
        <v>-968.08623746060437</v>
      </c>
      <c r="Y334" s="24">
        <f t="shared" si="155"/>
        <v>13.247487066480627</v>
      </c>
      <c r="Z334" s="24">
        <f t="shared" si="156"/>
        <v>66.88414102661433</v>
      </c>
      <c r="AA334" s="24">
        <f t="shared" si="157"/>
        <v>1048.2178655536993</v>
      </c>
      <c r="AB334" s="24">
        <f t="shared" si="158"/>
        <v>0.24917843573761228</v>
      </c>
      <c r="AC334" s="24">
        <f t="shared" si="169"/>
        <v>8.0100211255849167</v>
      </c>
      <c r="AD334" s="21">
        <v>39392794</v>
      </c>
      <c r="AE334" s="24">
        <f t="shared" si="159"/>
        <v>1.5977917941032564</v>
      </c>
      <c r="AF334" s="21">
        <v>5943194</v>
      </c>
      <c r="AG334" s="24">
        <f t="shared" si="160"/>
        <v>5.8076278781937357E-2</v>
      </c>
      <c r="AH334" s="24">
        <f t="shared" si="161"/>
        <v>0.15087008045176994</v>
      </c>
      <c r="AI334" s="24">
        <f t="shared" si="162"/>
        <v>-1288706</v>
      </c>
      <c r="AJ334" s="21">
        <f t="shared" si="163"/>
        <v>278433</v>
      </c>
      <c r="AK334" s="21">
        <v>33065098</v>
      </c>
      <c r="AL334" s="21">
        <v>21249832</v>
      </c>
      <c r="AM334" s="21">
        <f t="shared" si="164"/>
        <v>-8105248</v>
      </c>
      <c r="AN334" s="21">
        <f t="shared" si="165"/>
        <v>-5602124</v>
      </c>
      <c r="AO334" s="24">
        <f t="shared" si="166"/>
        <v>-6243806</v>
      </c>
      <c r="AP334" s="21">
        <f t="shared" si="167"/>
        <v>3740682</v>
      </c>
      <c r="AQ334" s="21">
        <f t="shared" si="168"/>
        <v>-1966958</v>
      </c>
      <c r="AR334" s="5"/>
      <c r="AS334" s="11"/>
      <c r="AT334" s="5"/>
      <c r="AU334" s="5"/>
      <c r="AV334" s="5"/>
      <c r="AW334" s="5"/>
      <c r="AX334" s="5"/>
      <c r="AY334" s="5"/>
      <c r="AZ334" s="5"/>
    </row>
    <row r="335" spans="1:52" s="3" customFormat="1">
      <c r="A335" s="4" t="s">
        <v>365</v>
      </c>
      <c r="B335" s="21">
        <v>358767</v>
      </c>
      <c r="C335" s="21">
        <v>10508714</v>
      </c>
      <c r="D335" s="24">
        <f t="shared" si="145"/>
        <v>12.461082773781834</v>
      </c>
      <c r="E335" s="21">
        <v>6095508</v>
      </c>
      <c r="F335" s="21">
        <v>33714211</v>
      </c>
      <c r="G335" s="24">
        <f t="shared" si="140"/>
        <v>65.9917688715895</v>
      </c>
      <c r="H335" s="21">
        <v>20480056</v>
      </c>
      <c r="I335" s="24">
        <f t="shared" si="141"/>
        <v>711.33541554180658</v>
      </c>
      <c r="J335" s="24">
        <f t="shared" si="116"/>
        <v>-632.88256389643527</v>
      </c>
      <c r="K335" s="21">
        <v>11816818</v>
      </c>
      <c r="L335" s="24">
        <f t="shared" si="142"/>
        <v>0.35049961572584332</v>
      </c>
      <c r="M335" s="24">
        <f t="shared" si="143"/>
        <v>7.5278130005140458</v>
      </c>
      <c r="N335" s="24">
        <f t="shared" si="152"/>
        <v>6.203450440747546E-2</v>
      </c>
      <c r="O335" s="21">
        <v>57339359</v>
      </c>
      <c r="P335" s="21">
        <v>94229029</v>
      </c>
      <c r="Q335" s="24">
        <f t="shared" si="153"/>
        <v>0.60851055782395891</v>
      </c>
      <c r="R335" s="21">
        <v>21466805</v>
      </c>
      <c r="S335" s="21">
        <v>20480056</v>
      </c>
      <c r="T335" s="24">
        <f t="shared" si="147"/>
        <v>1.0481809717707804</v>
      </c>
      <c r="U335" s="21">
        <f t="shared" si="170"/>
        <v>157.25620290646847</v>
      </c>
      <c r="V335" s="24"/>
      <c r="W335" s="24">
        <v>1</v>
      </c>
      <c r="X335" s="24">
        <f t="shared" si="154"/>
        <v>-632.88256389643527</v>
      </c>
      <c r="Y335" s="24">
        <f t="shared" si="155"/>
        <v>12.461082773781834</v>
      </c>
      <c r="Z335" s="24">
        <f t="shared" si="156"/>
        <v>65.9917688715895</v>
      </c>
      <c r="AA335" s="24">
        <f t="shared" si="157"/>
        <v>711.33541554180658</v>
      </c>
      <c r="AB335" s="24">
        <f t="shared" si="158"/>
        <v>0.35049961572584332</v>
      </c>
      <c r="AC335" s="24">
        <f t="shared" si="169"/>
        <v>7.9741847158755199</v>
      </c>
      <c r="AD335" s="21">
        <v>36731636</v>
      </c>
      <c r="AE335" s="24">
        <f t="shared" si="159"/>
        <v>1.5610347167765684</v>
      </c>
      <c r="AF335" s="21">
        <v>4654488</v>
      </c>
      <c r="AG335" s="24">
        <f t="shared" si="160"/>
        <v>4.9395478754217029E-2</v>
      </c>
      <c r="AH335" s="24">
        <f t="shared" si="161"/>
        <v>0.12671605479265885</v>
      </c>
      <c r="AI335" s="24">
        <f t="shared" si="162"/>
        <v>-1361158</v>
      </c>
      <c r="AJ335" s="21">
        <f t="shared" si="163"/>
        <v>739997</v>
      </c>
      <c r="AK335" s="21">
        <v>32436114</v>
      </c>
      <c r="AL335" s="21">
        <v>15006026</v>
      </c>
      <c r="AM335" s="21">
        <f t="shared" si="164"/>
        <v>2878070</v>
      </c>
      <c r="AN335" s="21">
        <f t="shared" si="165"/>
        <v>7340408</v>
      </c>
      <c r="AO335" s="24">
        <f t="shared" si="166"/>
        <v>5298545</v>
      </c>
      <c r="AP335" s="21">
        <f t="shared" si="167"/>
        <v>-9760883</v>
      </c>
      <c r="AQ335" s="21">
        <f t="shared" si="168"/>
        <v>-7162330</v>
      </c>
      <c r="AR335" s="5"/>
      <c r="AS335" s="11"/>
      <c r="AT335" s="5"/>
      <c r="AU335" s="5"/>
      <c r="AV335" s="5"/>
      <c r="AW335" s="5"/>
      <c r="AX335" s="5"/>
      <c r="AY335" s="5"/>
      <c r="AZ335" s="5"/>
    </row>
    <row r="336" spans="1:52" s="3" customFormat="1">
      <c r="A336" s="4" t="s">
        <v>364</v>
      </c>
      <c r="B336" s="21">
        <v>537311</v>
      </c>
      <c r="C336" s="21">
        <v>11084389</v>
      </c>
      <c r="D336" s="24">
        <f t="shared" si="145"/>
        <v>17.693218363231388</v>
      </c>
      <c r="E336" s="21">
        <v>6835505</v>
      </c>
      <c r="F336" s="21">
        <v>33851340</v>
      </c>
      <c r="G336" s="24">
        <f t="shared" si="140"/>
        <v>73.703413956434218</v>
      </c>
      <c r="H336" s="21">
        <v>12364647</v>
      </c>
      <c r="I336" s="24">
        <f t="shared" si="141"/>
        <v>407.15786454264639</v>
      </c>
      <c r="J336" s="24">
        <f t="shared" si="116"/>
        <v>-315.76123222298077</v>
      </c>
      <c r="K336" s="21">
        <v>11534634</v>
      </c>
      <c r="L336" s="24">
        <f t="shared" si="142"/>
        <v>0.34074379330330795</v>
      </c>
      <c r="M336" s="24">
        <f t="shared" si="143"/>
        <v>7.5295758648405817</v>
      </c>
      <c r="N336" s="24">
        <f t="shared" si="152"/>
        <v>4.067394606980421E-3</v>
      </c>
      <c r="O336" s="21">
        <v>64679767</v>
      </c>
      <c r="P336" s="21">
        <v>97107099</v>
      </c>
      <c r="Q336" s="24">
        <f t="shared" si="153"/>
        <v>0.66606630891115381</v>
      </c>
      <c r="R336" s="21">
        <v>28052523</v>
      </c>
      <c r="S336" s="21">
        <v>23223278</v>
      </c>
      <c r="T336" s="24">
        <f t="shared" si="147"/>
        <v>1.2079484644674192</v>
      </c>
      <c r="U336" s="21">
        <f t="shared" si="170"/>
        <v>183.13400843263457</v>
      </c>
      <c r="V336" s="24"/>
      <c r="W336" s="24">
        <v>1</v>
      </c>
      <c r="X336" s="24">
        <f t="shared" si="154"/>
        <v>-315.76123222298077</v>
      </c>
      <c r="Y336" s="24">
        <f t="shared" si="155"/>
        <v>17.693218363231388</v>
      </c>
      <c r="Z336" s="24">
        <f t="shared" si="156"/>
        <v>73.703413956434218</v>
      </c>
      <c r="AA336" s="24">
        <f t="shared" si="157"/>
        <v>407.15786454264639</v>
      </c>
      <c r="AB336" s="24">
        <f t="shared" si="158"/>
        <v>0.34074379330330795</v>
      </c>
      <c r="AC336" s="24">
        <f t="shared" si="169"/>
        <v>7.9872509801019396</v>
      </c>
      <c r="AD336" s="21">
        <v>32427332</v>
      </c>
      <c r="AE336" s="24">
        <f t="shared" si="159"/>
        <v>1.9946064942993151</v>
      </c>
      <c r="AF336" s="21">
        <v>3293330</v>
      </c>
      <c r="AG336" s="24">
        <f t="shared" si="160"/>
        <v>3.3914410315151113E-2</v>
      </c>
      <c r="AH336" s="24">
        <f t="shared" si="161"/>
        <v>0.1015603133800832</v>
      </c>
      <c r="AI336" s="24">
        <f t="shared" si="162"/>
        <v>-764943</v>
      </c>
      <c r="AJ336" s="21">
        <f t="shared" si="163"/>
        <v>747814</v>
      </c>
      <c r="AK336" s="21">
        <v>32315832</v>
      </c>
      <c r="AL336" s="21">
        <v>20304571</v>
      </c>
      <c r="AM336" s="21">
        <f t="shared" si="164"/>
        <v>892248</v>
      </c>
      <c r="AN336" s="21">
        <f t="shared" si="165"/>
        <v>2851067</v>
      </c>
      <c r="AO336" s="24">
        <f t="shared" si="166"/>
        <v>-2867145</v>
      </c>
      <c r="AP336" s="21">
        <f t="shared" si="167"/>
        <v>908326</v>
      </c>
      <c r="AQ336" s="21">
        <f t="shared" si="168"/>
        <v>-8241304</v>
      </c>
      <c r="AR336" s="5"/>
      <c r="AS336" s="11"/>
      <c r="AT336" s="5"/>
      <c r="AU336" s="5"/>
      <c r="AV336" s="5"/>
      <c r="AW336" s="5"/>
      <c r="AX336" s="5"/>
      <c r="AY336" s="5"/>
      <c r="AZ336" s="5"/>
    </row>
    <row r="337" spans="1:52" s="3" customFormat="1">
      <c r="A337" s="4" t="s">
        <v>363</v>
      </c>
      <c r="B337" s="21">
        <v>666670</v>
      </c>
      <c r="C337" s="21">
        <v>12043019</v>
      </c>
      <c r="D337" s="24">
        <f t="shared" si="145"/>
        <v>20.205444332521605</v>
      </c>
      <c r="E337" s="21">
        <v>7583319</v>
      </c>
      <c r="F337" s="21">
        <v>33207209</v>
      </c>
      <c r="G337" s="24">
        <f t="shared" si="140"/>
        <v>83.352727264733389</v>
      </c>
      <c r="H337" s="21">
        <v>16998045</v>
      </c>
      <c r="I337" s="24">
        <f t="shared" si="141"/>
        <v>515.17700212878515</v>
      </c>
      <c r="J337" s="24">
        <f t="shared" si="116"/>
        <v>-411.61883053153014</v>
      </c>
      <c r="K337" s="21">
        <v>10753768</v>
      </c>
      <c r="L337" s="24">
        <f t="shared" si="142"/>
        <v>0.32383835690617663</v>
      </c>
      <c r="M337" s="24">
        <f t="shared" si="143"/>
        <v>7.5212323755431152</v>
      </c>
      <c r="N337" s="24">
        <f t="shared" si="152"/>
        <v>-1.9028227538407636E-2</v>
      </c>
      <c r="O337" s="21">
        <v>67530834</v>
      </c>
      <c r="P337" s="21">
        <v>97999347</v>
      </c>
      <c r="Q337" s="24">
        <f t="shared" si="153"/>
        <v>0.6890947344781797</v>
      </c>
      <c r="R337" s="21">
        <v>25687415</v>
      </c>
      <c r="S337" s="21">
        <v>26638488</v>
      </c>
      <c r="T337" s="24">
        <f t="shared" si="147"/>
        <v>0.96429703517707166</v>
      </c>
      <c r="U337" s="21">
        <f t="shared" si="170"/>
        <v>207.44018155141615</v>
      </c>
      <c r="V337" s="24"/>
      <c r="W337" s="24">
        <v>1</v>
      </c>
      <c r="X337" s="24">
        <f t="shared" si="154"/>
        <v>-411.61883053153014</v>
      </c>
      <c r="Y337" s="24">
        <f t="shared" si="155"/>
        <v>20.205444332521605</v>
      </c>
      <c r="Z337" s="24">
        <f t="shared" si="156"/>
        <v>83.352727264733389</v>
      </c>
      <c r="AA337" s="24">
        <f t="shared" si="157"/>
        <v>515.17700212878515</v>
      </c>
      <c r="AB337" s="24">
        <f t="shared" si="158"/>
        <v>0.32383835690617663</v>
      </c>
      <c r="AC337" s="24">
        <f t="shared" si="169"/>
        <v>7.9912231818635</v>
      </c>
      <c r="AD337" s="21">
        <v>30468513</v>
      </c>
      <c r="AE337" s="24">
        <f t="shared" si="159"/>
        <v>2.2164138433667571</v>
      </c>
      <c r="AF337" s="21">
        <v>2528387</v>
      </c>
      <c r="AG337" s="24">
        <f t="shared" si="160"/>
        <v>2.5800039259445271E-2</v>
      </c>
      <c r="AH337" s="24">
        <f t="shared" si="161"/>
        <v>8.2983603433485584E-2</v>
      </c>
      <c r="AI337" s="24">
        <f t="shared" si="162"/>
        <v>-234904</v>
      </c>
      <c r="AJ337" s="21">
        <f t="shared" si="163"/>
        <v>15029</v>
      </c>
      <c r="AK337" s="21">
        <v>33690589</v>
      </c>
      <c r="AL337" s="21">
        <v>17437426</v>
      </c>
      <c r="AM337" s="21">
        <f t="shared" si="164"/>
        <v>-3847282</v>
      </c>
      <c r="AN337" s="21">
        <f t="shared" si="165"/>
        <v>-1751634</v>
      </c>
      <c r="AO337" s="24">
        <f t="shared" si="166"/>
        <v>720754</v>
      </c>
      <c r="AP337" s="21">
        <f t="shared" si="167"/>
        <v>-2816402</v>
      </c>
      <c r="AQ337" s="21">
        <f t="shared" si="168"/>
        <v>-8225381</v>
      </c>
      <c r="AR337" s="5"/>
      <c r="AS337" s="11"/>
      <c r="AT337" s="5"/>
      <c r="AU337" s="5"/>
      <c r="AV337" s="5"/>
      <c r="AW337" s="5"/>
      <c r="AX337" s="5"/>
      <c r="AY337" s="5"/>
      <c r="AZ337" s="5"/>
    </row>
    <row r="338" spans="1:52" s="3" customFormat="1">
      <c r="A338" s="4" t="s">
        <v>362</v>
      </c>
      <c r="B338" s="21">
        <v>697069</v>
      </c>
      <c r="C338" s="21">
        <v>11400368</v>
      </c>
      <c r="D338" s="24">
        <f t="shared" si="145"/>
        <v>22.317716849140311</v>
      </c>
      <c r="E338" s="21">
        <v>7598348</v>
      </c>
      <c r="F338" s="21">
        <v>32160855</v>
      </c>
      <c r="G338" s="24">
        <f t="shared" si="140"/>
        <v>86.23517689439538</v>
      </c>
      <c r="H338" s="21">
        <v>17243549</v>
      </c>
      <c r="I338" s="24">
        <f t="shared" si="141"/>
        <v>552.07826492969343</v>
      </c>
      <c r="J338" s="24">
        <f t="shared" si="116"/>
        <v>-443.52537118615771</v>
      </c>
      <c r="K338" s="21">
        <v>9886566</v>
      </c>
      <c r="L338" s="24">
        <f t="shared" si="142"/>
        <v>0.30740992426973723</v>
      </c>
      <c r="M338" s="24">
        <f t="shared" si="143"/>
        <v>7.5073275859982473</v>
      </c>
      <c r="N338" s="24">
        <f t="shared" si="152"/>
        <v>-3.1509844744856456E-2</v>
      </c>
      <c r="O338" s="21">
        <v>65779200</v>
      </c>
      <c r="P338" s="21">
        <v>94152065</v>
      </c>
      <c r="Q338" s="24">
        <f t="shared" si="153"/>
        <v>0.69864851078943413</v>
      </c>
      <c r="R338" s="21">
        <v>26453597</v>
      </c>
      <c r="S338" s="21">
        <v>26375717</v>
      </c>
      <c r="T338" s="24">
        <f t="shared" si="147"/>
        <v>1.0029527159394378</v>
      </c>
      <c r="U338" s="21">
        <f t="shared" si="170"/>
        <v>217.41319741134117</v>
      </c>
      <c r="V338" s="24"/>
      <c r="W338" s="24">
        <v>1</v>
      </c>
      <c r="X338" s="24">
        <f t="shared" si="154"/>
        <v>-443.52537118615771</v>
      </c>
      <c r="Y338" s="24">
        <f t="shared" si="155"/>
        <v>22.317716849140311</v>
      </c>
      <c r="Z338" s="24">
        <f t="shared" si="156"/>
        <v>86.23517689439538</v>
      </c>
      <c r="AA338" s="24">
        <f t="shared" si="157"/>
        <v>552.07826492969343</v>
      </c>
      <c r="AB338" s="24">
        <f t="shared" si="158"/>
        <v>0.30740992426973723</v>
      </c>
      <c r="AC338" s="24">
        <f t="shared" si="169"/>
        <v>7.9738298496662292</v>
      </c>
      <c r="AD338" s="21">
        <v>28373865</v>
      </c>
      <c r="AE338" s="24">
        <f t="shared" si="159"/>
        <v>2.3183024237269052</v>
      </c>
      <c r="AF338" s="21">
        <v>2293483</v>
      </c>
      <c r="AG338" s="24">
        <f t="shared" si="160"/>
        <v>2.4359348889480013E-2</v>
      </c>
      <c r="AH338" s="24">
        <f t="shared" si="161"/>
        <v>8.0830827946774264E-2</v>
      </c>
      <c r="AI338" s="24">
        <f t="shared" si="162"/>
        <v>453880</v>
      </c>
      <c r="AJ338" s="21">
        <f t="shared" si="163"/>
        <v>65861</v>
      </c>
      <c r="AK338" s="21">
        <v>33745408</v>
      </c>
      <c r="AL338" s="21">
        <v>18158180</v>
      </c>
      <c r="AM338" s="21">
        <f t="shared" si="164"/>
        <v>-3636591</v>
      </c>
      <c r="AN338" s="21">
        <f t="shared" si="165"/>
        <v>-4264837</v>
      </c>
      <c r="AO338" s="24">
        <f t="shared" si="166"/>
        <v>-1656303</v>
      </c>
      <c r="AP338" s="21">
        <f t="shared" si="167"/>
        <v>2284549</v>
      </c>
      <c r="AQ338" s="21">
        <f t="shared" si="168"/>
        <v>-7593083</v>
      </c>
      <c r="AR338" s="5"/>
      <c r="AS338" s="11"/>
      <c r="AT338" s="5"/>
      <c r="AU338" s="5"/>
      <c r="AV338" s="5"/>
      <c r="AW338" s="5"/>
      <c r="AX338" s="5"/>
      <c r="AY338" s="5"/>
      <c r="AZ338" s="5"/>
    </row>
    <row r="339" spans="1:52" s="3" customFormat="1">
      <c r="A339" s="4" t="s">
        <v>361</v>
      </c>
      <c r="B339" s="21">
        <v>581144</v>
      </c>
      <c r="C339" s="21">
        <v>11847032</v>
      </c>
      <c r="D339" s="24">
        <f t="shared" si="145"/>
        <v>17.904700519083597</v>
      </c>
      <c r="E339" s="21">
        <v>7664209</v>
      </c>
      <c r="F339" s="21">
        <v>32503259</v>
      </c>
      <c r="G339" s="24">
        <f t="shared" si="140"/>
        <v>86.066332148416251</v>
      </c>
      <c r="H339" s="21">
        <v>14307134</v>
      </c>
      <c r="I339" s="24">
        <f t="shared" si="141"/>
        <v>440.79427741901941</v>
      </c>
      <c r="J339" s="24">
        <f t="shared" si="116"/>
        <v>-336.82324475151955</v>
      </c>
      <c r="K339" s="21">
        <v>9194703</v>
      </c>
      <c r="L339" s="24">
        <f t="shared" si="142"/>
        <v>0.28288557156683886</v>
      </c>
      <c r="M339" s="24">
        <f t="shared" si="143"/>
        <v>7.5119269085098592</v>
      </c>
      <c r="N339" s="24">
        <f t="shared" si="152"/>
        <v>1.0646607498463582E-2</v>
      </c>
      <c r="O339" s="21">
        <v>61514363</v>
      </c>
      <c r="P339" s="21">
        <v>90515474</v>
      </c>
      <c r="Q339" s="24">
        <f t="shared" si="153"/>
        <v>0.67960051780759612</v>
      </c>
      <c r="R339" s="21">
        <v>24747230</v>
      </c>
      <c r="S339" s="21">
        <v>20447298</v>
      </c>
      <c r="T339" s="24">
        <f t="shared" si="147"/>
        <v>1.2102934089384327</v>
      </c>
      <c r="U339" s="21">
        <f t="shared" si="170"/>
        <v>208.22495090656662</v>
      </c>
      <c r="V339" s="24"/>
      <c r="W339" s="24">
        <v>1</v>
      </c>
      <c r="X339" s="24">
        <f t="shared" si="154"/>
        <v>-336.82324475151955</v>
      </c>
      <c r="Y339" s="24">
        <f t="shared" si="155"/>
        <v>17.904700519083597</v>
      </c>
      <c r="Z339" s="24">
        <f t="shared" si="156"/>
        <v>86.066332148416251</v>
      </c>
      <c r="AA339" s="24">
        <f t="shared" si="157"/>
        <v>440.79427741901941</v>
      </c>
      <c r="AB339" s="24">
        <f t="shared" si="158"/>
        <v>0.28288557156683886</v>
      </c>
      <c r="AC339" s="24">
        <f t="shared" si="169"/>
        <v>7.9567228300157096</v>
      </c>
      <c r="AD339" s="21">
        <v>29001111</v>
      </c>
      <c r="AE339" s="24">
        <f t="shared" si="159"/>
        <v>2.1211036708214386</v>
      </c>
      <c r="AF339" s="21">
        <v>2747363</v>
      </c>
      <c r="AG339" s="24">
        <f t="shared" si="160"/>
        <v>3.0352412450494377E-2</v>
      </c>
      <c r="AH339" s="24">
        <f t="shared" si="161"/>
        <v>9.4733025917524333E-2</v>
      </c>
      <c r="AI339" s="24">
        <f t="shared" si="162"/>
        <v>-352234</v>
      </c>
      <c r="AJ339" s="21">
        <f t="shared" si="163"/>
        <v>441055</v>
      </c>
      <c r="AK339" s="21">
        <v>32450005</v>
      </c>
      <c r="AL339" s="21">
        <v>16501877</v>
      </c>
      <c r="AM339" s="21">
        <f t="shared" si="164"/>
        <v>-935695</v>
      </c>
      <c r="AN339" s="21">
        <f t="shared" si="165"/>
        <v>-1625919</v>
      </c>
      <c r="AO339" s="24">
        <f t="shared" si="166"/>
        <v>1957311</v>
      </c>
      <c r="AP339" s="21">
        <f t="shared" si="167"/>
        <v>-1267087</v>
      </c>
      <c r="AQ339" s="21">
        <f t="shared" si="168"/>
        <v>-6447340</v>
      </c>
      <c r="AR339" s="5"/>
      <c r="AS339" s="11"/>
      <c r="AT339" s="5"/>
      <c r="AU339" s="5"/>
      <c r="AV339" s="5"/>
      <c r="AW339" s="5"/>
      <c r="AX339" s="5"/>
      <c r="AY339" s="5"/>
      <c r="AZ339" s="5"/>
    </row>
    <row r="340" spans="1:52" s="3" customFormat="1">
      <c r="A340" s="4" t="s">
        <v>73</v>
      </c>
      <c r="B340" s="21">
        <v>679623</v>
      </c>
      <c r="C340" s="21">
        <v>12018282</v>
      </c>
      <c r="D340" s="24">
        <f t="shared" si="145"/>
        <v>20.640420569262727</v>
      </c>
      <c r="E340" s="21">
        <v>8105264</v>
      </c>
      <c r="F340" s="21">
        <v>32735032</v>
      </c>
      <c r="G340" s="24">
        <f t="shared" si="140"/>
        <v>90.374781365724644</v>
      </c>
      <c r="H340" s="21">
        <v>13598427</v>
      </c>
      <c r="I340" s="24">
        <f t="shared" si="141"/>
        <v>412.98963154633918</v>
      </c>
      <c r="J340" s="24">
        <f t="shared" si="116"/>
        <v>-301.97442961135181</v>
      </c>
      <c r="K340" s="21">
        <v>9427892</v>
      </c>
      <c r="L340" s="24">
        <f t="shared" si="142"/>
        <v>0.28800619470908106</v>
      </c>
      <c r="M340" s="24">
        <f t="shared" si="143"/>
        <v>7.5150127698010616</v>
      </c>
      <c r="N340" s="24">
        <f t="shared" si="152"/>
        <v>7.1307618722171832E-3</v>
      </c>
      <c r="O340" s="21">
        <v>59888444</v>
      </c>
      <c r="P340" s="21">
        <v>89579779</v>
      </c>
      <c r="Q340" s="24">
        <f t="shared" si="153"/>
        <v>0.66854869110583537</v>
      </c>
      <c r="R340" s="21">
        <v>27244075</v>
      </c>
      <c r="S340" s="21">
        <v>24048281</v>
      </c>
      <c r="T340" s="24">
        <f t="shared" si="147"/>
        <v>1.1328907459123585</v>
      </c>
      <c r="U340" s="21">
        <f t="shared" si="170"/>
        <v>222.31841006468389</v>
      </c>
      <c r="V340" s="24"/>
      <c r="W340" s="24">
        <v>1</v>
      </c>
      <c r="X340" s="24">
        <f t="shared" si="154"/>
        <v>-301.97442961135181</v>
      </c>
      <c r="Y340" s="24">
        <f t="shared" si="155"/>
        <v>20.640420569262727</v>
      </c>
      <c r="Z340" s="24">
        <f t="shared" si="156"/>
        <v>90.374781365724644</v>
      </c>
      <c r="AA340" s="24">
        <f t="shared" si="157"/>
        <v>412.98963154633918</v>
      </c>
      <c r="AB340" s="24">
        <f t="shared" si="158"/>
        <v>0.28800619470908106</v>
      </c>
      <c r="AC340" s="24">
        <f t="shared" si="169"/>
        <v>7.9522099866730933</v>
      </c>
      <c r="AD340" s="21">
        <v>29691335</v>
      </c>
      <c r="AE340" s="24">
        <f t="shared" si="159"/>
        <v>2.0170343974092106</v>
      </c>
      <c r="AF340" s="21">
        <v>2395129</v>
      </c>
      <c r="AG340" s="24">
        <f t="shared" si="160"/>
        <v>2.6737384560861666E-2</v>
      </c>
      <c r="AH340" s="24">
        <f t="shared" si="161"/>
        <v>8.0667608916877603E-2</v>
      </c>
      <c r="AI340" s="24">
        <f t="shared" si="162"/>
        <v>72673687</v>
      </c>
      <c r="AJ340" s="21">
        <f t="shared" si="163"/>
        <v>283097211</v>
      </c>
      <c r="AK340" s="21">
        <v>29529873</v>
      </c>
      <c r="AL340" s="21">
        <v>18459188</v>
      </c>
      <c r="AM340" s="21">
        <f t="shared" si="164"/>
        <v>1607644720</v>
      </c>
      <c r="AN340" s="21">
        <f t="shared" si="165"/>
        <v>395419734</v>
      </c>
      <c r="AO340" s="24">
        <f t="shared" si="166"/>
        <v>153746545</v>
      </c>
      <c r="AP340" s="21">
        <f t="shared" si="167"/>
        <v>1058478441</v>
      </c>
      <c r="AQ340" s="21">
        <f t="shared" si="168"/>
        <v>-7032763</v>
      </c>
      <c r="AR340" s="5"/>
      <c r="AS340" s="11"/>
      <c r="AT340" s="5"/>
      <c r="AU340" s="5"/>
      <c r="AV340" s="5"/>
      <c r="AW340" s="5"/>
      <c r="AX340" s="5"/>
      <c r="AY340" s="5"/>
      <c r="AZ340" s="5"/>
    </row>
    <row r="341" spans="1:52" s="15" customFormat="1">
      <c r="A341" s="12" t="s">
        <v>386</v>
      </c>
      <c r="B341" s="46">
        <v>134816171</v>
      </c>
      <c r="C341" s="46">
        <v>427516889</v>
      </c>
      <c r="D341" s="32">
        <f t="shared" si="145"/>
        <v>115.10165722365181</v>
      </c>
      <c r="E341" s="46">
        <v>291202475</v>
      </c>
      <c r="F341" s="46">
        <v>564331327</v>
      </c>
      <c r="G341" s="32">
        <f t="shared" si="140"/>
        <v>188.34485751488327</v>
      </c>
      <c r="H341" s="46">
        <v>94121344</v>
      </c>
      <c r="I341" s="32">
        <f t="shared" si="141"/>
        <v>80.357738943033894</v>
      </c>
      <c r="J341" s="32">
        <f t="shared" si="116"/>
        <v>223.08877579550119</v>
      </c>
      <c r="K341" s="46">
        <v>45001698</v>
      </c>
      <c r="L341" s="32">
        <f t="shared" si="142"/>
        <v>7.9743398686070111E-2</v>
      </c>
      <c r="M341" s="32">
        <f t="shared" si="143"/>
        <v>8.751534159370884</v>
      </c>
      <c r="N341" s="32"/>
      <c r="O341" s="46">
        <v>455308178</v>
      </c>
      <c r="P341" s="46">
        <v>1697224499</v>
      </c>
      <c r="Q341" s="32">
        <f t="shared" si="153"/>
        <v>0.26826632438328951</v>
      </c>
      <c r="R341" s="46">
        <v>669859147</v>
      </c>
      <c r="S341" s="46">
        <v>416423650</v>
      </c>
      <c r="T341" s="32">
        <f t="shared" si="147"/>
        <v>1.6086001527530918</v>
      </c>
      <c r="U341" s="46">
        <f t="shared" si="170"/>
        <v>606.97277287575628</v>
      </c>
      <c r="V341" s="32"/>
      <c r="W341" s="32">
        <v>1</v>
      </c>
      <c r="X341" s="32">
        <f t="shared" si="154"/>
        <v>223.08877579550119</v>
      </c>
      <c r="Y341" s="32">
        <f t="shared" si="155"/>
        <v>115.10165722365181</v>
      </c>
      <c r="Z341" s="32">
        <f t="shared" si="156"/>
        <v>188.34485751488327</v>
      </c>
      <c r="AA341" s="32">
        <f t="shared" si="157"/>
        <v>80.357738943033894</v>
      </c>
      <c r="AB341" s="32">
        <f t="shared" si="158"/>
        <v>7.9743398686070111E-2</v>
      </c>
      <c r="AC341" s="32">
        <f t="shared" si="169"/>
        <v>9.2297392920691959</v>
      </c>
      <c r="AD341" s="46">
        <v>1241916321</v>
      </c>
      <c r="AE341" s="32">
        <f t="shared" si="159"/>
        <v>0.36661743653822226</v>
      </c>
      <c r="AF341" s="46">
        <v>75068816</v>
      </c>
      <c r="AG341" s="32">
        <f t="shared" si="160"/>
        <v>4.4230339618730664E-2</v>
      </c>
      <c r="AH341" s="32">
        <f t="shared" si="161"/>
        <v>6.0445953346964669E-2</v>
      </c>
      <c r="AI341" s="32">
        <f t="shared" si="162"/>
        <v>54697920</v>
      </c>
      <c r="AJ341" s="46">
        <f t="shared" si="163"/>
        <v>-14260914</v>
      </c>
      <c r="AK341" s="46">
        <v>176936054</v>
      </c>
      <c r="AL341" s="46">
        <v>172205733</v>
      </c>
      <c r="AM341" s="46">
        <f t="shared" si="164"/>
        <v>281741112</v>
      </c>
      <c r="AN341" s="46">
        <f t="shared" si="165"/>
        <v>241791790</v>
      </c>
      <c r="AO341" s="32">
        <f t="shared" si="166"/>
        <v>-95812353</v>
      </c>
      <c r="AP341" s="46">
        <f t="shared" si="167"/>
        <v>135761675</v>
      </c>
      <c r="AQ341" s="46">
        <f t="shared" si="168"/>
        <v>30067118</v>
      </c>
      <c r="AR341" s="13"/>
      <c r="AS341" s="14"/>
      <c r="AT341" s="13"/>
      <c r="AU341" s="13"/>
      <c r="AV341" s="13"/>
      <c r="AW341" s="13"/>
      <c r="AX341" s="13"/>
      <c r="AY341" s="13"/>
      <c r="AZ341" s="13"/>
    </row>
    <row r="342" spans="1:52" s="15" customFormat="1">
      <c r="A342" s="12" t="s">
        <v>385</v>
      </c>
      <c r="B342" s="46">
        <v>185412884</v>
      </c>
      <c r="C342" s="46">
        <v>836869081</v>
      </c>
      <c r="D342" s="32">
        <f t="shared" si="145"/>
        <v>80.867729727966847</v>
      </c>
      <c r="E342" s="46">
        <v>276941561</v>
      </c>
      <c r="F342" s="46">
        <v>1158211208</v>
      </c>
      <c r="G342" s="32">
        <f t="shared" si="140"/>
        <v>87.275679139343993</v>
      </c>
      <c r="H342" s="46">
        <v>136170494</v>
      </c>
      <c r="I342" s="32">
        <f t="shared" si="141"/>
        <v>59.390687789073667</v>
      </c>
      <c r="J342" s="32">
        <f t="shared" si="116"/>
        <v>108.75272107823716</v>
      </c>
      <c r="K342" s="46">
        <v>118993126</v>
      </c>
      <c r="L342" s="32">
        <f t="shared" si="142"/>
        <v>0.10273871050296381</v>
      </c>
      <c r="M342" s="32">
        <f t="shared" si="143"/>
        <v>9.0637877632816934</v>
      </c>
      <c r="N342" s="32">
        <f>(F342-F341)/F341</f>
        <v>1.0523602936542278</v>
      </c>
      <c r="O342" s="46">
        <v>697099968</v>
      </c>
      <c r="P342" s="46">
        <v>1978965611</v>
      </c>
      <c r="Q342" s="32">
        <f t="shared" si="153"/>
        <v>0.35225471535492991</v>
      </c>
      <c r="R342" s="46">
        <v>681385258</v>
      </c>
      <c r="S342" s="46">
        <v>541800805</v>
      </c>
      <c r="T342" s="32">
        <f t="shared" si="147"/>
        <v>1.2576305751336048</v>
      </c>
      <c r="U342" s="46">
        <f t="shared" si="170"/>
        <v>336.38955644512464</v>
      </c>
      <c r="V342" s="32"/>
      <c r="W342" s="32">
        <v>1</v>
      </c>
      <c r="X342" s="32">
        <f t="shared" si="154"/>
        <v>108.75272107823716</v>
      </c>
      <c r="Y342" s="32">
        <f t="shared" si="155"/>
        <v>80.867729727966847</v>
      </c>
      <c r="Z342" s="32">
        <f t="shared" si="156"/>
        <v>87.275679139343993</v>
      </c>
      <c r="AA342" s="32">
        <f t="shared" si="157"/>
        <v>59.390687789073667</v>
      </c>
      <c r="AB342" s="32">
        <f t="shared" si="158"/>
        <v>0.10273871050296381</v>
      </c>
      <c r="AC342" s="32">
        <f t="shared" si="169"/>
        <v>9.2964382474238292</v>
      </c>
      <c r="AD342" s="46">
        <v>1281935643</v>
      </c>
      <c r="AE342" s="32">
        <f t="shared" si="159"/>
        <v>0.54378702379211408</v>
      </c>
      <c r="AF342" s="46">
        <v>129766736</v>
      </c>
      <c r="AG342" s="32">
        <f t="shared" si="160"/>
        <v>6.5573012122442584E-2</v>
      </c>
      <c r="AH342" s="32">
        <f t="shared" si="161"/>
        <v>0.10122718461616251</v>
      </c>
      <c r="AI342" s="32">
        <f t="shared" si="162"/>
        <v>28042657</v>
      </c>
      <c r="AJ342" s="46">
        <f t="shared" si="163"/>
        <v>104986748</v>
      </c>
      <c r="AK342" s="46">
        <v>244373988</v>
      </c>
      <c r="AL342" s="46">
        <v>76393380</v>
      </c>
      <c r="AM342" s="46">
        <f t="shared" si="164"/>
        <v>785142305</v>
      </c>
      <c r="AN342" s="46">
        <f t="shared" si="165"/>
        <v>580591612</v>
      </c>
      <c r="AO342" s="32">
        <f t="shared" si="166"/>
        <v>87489720</v>
      </c>
      <c r="AP342" s="46">
        <f t="shared" si="167"/>
        <v>117060973</v>
      </c>
      <c r="AQ342" s="46">
        <f t="shared" si="168"/>
        <v>10773610</v>
      </c>
      <c r="AR342" s="13"/>
      <c r="AS342" s="14"/>
      <c r="AT342" s="13"/>
      <c r="AU342" s="13"/>
      <c r="AV342" s="13"/>
      <c r="AW342" s="13"/>
      <c r="AX342" s="13"/>
      <c r="AY342" s="13"/>
      <c r="AZ342" s="13"/>
    </row>
    <row r="343" spans="1:52" s="15" customFormat="1">
      <c r="A343" s="12" t="s">
        <v>384</v>
      </c>
      <c r="B343" s="46">
        <v>333069275</v>
      </c>
      <c r="C343" s="46">
        <v>1251734971</v>
      </c>
      <c r="D343" s="32">
        <f t="shared" si="145"/>
        <v>97.121426013909769</v>
      </c>
      <c r="E343" s="46">
        <v>381928309</v>
      </c>
      <c r="F343" s="46">
        <v>1751884266</v>
      </c>
      <c r="G343" s="32">
        <f t="shared" si="140"/>
        <v>79.573654202223423</v>
      </c>
      <c r="H343" s="46">
        <v>198913657</v>
      </c>
      <c r="I343" s="32">
        <f t="shared" si="141"/>
        <v>58.002282022206117</v>
      </c>
      <c r="J343" s="32">
        <f t="shared" si="116"/>
        <v>118.69279819392708</v>
      </c>
      <c r="K343" s="46">
        <v>117927659</v>
      </c>
      <c r="L343" s="32">
        <f t="shared" si="142"/>
        <v>6.7314754341198019E-2</v>
      </c>
      <c r="M343" s="32">
        <f t="shared" si="143"/>
        <v>9.2435054121643834</v>
      </c>
      <c r="N343" s="32">
        <f t="shared" ref="N343:N349" si="171">(F343-F342)/F342</f>
        <v>0.51257754535561362</v>
      </c>
      <c r="O343" s="46">
        <v>1277691580</v>
      </c>
      <c r="P343" s="46">
        <v>2764107916</v>
      </c>
      <c r="Q343" s="32">
        <f t="shared" si="153"/>
        <v>0.46224373969051646</v>
      </c>
      <c r="R343" s="46">
        <v>1165052607</v>
      </c>
      <c r="S343" s="46">
        <v>999944349</v>
      </c>
      <c r="T343" s="32">
        <f t="shared" si="147"/>
        <v>1.1651174469510404</v>
      </c>
      <c r="U343" s="46">
        <f t="shared" si="170"/>
        <v>353.45747518660761</v>
      </c>
      <c r="V343" s="32"/>
      <c r="W343" s="32">
        <v>1</v>
      </c>
      <c r="X343" s="32">
        <f t="shared" si="154"/>
        <v>118.69279819392708</v>
      </c>
      <c r="Y343" s="32">
        <f t="shared" si="155"/>
        <v>97.121426013909769</v>
      </c>
      <c r="Z343" s="32">
        <f t="shared" si="156"/>
        <v>79.573654202223423</v>
      </c>
      <c r="AA343" s="32">
        <f t="shared" si="157"/>
        <v>58.002282022206117</v>
      </c>
      <c r="AB343" s="32">
        <f t="shared" si="158"/>
        <v>6.7314754341198019E-2</v>
      </c>
      <c r="AC343" s="32">
        <f t="shared" si="169"/>
        <v>9.4415549947109891</v>
      </c>
      <c r="AD343" s="46">
        <v>1486416336</v>
      </c>
      <c r="AE343" s="32">
        <f t="shared" si="159"/>
        <v>0.85957853735536449</v>
      </c>
      <c r="AF343" s="46">
        <v>157809393</v>
      </c>
      <c r="AG343" s="32">
        <f t="shared" si="160"/>
        <v>5.7092341469926894E-2</v>
      </c>
      <c r="AH343" s="32">
        <f t="shared" si="161"/>
        <v>0.10616769284483966</v>
      </c>
      <c r="AI343" s="32">
        <f t="shared" si="162"/>
        <v>-26779162</v>
      </c>
      <c r="AJ343" s="46">
        <f t="shared" si="163"/>
        <v>-15841212</v>
      </c>
      <c r="AK343" s="46">
        <v>433872514</v>
      </c>
      <c r="AL343" s="46">
        <v>163883100</v>
      </c>
      <c r="AM343" s="46">
        <f t="shared" si="164"/>
        <v>-71794553</v>
      </c>
      <c r="AN343" s="46">
        <f t="shared" si="165"/>
        <v>-139493165</v>
      </c>
      <c r="AO343" s="32">
        <f t="shared" si="166"/>
        <v>9000289</v>
      </c>
      <c r="AP343" s="46">
        <f t="shared" si="167"/>
        <v>58698323</v>
      </c>
      <c r="AQ343" s="46">
        <f t="shared" si="168"/>
        <v>39881734</v>
      </c>
      <c r="AR343" s="13"/>
      <c r="AS343" s="14"/>
      <c r="AT343" s="13"/>
      <c r="AU343" s="13"/>
      <c r="AV343" s="13"/>
      <c r="AW343" s="13"/>
      <c r="AX343" s="13"/>
      <c r="AY343" s="13"/>
      <c r="AZ343" s="13"/>
    </row>
    <row r="344" spans="1:52" s="15" customFormat="1">
      <c r="A344" s="12" t="s">
        <v>383</v>
      </c>
      <c r="B344" s="46">
        <v>263576208</v>
      </c>
      <c r="C344" s="46">
        <v>1238502263</v>
      </c>
      <c r="D344" s="32">
        <f t="shared" si="145"/>
        <v>77.67875666772197</v>
      </c>
      <c r="E344" s="46">
        <v>366087097</v>
      </c>
      <c r="F344" s="46">
        <v>1750678217</v>
      </c>
      <c r="G344" s="32">
        <f t="shared" si="140"/>
        <v>76.325728570483491</v>
      </c>
      <c r="H344" s="46">
        <v>179827932</v>
      </c>
      <c r="I344" s="32">
        <f t="shared" si="141"/>
        <v>52.997234757575896</v>
      </c>
      <c r="J344" s="32">
        <f t="shared" si="116"/>
        <v>101.00725048062957</v>
      </c>
      <c r="K344" s="46">
        <v>220290491</v>
      </c>
      <c r="L344" s="32">
        <f t="shared" si="142"/>
        <v>0.12583151424451636</v>
      </c>
      <c r="M344" s="32">
        <f t="shared" si="143"/>
        <v>9.2432063280230743</v>
      </c>
      <c r="N344" s="32">
        <f t="shared" si="171"/>
        <v>-6.8842960885408169E-4</v>
      </c>
      <c r="O344" s="46">
        <v>1138198415</v>
      </c>
      <c r="P344" s="46">
        <v>2692313363</v>
      </c>
      <c r="Q344" s="32">
        <f t="shared" si="153"/>
        <v>0.42275852084756005</v>
      </c>
      <c r="R344" s="46">
        <v>1074825879</v>
      </c>
      <c r="S344" s="46">
        <v>829517705</v>
      </c>
      <c r="T344" s="32">
        <f t="shared" si="147"/>
        <v>1.2957238555866628</v>
      </c>
      <c r="U344" s="46">
        <f t="shared" si="170"/>
        <v>308.13480199065543</v>
      </c>
      <c r="V344" s="32"/>
      <c r="W344" s="32">
        <v>1</v>
      </c>
      <c r="X344" s="32">
        <f t="shared" si="154"/>
        <v>101.00725048062957</v>
      </c>
      <c r="Y344" s="32">
        <f t="shared" si="155"/>
        <v>77.67875666772197</v>
      </c>
      <c r="Z344" s="32">
        <f t="shared" si="156"/>
        <v>76.325728570483491</v>
      </c>
      <c r="AA344" s="32">
        <f t="shared" si="157"/>
        <v>52.997234757575896</v>
      </c>
      <c r="AB344" s="32">
        <f t="shared" si="158"/>
        <v>0.12583151424451636</v>
      </c>
      <c r="AC344" s="32">
        <f t="shared" si="169"/>
        <v>9.430125606778331</v>
      </c>
      <c r="AD344" s="46">
        <v>1554114948</v>
      </c>
      <c r="AE344" s="32">
        <f t="shared" si="159"/>
        <v>0.73237723918990316</v>
      </c>
      <c r="AF344" s="46">
        <v>131030231</v>
      </c>
      <c r="AG344" s="32">
        <f t="shared" si="160"/>
        <v>4.8668269006396488E-2</v>
      </c>
      <c r="AH344" s="32">
        <f t="shared" si="161"/>
        <v>8.4311801497452682E-2</v>
      </c>
      <c r="AI344" s="32">
        <f t="shared" si="162"/>
        <v>28519980</v>
      </c>
      <c r="AJ344" s="46">
        <f t="shared" si="163"/>
        <v>-63541330</v>
      </c>
      <c r="AK344" s="46">
        <v>450714916</v>
      </c>
      <c r="AL344" s="46">
        <v>172883389</v>
      </c>
      <c r="AM344" s="46">
        <f t="shared" si="164"/>
        <v>1671599150</v>
      </c>
      <c r="AN344" s="46">
        <f t="shared" si="165"/>
        <v>1298612184</v>
      </c>
      <c r="AO344" s="32">
        <f t="shared" si="166"/>
        <v>771623</v>
      </c>
      <c r="AP344" s="46">
        <f t="shared" si="167"/>
        <v>372215343</v>
      </c>
      <c r="AQ344" s="46">
        <f t="shared" si="168"/>
        <v>-89260260</v>
      </c>
      <c r="AR344" s="13"/>
      <c r="AS344" s="14"/>
      <c r="AT344" s="13"/>
      <c r="AU344" s="13"/>
      <c r="AV344" s="13"/>
      <c r="AW344" s="13"/>
      <c r="AX344" s="13"/>
      <c r="AY344" s="13"/>
      <c r="AZ344" s="13"/>
    </row>
    <row r="345" spans="1:52" s="15" customFormat="1">
      <c r="A345" s="12" t="s">
        <v>381</v>
      </c>
      <c r="B345" s="46">
        <v>342920662</v>
      </c>
      <c r="C345" s="46">
        <v>1330234147</v>
      </c>
      <c r="D345" s="32">
        <f t="shared" si="145"/>
        <v>94.093240586463452</v>
      </c>
      <c r="E345" s="46">
        <v>302545767</v>
      </c>
      <c r="F345" s="46">
        <v>1807350443</v>
      </c>
      <c r="G345" s="32">
        <f t="shared" si="140"/>
        <v>61.100051394404645</v>
      </c>
      <c r="H345" s="46">
        <v>259150730</v>
      </c>
      <c r="I345" s="32">
        <f t="shared" si="141"/>
        <v>71.107794566335087</v>
      </c>
      <c r="J345" s="32">
        <f t="shared" si="116"/>
        <v>84.085497414532995</v>
      </c>
      <c r="K345" s="46">
        <v>81747878</v>
      </c>
      <c r="L345" s="32">
        <f t="shared" si="142"/>
        <v>4.5230784276848734E-2</v>
      </c>
      <c r="M345" s="32">
        <f t="shared" si="143"/>
        <v>9.2570423698851787</v>
      </c>
      <c r="N345" s="32">
        <f t="shared" si="171"/>
        <v>3.2371583452448935E-2</v>
      </c>
      <c r="O345" s="46">
        <v>2436810599</v>
      </c>
      <c r="P345" s="46">
        <v>4363912513</v>
      </c>
      <c r="Q345" s="32">
        <f t="shared" si="153"/>
        <v>0.55840042433041326</v>
      </c>
      <c r="R345" s="46">
        <v>1344987283</v>
      </c>
      <c r="S345" s="46">
        <v>1382657498</v>
      </c>
      <c r="T345" s="32">
        <f t="shared" si="147"/>
        <v>0.97275520868003129</v>
      </c>
      <c r="U345" s="46">
        <f t="shared" si="170"/>
        <v>310.431814746013</v>
      </c>
      <c r="V345" s="32"/>
      <c r="W345" s="32">
        <v>1</v>
      </c>
      <c r="X345" s="32">
        <f t="shared" si="154"/>
        <v>84.085497414532995</v>
      </c>
      <c r="Y345" s="32">
        <f t="shared" si="155"/>
        <v>94.093240586463452</v>
      </c>
      <c r="Z345" s="32">
        <f t="shared" si="156"/>
        <v>61.100051394404645</v>
      </c>
      <c r="AA345" s="32">
        <f t="shared" si="157"/>
        <v>71.107794566335087</v>
      </c>
      <c r="AB345" s="32">
        <f t="shared" si="158"/>
        <v>4.5230784276848734E-2</v>
      </c>
      <c r="AC345" s="32">
        <f t="shared" si="169"/>
        <v>9.639876035339265</v>
      </c>
      <c r="AD345" s="46">
        <v>1927101914</v>
      </c>
      <c r="AE345" s="32">
        <f t="shared" si="159"/>
        <v>1.2644949295608452</v>
      </c>
      <c r="AF345" s="46">
        <v>159550211</v>
      </c>
      <c r="AG345" s="32">
        <f t="shared" si="160"/>
        <v>3.6561276268647323E-2</v>
      </c>
      <c r="AH345" s="32">
        <f t="shared" si="161"/>
        <v>8.279282472862512E-2</v>
      </c>
      <c r="AI345" s="32">
        <f t="shared" si="162"/>
        <v>-93438207</v>
      </c>
      <c r="AJ345" s="46">
        <f t="shared" si="163"/>
        <v>39971612</v>
      </c>
      <c r="AK345" s="46">
        <v>427397639</v>
      </c>
      <c r="AL345" s="46">
        <v>173655012</v>
      </c>
      <c r="AM345" s="46">
        <f t="shared" si="164"/>
        <v>243392236</v>
      </c>
      <c r="AN345" s="46">
        <f t="shared" si="165"/>
        <v>335539782</v>
      </c>
      <c r="AO345" s="32">
        <f t="shared" si="166"/>
        <v>165871822</v>
      </c>
      <c r="AP345" s="46">
        <f t="shared" si="167"/>
        <v>-258019368</v>
      </c>
      <c r="AQ345" s="46">
        <f t="shared" si="168"/>
        <v>77802333</v>
      </c>
      <c r="AR345" s="13"/>
      <c r="AS345" s="14"/>
      <c r="AT345" s="13"/>
      <c r="AU345" s="13"/>
      <c r="AV345" s="13"/>
      <c r="AW345" s="13"/>
      <c r="AX345" s="13"/>
      <c r="AY345" s="13"/>
      <c r="AZ345" s="13"/>
    </row>
    <row r="346" spans="1:52" s="15" customFormat="1">
      <c r="A346" s="12" t="s">
        <v>380</v>
      </c>
      <c r="B346" s="46">
        <v>367818345</v>
      </c>
      <c r="C346" s="46">
        <v>1425229140</v>
      </c>
      <c r="D346" s="32">
        <f t="shared" si="145"/>
        <v>94.197972913323966</v>
      </c>
      <c r="E346" s="46">
        <v>342517379</v>
      </c>
      <c r="F346" s="46">
        <v>1996233223</v>
      </c>
      <c r="G346" s="32">
        <f t="shared" si="140"/>
        <v>62.627373342237973</v>
      </c>
      <c r="H346" s="46">
        <v>266304187</v>
      </c>
      <c r="I346" s="32">
        <f t="shared" si="141"/>
        <v>68.200281293013703</v>
      </c>
      <c r="J346" s="32">
        <f t="shared" si="116"/>
        <v>88.625064962548251</v>
      </c>
      <c r="K346" s="46">
        <v>87925539</v>
      </c>
      <c r="L346" s="32">
        <f t="shared" si="142"/>
        <v>4.404572471139561E-2</v>
      </c>
      <c r="M346" s="32">
        <f t="shared" si="143"/>
        <v>9.3002112792083356</v>
      </c>
      <c r="N346" s="32">
        <f t="shared" si="171"/>
        <v>0.10450811060553131</v>
      </c>
      <c r="O346" s="46">
        <v>2772350381</v>
      </c>
      <c r="P346" s="46">
        <v>4607304749</v>
      </c>
      <c r="Q346" s="32">
        <f t="shared" si="153"/>
        <v>0.60172932593654227</v>
      </c>
      <c r="R346" s="46">
        <v>1546859119</v>
      </c>
      <c r="S346" s="46">
        <v>1229671934</v>
      </c>
      <c r="T346" s="32">
        <f t="shared" si="147"/>
        <v>1.257944559219321</v>
      </c>
      <c r="U346" s="46">
        <f t="shared" si="170"/>
        <v>313.6947382358353</v>
      </c>
      <c r="V346" s="32"/>
      <c r="W346" s="32">
        <v>1</v>
      </c>
      <c r="X346" s="32">
        <f t="shared" si="154"/>
        <v>88.625064962548251</v>
      </c>
      <c r="Y346" s="32">
        <f t="shared" si="155"/>
        <v>94.197972913323966</v>
      </c>
      <c r="Z346" s="32">
        <f t="shared" si="156"/>
        <v>62.627373342237973</v>
      </c>
      <c r="AA346" s="32">
        <f t="shared" si="157"/>
        <v>68.200281293013703</v>
      </c>
      <c r="AB346" s="32">
        <f t="shared" si="158"/>
        <v>4.404572471139561E-2</v>
      </c>
      <c r="AC346" s="32">
        <f t="shared" si="169"/>
        <v>9.6634469395007407</v>
      </c>
      <c r="AD346" s="46">
        <v>1834954368</v>
      </c>
      <c r="AE346" s="32">
        <f t="shared" si="159"/>
        <v>1.5108552176268615</v>
      </c>
      <c r="AF346" s="46">
        <v>66112004</v>
      </c>
      <c r="AG346" s="32">
        <f t="shared" si="160"/>
        <v>1.4349388113375697E-2</v>
      </c>
      <c r="AH346" s="32">
        <f t="shared" si="161"/>
        <v>3.6029236014222234E-2</v>
      </c>
      <c r="AI346" s="32">
        <f t="shared" si="162"/>
        <v>39639001</v>
      </c>
      <c r="AJ346" s="46">
        <f t="shared" si="163"/>
        <v>24449033</v>
      </c>
      <c r="AK346" s="46">
        <v>445367587</v>
      </c>
      <c r="AL346" s="46">
        <v>339526834</v>
      </c>
      <c r="AM346" s="46">
        <f t="shared" si="164"/>
        <v>180870940</v>
      </c>
      <c r="AN346" s="46">
        <f t="shared" si="165"/>
        <v>145581842</v>
      </c>
      <c r="AO346" s="32">
        <f t="shared" si="166"/>
        <v>62718115</v>
      </c>
      <c r="AP346" s="46">
        <f t="shared" si="167"/>
        <v>-27429017</v>
      </c>
      <c r="AQ346" s="46">
        <f t="shared" si="168"/>
        <v>-21813535</v>
      </c>
      <c r="AR346" s="13"/>
      <c r="AS346" s="14"/>
      <c r="AT346" s="13"/>
      <c r="AU346" s="13"/>
      <c r="AV346" s="13"/>
      <c r="AW346" s="13"/>
      <c r="AX346" s="13"/>
      <c r="AY346" s="13"/>
      <c r="AZ346" s="13"/>
    </row>
    <row r="347" spans="1:52" s="15" customFormat="1">
      <c r="A347" s="12" t="s">
        <v>382</v>
      </c>
      <c r="B347" s="46">
        <v>416344090</v>
      </c>
      <c r="C347" s="46">
        <v>1481229503</v>
      </c>
      <c r="D347" s="32">
        <f t="shared" si="145"/>
        <v>102.59422496123479</v>
      </c>
      <c r="E347" s="46">
        <v>366966412</v>
      </c>
      <c r="F347" s="46">
        <v>2046538166</v>
      </c>
      <c r="G347" s="32">
        <f t="shared" si="140"/>
        <v>65.448444893551041</v>
      </c>
      <c r="H347" s="46">
        <v>302617124</v>
      </c>
      <c r="I347" s="32">
        <f t="shared" si="141"/>
        <v>74.569977195492029</v>
      </c>
      <c r="J347" s="32">
        <f t="shared" si="116"/>
        <v>93.472692659293799</v>
      </c>
      <c r="K347" s="46">
        <v>38845316</v>
      </c>
      <c r="L347" s="32">
        <f t="shared" si="142"/>
        <v>1.8980987819017296E-2</v>
      </c>
      <c r="M347" s="32">
        <f t="shared" si="143"/>
        <v>9.3110198482378923</v>
      </c>
      <c r="N347" s="32">
        <f t="shared" si="171"/>
        <v>2.5199932763567676E-2</v>
      </c>
      <c r="O347" s="46">
        <v>2917932223</v>
      </c>
      <c r="P347" s="46">
        <v>4788175689</v>
      </c>
      <c r="Q347" s="32">
        <f t="shared" si="153"/>
        <v>0.60940375051471929</v>
      </c>
      <c r="R347" s="46">
        <v>1845620272</v>
      </c>
      <c r="S347" s="46">
        <v>1325702859</v>
      </c>
      <c r="T347" s="32">
        <f t="shared" si="147"/>
        <v>1.3921824634158084</v>
      </c>
      <c r="U347" s="46">
        <f t="shared" si="170"/>
        <v>336.10432069739068</v>
      </c>
      <c r="V347" s="32"/>
      <c r="W347" s="32">
        <v>1</v>
      </c>
      <c r="X347" s="32">
        <f t="shared" si="154"/>
        <v>93.472692659293799</v>
      </c>
      <c r="Y347" s="32">
        <f t="shared" si="155"/>
        <v>102.59422496123479</v>
      </c>
      <c r="Z347" s="32">
        <f t="shared" si="156"/>
        <v>65.448444893551041</v>
      </c>
      <c r="AA347" s="32">
        <f t="shared" si="157"/>
        <v>74.569977195492029</v>
      </c>
      <c r="AB347" s="32">
        <f t="shared" si="158"/>
        <v>1.8980987819017296E-2</v>
      </c>
      <c r="AC347" s="32">
        <f t="shared" si="169"/>
        <v>9.6801700772739281</v>
      </c>
      <c r="AD347" s="46">
        <v>1868243466</v>
      </c>
      <c r="AE347" s="32">
        <f t="shared" si="159"/>
        <v>1.5618586528486218</v>
      </c>
      <c r="AF347" s="46">
        <v>105751005</v>
      </c>
      <c r="AG347" s="32">
        <f t="shared" si="160"/>
        <v>2.2085865655043637E-2</v>
      </c>
      <c r="AH347" s="32">
        <f t="shared" si="161"/>
        <v>5.6604509489557073E-2</v>
      </c>
      <c r="AI347" s="32">
        <f t="shared" si="162"/>
        <v>13968305</v>
      </c>
      <c r="AJ347" s="46">
        <f t="shared" si="163"/>
        <v>261660334</v>
      </c>
      <c r="AK347" s="46">
        <v>486113573</v>
      </c>
      <c r="AL347" s="46">
        <v>402244949</v>
      </c>
      <c r="AM347" s="46">
        <f t="shared" si="164"/>
        <v>457494013</v>
      </c>
      <c r="AN347" s="46">
        <f t="shared" si="165"/>
        <v>492563966</v>
      </c>
      <c r="AO347" s="32">
        <f t="shared" si="166"/>
        <v>-134473727</v>
      </c>
      <c r="AP347" s="46">
        <f t="shared" si="167"/>
        <v>99403774</v>
      </c>
      <c r="AQ347" s="46">
        <f t="shared" si="168"/>
        <v>66905689</v>
      </c>
      <c r="AR347" s="13"/>
      <c r="AS347" s="14"/>
      <c r="AT347" s="13"/>
      <c r="AU347" s="13"/>
      <c r="AV347" s="13"/>
      <c r="AW347" s="13"/>
      <c r="AX347" s="13"/>
      <c r="AY347" s="13"/>
      <c r="AZ347" s="13"/>
    </row>
    <row r="348" spans="1:52" s="15" customFormat="1">
      <c r="A348" s="12" t="s">
        <v>379</v>
      </c>
      <c r="B348" s="46">
        <v>535417086</v>
      </c>
      <c r="C348" s="46">
        <v>2176074127</v>
      </c>
      <c r="D348" s="32">
        <f t="shared" si="145"/>
        <v>89.807251492586673</v>
      </c>
      <c r="E348" s="46">
        <v>628626746</v>
      </c>
      <c r="F348" s="46">
        <v>2912822805</v>
      </c>
      <c r="G348" s="32">
        <f t="shared" si="140"/>
        <v>78.771960277206091</v>
      </c>
      <c r="H348" s="46">
        <v>322657714</v>
      </c>
      <c r="I348" s="32">
        <f t="shared" si="141"/>
        <v>54.120429147494754</v>
      </c>
      <c r="J348" s="32">
        <f t="shared" si="116"/>
        <v>114.45878262229803</v>
      </c>
      <c r="K348" s="46">
        <v>97997682</v>
      </c>
      <c r="L348" s="32">
        <f t="shared" si="142"/>
        <v>3.3643543929888997E-2</v>
      </c>
      <c r="M348" s="32">
        <f t="shared" si="143"/>
        <v>9.4643140661067751</v>
      </c>
      <c r="N348" s="32">
        <f t="shared" si="171"/>
        <v>0.42329268683670374</v>
      </c>
      <c r="O348" s="46">
        <v>3410496189</v>
      </c>
      <c r="P348" s="46">
        <v>5245669702</v>
      </c>
      <c r="Q348" s="32">
        <f t="shared" si="153"/>
        <v>0.65015458134920134</v>
      </c>
      <c r="R348" s="46">
        <v>2640226486</v>
      </c>
      <c r="S348" s="46">
        <v>2020484860</v>
      </c>
      <c r="T348" s="32">
        <f t="shared" si="147"/>
        <v>1.3067291610390983</v>
      </c>
      <c r="U348" s="46">
        <f t="shared" si="170"/>
        <v>337.19206708351544</v>
      </c>
      <c r="V348" s="32"/>
      <c r="W348" s="32">
        <v>1</v>
      </c>
      <c r="X348" s="32">
        <f t="shared" si="154"/>
        <v>114.45878262229803</v>
      </c>
      <c r="Y348" s="32">
        <f t="shared" si="155"/>
        <v>89.807251492586673</v>
      </c>
      <c r="Z348" s="32">
        <f t="shared" si="156"/>
        <v>78.771960277206091</v>
      </c>
      <c r="AA348" s="32">
        <f t="shared" si="157"/>
        <v>54.120429147494754</v>
      </c>
      <c r="AB348" s="32">
        <f t="shared" si="158"/>
        <v>3.3643543929888997E-2</v>
      </c>
      <c r="AC348" s="32">
        <f t="shared" si="169"/>
        <v>9.7198009413982902</v>
      </c>
      <c r="AD348" s="46">
        <v>1835173513</v>
      </c>
      <c r="AE348" s="32">
        <f t="shared" si="159"/>
        <v>1.8584053032809873</v>
      </c>
      <c r="AF348" s="46">
        <v>119719310</v>
      </c>
      <c r="AG348" s="32">
        <f t="shared" si="160"/>
        <v>2.2822502521337742E-2</v>
      </c>
      <c r="AH348" s="32">
        <f t="shared" si="161"/>
        <v>6.5235962241135509E-2</v>
      </c>
      <c r="AI348" s="32">
        <f t="shared" si="162"/>
        <v>-209640869</v>
      </c>
      <c r="AJ348" s="46">
        <f t="shared" si="163"/>
        <v>26999467</v>
      </c>
      <c r="AK348" s="46">
        <v>492919714</v>
      </c>
      <c r="AL348" s="46">
        <v>267771222</v>
      </c>
      <c r="AM348" s="46">
        <f t="shared" si="164"/>
        <v>167267682</v>
      </c>
      <c r="AN348" s="46">
        <f t="shared" si="165"/>
        <v>356956296</v>
      </c>
      <c r="AO348" s="32">
        <f t="shared" si="166"/>
        <v>-58574358</v>
      </c>
      <c r="AP348" s="46">
        <f t="shared" si="167"/>
        <v>-131114256</v>
      </c>
      <c r="AQ348" s="46">
        <f t="shared" si="168"/>
        <v>21721628</v>
      </c>
      <c r="AR348" s="13"/>
      <c r="AS348" s="14"/>
      <c r="AT348" s="13"/>
      <c r="AU348" s="13"/>
      <c r="AV348" s="13"/>
      <c r="AW348" s="13"/>
      <c r="AX348" s="13"/>
      <c r="AY348" s="13"/>
      <c r="AZ348" s="13"/>
    </row>
    <row r="349" spans="1:52" s="15" customFormat="1" ht="12" customHeight="1">
      <c r="A349" s="12" t="s">
        <v>74</v>
      </c>
      <c r="B349" s="46">
        <v>574256048</v>
      </c>
      <c r="C349" s="46">
        <v>2336353721</v>
      </c>
      <c r="D349" s="32">
        <f t="shared" si="145"/>
        <v>89.713922868788075</v>
      </c>
      <c r="E349" s="46">
        <v>655626213</v>
      </c>
      <c r="F349" s="46">
        <v>2893826913</v>
      </c>
      <c r="G349" s="32">
        <f t="shared" si="140"/>
        <v>82.694499339256083</v>
      </c>
      <c r="H349" s="46">
        <v>301136828</v>
      </c>
      <c r="I349" s="32">
        <f t="shared" si="141"/>
        <v>47.045505666391342</v>
      </c>
      <c r="J349" s="32">
        <f t="shared" si="116"/>
        <v>125.36291654165282</v>
      </c>
      <c r="K349" s="46">
        <v>-111182354</v>
      </c>
      <c r="L349" s="32">
        <f t="shared" si="142"/>
        <v>-3.842052663914803E-2</v>
      </c>
      <c r="M349" s="32">
        <f t="shared" si="143"/>
        <v>9.4614725513244782</v>
      </c>
      <c r="N349" s="32">
        <f t="shared" si="171"/>
        <v>-6.5214718751146275E-3</v>
      </c>
      <c r="O349" s="46">
        <v>3767452485</v>
      </c>
      <c r="P349" s="46">
        <v>5412937384</v>
      </c>
      <c r="Q349" s="32">
        <f t="shared" si="153"/>
        <v>0.69600887978792103</v>
      </c>
      <c r="R349" s="46">
        <v>2710034106</v>
      </c>
      <c r="S349" s="46">
        <v>2082237230</v>
      </c>
      <c r="T349" s="32">
        <f t="shared" si="147"/>
        <v>1.3015011291484784</v>
      </c>
      <c r="U349" s="46">
        <f t="shared" si="170"/>
        <v>344.77842388944919</v>
      </c>
      <c r="V349" s="32"/>
      <c r="W349" s="32">
        <v>1</v>
      </c>
      <c r="X349" s="32">
        <f t="shared" si="154"/>
        <v>125.36291654165282</v>
      </c>
      <c r="Y349" s="32">
        <f t="shared" si="155"/>
        <v>89.713922868788075</v>
      </c>
      <c r="Z349" s="32">
        <f t="shared" si="156"/>
        <v>82.694499339256083</v>
      </c>
      <c r="AA349" s="32">
        <f t="shared" si="157"/>
        <v>47.045505666391342</v>
      </c>
      <c r="AB349" s="32">
        <f t="shared" si="158"/>
        <v>-3.842052663914803E-2</v>
      </c>
      <c r="AC349" s="32">
        <f t="shared" si="169"/>
        <v>9.733433003270525</v>
      </c>
      <c r="AD349" s="46">
        <v>1645484899</v>
      </c>
      <c r="AE349" s="32">
        <f t="shared" si="159"/>
        <v>2.2895697719800223</v>
      </c>
      <c r="AF349" s="46">
        <v>-89921559</v>
      </c>
      <c r="AG349" s="32">
        <f t="shared" si="160"/>
        <v>-1.6612340513266873E-2</v>
      </c>
      <c r="AH349" s="32">
        <f t="shared" si="161"/>
        <v>-5.4647453194281791E-2</v>
      </c>
      <c r="AI349" s="32">
        <f t="shared" si="162"/>
        <v>89921559</v>
      </c>
      <c r="AJ349" s="46">
        <f t="shared" si="163"/>
        <v>-655499093</v>
      </c>
      <c r="AK349" s="46">
        <v>525027771</v>
      </c>
      <c r="AL349" s="46">
        <v>209196864</v>
      </c>
      <c r="AM349" s="46">
        <f t="shared" si="164"/>
        <v>-5411758845</v>
      </c>
      <c r="AN349" s="46">
        <f t="shared" si="165"/>
        <v>-3767079474</v>
      </c>
      <c r="AO349" s="32">
        <f t="shared" si="166"/>
        <v>-209196864</v>
      </c>
      <c r="AP349" s="46">
        <f t="shared" si="167"/>
        <v>-1435482507</v>
      </c>
      <c r="AQ349" s="46">
        <f t="shared" si="168"/>
        <v>21260795</v>
      </c>
      <c r="AR349" s="13"/>
      <c r="AS349" s="14"/>
      <c r="AT349" s="13"/>
      <c r="AU349" s="13"/>
      <c r="AV349" s="13"/>
      <c r="AW349" s="13"/>
      <c r="AX349" s="13"/>
      <c r="AY349" s="13"/>
      <c r="AZ349" s="13"/>
    </row>
    <row r="350" spans="1:52" s="3" customFormat="1">
      <c r="A350" s="4" t="s">
        <v>396</v>
      </c>
      <c r="B350" s="21">
        <v>136608</v>
      </c>
      <c r="C350" s="21">
        <v>209944</v>
      </c>
      <c r="D350" s="24">
        <f t="shared" si="145"/>
        <v>237.50104789848723</v>
      </c>
      <c r="E350" s="21">
        <v>127120</v>
      </c>
      <c r="F350" s="21">
        <v>359645</v>
      </c>
      <c r="G350" s="24">
        <f t="shared" si="140"/>
        <v>129.01277648792558</v>
      </c>
      <c r="H350" s="21">
        <v>73587</v>
      </c>
      <c r="I350" s="24">
        <f t="shared" si="141"/>
        <v>127.93533037381397</v>
      </c>
      <c r="J350" s="24">
        <f t="shared" si="116"/>
        <v>238.57849401259884</v>
      </c>
      <c r="K350" s="21">
        <v>66356</v>
      </c>
      <c r="L350" s="24">
        <f t="shared" si="142"/>
        <v>0.18450416382821949</v>
      </c>
      <c r="M350" s="24">
        <f t="shared" si="143"/>
        <v>5.5558740268570084</v>
      </c>
      <c r="N350" s="24"/>
      <c r="O350" s="21">
        <v>373011</v>
      </c>
      <c r="P350" s="21">
        <v>1178539</v>
      </c>
      <c r="Q350" s="24">
        <f t="shared" si="153"/>
        <v>0.31650289044316737</v>
      </c>
      <c r="R350" s="21">
        <v>575860</v>
      </c>
      <c r="S350" s="21">
        <v>217476</v>
      </c>
      <c r="T350" s="24">
        <f t="shared" si="147"/>
        <v>2.6479243686659677</v>
      </c>
      <c r="U350" s="21">
        <f t="shared" si="170"/>
        <v>733.21215293665387</v>
      </c>
      <c r="V350" s="24"/>
      <c r="W350" s="24" t="s">
        <v>417</v>
      </c>
      <c r="X350" s="24" t="e">
        <f t="shared" si="154"/>
        <v>#VALUE!</v>
      </c>
      <c r="Y350" s="24" t="e">
        <f t="shared" si="155"/>
        <v>#VALUE!</v>
      </c>
      <c r="Z350" s="24" t="e">
        <f t="shared" si="156"/>
        <v>#VALUE!</v>
      </c>
      <c r="AA350" s="24" t="e">
        <f t="shared" si="157"/>
        <v>#VALUE!</v>
      </c>
      <c r="AB350" s="24" t="e">
        <f t="shared" si="158"/>
        <v>#VALUE!</v>
      </c>
      <c r="AC350" s="24">
        <f t="shared" si="169"/>
        <v>6.0713439586927951</v>
      </c>
      <c r="AD350" s="24"/>
      <c r="AE350" s="24" t="e">
        <f t="shared" si="159"/>
        <v>#DIV/0!</v>
      </c>
      <c r="AF350" s="24"/>
      <c r="AG350" s="24">
        <f t="shared" si="160"/>
        <v>0</v>
      </c>
      <c r="AH350" s="24" t="e">
        <f t="shared" si="161"/>
        <v>#DIV/0!</v>
      </c>
      <c r="AI350" s="24">
        <f t="shared" si="162"/>
        <v>0</v>
      </c>
      <c r="AJ350" s="21">
        <f t="shared" si="163"/>
        <v>114448</v>
      </c>
      <c r="AK350" s="24"/>
      <c r="AL350" s="24"/>
      <c r="AM350" s="21">
        <f t="shared" si="164"/>
        <v>422519</v>
      </c>
      <c r="AN350" s="21">
        <f t="shared" si="165"/>
        <v>-22624</v>
      </c>
      <c r="AO350" s="24">
        <f t="shared" si="166"/>
        <v>0</v>
      </c>
      <c r="AP350" s="21">
        <f t="shared" si="167"/>
        <v>445143</v>
      </c>
      <c r="AQ350" s="21">
        <f t="shared" si="168"/>
        <v>-66356</v>
      </c>
      <c r="AR350" s="5"/>
      <c r="AS350" s="11"/>
      <c r="AT350" s="5"/>
      <c r="AU350" s="5"/>
      <c r="AV350" s="5"/>
      <c r="AW350" s="5"/>
      <c r="AX350" s="5"/>
      <c r="AY350" s="5"/>
      <c r="AZ350" s="5"/>
    </row>
    <row r="351" spans="1:52" s="3" customFormat="1">
      <c r="A351" s="4" t="s">
        <v>395</v>
      </c>
      <c r="B351" s="21">
        <v>141368</v>
      </c>
      <c r="C351" s="21">
        <v>303540</v>
      </c>
      <c r="D351" s="24">
        <f t="shared" si="145"/>
        <v>169.99182974237334</v>
      </c>
      <c r="E351" s="21">
        <v>241568</v>
      </c>
      <c r="F351" s="21">
        <v>567598</v>
      </c>
      <c r="G351" s="24">
        <f t="shared" si="140"/>
        <v>155.34290113777709</v>
      </c>
      <c r="H351" s="21">
        <v>85511</v>
      </c>
      <c r="I351" s="24">
        <f t="shared" si="141"/>
        <v>102.82504776965145</v>
      </c>
      <c r="J351" s="24">
        <f t="shared" si="116"/>
        <v>222.509683110499</v>
      </c>
      <c r="K351" s="21">
        <v>30677</v>
      </c>
      <c r="L351" s="24">
        <f t="shared" si="142"/>
        <v>5.4047054429367261E-2</v>
      </c>
      <c r="M351" s="24">
        <f t="shared" si="143"/>
        <v>5.7540408564991532</v>
      </c>
      <c r="N351" s="24">
        <f>(F351-F350)/F350</f>
        <v>0.57821740883371098</v>
      </c>
      <c r="O351" s="21">
        <v>350387</v>
      </c>
      <c r="P351" s="21">
        <v>1601058</v>
      </c>
      <c r="Q351" s="24">
        <f t="shared" si="153"/>
        <v>0.21884716231391993</v>
      </c>
      <c r="R351" s="21">
        <v>982238</v>
      </c>
      <c r="S351" s="21">
        <v>246331</v>
      </c>
      <c r="T351" s="24">
        <f t="shared" si="147"/>
        <v>3.9874721411434209</v>
      </c>
      <c r="U351" s="21">
        <f t="shared" si="170"/>
        <v>650.72350881473028</v>
      </c>
      <c r="V351" s="24"/>
      <c r="W351" s="24" t="s">
        <v>417</v>
      </c>
      <c r="X351" s="24" t="e">
        <f t="shared" si="154"/>
        <v>#VALUE!</v>
      </c>
      <c r="Y351" s="24" t="e">
        <f t="shared" si="155"/>
        <v>#VALUE!</v>
      </c>
      <c r="Z351" s="24" t="e">
        <f t="shared" si="156"/>
        <v>#VALUE!</v>
      </c>
      <c r="AA351" s="24" t="e">
        <f t="shared" si="157"/>
        <v>#VALUE!</v>
      </c>
      <c r="AB351" s="24" t="e">
        <f t="shared" si="158"/>
        <v>#VALUE!</v>
      </c>
      <c r="AC351" s="24">
        <f t="shared" si="169"/>
        <v>6.204407064975948</v>
      </c>
      <c r="AD351" s="24"/>
      <c r="AE351" s="24" t="e">
        <f t="shared" si="159"/>
        <v>#DIV/0!</v>
      </c>
      <c r="AF351" s="24"/>
      <c r="AG351" s="24">
        <f t="shared" si="160"/>
        <v>0</v>
      </c>
      <c r="AH351" s="24" t="e">
        <f t="shared" si="161"/>
        <v>#DIV/0!</v>
      </c>
      <c r="AI351" s="24">
        <f t="shared" si="162"/>
        <v>0</v>
      </c>
      <c r="AJ351" s="21">
        <f t="shared" si="163"/>
        <v>-1018</v>
      </c>
      <c r="AK351" s="24"/>
      <c r="AL351" s="24"/>
      <c r="AM351" s="21">
        <f t="shared" si="164"/>
        <v>13877</v>
      </c>
      <c r="AN351" s="21">
        <f t="shared" si="165"/>
        <v>48611</v>
      </c>
      <c r="AO351" s="24">
        <f t="shared" si="166"/>
        <v>0</v>
      </c>
      <c r="AP351" s="21">
        <f t="shared" si="167"/>
        <v>-34734</v>
      </c>
      <c r="AQ351" s="21">
        <f t="shared" si="168"/>
        <v>-30677</v>
      </c>
      <c r="AR351" s="5"/>
      <c r="AS351" s="11"/>
      <c r="AT351" s="5"/>
      <c r="AU351" s="5"/>
      <c r="AV351" s="5"/>
      <c r="AW351" s="5"/>
      <c r="AX351" s="5"/>
      <c r="AY351" s="5"/>
      <c r="AZ351" s="5"/>
    </row>
    <row r="352" spans="1:52" s="3" customFormat="1">
      <c r="A352" s="4" t="s">
        <v>394</v>
      </c>
      <c r="B352" s="21">
        <v>174962</v>
      </c>
      <c r="C352" s="21">
        <v>406468</v>
      </c>
      <c r="D352" s="24">
        <f t="shared" si="145"/>
        <v>157.11231880492437</v>
      </c>
      <c r="E352" s="21">
        <v>240550</v>
      </c>
      <c r="F352" s="21">
        <v>671776</v>
      </c>
      <c r="G352" s="24">
        <f t="shared" si="140"/>
        <v>130.69944445767638</v>
      </c>
      <c r="H352" s="21">
        <v>128875</v>
      </c>
      <c r="I352" s="24">
        <f t="shared" si="141"/>
        <v>115.72712981095682</v>
      </c>
      <c r="J352" s="24">
        <f t="shared" si="116"/>
        <v>172.0846334516439</v>
      </c>
      <c r="K352" s="21">
        <v>269028</v>
      </c>
      <c r="L352" s="24">
        <f t="shared" si="142"/>
        <v>0.40047277663983233</v>
      </c>
      <c r="M352" s="24">
        <f t="shared" si="143"/>
        <v>5.8272244840936898</v>
      </c>
      <c r="N352" s="24">
        <f t="shared" ref="N352:N360" si="172">(F352-F351)/F351</f>
        <v>0.18354187294528873</v>
      </c>
      <c r="O352" s="21">
        <v>398998</v>
      </c>
      <c r="P352" s="21">
        <v>1614935</v>
      </c>
      <c r="Q352" s="24">
        <f t="shared" si="153"/>
        <v>0.24706752903367626</v>
      </c>
      <c r="R352" s="21">
        <v>492710</v>
      </c>
      <c r="S352" s="21">
        <v>300041</v>
      </c>
      <c r="T352" s="24">
        <f t="shared" si="147"/>
        <v>1.6421422405604567</v>
      </c>
      <c r="U352" s="21">
        <f t="shared" si="170"/>
        <v>576.02399930184129</v>
      </c>
      <c r="V352" s="24"/>
      <c r="W352" s="24" t="s">
        <v>417</v>
      </c>
      <c r="X352" s="24" t="e">
        <f t="shared" si="154"/>
        <v>#VALUE!</v>
      </c>
      <c r="Y352" s="24" t="e">
        <f t="shared" si="155"/>
        <v>#VALUE!</v>
      </c>
      <c r="Z352" s="24" t="e">
        <f t="shared" si="156"/>
        <v>#VALUE!</v>
      </c>
      <c r="AA352" s="24" t="e">
        <f t="shared" si="157"/>
        <v>#VALUE!</v>
      </c>
      <c r="AB352" s="24" t="e">
        <f t="shared" si="158"/>
        <v>#VALUE!</v>
      </c>
      <c r="AC352" s="24">
        <f t="shared" si="169"/>
        <v>6.2081550469708882</v>
      </c>
      <c r="AD352" s="24"/>
      <c r="AE352" s="24" t="e">
        <f t="shared" si="159"/>
        <v>#DIV/0!</v>
      </c>
      <c r="AF352" s="24"/>
      <c r="AG352" s="24">
        <f t="shared" si="160"/>
        <v>0</v>
      </c>
      <c r="AH352" s="24" t="e">
        <f t="shared" si="161"/>
        <v>#DIV/0!</v>
      </c>
      <c r="AI352" s="24">
        <f t="shared" si="162"/>
        <v>0</v>
      </c>
      <c r="AJ352" s="21">
        <f t="shared" si="163"/>
        <v>23845</v>
      </c>
      <c r="AK352" s="24"/>
      <c r="AL352" s="24"/>
      <c r="AM352" s="21">
        <f t="shared" si="164"/>
        <v>473312</v>
      </c>
      <c r="AN352" s="21">
        <f t="shared" si="165"/>
        <v>96041</v>
      </c>
      <c r="AO352" s="24">
        <f t="shared" si="166"/>
        <v>0</v>
      </c>
      <c r="AP352" s="21">
        <f t="shared" si="167"/>
        <v>377271</v>
      </c>
      <c r="AQ352" s="21">
        <f t="shared" si="168"/>
        <v>-269028</v>
      </c>
      <c r="AR352" s="5"/>
      <c r="AS352" s="11"/>
      <c r="AT352" s="5"/>
      <c r="AU352" s="5"/>
      <c r="AV352" s="5"/>
      <c r="AW352" s="5"/>
      <c r="AX352" s="5"/>
      <c r="AY352" s="5"/>
      <c r="AZ352" s="5"/>
    </row>
    <row r="353" spans="1:52" s="3" customFormat="1">
      <c r="A353" s="4" t="s">
        <v>393</v>
      </c>
      <c r="B353" s="21">
        <v>330375</v>
      </c>
      <c r="C353" s="21">
        <v>575167</v>
      </c>
      <c r="D353" s="24">
        <f t="shared" si="145"/>
        <v>209.65541312349282</v>
      </c>
      <c r="E353" s="21">
        <v>264395</v>
      </c>
      <c r="F353" s="21">
        <v>916228</v>
      </c>
      <c r="G353" s="24">
        <f t="shared" si="140"/>
        <v>105.32768590350872</v>
      </c>
      <c r="H353" s="21">
        <v>175511</v>
      </c>
      <c r="I353" s="24">
        <f t="shared" si="141"/>
        <v>111.37898210432796</v>
      </c>
      <c r="J353" s="24">
        <f t="shared" si="116"/>
        <v>203.6041169226736</v>
      </c>
      <c r="K353" s="21">
        <v>232461</v>
      </c>
      <c r="L353" s="24">
        <f t="shared" si="142"/>
        <v>0.25371523245305755</v>
      </c>
      <c r="M353" s="24">
        <f t="shared" si="143"/>
        <v>5.9620035597165133</v>
      </c>
      <c r="N353" s="24">
        <f t="shared" si="172"/>
        <v>0.36388915352736628</v>
      </c>
      <c r="O353" s="21">
        <v>495039</v>
      </c>
      <c r="P353" s="21">
        <v>2088247</v>
      </c>
      <c r="Q353" s="24">
        <f t="shared" si="153"/>
        <v>0.23705960070815377</v>
      </c>
      <c r="R353" s="21">
        <v>697849</v>
      </c>
      <c r="S353" s="21">
        <v>373720</v>
      </c>
      <c r="T353" s="24">
        <f t="shared" si="147"/>
        <v>1.8673043990153055</v>
      </c>
      <c r="U353" s="21">
        <f t="shared" si="170"/>
        <v>630.21991328645618</v>
      </c>
      <c r="V353" s="24"/>
      <c r="W353" s="24" t="s">
        <v>417</v>
      </c>
      <c r="X353" s="24" t="e">
        <f t="shared" si="154"/>
        <v>#VALUE!</v>
      </c>
      <c r="Y353" s="24" t="e">
        <f t="shared" si="155"/>
        <v>#VALUE!</v>
      </c>
      <c r="Z353" s="24" t="e">
        <f t="shared" si="156"/>
        <v>#VALUE!</v>
      </c>
      <c r="AA353" s="24" t="e">
        <f t="shared" si="157"/>
        <v>#VALUE!</v>
      </c>
      <c r="AB353" s="24" t="e">
        <f t="shared" si="158"/>
        <v>#VALUE!</v>
      </c>
      <c r="AC353" s="24">
        <f t="shared" si="169"/>
        <v>6.3197818661658252</v>
      </c>
      <c r="AD353" s="24"/>
      <c r="AE353" s="24" t="e">
        <f t="shared" si="159"/>
        <v>#DIV/0!</v>
      </c>
      <c r="AF353" s="24"/>
      <c r="AG353" s="24">
        <f t="shared" si="160"/>
        <v>0</v>
      </c>
      <c r="AH353" s="24" t="e">
        <f t="shared" si="161"/>
        <v>#DIV/0!</v>
      </c>
      <c r="AI353" s="24">
        <f t="shared" si="162"/>
        <v>0</v>
      </c>
      <c r="AJ353" s="21">
        <f t="shared" si="163"/>
        <v>-5081</v>
      </c>
      <c r="AK353" s="24"/>
      <c r="AL353" s="24"/>
      <c r="AM353" s="21">
        <f t="shared" si="164"/>
        <v>-59860</v>
      </c>
      <c r="AN353" s="21">
        <f t="shared" si="165"/>
        <v>96188</v>
      </c>
      <c r="AO353" s="24">
        <f t="shared" si="166"/>
        <v>0</v>
      </c>
      <c r="AP353" s="21">
        <f t="shared" si="167"/>
        <v>-156048</v>
      </c>
      <c r="AQ353" s="21">
        <f t="shared" si="168"/>
        <v>-232461</v>
      </c>
      <c r="AR353" s="5"/>
      <c r="AS353" s="11"/>
      <c r="AT353" s="5"/>
      <c r="AU353" s="5"/>
      <c r="AV353" s="5"/>
      <c r="AW353" s="5"/>
      <c r="AX353" s="5"/>
      <c r="AY353" s="5"/>
      <c r="AZ353" s="5"/>
    </row>
    <row r="354" spans="1:52" s="3" customFormat="1">
      <c r="A354" s="4" t="s">
        <v>392</v>
      </c>
      <c r="B354" s="21">
        <v>377099</v>
      </c>
      <c r="C354" s="21">
        <v>815450</v>
      </c>
      <c r="D354" s="24">
        <f t="shared" si="145"/>
        <v>168.79163038812925</v>
      </c>
      <c r="E354" s="21">
        <v>259314</v>
      </c>
      <c r="F354" s="21">
        <v>1197843</v>
      </c>
      <c r="G354" s="24">
        <f t="shared" si="140"/>
        <v>79.016707531788384</v>
      </c>
      <c r="H354" s="21">
        <v>177310</v>
      </c>
      <c r="I354" s="24">
        <f t="shared" si="141"/>
        <v>79.364951867067262</v>
      </c>
      <c r="J354" s="24">
        <f t="shared" si="116"/>
        <v>168.44338605285037</v>
      </c>
      <c r="K354" s="21">
        <v>369867</v>
      </c>
      <c r="L354" s="24">
        <f t="shared" si="142"/>
        <v>0.30877752760587157</v>
      </c>
      <c r="M354" s="24">
        <f t="shared" si="143"/>
        <v>6.07839989927042</v>
      </c>
      <c r="N354" s="24">
        <f t="shared" si="172"/>
        <v>0.30736345101874207</v>
      </c>
      <c r="O354" s="21">
        <v>591227</v>
      </c>
      <c r="P354" s="21">
        <v>2028387</v>
      </c>
      <c r="Q354" s="24">
        <f t="shared" si="153"/>
        <v>0.29147642930072021</v>
      </c>
      <c r="R354" s="21">
        <v>420544</v>
      </c>
      <c r="S354" s="21">
        <v>170683</v>
      </c>
      <c r="T354" s="24">
        <f t="shared" si="147"/>
        <v>2.4638891981040878</v>
      </c>
      <c r="U354" s="21">
        <f t="shared" si="170"/>
        <v>495.92545336744109</v>
      </c>
      <c r="V354" s="24"/>
      <c r="W354" s="24" t="s">
        <v>417</v>
      </c>
      <c r="X354" s="24" t="e">
        <f t="shared" si="154"/>
        <v>#VALUE!</v>
      </c>
      <c r="Y354" s="24" t="e">
        <f t="shared" si="155"/>
        <v>#VALUE!</v>
      </c>
      <c r="Z354" s="24" t="e">
        <f t="shared" si="156"/>
        <v>#VALUE!</v>
      </c>
      <c r="AA354" s="24" t="e">
        <f t="shared" si="157"/>
        <v>#VALUE!</v>
      </c>
      <c r="AB354" s="24" t="e">
        <f t="shared" si="158"/>
        <v>#VALUE!</v>
      </c>
      <c r="AC354" s="24">
        <f t="shared" si="169"/>
        <v>6.3071508184769218</v>
      </c>
      <c r="AD354" s="24"/>
      <c r="AE354" s="24" t="e">
        <f t="shared" si="159"/>
        <v>#DIV/0!</v>
      </c>
      <c r="AF354" s="24"/>
      <c r="AG354" s="24">
        <f t="shared" si="160"/>
        <v>0</v>
      </c>
      <c r="AH354" s="24" t="e">
        <f t="shared" si="161"/>
        <v>#DIV/0!</v>
      </c>
      <c r="AI354" s="24">
        <f t="shared" si="162"/>
        <v>0</v>
      </c>
      <c r="AJ354" s="21">
        <f t="shared" si="163"/>
        <v>-6704</v>
      </c>
      <c r="AK354" s="24"/>
      <c r="AL354" s="24"/>
      <c r="AM354" s="21">
        <f t="shared" si="164"/>
        <v>-159429</v>
      </c>
      <c r="AN354" s="21">
        <f t="shared" si="165"/>
        <v>-147961</v>
      </c>
      <c r="AO354" s="24">
        <f t="shared" si="166"/>
        <v>0</v>
      </c>
      <c r="AP354" s="21">
        <f t="shared" si="167"/>
        <v>-11468</v>
      </c>
      <c r="AQ354" s="21">
        <f t="shared" si="168"/>
        <v>-369867</v>
      </c>
      <c r="AR354" s="5"/>
      <c r="AS354" s="11"/>
      <c r="AT354" s="5"/>
      <c r="AU354" s="5"/>
      <c r="AV354" s="5"/>
      <c r="AW354" s="5"/>
      <c r="AX354" s="5"/>
      <c r="AY354" s="5"/>
      <c r="AZ354" s="5"/>
    </row>
    <row r="355" spans="1:52" s="3" customFormat="1">
      <c r="A355" s="4" t="s">
        <v>391</v>
      </c>
      <c r="B355" s="21">
        <v>205009</v>
      </c>
      <c r="C355" s="21">
        <v>776233</v>
      </c>
      <c r="D355" s="24">
        <f t="shared" si="145"/>
        <v>96.399257697108979</v>
      </c>
      <c r="E355" s="21">
        <v>252610</v>
      </c>
      <c r="F355" s="21">
        <v>912610</v>
      </c>
      <c r="G355" s="24">
        <f t="shared" si="140"/>
        <v>101.0318208215996</v>
      </c>
      <c r="H355" s="21">
        <v>164289</v>
      </c>
      <c r="I355" s="24">
        <f t="shared" si="141"/>
        <v>77.251914051579874</v>
      </c>
      <c r="J355" s="24">
        <f t="shared" si="116"/>
        <v>120.1791644671287</v>
      </c>
      <c r="K355" s="21">
        <v>329559</v>
      </c>
      <c r="L355" s="24">
        <f t="shared" si="142"/>
        <v>0.3611170160309442</v>
      </c>
      <c r="M355" s="24">
        <f t="shared" si="143"/>
        <v>5.9602852232806312</v>
      </c>
      <c r="N355" s="24">
        <f t="shared" si="172"/>
        <v>-0.23812219130553838</v>
      </c>
      <c r="O355" s="21">
        <v>443266</v>
      </c>
      <c r="P355" s="21">
        <v>1868958</v>
      </c>
      <c r="Q355" s="24">
        <f t="shared" si="153"/>
        <v>0.23717279896070431</v>
      </c>
      <c r="R355" s="21">
        <v>353198</v>
      </c>
      <c r="S355" s="21">
        <v>90068</v>
      </c>
      <c r="T355" s="24">
        <f t="shared" si="147"/>
        <v>3.9214593418306167</v>
      </c>
      <c r="U355" s="21">
        <f t="shared" si="170"/>
        <v>395.22327405344811</v>
      </c>
      <c r="V355" s="24"/>
      <c r="W355" s="24" t="s">
        <v>417</v>
      </c>
      <c r="X355" s="24" t="e">
        <f t="shared" si="154"/>
        <v>#VALUE!</v>
      </c>
      <c r="Y355" s="24" t="e">
        <f t="shared" si="155"/>
        <v>#VALUE!</v>
      </c>
      <c r="Z355" s="24" t="e">
        <f t="shared" si="156"/>
        <v>#VALUE!</v>
      </c>
      <c r="AA355" s="24" t="e">
        <f t="shared" si="157"/>
        <v>#VALUE!</v>
      </c>
      <c r="AB355" s="24" t="e">
        <f t="shared" si="158"/>
        <v>#VALUE!</v>
      </c>
      <c r="AC355" s="24">
        <f t="shared" si="169"/>
        <v>6.2715995418426145</v>
      </c>
      <c r="AD355" s="24"/>
      <c r="AE355" s="24" t="e">
        <f t="shared" si="159"/>
        <v>#DIV/0!</v>
      </c>
      <c r="AF355" s="24"/>
      <c r="AG355" s="24">
        <f t="shared" si="160"/>
        <v>0</v>
      </c>
      <c r="AH355" s="24" t="e">
        <f t="shared" si="161"/>
        <v>#DIV/0!</v>
      </c>
      <c r="AI355" s="24">
        <f t="shared" si="162"/>
        <v>0</v>
      </c>
      <c r="AJ355" s="21">
        <f t="shared" si="163"/>
        <v>-49466</v>
      </c>
      <c r="AK355" s="24"/>
      <c r="AL355" s="24"/>
      <c r="AM355" s="21">
        <f t="shared" si="164"/>
        <v>14856</v>
      </c>
      <c r="AN355" s="21">
        <f t="shared" si="165"/>
        <v>11608</v>
      </c>
      <c r="AO355" s="24">
        <f t="shared" si="166"/>
        <v>0</v>
      </c>
      <c r="AP355" s="21">
        <f t="shared" si="167"/>
        <v>3248</v>
      </c>
      <c r="AQ355" s="21">
        <f t="shared" si="168"/>
        <v>-329559</v>
      </c>
      <c r="AR355" s="5"/>
      <c r="AS355" s="11"/>
      <c r="AT355" s="5"/>
      <c r="AU355" s="5"/>
      <c r="AV355" s="5"/>
      <c r="AW355" s="5"/>
      <c r="AX355" s="5"/>
      <c r="AY355" s="5"/>
      <c r="AZ355" s="5"/>
    </row>
    <row r="356" spans="1:52" s="3" customFormat="1">
      <c r="A356" s="4" t="s">
        <v>390</v>
      </c>
      <c r="B356" s="21">
        <v>313479</v>
      </c>
      <c r="C356" s="21">
        <v>572032</v>
      </c>
      <c r="D356" s="24">
        <f t="shared" si="145"/>
        <v>200.02348644831059</v>
      </c>
      <c r="E356" s="21">
        <v>203144</v>
      </c>
      <c r="F356" s="21">
        <v>624592</v>
      </c>
      <c r="G356" s="24">
        <f t="shared" si="140"/>
        <v>118.71359223300972</v>
      </c>
      <c r="H356" s="21">
        <v>140054</v>
      </c>
      <c r="I356" s="24">
        <f t="shared" si="141"/>
        <v>89.365122930185734</v>
      </c>
      <c r="J356" s="24">
        <f t="shared" si="116"/>
        <v>229.37195575113458</v>
      </c>
      <c r="K356" s="21">
        <v>47201</v>
      </c>
      <c r="L356" s="24">
        <f t="shared" si="142"/>
        <v>7.5570932704869739E-2</v>
      </c>
      <c r="M356" s="24">
        <f t="shared" si="143"/>
        <v>5.7955964173291692</v>
      </c>
      <c r="N356" s="24">
        <f t="shared" si="172"/>
        <v>-0.31559811967872364</v>
      </c>
      <c r="O356" s="21">
        <v>454874</v>
      </c>
      <c r="P356" s="21">
        <v>1883814</v>
      </c>
      <c r="Q356" s="24">
        <f t="shared" si="153"/>
        <v>0.24146439085812083</v>
      </c>
      <c r="R356" s="21">
        <v>566296</v>
      </c>
      <c r="S356" s="21">
        <v>387806</v>
      </c>
      <c r="T356" s="24">
        <f t="shared" si="147"/>
        <v>1.4602559011464495</v>
      </c>
      <c r="U356" s="21">
        <f t="shared" si="170"/>
        <v>637.54972829534552</v>
      </c>
      <c r="V356" s="24"/>
      <c r="W356" s="24" t="s">
        <v>417</v>
      </c>
      <c r="X356" s="24" t="e">
        <f t="shared" si="154"/>
        <v>#VALUE!</v>
      </c>
      <c r="Y356" s="24" t="e">
        <f t="shared" si="155"/>
        <v>#VALUE!</v>
      </c>
      <c r="Z356" s="24" t="e">
        <f t="shared" si="156"/>
        <v>#VALUE!</v>
      </c>
      <c r="AA356" s="24" t="e">
        <f t="shared" si="157"/>
        <v>#VALUE!</v>
      </c>
      <c r="AB356" s="24" t="e">
        <f t="shared" si="158"/>
        <v>#VALUE!</v>
      </c>
      <c r="AC356" s="24">
        <f t="shared" si="169"/>
        <v>6.2750380201334064</v>
      </c>
      <c r="AD356" s="24"/>
      <c r="AE356" s="24" t="e">
        <f t="shared" si="159"/>
        <v>#DIV/0!</v>
      </c>
      <c r="AF356" s="24"/>
      <c r="AG356" s="24">
        <f t="shared" si="160"/>
        <v>0</v>
      </c>
      <c r="AH356" s="24" t="e">
        <f t="shared" si="161"/>
        <v>#DIV/0!</v>
      </c>
      <c r="AI356" s="24">
        <f t="shared" si="162"/>
        <v>62955</v>
      </c>
      <c r="AJ356" s="21">
        <f t="shared" si="163"/>
        <v>-6452</v>
      </c>
      <c r="AK356" s="24"/>
      <c r="AL356" s="24"/>
      <c r="AM356" s="21">
        <f t="shared" si="164"/>
        <v>5343</v>
      </c>
      <c r="AN356" s="21">
        <f t="shared" si="165"/>
        <v>-5851</v>
      </c>
      <c r="AO356" s="24">
        <f t="shared" si="166"/>
        <v>54009</v>
      </c>
      <c r="AP356" s="21">
        <f t="shared" si="167"/>
        <v>-42815</v>
      </c>
      <c r="AQ356" s="21">
        <f t="shared" si="168"/>
        <v>-47201</v>
      </c>
      <c r="AR356" s="5"/>
      <c r="AS356" s="11"/>
      <c r="AT356" s="5"/>
      <c r="AU356" s="5"/>
      <c r="AV356" s="5"/>
      <c r="AW356" s="5"/>
      <c r="AX356" s="5"/>
      <c r="AY356" s="5"/>
      <c r="AZ356" s="5"/>
    </row>
    <row r="357" spans="1:52" s="3" customFormat="1">
      <c r="A357" s="4" t="s">
        <v>389</v>
      </c>
      <c r="B357" s="21">
        <v>277848</v>
      </c>
      <c r="C357" s="21">
        <v>631566</v>
      </c>
      <c r="D357" s="24">
        <f t="shared" si="145"/>
        <v>160.5762818137772</v>
      </c>
      <c r="E357" s="21">
        <v>196692</v>
      </c>
      <c r="F357" s="21">
        <v>675327</v>
      </c>
      <c r="G357" s="24">
        <f t="shared" si="140"/>
        <v>106.30787751711392</v>
      </c>
      <c r="H357" s="21">
        <v>133566</v>
      </c>
      <c r="I357" s="24">
        <f t="shared" si="141"/>
        <v>77.191599927798521</v>
      </c>
      <c r="J357" s="24">
        <f t="shared" si="116"/>
        <v>189.69255940309262</v>
      </c>
      <c r="K357" s="21">
        <v>106561</v>
      </c>
      <c r="L357" s="24">
        <f t="shared" si="142"/>
        <v>0.1577917068323938</v>
      </c>
      <c r="M357" s="24">
        <f t="shared" si="143"/>
        <v>5.8295141134349802</v>
      </c>
      <c r="N357" s="24">
        <f t="shared" si="172"/>
        <v>8.12290263083741E-2</v>
      </c>
      <c r="O357" s="21">
        <v>449023</v>
      </c>
      <c r="P357" s="21">
        <v>1889157</v>
      </c>
      <c r="Q357" s="24">
        <f t="shared" si="153"/>
        <v>0.23768432163128844</v>
      </c>
      <c r="R357" s="21">
        <v>544214</v>
      </c>
      <c r="S357" s="21">
        <v>280047</v>
      </c>
      <c r="T357" s="24">
        <f t="shared" si="147"/>
        <v>1.9432952325859587</v>
      </c>
      <c r="U357" s="21">
        <f t="shared" si="170"/>
        <v>533.92611036861467</v>
      </c>
      <c r="V357" s="24"/>
      <c r="W357" s="24">
        <v>1</v>
      </c>
      <c r="X357" s="24">
        <f t="shared" si="154"/>
        <v>189.69255940309262</v>
      </c>
      <c r="Y357" s="24">
        <f t="shared" si="155"/>
        <v>160.5762818137772</v>
      </c>
      <c r="Z357" s="24">
        <f t="shared" si="156"/>
        <v>106.30787751711392</v>
      </c>
      <c r="AA357" s="24">
        <f t="shared" si="157"/>
        <v>77.191599927798521</v>
      </c>
      <c r="AB357" s="24">
        <f t="shared" si="158"/>
        <v>0.1577917068323938</v>
      </c>
      <c r="AC357" s="24">
        <f t="shared" si="169"/>
        <v>6.2762680518341289</v>
      </c>
      <c r="AD357" s="21">
        <v>1440134</v>
      </c>
      <c r="AE357" s="24">
        <f t="shared" si="159"/>
        <v>0.31179251375219252</v>
      </c>
      <c r="AF357" s="21">
        <v>62955</v>
      </c>
      <c r="AG357" s="24">
        <f t="shared" si="160"/>
        <v>3.3324387544285627E-2</v>
      </c>
      <c r="AH357" s="24">
        <f t="shared" si="161"/>
        <v>4.3714682105970695E-2</v>
      </c>
      <c r="AI357" s="24">
        <f t="shared" si="162"/>
        <v>-857</v>
      </c>
      <c r="AJ357" s="21">
        <f t="shared" si="163"/>
        <v>27195</v>
      </c>
      <c r="AK357" s="21">
        <v>855974</v>
      </c>
      <c r="AL357" s="21">
        <v>54009</v>
      </c>
      <c r="AM357" s="21">
        <f t="shared" si="164"/>
        <v>-38033</v>
      </c>
      <c r="AN357" s="21">
        <f t="shared" si="165"/>
        <v>9929</v>
      </c>
      <c r="AO357" s="24">
        <f t="shared" si="166"/>
        <v>6848</v>
      </c>
      <c r="AP357" s="21">
        <f t="shared" si="167"/>
        <v>-54810</v>
      </c>
      <c r="AQ357" s="21">
        <f t="shared" si="168"/>
        <v>-43606</v>
      </c>
      <c r="AR357" s="5"/>
      <c r="AS357" s="11"/>
      <c r="AT357" s="5"/>
      <c r="AU357" s="5"/>
      <c r="AV357" s="5"/>
      <c r="AW357" s="5"/>
      <c r="AX357" s="5"/>
      <c r="AY357" s="5"/>
      <c r="AZ357" s="5"/>
    </row>
    <row r="358" spans="1:52" s="3" customFormat="1">
      <c r="A358" s="4" t="s">
        <v>388</v>
      </c>
      <c r="B358" s="21">
        <v>264137</v>
      </c>
      <c r="C358" s="21">
        <v>560043</v>
      </c>
      <c r="D358" s="24">
        <f t="shared" si="145"/>
        <v>172.14750474517135</v>
      </c>
      <c r="E358" s="21">
        <v>223887</v>
      </c>
      <c r="F358" s="21">
        <v>636875</v>
      </c>
      <c r="G358" s="24">
        <f t="shared" si="140"/>
        <v>128.3120785083415</v>
      </c>
      <c r="H358" s="21">
        <v>110507</v>
      </c>
      <c r="I358" s="24">
        <f t="shared" si="141"/>
        <v>72.021353717482413</v>
      </c>
      <c r="J358" s="24">
        <f t="shared" si="116"/>
        <v>228.43822953603043</v>
      </c>
      <c r="K358" s="21">
        <v>73514</v>
      </c>
      <c r="L358" s="24">
        <f t="shared" si="142"/>
        <v>0.11542924435721295</v>
      </c>
      <c r="M358" s="24">
        <f t="shared" si="143"/>
        <v>5.8040542013505014</v>
      </c>
      <c r="N358" s="24">
        <f t="shared" si="172"/>
        <v>-5.6938342462244218E-2</v>
      </c>
      <c r="O358" s="21">
        <v>458952</v>
      </c>
      <c r="P358" s="21">
        <v>1851124</v>
      </c>
      <c r="Q358" s="24">
        <f t="shared" si="153"/>
        <v>0.24793152700737497</v>
      </c>
      <c r="R358" s="21">
        <v>558499</v>
      </c>
      <c r="S358" s="21">
        <v>304814</v>
      </c>
      <c r="T358" s="24">
        <f t="shared" si="147"/>
        <v>1.8322616415256516</v>
      </c>
      <c r="U358" s="21">
        <f t="shared" si="170"/>
        <v>601.03459575138288</v>
      </c>
      <c r="V358" s="24"/>
      <c r="W358" s="24">
        <v>1</v>
      </c>
      <c r="X358" s="24">
        <f t="shared" si="154"/>
        <v>228.43822953603043</v>
      </c>
      <c r="Y358" s="24">
        <f t="shared" si="155"/>
        <v>172.14750474517135</v>
      </c>
      <c r="Z358" s="24">
        <f t="shared" si="156"/>
        <v>128.3120785083415</v>
      </c>
      <c r="AA358" s="24">
        <f t="shared" si="157"/>
        <v>72.021353717482413</v>
      </c>
      <c r="AB358" s="24">
        <f t="shared" si="158"/>
        <v>0.11542924435721295</v>
      </c>
      <c r="AC358" s="24">
        <f t="shared" si="169"/>
        <v>6.2674355115200706</v>
      </c>
      <c r="AD358" s="21">
        <v>1392172</v>
      </c>
      <c r="AE358" s="24">
        <f t="shared" si="159"/>
        <v>0.32966616193976034</v>
      </c>
      <c r="AF358" s="21">
        <v>62098</v>
      </c>
      <c r="AG358" s="24">
        <f t="shared" si="160"/>
        <v>3.3546104961093906E-2</v>
      </c>
      <c r="AH358" s="24">
        <f t="shared" si="161"/>
        <v>4.4605120631646088E-2</v>
      </c>
      <c r="AI358" s="24">
        <f t="shared" si="162"/>
        <v>1944</v>
      </c>
      <c r="AJ358" s="21">
        <f t="shared" si="163"/>
        <v>-10762</v>
      </c>
      <c r="AK358" s="21">
        <v>857745</v>
      </c>
      <c r="AL358" s="21">
        <v>60857</v>
      </c>
      <c r="AM358" s="21">
        <f t="shared" si="164"/>
        <v>-59465</v>
      </c>
      <c r="AN358" s="21">
        <f t="shared" si="165"/>
        <v>-72106</v>
      </c>
      <c r="AO358" s="24">
        <f t="shared" si="166"/>
        <v>-13966</v>
      </c>
      <c r="AP358" s="21">
        <f t="shared" si="167"/>
        <v>26607</v>
      </c>
      <c r="AQ358" s="21">
        <f t="shared" si="168"/>
        <v>-11416</v>
      </c>
      <c r="AR358" s="5"/>
      <c r="AS358" s="11"/>
      <c r="AT358" s="5"/>
      <c r="AU358" s="5"/>
      <c r="AV358" s="5"/>
      <c r="AW358" s="5"/>
      <c r="AX358" s="5"/>
      <c r="AY358" s="5"/>
      <c r="AZ358" s="5"/>
    </row>
    <row r="359" spans="1:52" s="3" customFormat="1">
      <c r="A359" s="4" t="s">
        <v>387</v>
      </c>
      <c r="B359" s="21">
        <v>266429</v>
      </c>
      <c r="C359" s="21">
        <v>543447</v>
      </c>
      <c r="D359" s="24">
        <f t="shared" si="145"/>
        <v>178.94400925941261</v>
      </c>
      <c r="E359" s="21">
        <v>213125</v>
      </c>
      <c r="F359" s="21">
        <v>612815</v>
      </c>
      <c r="G359" s="24">
        <f t="shared" si="140"/>
        <v>126.93981870548208</v>
      </c>
      <c r="H359" s="21">
        <v>122525</v>
      </c>
      <c r="I359" s="24">
        <f t="shared" si="141"/>
        <v>82.292523465949756</v>
      </c>
      <c r="J359" s="24">
        <f t="shared" si="116"/>
        <v>223.59130449894494</v>
      </c>
      <c r="K359" s="21">
        <v>108273</v>
      </c>
      <c r="L359" s="24">
        <f t="shared" si="142"/>
        <v>0.17668138018814813</v>
      </c>
      <c r="M359" s="24">
        <f t="shared" si="143"/>
        <v>5.7873293870708604</v>
      </c>
      <c r="N359" s="24">
        <f t="shared" si="172"/>
        <v>-3.777821393523062E-2</v>
      </c>
      <c r="O359" s="21">
        <v>386846</v>
      </c>
      <c r="P359" s="21">
        <v>1791659</v>
      </c>
      <c r="Q359" s="24">
        <f t="shared" si="153"/>
        <v>0.21591497042685021</v>
      </c>
      <c r="R359" s="21">
        <v>535843</v>
      </c>
      <c r="S359" s="21">
        <v>301275</v>
      </c>
      <c r="T359" s="24">
        <f t="shared" si="147"/>
        <v>1.7785843498464857</v>
      </c>
      <c r="U359" s="21">
        <f t="shared" si="170"/>
        <v>611.94433730997753</v>
      </c>
      <c r="V359" s="24"/>
      <c r="W359" s="24">
        <v>1</v>
      </c>
      <c r="X359" s="24">
        <f t="shared" si="154"/>
        <v>223.59130449894494</v>
      </c>
      <c r="Y359" s="24">
        <f t="shared" si="155"/>
        <v>178.94400925941261</v>
      </c>
      <c r="Z359" s="24">
        <f t="shared" si="156"/>
        <v>126.93981870548208</v>
      </c>
      <c r="AA359" s="24">
        <f t="shared" si="157"/>
        <v>82.292523465949756</v>
      </c>
      <c r="AB359" s="24">
        <f t="shared" si="158"/>
        <v>0.17668138018814813</v>
      </c>
      <c r="AC359" s="24">
        <f t="shared" si="169"/>
        <v>6.2532553554876165</v>
      </c>
      <c r="AD359" s="21">
        <v>1476051</v>
      </c>
      <c r="AE359" s="24">
        <f t="shared" si="159"/>
        <v>0.26208173023831832</v>
      </c>
      <c r="AF359" s="21">
        <v>64042</v>
      </c>
      <c r="AG359" s="24">
        <f t="shared" si="160"/>
        <v>3.574452504633973E-2</v>
      </c>
      <c r="AH359" s="24">
        <f t="shared" si="161"/>
        <v>4.3387389731113626E-2</v>
      </c>
      <c r="AI359" s="24">
        <f t="shared" si="162"/>
        <v>743</v>
      </c>
      <c r="AJ359" s="21">
        <f t="shared" si="163"/>
        <v>-7342</v>
      </c>
      <c r="AK359" s="21">
        <v>868639</v>
      </c>
      <c r="AL359" s="21">
        <v>46891</v>
      </c>
      <c r="AM359" s="21">
        <f t="shared" si="164"/>
        <v>43525</v>
      </c>
      <c r="AN359" s="21">
        <f t="shared" si="165"/>
        <v>-27713</v>
      </c>
      <c r="AO359" s="24">
        <f t="shared" si="166"/>
        <v>5133</v>
      </c>
      <c r="AP359" s="21">
        <f t="shared" si="167"/>
        <v>66105</v>
      </c>
      <c r="AQ359" s="21">
        <f t="shared" si="168"/>
        <v>-44231</v>
      </c>
      <c r="AR359" s="5"/>
      <c r="AS359" s="11"/>
      <c r="AT359" s="5"/>
      <c r="AU359" s="5"/>
      <c r="AV359" s="5"/>
      <c r="AW359" s="5"/>
      <c r="AX359" s="5"/>
      <c r="AY359" s="5"/>
      <c r="AZ359" s="5"/>
    </row>
    <row r="360" spans="1:52" s="3" customFormat="1">
      <c r="A360" s="4" t="s">
        <v>75</v>
      </c>
      <c r="B360" s="21">
        <v>269155</v>
      </c>
      <c r="C360" s="21">
        <v>592811</v>
      </c>
      <c r="D360" s="24">
        <f t="shared" si="145"/>
        <v>165.72157905302026</v>
      </c>
      <c r="E360" s="21">
        <v>205783</v>
      </c>
      <c r="F360" s="21">
        <v>649969</v>
      </c>
      <c r="G360" s="24">
        <f t="shared" si="140"/>
        <v>115.56058058153543</v>
      </c>
      <c r="H360" s="21">
        <v>121927</v>
      </c>
      <c r="I360" s="24">
        <f t="shared" si="141"/>
        <v>75.071742933245162</v>
      </c>
      <c r="J360" s="24">
        <f t="shared" si="116"/>
        <v>206.21041670131052</v>
      </c>
      <c r="K360" s="21">
        <v>81182</v>
      </c>
      <c r="L360" s="24">
        <f t="shared" si="142"/>
        <v>0.12490134144859216</v>
      </c>
      <c r="M360" s="24">
        <f t="shared" si="143"/>
        <v>5.8128926436428658</v>
      </c>
      <c r="N360" s="24">
        <f t="shared" si="172"/>
        <v>6.0628411510814849E-2</v>
      </c>
      <c r="O360" s="21">
        <v>359133</v>
      </c>
      <c r="P360" s="21">
        <v>1835184</v>
      </c>
      <c r="Q360" s="24">
        <f t="shared" si="153"/>
        <v>0.19569318389872623</v>
      </c>
      <c r="R360" s="21">
        <v>536165</v>
      </c>
      <c r="S360" s="21">
        <v>284982</v>
      </c>
      <c r="T360" s="24">
        <f t="shared" si="147"/>
        <v>1.8813995269876693</v>
      </c>
      <c r="U360" s="21">
        <f t="shared" si="170"/>
        <v>562.68922061055991</v>
      </c>
      <c r="V360" s="24"/>
      <c r="W360" s="24">
        <v>1</v>
      </c>
      <c r="X360" s="24">
        <f t="shared" si="154"/>
        <v>206.21041670131052</v>
      </c>
      <c r="Y360" s="24">
        <f t="shared" si="155"/>
        <v>165.72157905302026</v>
      </c>
      <c r="Z360" s="24">
        <f t="shared" si="156"/>
        <v>115.56058058153543</v>
      </c>
      <c r="AA360" s="24">
        <f t="shared" si="157"/>
        <v>75.071742933245162</v>
      </c>
      <c r="AB360" s="24">
        <f t="shared" si="158"/>
        <v>0.12490134144859216</v>
      </c>
      <c r="AC360" s="24">
        <f t="shared" si="169"/>
        <v>6.2636796141894937</v>
      </c>
      <c r="AD360" s="21">
        <v>1476051</v>
      </c>
      <c r="AE360" s="24">
        <f t="shared" si="159"/>
        <v>0.24330663371387573</v>
      </c>
      <c r="AF360" s="21">
        <v>64785</v>
      </c>
      <c r="AG360" s="24">
        <f t="shared" si="160"/>
        <v>3.530163732900897E-2</v>
      </c>
      <c r="AH360" s="24">
        <f t="shared" si="161"/>
        <v>4.389075987211824E-2</v>
      </c>
      <c r="AI360" s="24">
        <f t="shared" si="162"/>
        <v>741369</v>
      </c>
      <c r="AJ360" s="21">
        <f t="shared" si="163"/>
        <v>19368116</v>
      </c>
      <c r="AK360" s="21">
        <v>874253</v>
      </c>
      <c r="AL360" s="21">
        <v>52024</v>
      </c>
      <c r="AM360" s="21">
        <f t="shared" si="164"/>
        <v>49932196</v>
      </c>
      <c r="AN360" s="21">
        <f t="shared" si="165"/>
        <v>43839623</v>
      </c>
      <c r="AO360" s="24">
        <f t="shared" si="166"/>
        <v>15969143</v>
      </c>
      <c r="AP360" s="21">
        <f t="shared" si="167"/>
        <v>-9876570</v>
      </c>
      <c r="AQ360" s="21">
        <f t="shared" si="168"/>
        <v>-16397</v>
      </c>
      <c r="AR360" s="5"/>
      <c r="AS360" s="11"/>
      <c r="AT360" s="5"/>
      <c r="AU360" s="5"/>
      <c r="AV360" s="5"/>
      <c r="AW360" s="5"/>
      <c r="AX360" s="5"/>
      <c r="AY360" s="5"/>
      <c r="AZ360" s="5"/>
    </row>
    <row r="361" spans="1:52" s="15" customFormat="1">
      <c r="A361" s="12" t="s">
        <v>428</v>
      </c>
      <c r="B361" s="46">
        <v>945938</v>
      </c>
      <c r="C361" s="46">
        <v>2957329</v>
      </c>
      <c r="D361" s="32">
        <f t="shared" si="145"/>
        <v>116.7497326134495</v>
      </c>
      <c r="E361" s="46">
        <v>19573899</v>
      </c>
      <c r="F361" s="46">
        <v>4840581</v>
      </c>
      <c r="G361" s="32">
        <f t="shared" si="140"/>
        <v>1475.9536375901985</v>
      </c>
      <c r="H361" s="46">
        <v>1207746</v>
      </c>
      <c r="I361" s="32">
        <f t="shared" si="141"/>
        <v>149.06264740919931</v>
      </c>
      <c r="J361" s="32">
        <f t="shared" si="116"/>
        <v>1443.6407227944485</v>
      </c>
      <c r="K361" s="46">
        <v>2317661</v>
      </c>
      <c r="L361" s="32">
        <f t="shared" si="142"/>
        <v>0.47879810295499653</v>
      </c>
      <c r="M361" s="32">
        <f t="shared" si="143"/>
        <v>6.6848974917994699</v>
      </c>
      <c r="N361" s="32"/>
      <c r="O361" s="46">
        <v>44198756</v>
      </c>
      <c r="P361" s="46">
        <v>51767380</v>
      </c>
      <c r="Q361" s="32">
        <f t="shared" si="153"/>
        <v>0.85379549824619283</v>
      </c>
      <c r="R361" s="46">
        <v>19573899</v>
      </c>
      <c r="S361" s="46">
        <v>4329423</v>
      </c>
      <c r="T361" s="32">
        <f t="shared" si="147"/>
        <v>4.5211334166238784</v>
      </c>
      <c r="U361" s="46">
        <f t="shared" si="170"/>
        <v>3185.8855385102506</v>
      </c>
      <c r="V361" s="32"/>
      <c r="W361" s="32">
        <v>1</v>
      </c>
      <c r="X361" s="32">
        <f t="shared" si="154"/>
        <v>1443.6407227944485</v>
      </c>
      <c r="Y361" s="32">
        <f t="shared" si="155"/>
        <v>116.7497326134495</v>
      </c>
      <c r="Z361" s="32">
        <f t="shared" si="156"/>
        <v>1475.9536375901985</v>
      </c>
      <c r="AA361" s="32">
        <f t="shared" si="157"/>
        <v>149.06264740919931</v>
      </c>
      <c r="AB361" s="32">
        <f t="shared" si="158"/>
        <v>0.47879810295499653</v>
      </c>
      <c r="AC361" s="32">
        <f t="shared" si="169"/>
        <v>7.7140561854505441</v>
      </c>
      <c r="AD361" s="46">
        <v>7568624</v>
      </c>
      <c r="AE361" s="32">
        <f t="shared" si="159"/>
        <v>5.8397346730396436</v>
      </c>
      <c r="AF361" s="46">
        <v>806154</v>
      </c>
      <c r="AG361" s="32">
        <f t="shared" si="160"/>
        <v>1.5572625077799959E-2</v>
      </c>
      <c r="AH361" s="32">
        <f t="shared" si="161"/>
        <v>0.10651262369487505</v>
      </c>
      <c r="AI361" s="32">
        <f t="shared" si="162"/>
        <v>569472</v>
      </c>
      <c r="AJ361" s="46">
        <f t="shared" si="163"/>
        <v>-17161220</v>
      </c>
      <c r="AK361" s="46">
        <v>29328361</v>
      </c>
      <c r="AL361" s="46">
        <v>16021167</v>
      </c>
      <c r="AM361" s="46">
        <f t="shared" si="164"/>
        <v>17102683</v>
      </c>
      <c r="AN361" s="46">
        <f t="shared" si="165"/>
        <v>16542242</v>
      </c>
      <c r="AO361" s="32">
        <f t="shared" si="166"/>
        <v>-8420074</v>
      </c>
      <c r="AP361" s="46">
        <f t="shared" si="167"/>
        <v>8980515</v>
      </c>
      <c r="AQ361" s="46">
        <f t="shared" si="168"/>
        <v>-1511507</v>
      </c>
      <c r="AR361" s="13"/>
      <c r="AS361" s="14"/>
      <c r="AT361" s="13"/>
      <c r="AU361" s="13"/>
      <c r="AV361" s="13"/>
      <c r="AW361" s="13"/>
      <c r="AX361" s="13"/>
      <c r="AY361" s="13"/>
      <c r="AZ361" s="13"/>
    </row>
    <row r="362" spans="1:52" s="15" customFormat="1">
      <c r="A362" s="12" t="s">
        <v>406</v>
      </c>
      <c r="B362" s="46">
        <v>1494808</v>
      </c>
      <c r="C362" s="46">
        <v>4886558</v>
      </c>
      <c r="D362" s="32">
        <f t="shared" si="145"/>
        <v>111.65424006018141</v>
      </c>
      <c r="E362" s="46">
        <v>2412679</v>
      </c>
      <c r="F362" s="46">
        <v>8336787</v>
      </c>
      <c r="G362" s="32">
        <f t="shared" si="140"/>
        <v>105.63156225533889</v>
      </c>
      <c r="H362" s="46">
        <v>2506316</v>
      </c>
      <c r="I362" s="32">
        <f t="shared" si="141"/>
        <v>187.20853001233178</v>
      </c>
      <c r="J362" s="32">
        <f t="shared" si="116"/>
        <v>30.077272303188522</v>
      </c>
      <c r="K362" s="46">
        <v>1375193</v>
      </c>
      <c r="L362" s="32">
        <f t="shared" si="142"/>
        <v>0.16495479613429009</v>
      </c>
      <c r="M362" s="32">
        <f t="shared" si="143"/>
        <v>6.920998705670435</v>
      </c>
      <c r="N362" s="32">
        <f>(F362-F361)/F361</f>
        <v>0.72226990933526369</v>
      </c>
      <c r="O362" s="46">
        <v>60740998</v>
      </c>
      <c r="P362" s="46">
        <v>68870063</v>
      </c>
      <c r="Q362" s="32">
        <f t="shared" si="153"/>
        <v>0.88196518710894745</v>
      </c>
      <c r="R362" s="46">
        <v>11776019</v>
      </c>
      <c r="S362" s="46">
        <v>7541697</v>
      </c>
      <c r="T362" s="32">
        <f t="shared" si="147"/>
        <v>1.5614548025464294</v>
      </c>
      <c r="U362" s="46">
        <f t="shared" si="170"/>
        <v>434.73655942717488</v>
      </c>
      <c r="V362" s="32"/>
      <c r="W362" s="32">
        <v>1</v>
      </c>
      <c r="X362" s="32">
        <f t="shared" si="154"/>
        <v>30.077272303188522</v>
      </c>
      <c r="Y362" s="32">
        <f t="shared" si="155"/>
        <v>111.65424006018141</v>
      </c>
      <c r="Z362" s="32">
        <f t="shared" si="156"/>
        <v>105.63156225533889</v>
      </c>
      <c r="AA362" s="32">
        <f t="shared" si="157"/>
        <v>187.20853001233178</v>
      </c>
      <c r="AB362" s="32">
        <f t="shared" si="158"/>
        <v>0.16495479613429009</v>
      </c>
      <c r="AC362" s="32">
        <f t="shared" si="169"/>
        <v>7.8380304802633782</v>
      </c>
      <c r="AD362" s="46">
        <v>8129065</v>
      </c>
      <c r="AE362" s="32">
        <f t="shared" si="159"/>
        <v>7.4720768009605036</v>
      </c>
      <c r="AF362" s="46">
        <v>1375626</v>
      </c>
      <c r="AG362" s="32">
        <f t="shared" si="160"/>
        <v>1.997422305247492E-2</v>
      </c>
      <c r="AH362" s="32">
        <f t="shared" si="161"/>
        <v>0.16922315174008326</v>
      </c>
      <c r="AI362" s="32">
        <f t="shared" si="162"/>
        <v>-1373431</v>
      </c>
      <c r="AJ362" s="46">
        <f t="shared" si="163"/>
        <v>1095488</v>
      </c>
      <c r="AK362" s="46">
        <v>46050830</v>
      </c>
      <c r="AL362" s="46">
        <v>7601093</v>
      </c>
      <c r="AM362" s="46">
        <f t="shared" si="164"/>
        <v>17517491</v>
      </c>
      <c r="AN362" s="46">
        <f t="shared" si="165"/>
        <v>17899434</v>
      </c>
      <c r="AO362" s="32">
        <f t="shared" si="166"/>
        <v>-7596719</v>
      </c>
      <c r="AP362" s="46">
        <f t="shared" si="167"/>
        <v>7214776</v>
      </c>
      <c r="AQ362" s="46">
        <f t="shared" si="168"/>
        <v>433</v>
      </c>
      <c r="AR362" s="13"/>
      <c r="AS362" s="14"/>
      <c r="AT362" s="13"/>
      <c r="AU362" s="13"/>
      <c r="AV362" s="13"/>
      <c r="AW362" s="13"/>
      <c r="AX362" s="13"/>
      <c r="AY362" s="13"/>
      <c r="AZ362" s="13"/>
    </row>
    <row r="363" spans="1:52" s="15" customFormat="1">
      <c r="A363" s="12" t="s">
        <v>405</v>
      </c>
      <c r="B363" s="46">
        <v>1729226</v>
      </c>
      <c r="C363" s="46">
        <v>9745248</v>
      </c>
      <c r="D363" s="32">
        <f t="shared" si="145"/>
        <v>64.766693469473537</v>
      </c>
      <c r="E363" s="46">
        <v>3508167</v>
      </c>
      <c r="F363" s="46">
        <v>16805538</v>
      </c>
      <c r="G363" s="32">
        <f t="shared" si="140"/>
        <v>76.193987660496205</v>
      </c>
      <c r="H363" s="46">
        <v>4141472</v>
      </c>
      <c r="I363" s="32">
        <f t="shared" si="141"/>
        <v>155.11532184711973</v>
      </c>
      <c r="J363" s="32">
        <f t="shared" si="116"/>
        <v>-14.154640717149988</v>
      </c>
      <c r="K363" s="46">
        <v>4084249</v>
      </c>
      <c r="L363" s="32">
        <f t="shared" si="142"/>
        <v>0.24302994643789447</v>
      </c>
      <c r="M363" s="32">
        <f t="shared" si="143"/>
        <v>7.2254524202087254</v>
      </c>
      <c r="N363" s="32">
        <f t="shared" ref="N363:N372" si="173">(F363-F362)/F362</f>
        <v>1.0158291197795986</v>
      </c>
      <c r="O363" s="46">
        <v>78640432</v>
      </c>
      <c r="P363" s="46">
        <v>86387554</v>
      </c>
      <c r="Q363" s="32">
        <f t="shared" si="153"/>
        <v>0.91032131781390635</v>
      </c>
      <c r="R363" s="46">
        <v>9692164</v>
      </c>
      <c r="S363" s="46">
        <v>6551803</v>
      </c>
      <c r="T363" s="32">
        <f t="shared" si="147"/>
        <v>1.4793124884859938</v>
      </c>
      <c r="U363" s="46">
        <f t="shared" si="170"/>
        <v>282.16439220637744</v>
      </c>
      <c r="V363" s="32"/>
      <c r="W363" s="49">
        <v>1</v>
      </c>
      <c r="X363" s="32">
        <f t="shared" si="154"/>
        <v>-14.154640717149988</v>
      </c>
      <c r="Y363" s="32">
        <f t="shared" si="155"/>
        <v>64.766693469473537</v>
      </c>
      <c r="Z363" s="32">
        <f t="shared" si="156"/>
        <v>76.193987660496205</v>
      </c>
      <c r="AA363" s="32">
        <f t="shared" si="157"/>
        <v>155.11532184711973</v>
      </c>
      <c r="AB363" s="32">
        <f t="shared" si="158"/>
        <v>0.24302994643789447</v>
      </c>
      <c r="AC363" s="32">
        <f t="shared" si="169"/>
        <v>7.9364511774502668</v>
      </c>
      <c r="AD363" s="46">
        <v>7747</v>
      </c>
      <c r="AE363" s="32">
        <f t="shared" si="159"/>
        <v>10151.081967213115</v>
      </c>
      <c r="AF363" s="46">
        <v>2195</v>
      </c>
      <c r="AG363" s="32">
        <f t="shared" si="160"/>
        <v>2.5408752746952415E-5</v>
      </c>
      <c r="AH363" s="32">
        <f t="shared" si="161"/>
        <v>0.2833354847037563</v>
      </c>
      <c r="AI363" s="32">
        <f t="shared" si="162"/>
        <v>-1422</v>
      </c>
      <c r="AJ363" s="46">
        <f t="shared" si="163"/>
        <v>346833</v>
      </c>
      <c r="AK363" s="46">
        <v>58260</v>
      </c>
      <c r="AL363" s="46">
        <v>4374</v>
      </c>
      <c r="AM363" s="46">
        <f t="shared" si="164"/>
        <v>5457446</v>
      </c>
      <c r="AN363" s="46">
        <f t="shared" si="165"/>
        <v>794568</v>
      </c>
      <c r="AO363" s="32">
        <f t="shared" si="166"/>
        <v>-183</v>
      </c>
      <c r="AP363" s="46">
        <f t="shared" si="167"/>
        <v>4663061</v>
      </c>
      <c r="AQ363" s="46">
        <f t="shared" si="168"/>
        <v>-4082054</v>
      </c>
      <c r="AR363" s="13"/>
      <c r="AS363" s="14"/>
      <c r="AT363" s="13"/>
      <c r="AU363" s="13"/>
      <c r="AV363" s="13"/>
      <c r="AW363" s="13"/>
      <c r="AX363" s="13"/>
      <c r="AY363" s="13"/>
      <c r="AZ363" s="13"/>
    </row>
    <row r="364" spans="1:52" s="15" customFormat="1">
      <c r="A364" s="12" t="s">
        <v>404</v>
      </c>
      <c r="B364" s="46">
        <v>1773000</v>
      </c>
      <c r="C364" s="46">
        <v>12672000</v>
      </c>
      <c r="D364" s="32">
        <f t="shared" si="145"/>
        <v>51.068892045454547</v>
      </c>
      <c r="E364" s="46">
        <v>3855000</v>
      </c>
      <c r="F364" s="46">
        <v>16855000</v>
      </c>
      <c r="G364" s="32">
        <f t="shared" si="140"/>
        <v>83.481162859685554</v>
      </c>
      <c r="H364" s="46">
        <v>3730000</v>
      </c>
      <c r="I364" s="32">
        <f t="shared" si="141"/>
        <v>107.43765782828282</v>
      </c>
      <c r="J364" s="32">
        <f t="shared" si="116"/>
        <v>27.112397076857263</v>
      </c>
      <c r="K364" s="46">
        <v>4617000</v>
      </c>
      <c r="L364" s="32">
        <f t="shared" si="142"/>
        <v>0.27392465143874223</v>
      </c>
      <c r="M364" s="32">
        <f t="shared" si="143"/>
        <v>7.2267287568569909</v>
      </c>
      <c r="N364" s="32">
        <f t="shared" si="173"/>
        <v>2.9431964629754786E-3</v>
      </c>
      <c r="O364" s="46">
        <v>79435000</v>
      </c>
      <c r="P364" s="46">
        <v>91845000</v>
      </c>
      <c r="Q364" s="32">
        <f t="shared" si="153"/>
        <v>0.86488104959442536</v>
      </c>
      <c r="R364" s="46">
        <v>10319000</v>
      </c>
      <c r="S364" s="46">
        <v>8626000</v>
      </c>
      <c r="T364" s="32">
        <f t="shared" si="147"/>
        <v>1.1962670994667286</v>
      </c>
      <c r="U364" s="46">
        <f t="shared" ref="U364:U382" si="174">(D364+G364+I364+J364+L364)</f>
        <v>269.37403446171891</v>
      </c>
      <c r="V364" s="32"/>
      <c r="W364" s="32">
        <v>1</v>
      </c>
      <c r="X364" s="32">
        <f t="shared" si="154"/>
        <v>27.112397076857263</v>
      </c>
      <c r="Y364" s="32">
        <f t="shared" si="155"/>
        <v>51.068892045454547</v>
      </c>
      <c r="Z364" s="32">
        <f t="shared" si="156"/>
        <v>83.481162859685554</v>
      </c>
      <c r="AA364" s="32">
        <f t="shared" si="157"/>
        <v>107.43765782828282</v>
      </c>
      <c r="AB364" s="32">
        <f t="shared" si="158"/>
        <v>0.27392465143874223</v>
      </c>
      <c r="AC364" s="32">
        <f t="shared" si="169"/>
        <v>7.963055518491414</v>
      </c>
      <c r="AD364" s="46">
        <v>12410</v>
      </c>
      <c r="AE364" s="32">
        <f t="shared" si="159"/>
        <v>6400.8863819500402</v>
      </c>
      <c r="AF364" s="32">
        <v>773</v>
      </c>
      <c r="AG364" s="32">
        <f t="shared" si="160"/>
        <v>8.4163536392835761E-6</v>
      </c>
      <c r="AH364" s="32">
        <f t="shared" si="161"/>
        <v>6.228847703464948E-2</v>
      </c>
      <c r="AI364" s="32">
        <f t="shared" si="162"/>
        <v>1110</v>
      </c>
      <c r="AJ364" s="46">
        <f t="shared" si="163"/>
        <v>1477000</v>
      </c>
      <c r="AK364" s="46">
        <v>59329</v>
      </c>
      <c r="AL364" s="46">
        <v>4191</v>
      </c>
      <c r="AM364" s="46">
        <f t="shared" si="164"/>
        <v>24214000</v>
      </c>
      <c r="AN364" s="46">
        <f t="shared" si="165"/>
        <v>21386000</v>
      </c>
      <c r="AO364" s="32">
        <f t="shared" si="166"/>
        <v>1390</v>
      </c>
      <c r="AP364" s="46">
        <f t="shared" si="167"/>
        <v>2826610</v>
      </c>
      <c r="AQ364" s="46">
        <f t="shared" si="168"/>
        <v>-4616227</v>
      </c>
      <c r="AR364" s="13"/>
      <c r="AS364" s="14"/>
      <c r="AT364" s="13"/>
      <c r="AU364" s="13"/>
      <c r="AV364" s="13"/>
      <c r="AW364" s="13"/>
      <c r="AX364" s="13"/>
      <c r="AY364" s="13"/>
      <c r="AZ364" s="13"/>
    </row>
    <row r="365" spans="1:52" s="15" customFormat="1">
      <c r="A365" s="12" t="s">
        <v>403</v>
      </c>
      <c r="B365" s="46">
        <v>2115000</v>
      </c>
      <c r="C365" s="46">
        <v>14250000</v>
      </c>
      <c r="D365" s="32">
        <f t="shared" si="145"/>
        <v>54.173684210526318</v>
      </c>
      <c r="E365" s="46">
        <v>5332000</v>
      </c>
      <c r="F365" s="46">
        <v>21401000</v>
      </c>
      <c r="G365" s="32">
        <f t="shared" si="140"/>
        <v>90.938741180318672</v>
      </c>
      <c r="H365" s="46">
        <v>6271000</v>
      </c>
      <c r="I365" s="32">
        <f t="shared" si="141"/>
        <v>160.62561403508772</v>
      </c>
      <c r="J365" s="32">
        <f t="shared" si="116"/>
        <v>-15.513188644242746</v>
      </c>
      <c r="K365" s="46">
        <v>5573000</v>
      </c>
      <c r="L365" s="32">
        <f t="shared" si="142"/>
        <v>0.26040839213120881</v>
      </c>
      <c r="M365" s="32">
        <f t="shared" si="143"/>
        <v>7.3304340670097119</v>
      </c>
      <c r="N365" s="32">
        <f t="shared" si="173"/>
        <v>0.26971225155740136</v>
      </c>
      <c r="O365" s="46">
        <v>100821000</v>
      </c>
      <c r="P365" s="46">
        <v>116059000</v>
      </c>
      <c r="Q365" s="32">
        <f t="shared" si="153"/>
        <v>0.86870471053515885</v>
      </c>
      <c r="R365" s="46">
        <v>15521000</v>
      </c>
      <c r="S365" s="46">
        <v>9173000</v>
      </c>
      <c r="T365" s="32">
        <f t="shared" si="147"/>
        <v>1.6920309604273411</v>
      </c>
      <c r="U365" s="46">
        <f t="shared" si="174"/>
        <v>290.48525917382113</v>
      </c>
      <c r="V365" s="32"/>
      <c r="W365" s="32">
        <v>1</v>
      </c>
      <c r="X365" s="32">
        <f t="shared" si="154"/>
        <v>-15.513188644242746</v>
      </c>
      <c r="Y365" s="32">
        <f t="shared" si="155"/>
        <v>54.173684210526318</v>
      </c>
      <c r="Z365" s="32">
        <f t="shared" si="156"/>
        <v>90.938741180318672</v>
      </c>
      <c r="AA365" s="32">
        <f t="shared" si="157"/>
        <v>160.62561403508772</v>
      </c>
      <c r="AB365" s="32">
        <f t="shared" si="158"/>
        <v>0.26040839213120881</v>
      </c>
      <c r="AC365" s="32">
        <f t="shared" si="169"/>
        <v>8.0646788242299507</v>
      </c>
      <c r="AD365" s="46">
        <v>15238</v>
      </c>
      <c r="AE365" s="32">
        <f t="shared" si="159"/>
        <v>6616.4194776217355</v>
      </c>
      <c r="AF365" s="46">
        <v>1883</v>
      </c>
      <c r="AG365" s="32">
        <f t="shared" si="160"/>
        <v>1.62245065010038E-5</v>
      </c>
      <c r="AH365" s="32">
        <f t="shared" si="161"/>
        <v>0.12357264732904581</v>
      </c>
      <c r="AI365" s="32">
        <f t="shared" si="162"/>
        <v>-299</v>
      </c>
      <c r="AJ365" s="46">
        <f t="shared" si="163"/>
        <v>1205000</v>
      </c>
      <c r="AK365" s="46">
        <v>78651</v>
      </c>
      <c r="AL365" s="46">
        <v>5581</v>
      </c>
      <c r="AM365" s="46">
        <f t="shared" si="164"/>
        <v>-1366000</v>
      </c>
      <c r="AN365" s="46">
        <f t="shared" si="165"/>
        <v>1282000</v>
      </c>
      <c r="AO365" s="32">
        <f t="shared" si="166"/>
        <v>-1593</v>
      </c>
      <c r="AP365" s="46">
        <f t="shared" si="167"/>
        <v>-2646407</v>
      </c>
      <c r="AQ365" s="46">
        <f t="shared" si="168"/>
        <v>-5571117</v>
      </c>
      <c r="AR365" s="13"/>
      <c r="AS365" s="14"/>
      <c r="AT365" s="13"/>
      <c r="AU365" s="13"/>
      <c r="AV365" s="13"/>
      <c r="AW365" s="13"/>
      <c r="AX365" s="13"/>
      <c r="AY365" s="13"/>
      <c r="AZ365" s="13"/>
    </row>
    <row r="366" spans="1:52" s="15" customFormat="1">
      <c r="A366" s="12" t="s">
        <v>402</v>
      </c>
      <c r="B366" s="46">
        <v>3122000</v>
      </c>
      <c r="C366" s="46">
        <v>15625000</v>
      </c>
      <c r="D366" s="32">
        <f t="shared" si="145"/>
        <v>72.92992000000001</v>
      </c>
      <c r="E366" s="46">
        <v>6537000</v>
      </c>
      <c r="F366" s="46">
        <v>24187000</v>
      </c>
      <c r="G366" s="32">
        <f t="shared" si="140"/>
        <v>98.648240790507288</v>
      </c>
      <c r="H366" s="46">
        <v>6627000</v>
      </c>
      <c r="I366" s="32">
        <f t="shared" si="141"/>
        <v>154.80672000000001</v>
      </c>
      <c r="J366" s="32">
        <f t="shared" si="116"/>
        <v>16.771440790507285</v>
      </c>
      <c r="K366" s="46">
        <v>11023000</v>
      </c>
      <c r="L366" s="32">
        <f t="shared" si="142"/>
        <v>0.45574068714598753</v>
      </c>
      <c r="M366" s="32">
        <f t="shared" si="143"/>
        <v>7.3835820046064846</v>
      </c>
      <c r="N366" s="32">
        <f t="shared" si="173"/>
        <v>0.13018083267137048</v>
      </c>
      <c r="O366" s="46">
        <v>102103000</v>
      </c>
      <c r="P366" s="46">
        <v>114693000</v>
      </c>
      <c r="Q366" s="32">
        <f t="shared" si="153"/>
        <v>0.89022869747935796</v>
      </c>
      <c r="R366" s="46">
        <v>16274000</v>
      </c>
      <c r="S366" s="46">
        <v>13314000</v>
      </c>
      <c r="T366" s="32">
        <f t="shared" si="147"/>
        <v>1.2223223674327774</v>
      </c>
      <c r="U366" s="46">
        <f t="shared" si="174"/>
        <v>343.61206226816057</v>
      </c>
      <c r="V366" s="32"/>
      <c r="W366" s="32">
        <v>1</v>
      </c>
      <c r="X366" s="32">
        <f t="shared" si="154"/>
        <v>16.771440790507285</v>
      </c>
      <c r="Y366" s="32">
        <f t="shared" si="155"/>
        <v>72.92992000000001</v>
      </c>
      <c r="Z366" s="32">
        <f t="shared" si="156"/>
        <v>98.648240790507288</v>
      </c>
      <c r="AA366" s="32">
        <f t="shared" si="157"/>
        <v>154.80672000000001</v>
      </c>
      <c r="AB366" s="32">
        <f t="shared" si="158"/>
        <v>0.45574068714598753</v>
      </c>
      <c r="AC366" s="32">
        <f t="shared" si="169"/>
        <v>8.0595369126341119</v>
      </c>
      <c r="AD366" s="46">
        <v>12590</v>
      </c>
      <c r="AE366" s="32">
        <f t="shared" si="159"/>
        <v>8109.849086576648</v>
      </c>
      <c r="AF366" s="46">
        <v>1584</v>
      </c>
      <c r="AG366" s="32">
        <f t="shared" si="160"/>
        <v>1.3810781826266642E-5</v>
      </c>
      <c r="AH366" s="32">
        <f t="shared" si="161"/>
        <v>0.12581413820492454</v>
      </c>
      <c r="AI366" s="32">
        <f>AF368-AF366</f>
        <v>-3352</v>
      </c>
      <c r="AJ366" s="46">
        <f t="shared" si="163"/>
        <v>1260000</v>
      </c>
      <c r="AK366" s="46">
        <v>77439</v>
      </c>
      <c r="AL366" s="46">
        <v>3988</v>
      </c>
      <c r="AM366" s="46">
        <f t="shared" si="164"/>
        <v>7897000</v>
      </c>
      <c r="AN366" s="46">
        <f t="shared" si="165"/>
        <v>7129000</v>
      </c>
      <c r="AO366" s="32">
        <f t="shared" si="166"/>
        <v>-42</v>
      </c>
      <c r="AP366" s="46">
        <f t="shared" si="167"/>
        <v>768042</v>
      </c>
      <c r="AQ366" s="46">
        <f t="shared" si="168"/>
        <v>-11021416</v>
      </c>
      <c r="AR366" s="13"/>
      <c r="AS366" s="14"/>
      <c r="AT366" s="13"/>
      <c r="AU366" s="13"/>
      <c r="AV366" s="13"/>
      <c r="AW366" s="13"/>
      <c r="AX366" s="13"/>
      <c r="AY366" s="13"/>
      <c r="AZ366" s="13"/>
    </row>
    <row r="367" spans="1:52" s="15" customFormat="1">
      <c r="A367" s="12" t="s">
        <v>401</v>
      </c>
      <c r="B367" s="46">
        <v>2910000</v>
      </c>
      <c r="C367" s="46">
        <v>19854000</v>
      </c>
      <c r="D367" s="32">
        <f t="shared" si="145"/>
        <v>53.49803566032034</v>
      </c>
      <c r="E367" s="46">
        <v>7797000</v>
      </c>
      <c r="F367" s="46">
        <v>27785000</v>
      </c>
      <c r="G367" s="32">
        <f t="shared" si="140"/>
        <v>102.42594925319416</v>
      </c>
      <c r="H367" s="46">
        <v>7096000</v>
      </c>
      <c r="I367" s="32">
        <f t="shared" si="141"/>
        <v>130.45431651052684</v>
      </c>
      <c r="J367" s="32">
        <f t="shared" si="116"/>
        <v>25.469668402987679</v>
      </c>
      <c r="K367" s="46">
        <v>11705000</v>
      </c>
      <c r="L367" s="32">
        <f t="shared" si="142"/>
        <v>0.42127046967788373</v>
      </c>
      <c r="M367" s="32">
        <f t="shared" si="143"/>
        <v>7.4438104011213984</v>
      </c>
      <c r="N367" s="32">
        <f t="shared" si="173"/>
        <v>0.1487575970562699</v>
      </c>
      <c r="O367" s="46">
        <v>109232000</v>
      </c>
      <c r="P367" s="46">
        <v>122590000</v>
      </c>
      <c r="Q367" s="32">
        <f t="shared" si="153"/>
        <v>0.89103515784321718</v>
      </c>
      <c r="R367" s="46">
        <v>15743000</v>
      </c>
      <c r="S367" s="46">
        <v>17836000</v>
      </c>
      <c r="T367" s="32">
        <f t="shared" si="147"/>
        <v>0.88265306122448983</v>
      </c>
      <c r="U367" s="46">
        <f t="shared" si="174"/>
        <v>312.26924029670693</v>
      </c>
      <c r="V367" s="32"/>
      <c r="W367" s="32">
        <v>1</v>
      </c>
      <c r="X367" s="32">
        <f t="shared" si="154"/>
        <v>25.469668402987679</v>
      </c>
      <c r="Y367" s="32">
        <f t="shared" si="155"/>
        <v>53.49803566032034</v>
      </c>
      <c r="Z367" s="32">
        <f t="shared" si="156"/>
        <v>102.42594925319416</v>
      </c>
      <c r="AA367" s="32">
        <f t="shared" si="157"/>
        <v>130.45431651052684</v>
      </c>
      <c r="AB367" s="32">
        <f t="shared" si="158"/>
        <v>0.42127046967788373</v>
      </c>
      <c r="AC367" s="32">
        <f t="shared" si="169"/>
        <v>8.0884550450441655</v>
      </c>
      <c r="AD367" s="46">
        <v>13313</v>
      </c>
      <c r="AE367" s="32">
        <f t="shared" si="159"/>
        <v>8204.9124915496141</v>
      </c>
      <c r="AF367" s="50">
        <v>1361</v>
      </c>
      <c r="AG367" s="32">
        <f>AF368/P367</f>
        <v>-1.4422057264050901E-5</v>
      </c>
      <c r="AH367" s="32">
        <f>AF368/AD367</f>
        <v>-0.13280252384886954</v>
      </c>
      <c r="AI367" s="32">
        <f>AF369-AF368</f>
        <v>-521</v>
      </c>
      <c r="AJ367" s="46">
        <f t="shared" si="163"/>
        <v>-2165000</v>
      </c>
      <c r="AK367" s="46">
        <v>79862</v>
      </c>
      <c r="AL367" s="46">
        <v>3946</v>
      </c>
      <c r="AM367" s="46">
        <f t="shared" si="164"/>
        <v>-665000</v>
      </c>
      <c r="AN367" s="46">
        <f t="shared" si="165"/>
        <v>379000</v>
      </c>
      <c r="AO367" s="32">
        <f t="shared" si="166"/>
        <v>94</v>
      </c>
      <c r="AP367" s="46">
        <f t="shared" si="167"/>
        <v>-1044094</v>
      </c>
      <c r="AQ367" s="46">
        <f t="shared" si="168"/>
        <v>-11703639</v>
      </c>
      <c r="AR367" s="13"/>
      <c r="AS367" s="14"/>
      <c r="AT367" s="13"/>
      <c r="AU367" s="13"/>
      <c r="AV367" s="13"/>
      <c r="AW367" s="13"/>
      <c r="AX367" s="13"/>
      <c r="AY367" s="13"/>
      <c r="AZ367" s="13"/>
    </row>
    <row r="368" spans="1:52" s="15" customFormat="1">
      <c r="A368" s="12" t="s">
        <v>400</v>
      </c>
      <c r="B368" s="46">
        <v>2732000</v>
      </c>
      <c r="C368" s="46">
        <v>21170000</v>
      </c>
      <c r="D368" s="32">
        <f t="shared" si="145"/>
        <v>47.103448275862071</v>
      </c>
      <c r="E368" s="46">
        <v>5632000</v>
      </c>
      <c r="F368" s="46">
        <v>25757000</v>
      </c>
      <c r="G368" s="32">
        <f t="shared" si="140"/>
        <v>79.810536941413986</v>
      </c>
      <c r="H368" s="46">
        <v>7970000</v>
      </c>
      <c r="I368" s="32">
        <f t="shared" si="141"/>
        <v>137.41379310344828</v>
      </c>
      <c r="J368" s="32">
        <f t="shared" si="116"/>
        <v>-10.499807886172221</v>
      </c>
      <c r="K368" s="46">
        <v>12452000</v>
      </c>
      <c r="L368" s="32">
        <f t="shared" si="142"/>
        <v>0.48344139457234925</v>
      </c>
      <c r="M368" s="32">
        <f t="shared" si="143"/>
        <v>7.4108952779688977</v>
      </c>
      <c r="N368" s="32">
        <f t="shared" si="173"/>
        <v>-7.298902285405795E-2</v>
      </c>
      <c r="O368" s="46">
        <v>109611000</v>
      </c>
      <c r="P368" s="46">
        <v>121925000</v>
      </c>
      <c r="Q368" s="32">
        <f t="shared" si="153"/>
        <v>0.89900348574943612</v>
      </c>
      <c r="R368" s="46">
        <v>13329000</v>
      </c>
      <c r="S368" s="46">
        <v>15588000</v>
      </c>
      <c r="T368" s="32">
        <f t="shared" si="147"/>
        <v>0.855080831408776</v>
      </c>
      <c r="U368" s="46">
        <f t="shared" si="174"/>
        <v>254.31141182912447</v>
      </c>
      <c r="V368" s="32"/>
      <c r="W368" s="32">
        <v>1</v>
      </c>
      <c r="X368" s="32">
        <f t="shared" si="154"/>
        <v>-10.499807886172221</v>
      </c>
      <c r="Y368" s="32">
        <f t="shared" si="155"/>
        <v>47.103448275862071</v>
      </c>
      <c r="Z368" s="32">
        <f t="shared" si="156"/>
        <v>79.810536941413986</v>
      </c>
      <c r="AA368" s="32">
        <f t="shared" si="157"/>
        <v>137.41379310344828</v>
      </c>
      <c r="AB368" s="32">
        <f t="shared" si="158"/>
        <v>0.48344139457234925</v>
      </c>
      <c r="AC368" s="32">
        <f t="shared" si="169"/>
        <v>8.0860927642636042</v>
      </c>
      <c r="AD368" s="46">
        <v>12314</v>
      </c>
      <c r="AE368" s="32">
        <f t="shared" si="159"/>
        <v>8901.3318174435608</v>
      </c>
      <c r="AF368" s="46">
        <v>-1768</v>
      </c>
      <c r="AG368" s="32">
        <f>AF369/P368</f>
        <v>-1.8773836374820585E-5</v>
      </c>
      <c r="AH368" s="32">
        <f>AF369/AD368</f>
        <v>-0.18588598343349033</v>
      </c>
      <c r="AI368" s="32" t="e">
        <f>#REF!-AF369</f>
        <v>#REF!</v>
      </c>
      <c r="AJ368" s="46">
        <f t="shared" si="163"/>
        <v>-475000</v>
      </c>
      <c r="AK368" s="46">
        <v>81654</v>
      </c>
      <c r="AL368" s="46">
        <v>4040</v>
      </c>
      <c r="AM368" s="46">
        <f t="shared" si="164"/>
        <v>-6887000</v>
      </c>
      <c r="AN368" s="46">
        <f t="shared" si="165"/>
        <v>-3357000</v>
      </c>
      <c r="AO368" s="32">
        <f t="shared" si="166"/>
        <v>-386</v>
      </c>
      <c r="AP368" s="46">
        <f t="shared" si="167"/>
        <v>-3529614</v>
      </c>
      <c r="AQ368" s="46">
        <f t="shared" si="168"/>
        <v>-12453768</v>
      </c>
      <c r="AR368" s="13"/>
      <c r="AS368" s="14"/>
      <c r="AT368" s="13"/>
      <c r="AU368" s="13"/>
      <c r="AV368" s="13"/>
      <c r="AW368" s="13"/>
      <c r="AX368" s="13"/>
      <c r="AY368" s="13"/>
      <c r="AZ368" s="13"/>
    </row>
    <row r="369" spans="1:52" s="15" customFormat="1">
      <c r="A369" s="12" t="s">
        <v>399</v>
      </c>
      <c r="B369" s="46">
        <v>2963000</v>
      </c>
      <c r="C369" s="46">
        <v>23324000</v>
      </c>
      <c r="D369" s="32">
        <f t="shared" si="145"/>
        <v>46.368333047504713</v>
      </c>
      <c r="E369" s="46">
        <v>5157000</v>
      </c>
      <c r="F369" s="46">
        <v>27325000</v>
      </c>
      <c r="G369" s="32">
        <f t="shared" si="140"/>
        <v>68.885818847209521</v>
      </c>
      <c r="H369" s="46">
        <v>6423000</v>
      </c>
      <c r="I369" s="32">
        <f t="shared" si="141"/>
        <v>100.51427713942721</v>
      </c>
      <c r="J369" s="32">
        <f t="shared" si="116"/>
        <v>14.739874755287019</v>
      </c>
      <c r="K369" s="46">
        <v>11888000</v>
      </c>
      <c r="L369" s="32">
        <f t="shared" si="142"/>
        <v>0.43505946935041173</v>
      </c>
      <c r="M369" s="32">
        <f t="shared" si="143"/>
        <v>7.4365601706217408</v>
      </c>
      <c r="N369" s="32">
        <f t="shared" si="173"/>
        <v>6.0876654889932831E-2</v>
      </c>
      <c r="O369" s="46">
        <v>106254000</v>
      </c>
      <c r="P369" s="46">
        <v>115038000</v>
      </c>
      <c r="Q369" s="32">
        <f t="shared" si="153"/>
        <v>0.92364262243780315</v>
      </c>
      <c r="R369" s="46">
        <v>12475000</v>
      </c>
      <c r="S369" s="46">
        <v>9704000</v>
      </c>
      <c r="T369" s="32">
        <f t="shared" si="147"/>
        <v>1.2855523495465788</v>
      </c>
      <c r="U369" s="46">
        <f t="shared" si="174"/>
        <v>230.94336325877887</v>
      </c>
      <c r="V369" s="32"/>
      <c r="W369" s="32">
        <v>1</v>
      </c>
      <c r="X369" s="32">
        <f t="shared" si="154"/>
        <v>14.739874755287019</v>
      </c>
      <c r="Y369" s="32">
        <f t="shared" si="155"/>
        <v>46.368333047504713</v>
      </c>
      <c r="Z369" s="32">
        <f t="shared" si="156"/>
        <v>68.885818847209521</v>
      </c>
      <c r="AA369" s="32">
        <f t="shared" si="157"/>
        <v>100.51427713942721</v>
      </c>
      <c r="AB369" s="32">
        <f t="shared" si="158"/>
        <v>0.43505946935041173</v>
      </c>
      <c r="AC369" s="32">
        <f t="shared" si="169"/>
        <v>8.0608413226518625</v>
      </c>
      <c r="AD369" s="46">
        <v>8784</v>
      </c>
      <c r="AE369" s="32">
        <f t="shared" si="159"/>
        <v>12096.311475409837</v>
      </c>
      <c r="AF369" s="46">
        <v>-2289</v>
      </c>
      <c r="AG369" s="32" t="e">
        <f>#REF!/P369</f>
        <v>#REF!</v>
      </c>
      <c r="AH369" s="32" t="e">
        <f>#REF!/AD369</f>
        <v>#REF!</v>
      </c>
      <c r="AI369" s="32" t="e">
        <f>AF370-#REF!</f>
        <v>#REF!</v>
      </c>
      <c r="AJ369" s="46">
        <f t="shared" si="163"/>
        <v>-668000</v>
      </c>
      <c r="AK369" s="46">
        <v>79824</v>
      </c>
      <c r="AL369" s="46">
        <v>3654</v>
      </c>
      <c r="AM369" s="46">
        <f t="shared" si="164"/>
        <v>-6271000</v>
      </c>
      <c r="AN369" s="46">
        <f t="shared" si="165"/>
        <v>-4818000</v>
      </c>
      <c r="AO369" s="32">
        <f t="shared" si="166"/>
        <v>-86</v>
      </c>
      <c r="AP369" s="46">
        <f t="shared" si="167"/>
        <v>-1452914</v>
      </c>
      <c r="AQ369" s="46">
        <f t="shared" si="168"/>
        <v>-11890289</v>
      </c>
      <c r="AR369" s="13"/>
      <c r="AS369" s="14"/>
      <c r="AT369" s="13"/>
      <c r="AU369" s="13"/>
      <c r="AV369" s="13"/>
      <c r="AW369" s="13"/>
      <c r="AX369" s="13"/>
      <c r="AY369" s="13"/>
      <c r="AZ369" s="13"/>
    </row>
    <row r="370" spans="1:52" s="15" customFormat="1">
      <c r="A370" s="12" t="s">
        <v>398</v>
      </c>
      <c r="B370" s="46">
        <v>2835000</v>
      </c>
      <c r="C370" s="46">
        <v>16513000</v>
      </c>
      <c r="D370" s="32">
        <f t="shared" si="145"/>
        <v>62.664264518863924</v>
      </c>
      <c r="E370" s="46">
        <v>4489000</v>
      </c>
      <c r="F370" s="46">
        <v>19344000</v>
      </c>
      <c r="G370" s="32">
        <f t="shared" si="140"/>
        <v>84.702491728701403</v>
      </c>
      <c r="H370" s="46">
        <v>5129000</v>
      </c>
      <c r="I370" s="32">
        <f t="shared" si="141"/>
        <v>113.37037485617392</v>
      </c>
      <c r="J370" s="32">
        <f t="shared" si="116"/>
        <v>33.996381391391395</v>
      </c>
      <c r="K370" s="46">
        <v>9282000</v>
      </c>
      <c r="L370" s="32">
        <f t="shared" si="142"/>
        <v>0.47983870967741937</v>
      </c>
      <c r="M370" s="32">
        <f t="shared" si="143"/>
        <v>7.2865462835166968</v>
      </c>
      <c r="N370" s="32">
        <f t="shared" si="173"/>
        <v>-0.29207685269899358</v>
      </c>
      <c r="O370" s="46">
        <v>101436000</v>
      </c>
      <c r="P370" s="46">
        <v>108767000</v>
      </c>
      <c r="Q370" s="32">
        <f t="shared" si="153"/>
        <v>0.93259904198883847</v>
      </c>
      <c r="R370" s="46">
        <v>11730000</v>
      </c>
      <c r="S370" s="46">
        <v>12102000</v>
      </c>
      <c r="T370" s="32">
        <f t="shared" si="147"/>
        <v>0.969261279127417</v>
      </c>
      <c r="U370" s="46">
        <f t="shared" si="174"/>
        <v>295.21335120480808</v>
      </c>
      <c r="V370" s="32"/>
      <c r="W370" s="32">
        <v>1</v>
      </c>
      <c r="X370" s="32">
        <f t="shared" si="154"/>
        <v>33.996381391391395</v>
      </c>
      <c r="Y370" s="32">
        <f t="shared" si="155"/>
        <v>62.664264518863924</v>
      </c>
      <c r="Z370" s="32">
        <f t="shared" si="156"/>
        <v>84.702491728701403</v>
      </c>
      <c r="AA370" s="32">
        <f t="shared" si="157"/>
        <v>113.37037485617392</v>
      </c>
      <c r="AB370" s="32">
        <f t="shared" si="158"/>
        <v>0.47983870967741937</v>
      </c>
      <c r="AC370" s="32">
        <f t="shared" si="169"/>
        <v>8.0364971500330196</v>
      </c>
      <c r="AD370" s="46">
        <v>7331</v>
      </c>
      <c r="AE370" s="32">
        <f t="shared" si="159"/>
        <v>13836.584367753376</v>
      </c>
      <c r="AF370" s="46">
        <v>-1114</v>
      </c>
      <c r="AG370" s="32">
        <f t="shared" si="160"/>
        <v>-1.0242077100591171E-5</v>
      </c>
      <c r="AH370" s="32">
        <f t="shared" si="161"/>
        <v>-0.15195744100395581</v>
      </c>
      <c r="AI370" s="32">
        <f t="shared" si="162"/>
        <v>-17119</v>
      </c>
      <c r="AJ370" s="46">
        <f t="shared" si="163"/>
        <v>-382000</v>
      </c>
      <c r="AK370" s="46">
        <v>74850</v>
      </c>
      <c r="AL370" s="46">
        <v>3568</v>
      </c>
      <c r="AM370" s="46">
        <f t="shared" si="164"/>
        <v>-4275000</v>
      </c>
      <c r="AN370" s="46">
        <f t="shared" si="165"/>
        <v>-5016000</v>
      </c>
      <c r="AO370" s="32">
        <f t="shared" si="166"/>
        <v>311</v>
      </c>
      <c r="AP370" s="46">
        <f t="shared" si="167"/>
        <v>740689</v>
      </c>
      <c r="AQ370" s="46">
        <f t="shared" si="168"/>
        <v>-9283114</v>
      </c>
      <c r="AR370" s="13"/>
      <c r="AS370" s="14"/>
      <c r="AT370" s="13"/>
      <c r="AU370" s="13"/>
      <c r="AV370" s="13"/>
      <c r="AW370" s="13"/>
      <c r="AX370" s="13"/>
      <c r="AY370" s="13"/>
      <c r="AZ370" s="13"/>
    </row>
    <row r="371" spans="1:52" s="15" customFormat="1">
      <c r="A371" s="12" t="s">
        <v>397</v>
      </c>
      <c r="B371" s="46">
        <v>2800000</v>
      </c>
      <c r="C371" s="46">
        <v>35478000</v>
      </c>
      <c r="D371" s="32">
        <f t="shared" si="145"/>
        <v>28.806584362139919</v>
      </c>
      <c r="E371" s="46">
        <v>4107000</v>
      </c>
      <c r="F371" s="46">
        <v>16118000</v>
      </c>
      <c r="G371" s="32">
        <f t="shared" si="140"/>
        <v>93.005025437399183</v>
      </c>
      <c r="H371" s="46">
        <v>4453000</v>
      </c>
      <c r="I371" s="32">
        <f t="shared" si="141"/>
        <v>45.812757201646093</v>
      </c>
      <c r="J371" s="32">
        <f t="shared" si="116"/>
        <v>75.998852597893006</v>
      </c>
      <c r="K371" s="46">
        <v>8463000</v>
      </c>
      <c r="L371" s="32">
        <f t="shared" si="142"/>
        <v>0.52506514455887832</v>
      </c>
      <c r="M371" s="32">
        <f t="shared" si="143"/>
        <v>7.2073111514361345</v>
      </c>
      <c r="N371" s="32">
        <f t="shared" si="173"/>
        <v>-0.16677005789909016</v>
      </c>
      <c r="O371" s="46">
        <v>96420000</v>
      </c>
      <c r="P371" s="46">
        <v>104492000</v>
      </c>
      <c r="Q371" s="32">
        <f t="shared" si="153"/>
        <v>0.92275006699077444</v>
      </c>
      <c r="R371" s="46">
        <v>11889000</v>
      </c>
      <c r="S371" s="46">
        <v>12302000</v>
      </c>
      <c r="T371" s="32">
        <f t="shared" si="147"/>
        <v>0.96642822305316212</v>
      </c>
      <c r="U371" s="46">
        <f t="shared" si="174"/>
        <v>244.14828474363708</v>
      </c>
      <c r="V371" s="32"/>
      <c r="W371" s="32">
        <v>1</v>
      </c>
      <c r="X371" s="32">
        <f t="shared" si="154"/>
        <v>75.998852597893006</v>
      </c>
      <c r="Y371" s="32">
        <f t="shared" si="155"/>
        <v>28.806584362139919</v>
      </c>
      <c r="Z371" s="32">
        <f t="shared" si="156"/>
        <v>93.005025437399183</v>
      </c>
      <c r="AA371" s="32">
        <f t="shared" si="157"/>
        <v>45.812757201646093</v>
      </c>
      <c r="AB371" s="32">
        <f t="shared" si="158"/>
        <v>0.52506514455887832</v>
      </c>
      <c r="AC371" s="32">
        <f t="shared" si="169"/>
        <v>8.0190830417499264</v>
      </c>
      <c r="AD371" s="46">
        <v>5101</v>
      </c>
      <c r="AE371" s="32">
        <f t="shared" si="159"/>
        <v>18902.176043912958</v>
      </c>
      <c r="AF371" s="46">
        <v>-18233</v>
      </c>
      <c r="AG371" s="32">
        <f t="shared" si="160"/>
        <v>-1.7449182712552156E-4</v>
      </c>
      <c r="AH371" s="32">
        <f t="shared" si="161"/>
        <v>-3.574397177024113</v>
      </c>
      <c r="AI371" s="32">
        <f t="shared" si="162"/>
        <v>19276</v>
      </c>
      <c r="AJ371" s="46">
        <f t="shared" si="163"/>
        <v>145000</v>
      </c>
      <c r="AK371" s="46">
        <v>73512</v>
      </c>
      <c r="AL371" s="46">
        <v>3879</v>
      </c>
      <c r="AM371" s="46">
        <f t="shared" si="164"/>
        <v>-1459000</v>
      </c>
      <c r="AN371" s="46">
        <f t="shared" si="165"/>
        <v>-2523000</v>
      </c>
      <c r="AO371" s="32">
        <f t="shared" si="166"/>
        <v>521</v>
      </c>
      <c r="AP371" s="46">
        <f t="shared" si="167"/>
        <v>1063479</v>
      </c>
      <c r="AQ371" s="46">
        <f t="shared" si="168"/>
        <v>-8481233</v>
      </c>
      <c r="AR371" s="13"/>
      <c r="AS371" s="14"/>
      <c r="AT371" s="13"/>
      <c r="AU371" s="13"/>
      <c r="AV371" s="13"/>
      <c r="AW371" s="13"/>
      <c r="AX371" s="13"/>
      <c r="AY371" s="13"/>
      <c r="AZ371" s="13"/>
    </row>
    <row r="372" spans="1:52" s="15" customFormat="1">
      <c r="A372" s="12" t="s">
        <v>76</v>
      </c>
      <c r="B372" s="46">
        <v>2785000</v>
      </c>
      <c r="C372" s="46">
        <v>10193000</v>
      </c>
      <c r="D372" s="32">
        <f t="shared" si="145"/>
        <v>99.727754341214563</v>
      </c>
      <c r="E372" s="46">
        <v>4252000</v>
      </c>
      <c r="F372" s="46">
        <v>16680000</v>
      </c>
      <c r="G372" s="32">
        <f t="shared" si="140"/>
        <v>93.044364508393272</v>
      </c>
      <c r="H372" s="46">
        <v>4675000</v>
      </c>
      <c r="I372" s="32">
        <f t="shared" si="141"/>
        <v>167.40655351711959</v>
      </c>
      <c r="J372" s="32">
        <f t="shared" si="116"/>
        <v>25.365565332488245</v>
      </c>
      <c r="K372" s="46">
        <v>8750000</v>
      </c>
      <c r="L372" s="32">
        <f t="shared" si="142"/>
        <v>0.52458033573141483</v>
      </c>
      <c r="M372" s="32">
        <f t="shared" si="143"/>
        <v>7.2221960463017201</v>
      </c>
      <c r="N372" s="32">
        <f t="shared" si="173"/>
        <v>3.4867849609132646E-2</v>
      </c>
      <c r="O372" s="46">
        <v>93897000</v>
      </c>
      <c r="P372" s="46">
        <v>103033000</v>
      </c>
      <c r="Q372" s="32">
        <f t="shared" si="153"/>
        <v>0.91132937990740825</v>
      </c>
      <c r="R372" s="46">
        <v>12635000</v>
      </c>
      <c r="S372" s="46">
        <v>12654000</v>
      </c>
      <c r="T372" s="32">
        <f t="shared" si="147"/>
        <v>0.99849849849849848</v>
      </c>
      <c r="U372" s="46">
        <f t="shared" si="174"/>
        <v>386.06881803494707</v>
      </c>
      <c r="V372" s="32"/>
      <c r="W372" s="32">
        <v>1</v>
      </c>
      <c r="X372" s="32">
        <f t="shared" si="154"/>
        <v>25.365565332488245</v>
      </c>
      <c r="Y372" s="32">
        <f t="shared" si="155"/>
        <v>99.727754341214563</v>
      </c>
      <c r="Z372" s="32">
        <f t="shared" si="156"/>
        <v>93.044364508393272</v>
      </c>
      <c r="AA372" s="32">
        <f t="shared" si="157"/>
        <v>167.40655351711959</v>
      </c>
      <c r="AB372" s="32">
        <f t="shared" si="158"/>
        <v>0.52458033573141483</v>
      </c>
      <c r="AC372" s="32">
        <f t="shared" si="169"/>
        <v>8.0129763453123122</v>
      </c>
      <c r="AD372" s="46">
        <v>5608</v>
      </c>
      <c r="AE372" s="32">
        <f t="shared" si="159"/>
        <v>16743.402282453637</v>
      </c>
      <c r="AF372" s="46">
        <v>1043</v>
      </c>
      <c r="AG372" s="32">
        <f t="shared" si="160"/>
        <v>1.012297031048305E-5</v>
      </c>
      <c r="AH372" s="32">
        <f t="shared" si="161"/>
        <v>0.18598430813124109</v>
      </c>
      <c r="AI372" s="32">
        <f t="shared" si="162"/>
        <v>-1043</v>
      </c>
      <c r="AJ372" s="46">
        <f t="shared" si="163"/>
        <v>50990801</v>
      </c>
      <c r="AK372" s="46">
        <v>71610</v>
      </c>
      <c r="AL372" s="46">
        <v>4400</v>
      </c>
      <c r="AM372" s="46">
        <f t="shared" si="164"/>
        <v>78202046</v>
      </c>
      <c r="AN372" s="46">
        <f t="shared" si="165"/>
        <v>1542503</v>
      </c>
      <c r="AO372" s="32">
        <f t="shared" si="166"/>
        <v>-4400</v>
      </c>
      <c r="AP372" s="46">
        <f t="shared" si="167"/>
        <v>76663943</v>
      </c>
      <c r="AQ372" s="46">
        <f t="shared" si="168"/>
        <v>-8748957</v>
      </c>
      <c r="AR372" s="13"/>
      <c r="AS372" s="14"/>
      <c r="AT372" s="13"/>
      <c r="AU372" s="13"/>
      <c r="AV372" s="13"/>
      <c r="AW372" s="13"/>
      <c r="AX372" s="13"/>
      <c r="AY372" s="13"/>
      <c r="AZ372" s="13"/>
    </row>
    <row r="373" spans="1:52" s="3" customFormat="1">
      <c r="A373" s="4" t="s">
        <v>415</v>
      </c>
      <c r="B373" s="21">
        <v>53726562</v>
      </c>
      <c r="C373" s="21">
        <v>273511594</v>
      </c>
      <c r="D373" s="24">
        <f t="shared" si="145"/>
        <v>71.697856910592236</v>
      </c>
      <c r="E373" s="21">
        <v>55242801</v>
      </c>
      <c r="F373" s="21">
        <v>308199317</v>
      </c>
      <c r="G373" s="24">
        <f t="shared" si="140"/>
        <v>65.423968363304326</v>
      </c>
      <c r="H373" s="21">
        <v>55746422</v>
      </c>
      <c r="I373" s="24">
        <f t="shared" si="141"/>
        <v>74.393351054800263</v>
      </c>
      <c r="J373" s="24">
        <f t="shared" si="116"/>
        <v>62.728474219096285</v>
      </c>
      <c r="K373" s="21">
        <v>-6648827</v>
      </c>
      <c r="L373" s="24">
        <f t="shared" si="142"/>
        <v>-2.1573139956049935E-2</v>
      </c>
      <c r="M373" s="24">
        <f t="shared" si="143"/>
        <v>8.4888316719441796</v>
      </c>
      <c r="N373" s="24"/>
      <c r="O373" s="21">
        <v>95439503</v>
      </c>
      <c r="P373" s="21">
        <v>181235046</v>
      </c>
      <c r="Q373" s="24">
        <f t="shared" si="153"/>
        <v>0.52660622272802582</v>
      </c>
      <c r="R373" s="21">
        <v>109540727</v>
      </c>
      <c r="S373" s="21">
        <v>75667460</v>
      </c>
      <c r="T373" s="24">
        <f t="shared" si="147"/>
        <v>1.4476596280620493</v>
      </c>
      <c r="U373" s="21">
        <f t="shared" si="174"/>
        <v>274.22207740783705</v>
      </c>
      <c r="V373" s="24"/>
      <c r="W373" s="24" t="s">
        <v>417</v>
      </c>
      <c r="X373" s="24" t="e">
        <f t="shared" si="154"/>
        <v>#VALUE!</v>
      </c>
      <c r="Y373" s="24" t="e">
        <f t="shared" si="155"/>
        <v>#VALUE!</v>
      </c>
      <c r="Z373" s="24" t="e">
        <f t="shared" si="156"/>
        <v>#VALUE!</v>
      </c>
      <c r="AA373" s="24" t="e">
        <f t="shared" si="157"/>
        <v>#VALUE!</v>
      </c>
      <c r="AB373" s="24" t="e">
        <f t="shared" si="158"/>
        <v>#VALUE!</v>
      </c>
      <c r="AC373" s="24">
        <f t="shared" si="169"/>
        <v>8.2582421823734684</v>
      </c>
      <c r="AD373" s="24"/>
      <c r="AE373" s="24" t="e">
        <f t="shared" si="159"/>
        <v>#DIV/0!</v>
      </c>
      <c r="AF373" s="24"/>
      <c r="AG373" s="24">
        <f t="shared" si="160"/>
        <v>0</v>
      </c>
      <c r="AH373" s="24" t="e">
        <f t="shared" si="161"/>
        <v>#DIV/0!</v>
      </c>
      <c r="AI373" s="24">
        <f t="shared" si="162"/>
        <v>0</v>
      </c>
      <c r="AJ373" s="21">
        <f t="shared" si="163"/>
        <v>26495534</v>
      </c>
      <c r="AK373" s="24"/>
      <c r="AL373" s="24"/>
      <c r="AM373" s="21">
        <f t="shared" si="164"/>
        <v>56368423</v>
      </c>
      <c r="AN373" s="21">
        <f t="shared" si="165"/>
        <v>44898040</v>
      </c>
      <c r="AO373" s="24">
        <f t="shared" si="166"/>
        <v>0</v>
      </c>
      <c r="AP373" s="21">
        <f t="shared" si="167"/>
        <v>11470383</v>
      </c>
      <c r="AQ373" s="21">
        <f t="shared" si="168"/>
        <v>6648827</v>
      </c>
      <c r="AR373" s="5"/>
      <c r="AS373" s="11"/>
      <c r="AT373" s="5"/>
      <c r="AU373" s="5"/>
      <c r="AV373" s="5"/>
      <c r="AW373" s="5"/>
      <c r="AX373" s="5"/>
      <c r="AY373" s="5"/>
      <c r="AZ373" s="5"/>
    </row>
    <row r="374" spans="1:52" s="3" customFormat="1">
      <c r="A374" s="4" t="s">
        <v>414</v>
      </c>
      <c r="B374" s="21">
        <v>85606167</v>
      </c>
      <c r="C374" s="21">
        <v>388121160</v>
      </c>
      <c r="D374" s="24">
        <f t="shared" si="145"/>
        <v>80.506435039511885</v>
      </c>
      <c r="E374" s="21">
        <v>81738335</v>
      </c>
      <c r="F374" s="21">
        <v>434732127</v>
      </c>
      <c r="G374" s="24">
        <f t="shared" si="140"/>
        <v>68.627300404232614</v>
      </c>
      <c r="H374" s="21">
        <v>55170680</v>
      </c>
      <c r="I374" s="24">
        <f t="shared" si="141"/>
        <v>51.884051361693345</v>
      </c>
      <c r="J374" s="24">
        <f t="shared" si="116"/>
        <v>97.249684082051175</v>
      </c>
      <c r="K374" s="21">
        <v>-17168395</v>
      </c>
      <c r="L374" s="24">
        <f t="shared" si="142"/>
        <v>-3.9491893820858562E-2</v>
      </c>
      <c r="M374" s="24">
        <f t="shared" si="143"/>
        <v>8.6382217360345344</v>
      </c>
      <c r="N374" s="24">
        <f>(F374-F373)/F373</f>
        <v>0.41055512786876164</v>
      </c>
      <c r="O374" s="21">
        <v>140337543</v>
      </c>
      <c r="P374" s="21">
        <v>237603469</v>
      </c>
      <c r="Q374" s="24">
        <f t="shared" si="153"/>
        <v>0.59063760133906129</v>
      </c>
      <c r="R374" s="21">
        <v>168450399</v>
      </c>
      <c r="S374" s="21">
        <v>125151552</v>
      </c>
      <c r="T374" s="24">
        <f t="shared" si="147"/>
        <v>1.345971314842344</v>
      </c>
      <c r="U374" s="21">
        <f t="shared" si="174"/>
        <v>298.22797899366816</v>
      </c>
      <c r="V374" s="24"/>
      <c r="W374" s="24" t="s">
        <v>417</v>
      </c>
      <c r="X374" s="24" t="e">
        <f t="shared" si="154"/>
        <v>#VALUE!</v>
      </c>
      <c r="Y374" s="24" t="e">
        <f t="shared" si="155"/>
        <v>#VALUE!</v>
      </c>
      <c r="Z374" s="24" t="e">
        <f t="shared" si="156"/>
        <v>#VALUE!</v>
      </c>
      <c r="AA374" s="24" t="e">
        <f t="shared" si="157"/>
        <v>#VALUE!</v>
      </c>
      <c r="AB374" s="24" t="e">
        <f t="shared" si="158"/>
        <v>#VALUE!</v>
      </c>
      <c r="AC374" s="24">
        <f t="shared" si="169"/>
        <v>8.3758527770354174</v>
      </c>
      <c r="AD374" s="24"/>
      <c r="AE374" s="24" t="e">
        <f t="shared" si="159"/>
        <v>#DIV/0!</v>
      </c>
      <c r="AF374" s="24"/>
      <c r="AG374" s="24">
        <f t="shared" si="160"/>
        <v>0</v>
      </c>
      <c r="AH374" s="24" t="e">
        <f t="shared" si="161"/>
        <v>#DIV/0!</v>
      </c>
      <c r="AI374" s="24">
        <f t="shared" si="162"/>
        <v>0</v>
      </c>
      <c r="AJ374" s="21">
        <f t="shared" si="163"/>
        <v>-10305080</v>
      </c>
      <c r="AK374" s="24"/>
      <c r="AL374" s="24"/>
      <c r="AM374" s="21">
        <f t="shared" si="164"/>
        <v>-20095576</v>
      </c>
      <c r="AN374" s="21">
        <f t="shared" si="165"/>
        <v>28063853</v>
      </c>
      <c r="AO374" s="24">
        <f t="shared" si="166"/>
        <v>0</v>
      </c>
      <c r="AP374" s="21">
        <f t="shared" si="167"/>
        <v>-48159429</v>
      </c>
      <c r="AQ374" s="21">
        <f t="shared" si="168"/>
        <v>17168395</v>
      </c>
      <c r="AR374" s="5"/>
      <c r="AS374" s="11"/>
      <c r="AT374" s="5"/>
      <c r="AU374" s="5"/>
      <c r="AV374" s="5"/>
      <c r="AW374" s="5"/>
      <c r="AX374" s="5"/>
      <c r="AY374" s="5"/>
      <c r="AZ374" s="5"/>
    </row>
    <row r="375" spans="1:52" s="3" customFormat="1">
      <c r="A375" s="4" t="s">
        <v>413</v>
      </c>
      <c r="B375" s="21">
        <v>81461077</v>
      </c>
      <c r="C375" s="21">
        <v>623632284</v>
      </c>
      <c r="D375" s="24">
        <f t="shared" si="145"/>
        <v>47.677604043026101</v>
      </c>
      <c r="E375" s="21">
        <v>71433255</v>
      </c>
      <c r="F375" s="21">
        <v>618851485</v>
      </c>
      <c r="G375" s="24">
        <f t="shared" si="140"/>
        <v>42.131494723649247</v>
      </c>
      <c r="H375" s="21">
        <v>27176874</v>
      </c>
      <c r="I375" s="24">
        <f t="shared" si="141"/>
        <v>15.906102465343183</v>
      </c>
      <c r="J375" s="24">
        <f t="shared" si="116"/>
        <v>73.902996301332166</v>
      </c>
      <c r="K375" s="21">
        <v>-41972259</v>
      </c>
      <c r="L375" s="24">
        <f t="shared" si="142"/>
        <v>-6.7822829899163939E-2</v>
      </c>
      <c r="M375" s="24">
        <f t="shared" si="143"/>
        <v>8.7915864374146526</v>
      </c>
      <c r="N375" s="24">
        <f t="shared" ref="N375:N382" si="175">(F375-F374)/F374</f>
        <v>0.42352369784715727</v>
      </c>
      <c r="O375" s="21">
        <v>168401396</v>
      </c>
      <c r="P375" s="21">
        <v>217507893</v>
      </c>
      <c r="Q375" s="24">
        <f t="shared" si="153"/>
        <v>0.77423119537091922</v>
      </c>
      <c r="R375" s="21">
        <v>153942045</v>
      </c>
      <c r="S375" s="21">
        <v>155461344</v>
      </c>
      <c r="T375" s="24">
        <f t="shared" si="147"/>
        <v>0.9902271589778614</v>
      </c>
      <c r="U375" s="21">
        <f t="shared" si="174"/>
        <v>179.55037470345152</v>
      </c>
      <c r="V375" s="24"/>
      <c r="W375" s="24">
        <v>0</v>
      </c>
      <c r="X375" s="24">
        <f t="shared" si="154"/>
        <v>0</v>
      </c>
      <c r="Y375" s="24">
        <f t="shared" si="155"/>
        <v>0</v>
      </c>
      <c r="Z375" s="24">
        <f t="shared" si="156"/>
        <v>0</v>
      </c>
      <c r="AA375" s="24">
        <f t="shared" si="157"/>
        <v>0</v>
      </c>
      <c r="AB375" s="24">
        <f t="shared" si="158"/>
        <v>0</v>
      </c>
      <c r="AC375" s="24">
        <f t="shared" si="169"/>
        <v>8.3374750214016853</v>
      </c>
      <c r="AD375" s="21"/>
      <c r="AE375" s="24" t="e">
        <f t="shared" si="159"/>
        <v>#DIV/0!</v>
      </c>
      <c r="AF375" s="24"/>
      <c r="AG375" s="24">
        <f t="shared" si="160"/>
        <v>0</v>
      </c>
      <c r="AH375" s="24" t="e">
        <f t="shared" si="161"/>
        <v>#DIV/0!</v>
      </c>
      <c r="AI375" s="24">
        <f t="shared" si="162"/>
        <v>19641230</v>
      </c>
      <c r="AJ375" s="21">
        <f t="shared" si="163"/>
        <v>-20808668</v>
      </c>
      <c r="AK375" s="21"/>
      <c r="AL375" s="21"/>
      <c r="AM375" s="21">
        <f t="shared" si="164"/>
        <v>19543573</v>
      </c>
      <c r="AN375" s="21">
        <f t="shared" si="165"/>
        <v>-80011363</v>
      </c>
      <c r="AO375" s="24">
        <f t="shared" si="166"/>
        <v>397377</v>
      </c>
      <c r="AP375" s="21">
        <f t="shared" si="167"/>
        <v>99157559</v>
      </c>
      <c r="AQ375" s="21">
        <f t="shared" si="168"/>
        <v>41972259</v>
      </c>
      <c r="AR375" s="5"/>
      <c r="AS375" s="11"/>
      <c r="AT375" s="5"/>
      <c r="AU375" s="5"/>
      <c r="AV375" s="5"/>
      <c r="AW375" s="5"/>
      <c r="AX375" s="5"/>
      <c r="AY375" s="5"/>
      <c r="AZ375" s="5"/>
    </row>
    <row r="376" spans="1:52" s="3" customFormat="1">
      <c r="A376" s="4" t="s">
        <v>412</v>
      </c>
      <c r="B376" s="21">
        <v>113094503</v>
      </c>
      <c r="C376" s="21">
        <v>398251908</v>
      </c>
      <c r="D376" s="24">
        <f t="shared" si="145"/>
        <v>103.6517158255523</v>
      </c>
      <c r="E376" s="21">
        <v>50624587</v>
      </c>
      <c r="F376" s="21">
        <v>458086159</v>
      </c>
      <c r="G376" s="24">
        <f t="shared" si="140"/>
        <v>40.33733369141153</v>
      </c>
      <c r="H376" s="21">
        <v>33667255</v>
      </c>
      <c r="I376" s="24">
        <f t="shared" si="141"/>
        <v>30.856218961291205</v>
      </c>
      <c r="J376" s="24">
        <f t="shared" si="116"/>
        <v>113.13283055567263</v>
      </c>
      <c r="K376" s="21">
        <v>1951708</v>
      </c>
      <c r="L376" s="24">
        <f t="shared" si="142"/>
        <v>4.260569680298941E-3</v>
      </c>
      <c r="M376" s="24">
        <f t="shared" si="143"/>
        <v>8.6609471698360387</v>
      </c>
      <c r="N376" s="24">
        <f t="shared" si="175"/>
        <v>-0.2597801409493265</v>
      </c>
      <c r="O376" s="21">
        <v>88390033</v>
      </c>
      <c r="P376" s="21">
        <v>237051466</v>
      </c>
      <c r="Q376" s="24">
        <f t="shared" si="153"/>
        <v>0.37287275413854643</v>
      </c>
      <c r="R376" s="21">
        <v>167680397</v>
      </c>
      <c r="S376" s="21">
        <v>85851704</v>
      </c>
      <c r="T376" s="24">
        <f t="shared" si="147"/>
        <v>1.9531399982462783</v>
      </c>
      <c r="U376" s="21">
        <f t="shared" si="174"/>
        <v>287.98235960360796</v>
      </c>
      <c r="V376" s="24"/>
      <c r="W376" s="24">
        <v>1</v>
      </c>
      <c r="X376" s="24">
        <f t="shared" si="154"/>
        <v>113.13283055567263</v>
      </c>
      <c r="Y376" s="24">
        <f t="shared" si="155"/>
        <v>103.6517158255523</v>
      </c>
      <c r="Z376" s="24">
        <f t="shared" si="156"/>
        <v>40.33733369141153</v>
      </c>
      <c r="AA376" s="24">
        <f t="shared" si="157"/>
        <v>30.856218961291205</v>
      </c>
      <c r="AB376" s="24">
        <f t="shared" si="158"/>
        <v>4.260569680298941E-3</v>
      </c>
      <c r="AC376" s="24">
        <f t="shared" si="169"/>
        <v>8.374842645475443</v>
      </c>
      <c r="AD376" s="21">
        <v>148661433</v>
      </c>
      <c r="AE376" s="24">
        <f t="shared" si="159"/>
        <v>0.59457272283928542</v>
      </c>
      <c r="AF376" s="21">
        <v>19641230</v>
      </c>
      <c r="AG376" s="24">
        <f t="shared" si="160"/>
        <v>8.2856395412462883E-2</v>
      </c>
      <c r="AH376" s="24">
        <f t="shared" si="161"/>
        <v>0.1321205480374994</v>
      </c>
      <c r="AI376" s="24">
        <f t="shared" si="162"/>
        <v>-4223303</v>
      </c>
      <c r="AJ376" s="21">
        <f t="shared" si="163"/>
        <v>3827991</v>
      </c>
      <c r="AK376" s="21">
        <v>69153992</v>
      </c>
      <c r="AL376" s="21">
        <v>397377</v>
      </c>
      <c r="AM376" s="21">
        <f t="shared" si="164"/>
        <v>-26639624</v>
      </c>
      <c r="AN376" s="21">
        <f t="shared" si="165"/>
        <v>-40844019</v>
      </c>
      <c r="AO376" s="24">
        <f t="shared" si="166"/>
        <v>1520103</v>
      </c>
      <c r="AP376" s="21">
        <f t="shared" si="167"/>
        <v>12684292</v>
      </c>
      <c r="AQ376" s="21">
        <f t="shared" si="168"/>
        <v>17689522</v>
      </c>
      <c r="AR376" s="5"/>
      <c r="AS376" s="11"/>
      <c r="AT376" s="5"/>
      <c r="AU376" s="5"/>
      <c r="AV376" s="5"/>
      <c r="AW376" s="5"/>
      <c r="AX376" s="5"/>
      <c r="AY376" s="5"/>
      <c r="AZ376" s="5"/>
    </row>
    <row r="377" spans="1:52" s="3" customFormat="1">
      <c r="A377" s="4" t="s">
        <v>411</v>
      </c>
      <c r="B377" s="21">
        <v>92623599</v>
      </c>
      <c r="C377" s="21">
        <v>343076585</v>
      </c>
      <c r="D377" s="24">
        <f t="shared" si="145"/>
        <v>98.542468688150208</v>
      </c>
      <c r="E377" s="21">
        <v>54452578</v>
      </c>
      <c r="F377" s="21">
        <v>382220158</v>
      </c>
      <c r="G377" s="24">
        <f t="shared" si="140"/>
        <v>51.999326969039664</v>
      </c>
      <c r="H377" s="21">
        <v>30790050</v>
      </c>
      <c r="I377" s="24">
        <f t="shared" si="141"/>
        <v>32.757607896790745</v>
      </c>
      <c r="J377" s="24">
        <f t="shared" si="116"/>
        <v>117.78418776039913</v>
      </c>
      <c r="K377" s="21">
        <v>44163902</v>
      </c>
      <c r="L377" s="24">
        <f t="shared" si="142"/>
        <v>0.11554571645590707</v>
      </c>
      <c r="M377" s="24">
        <f t="shared" si="143"/>
        <v>8.5823135876831724</v>
      </c>
      <c r="N377" s="24">
        <f t="shared" si="175"/>
        <v>-0.16561513485937915</v>
      </c>
      <c r="O377" s="21">
        <v>47546014</v>
      </c>
      <c r="P377" s="21">
        <v>210411842</v>
      </c>
      <c r="Q377" s="24">
        <f t="shared" si="153"/>
        <v>0.22596643586248344</v>
      </c>
      <c r="R377" s="21">
        <v>149097094</v>
      </c>
      <c r="S377" s="21">
        <v>44672476</v>
      </c>
      <c r="T377" s="24">
        <f t="shared" si="147"/>
        <v>3.3375605596609419</v>
      </c>
      <c r="U377" s="21">
        <f t="shared" si="174"/>
        <v>301.19913703083569</v>
      </c>
      <c r="V377" s="24"/>
      <c r="W377" s="24">
        <v>1</v>
      </c>
      <c r="X377" s="24">
        <f t="shared" si="154"/>
        <v>117.78418776039913</v>
      </c>
      <c r="Y377" s="24">
        <f t="shared" si="155"/>
        <v>98.542468688150208</v>
      </c>
      <c r="Z377" s="24">
        <f t="shared" si="156"/>
        <v>51.999326969039664</v>
      </c>
      <c r="AA377" s="24">
        <f t="shared" si="157"/>
        <v>32.757607896790745</v>
      </c>
      <c r="AB377" s="24">
        <f t="shared" si="158"/>
        <v>0.11554571645590707</v>
      </c>
      <c r="AC377" s="24">
        <f t="shared" si="169"/>
        <v>8.3230701783074146</v>
      </c>
      <c r="AD377" s="21">
        <v>162865828</v>
      </c>
      <c r="AE377" s="24">
        <f t="shared" si="159"/>
        <v>0.29193364000212496</v>
      </c>
      <c r="AF377" s="21">
        <v>15417927</v>
      </c>
      <c r="AG377" s="24">
        <f t="shared" si="160"/>
        <v>7.3274996566020267E-2</v>
      </c>
      <c r="AH377" s="24">
        <f t="shared" si="161"/>
        <v>9.466643303468178E-2</v>
      </c>
      <c r="AI377" s="24">
        <f t="shared" si="162"/>
        <v>-1011319</v>
      </c>
      <c r="AJ377" s="21">
        <f t="shared" si="163"/>
        <v>18654614</v>
      </c>
      <c r="AK377" s="21">
        <v>60770203</v>
      </c>
      <c r="AL377" s="21">
        <v>1917480</v>
      </c>
      <c r="AM377" s="21">
        <f t="shared" si="164"/>
        <v>8870831</v>
      </c>
      <c r="AN377" s="21">
        <f t="shared" si="165"/>
        <v>-4902666</v>
      </c>
      <c r="AO377" s="24">
        <f t="shared" si="166"/>
        <v>5024991</v>
      </c>
      <c r="AP377" s="21">
        <f t="shared" si="167"/>
        <v>8748506</v>
      </c>
      <c r="AQ377" s="21">
        <f t="shared" si="168"/>
        <v>-28745975</v>
      </c>
      <c r="AR377" s="5"/>
      <c r="AS377" s="11"/>
      <c r="AT377" s="5"/>
      <c r="AU377" s="5"/>
      <c r="AV377" s="5"/>
      <c r="AW377" s="5"/>
      <c r="AX377" s="5"/>
      <c r="AY377" s="5"/>
      <c r="AZ377" s="5"/>
    </row>
    <row r="378" spans="1:52" s="3" customFormat="1">
      <c r="A378" s="4" t="s">
        <v>410</v>
      </c>
      <c r="B378" s="21">
        <v>79967981</v>
      </c>
      <c r="C378" s="21">
        <v>324400599</v>
      </c>
      <c r="D378" s="24">
        <f t="shared" si="145"/>
        <v>89.976138006452942</v>
      </c>
      <c r="E378" s="21">
        <v>73107192</v>
      </c>
      <c r="F378" s="21">
        <v>370046867</v>
      </c>
      <c r="G378" s="24">
        <f t="shared" si="140"/>
        <v>72.11012295910075</v>
      </c>
      <c r="H378" s="21">
        <v>22950416</v>
      </c>
      <c r="I378" s="24">
        <f t="shared" si="141"/>
        <v>25.822707682484889</v>
      </c>
      <c r="J378" s="24">
        <f t="shared" si="116"/>
        <v>136.2635532830688</v>
      </c>
      <c r="K378" s="21">
        <v>7068127</v>
      </c>
      <c r="L378" s="24">
        <f t="shared" si="142"/>
        <v>1.9100626516046142E-2</v>
      </c>
      <c r="M378" s="24">
        <f t="shared" si="143"/>
        <v>8.568256731608864</v>
      </c>
      <c r="N378" s="24">
        <f t="shared" si="175"/>
        <v>-3.1848898456056839E-2</v>
      </c>
      <c r="O378" s="21">
        <v>42643348</v>
      </c>
      <c r="P378" s="21">
        <v>219282673</v>
      </c>
      <c r="Q378" s="24">
        <f t="shared" si="153"/>
        <v>0.19446747623329089</v>
      </c>
      <c r="R378" s="21">
        <v>160087711</v>
      </c>
      <c r="S378" s="21">
        <v>39140133</v>
      </c>
      <c r="T378" s="24">
        <f t="shared" si="147"/>
        <v>4.0901166840695202</v>
      </c>
      <c r="U378" s="21">
        <f t="shared" si="174"/>
        <v>324.19162255762342</v>
      </c>
      <c r="V378" s="24"/>
      <c r="W378" s="24">
        <v>1</v>
      </c>
      <c r="X378" s="24">
        <f t="shared" si="154"/>
        <v>136.2635532830688</v>
      </c>
      <c r="Y378" s="24">
        <f t="shared" si="155"/>
        <v>89.976138006452942</v>
      </c>
      <c r="Z378" s="24">
        <f t="shared" si="156"/>
        <v>72.11012295910075</v>
      </c>
      <c r="AA378" s="24">
        <f t="shared" si="157"/>
        <v>25.822707682484889</v>
      </c>
      <c r="AB378" s="24">
        <f t="shared" si="158"/>
        <v>1.9100626516046142E-2</v>
      </c>
      <c r="AC378" s="24">
        <f t="shared" si="169"/>
        <v>8.3410043165029606</v>
      </c>
      <c r="AD378" s="21">
        <v>176639325</v>
      </c>
      <c r="AE378" s="24">
        <f t="shared" si="159"/>
        <v>0.24141480386657954</v>
      </c>
      <c r="AF378" s="21">
        <v>14406608</v>
      </c>
      <c r="AG378" s="24">
        <f t="shared" si="160"/>
        <v>6.5698797825216218E-2</v>
      </c>
      <c r="AH378" s="24">
        <f t="shared" si="161"/>
        <v>8.1559460216460863E-2</v>
      </c>
      <c r="AI378" s="24">
        <f t="shared" si="162"/>
        <v>1726754</v>
      </c>
      <c r="AJ378" s="21">
        <f t="shared" si="163"/>
        <v>-3102514</v>
      </c>
      <c r="AK378" s="21">
        <v>57021823</v>
      </c>
      <c r="AL378" s="21">
        <v>6942471</v>
      </c>
      <c r="AM378" s="21">
        <f t="shared" si="164"/>
        <v>8173517</v>
      </c>
      <c r="AN378" s="21">
        <f t="shared" si="165"/>
        <v>-3767248</v>
      </c>
      <c r="AO378" s="24">
        <f t="shared" si="166"/>
        <v>-113819</v>
      </c>
      <c r="AP378" s="21">
        <f t="shared" si="167"/>
        <v>12054584</v>
      </c>
      <c r="AQ378" s="21">
        <f t="shared" si="168"/>
        <v>7338481</v>
      </c>
      <c r="AR378" s="5"/>
      <c r="AS378" s="11"/>
      <c r="AT378" s="5"/>
      <c r="AU378" s="5"/>
      <c r="AV378" s="5"/>
      <c r="AW378" s="5"/>
      <c r="AX378" s="5"/>
      <c r="AY378" s="5"/>
      <c r="AZ378" s="5"/>
    </row>
    <row r="379" spans="1:52" s="3" customFormat="1">
      <c r="A379" s="4" t="s">
        <v>409</v>
      </c>
      <c r="B379" s="21">
        <v>63880499</v>
      </c>
      <c r="C379" s="21">
        <v>361723036</v>
      </c>
      <c r="D379" s="24">
        <f t="shared" si="145"/>
        <v>64.459212752488341</v>
      </c>
      <c r="E379" s="21">
        <v>70004678</v>
      </c>
      <c r="F379" s="21">
        <v>418158148</v>
      </c>
      <c r="G379" s="24">
        <f t="shared" si="140"/>
        <v>61.10536789061922</v>
      </c>
      <c r="H379" s="21">
        <v>20204603</v>
      </c>
      <c r="I379" s="24">
        <f t="shared" si="141"/>
        <v>20.38764292302357</v>
      </c>
      <c r="J379" s="24">
        <f t="shared" si="116"/>
        <v>105.176937720084</v>
      </c>
      <c r="K379" s="21">
        <v>36855428</v>
      </c>
      <c r="L379" s="24">
        <f t="shared" si="142"/>
        <v>8.8137534031741502E-2</v>
      </c>
      <c r="M379" s="24">
        <f t="shared" si="143"/>
        <v>8.6213405636269957</v>
      </c>
      <c r="N379" s="24">
        <f t="shared" si="175"/>
        <v>0.13001402062944636</v>
      </c>
      <c r="O379" s="21">
        <v>38876100</v>
      </c>
      <c r="P379" s="21">
        <v>227456190</v>
      </c>
      <c r="Q379" s="24">
        <f t="shared" si="153"/>
        <v>0.17091686974973069</v>
      </c>
      <c r="R379" s="21">
        <v>140903596</v>
      </c>
      <c r="S379" s="21">
        <v>34997066</v>
      </c>
      <c r="T379" s="24">
        <f t="shared" si="147"/>
        <v>4.0261545353544781</v>
      </c>
      <c r="U379" s="21">
        <f t="shared" si="174"/>
        <v>251.21729882024687</v>
      </c>
      <c r="V379" s="24"/>
      <c r="W379" s="24">
        <v>1</v>
      </c>
      <c r="X379" s="24">
        <f t="shared" si="154"/>
        <v>105.176937720084</v>
      </c>
      <c r="Y379" s="24">
        <f t="shared" si="155"/>
        <v>64.459212752488341</v>
      </c>
      <c r="Z379" s="24">
        <f t="shared" si="156"/>
        <v>61.10536789061922</v>
      </c>
      <c r="AA379" s="24">
        <f t="shared" si="157"/>
        <v>20.38764292302357</v>
      </c>
      <c r="AB379" s="24">
        <f t="shared" si="158"/>
        <v>8.8137534031741502E-2</v>
      </c>
      <c r="AC379" s="24">
        <f t="shared" si="169"/>
        <v>8.3568977602306607</v>
      </c>
      <c r="AD379" s="21">
        <v>188580090</v>
      </c>
      <c r="AE379" s="24">
        <f t="shared" si="159"/>
        <v>0.2061516674427295</v>
      </c>
      <c r="AF379" s="21">
        <v>16133362</v>
      </c>
      <c r="AG379" s="24">
        <f t="shared" si="160"/>
        <v>7.092953592513794E-2</v>
      </c>
      <c r="AH379" s="24">
        <f t="shared" si="161"/>
        <v>8.5551778027044112E-2</v>
      </c>
      <c r="AI379" s="24">
        <f t="shared" si="162"/>
        <v>11649077</v>
      </c>
      <c r="AJ379" s="21">
        <f t="shared" si="163"/>
        <v>4860461</v>
      </c>
      <c r="AK379" s="21">
        <v>84592091</v>
      </c>
      <c r="AL379" s="21">
        <v>6828652</v>
      </c>
      <c r="AM379" s="21">
        <f t="shared" si="164"/>
        <v>43325304</v>
      </c>
      <c r="AN379" s="21">
        <f t="shared" si="165"/>
        <v>20288376</v>
      </c>
      <c r="AO379" s="24">
        <f t="shared" si="166"/>
        <v>-1442078</v>
      </c>
      <c r="AP379" s="21">
        <f t="shared" si="167"/>
        <v>24479006</v>
      </c>
      <c r="AQ379" s="21">
        <f t="shared" si="168"/>
        <v>-20722066</v>
      </c>
      <c r="AR379" s="5"/>
      <c r="AS379" s="11"/>
      <c r="AT379" s="5"/>
      <c r="AU379" s="5"/>
      <c r="AV379" s="5"/>
      <c r="AW379" s="5"/>
      <c r="AX379" s="5"/>
      <c r="AY379" s="5"/>
      <c r="AZ379" s="5"/>
    </row>
    <row r="380" spans="1:52" s="3" customFormat="1">
      <c r="A380" s="4" t="s">
        <v>408</v>
      </c>
      <c r="B380" s="21">
        <v>65183699</v>
      </c>
      <c r="C380" s="21">
        <v>322154766</v>
      </c>
      <c r="D380" s="24">
        <f t="shared" si="145"/>
        <v>73.852857837279359</v>
      </c>
      <c r="E380" s="21">
        <v>74865139</v>
      </c>
      <c r="F380" s="21">
        <v>400317536</v>
      </c>
      <c r="G380" s="24">
        <f t="shared" si="140"/>
        <v>68.260251619354491</v>
      </c>
      <c r="H380" s="21">
        <v>32694070</v>
      </c>
      <c r="I380" s="24">
        <f t="shared" si="141"/>
        <v>37.042244316820074</v>
      </c>
      <c r="J380" s="24">
        <f t="shared" si="116"/>
        <v>105.07086513981378</v>
      </c>
      <c r="K380" s="21">
        <v>43886424</v>
      </c>
      <c r="L380" s="24">
        <f t="shared" si="142"/>
        <v>0.10962903208916634</v>
      </c>
      <c r="M380" s="24">
        <f t="shared" si="143"/>
        <v>8.6024046148895827</v>
      </c>
      <c r="N380" s="24">
        <f t="shared" si="175"/>
        <v>-4.2664747979513244E-2</v>
      </c>
      <c r="O380" s="21">
        <v>59164476</v>
      </c>
      <c r="P380" s="21">
        <v>270781494</v>
      </c>
      <c r="Q380" s="24">
        <f t="shared" si="153"/>
        <v>0.21849527132012944</v>
      </c>
      <c r="R380" s="21">
        <v>145658564</v>
      </c>
      <c r="S380" s="21">
        <v>54647806</v>
      </c>
      <c r="T380" s="24">
        <f t="shared" si="147"/>
        <v>2.6654055242400765</v>
      </c>
      <c r="U380" s="21">
        <f t="shared" si="174"/>
        <v>284.33584794535687</v>
      </c>
      <c r="V380" s="24"/>
      <c r="W380" s="24">
        <v>1</v>
      </c>
      <c r="X380" s="24">
        <f t="shared" si="154"/>
        <v>105.07086513981378</v>
      </c>
      <c r="Y380" s="24">
        <f t="shared" si="155"/>
        <v>73.852857837279359</v>
      </c>
      <c r="Z380" s="24">
        <f t="shared" si="156"/>
        <v>68.260251619354491</v>
      </c>
      <c r="AA380" s="24">
        <f t="shared" si="157"/>
        <v>37.042244316820074</v>
      </c>
      <c r="AB380" s="24">
        <f t="shared" si="158"/>
        <v>0.10962903208916634</v>
      </c>
      <c r="AC380" s="24">
        <f t="shared" si="169"/>
        <v>8.4326189800710321</v>
      </c>
      <c r="AD380" s="21">
        <v>211617018</v>
      </c>
      <c r="AE380" s="24">
        <f t="shared" si="159"/>
        <v>0.27958278856381957</v>
      </c>
      <c r="AF380" s="21">
        <v>27782439</v>
      </c>
      <c r="AG380" s="24">
        <f t="shared" si="160"/>
        <v>0.10260095174746321</v>
      </c>
      <c r="AH380" s="24">
        <f t="shared" si="161"/>
        <v>0.13128641194632087</v>
      </c>
      <c r="AI380" s="24">
        <f t="shared" si="162"/>
        <v>2854063</v>
      </c>
      <c r="AJ380" s="21">
        <f t="shared" si="163"/>
        <v>-875553</v>
      </c>
      <c r="AK380" s="21">
        <v>123692035</v>
      </c>
      <c r="AL380" s="21">
        <v>5386574</v>
      </c>
      <c r="AM380" s="21">
        <f t="shared" si="164"/>
        <v>3404834</v>
      </c>
      <c r="AN380" s="21">
        <f t="shared" si="165"/>
        <v>-18271506</v>
      </c>
      <c r="AO380" s="24">
        <f t="shared" si="166"/>
        <v>-451361</v>
      </c>
      <c r="AP380" s="21">
        <f t="shared" si="167"/>
        <v>22127701</v>
      </c>
      <c r="AQ380" s="21">
        <f t="shared" si="168"/>
        <v>-16103985</v>
      </c>
      <c r="AR380" s="5"/>
      <c r="AS380" s="11"/>
      <c r="AT380" s="5"/>
      <c r="AU380" s="5"/>
      <c r="AV380" s="5"/>
      <c r="AW380" s="5"/>
      <c r="AX380" s="5"/>
      <c r="AY380" s="5"/>
      <c r="AZ380" s="5"/>
    </row>
    <row r="381" spans="1:52" s="3" customFormat="1">
      <c r="A381" s="4" t="s">
        <v>407</v>
      </c>
      <c r="B381" s="21">
        <v>57689126</v>
      </c>
      <c r="C381" s="21">
        <v>321098200</v>
      </c>
      <c r="D381" s="24">
        <f t="shared" si="145"/>
        <v>65.576608620042094</v>
      </c>
      <c r="E381" s="21">
        <v>73989586</v>
      </c>
      <c r="F381" s="21">
        <v>402182158</v>
      </c>
      <c r="G381" s="24">
        <f t="shared" si="140"/>
        <v>67.149171967991677</v>
      </c>
      <c r="H381" s="21">
        <v>30187264</v>
      </c>
      <c r="I381" s="24">
        <f t="shared" si="141"/>
        <v>34.314584634856253</v>
      </c>
      <c r="J381" s="24">
        <f t="shared" si="116"/>
        <v>98.411195953177526</v>
      </c>
      <c r="K381" s="21">
        <v>40555919</v>
      </c>
      <c r="L381" s="24">
        <f t="shared" si="142"/>
        <v>0.10083967722904306</v>
      </c>
      <c r="M381" s="24">
        <f t="shared" si="143"/>
        <v>8.6044228000896119</v>
      </c>
      <c r="N381" s="24">
        <f t="shared" si="175"/>
        <v>4.6578574064764424E-3</v>
      </c>
      <c r="O381" s="21">
        <v>40892970</v>
      </c>
      <c r="P381" s="21">
        <v>274186328</v>
      </c>
      <c r="Q381" s="24">
        <f t="shared" si="153"/>
        <v>0.1491429944676162</v>
      </c>
      <c r="R381" s="21">
        <v>136900550</v>
      </c>
      <c r="S381" s="21">
        <v>35574396</v>
      </c>
      <c r="T381" s="24">
        <f t="shared" si="147"/>
        <v>3.8482888086139257</v>
      </c>
      <c r="U381" s="21">
        <f t="shared" si="174"/>
        <v>265.5524008532966</v>
      </c>
      <c r="V381" s="24"/>
      <c r="W381" s="24">
        <v>1</v>
      </c>
      <c r="X381" s="24">
        <f t="shared" si="154"/>
        <v>98.411195953177526</v>
      </c>
      <c r="Y381" s="24">
        <f t="shared" si="155"/>
        <v>65.576608620042094</v>
      </c>
      <c r="Z381" s="24">
        <f t="shared" si="156"/>
        <v>67.149171967991677</v>
      </c>
      <c r="AA381" s="24">
        <f t="shared" si="157"/>
        <v>34.314584634856253</v>
      </c>
      <c r="AB381" s="24">
        <f t="shared" si="158"/>
        <v>0.10083967722904306</v>
      </c>
      <c r="AC381" s="24">
        <f t="shared" si="169"/>
        <v>8.4380457953762082</v>
      </c>
      <c r="AD381" s="21">
        <v>237754572</v>
      </c>
      <c r="AE381" s="24">
        <f t="shared" si="159"/>
        <v>0.1719965662742334</v>
      </c>
      <c r="AF381" s="21">
        <v>30636502</v>
      </c>
      <c r="AG381" s="24">
        <f t="shared" si="160"/>
        <v>0.11173606730675499</v>
      </c>
      <c r="AH381" s="24">
        <f t="shared" si="161"/>
        <v>0.12885767765593167</v>
      </c>
      <c r="AI381" s="24">
        <f t="shared" si="162"/>
        <v>-10709362</v>
      </c>
      <c r="AJ381" s="21">
        <f t="shared" si="163"/>
        <v>6829757</v>
      </c>
      <c r="AK381" s="21">
        <v>122673744</v>
      </c>
      <c r="AL381" s="21">
        <v>4935213</v>
      </c>
      <c r="AM381" s="21">
        <f t="shared" si="164"/>
        <v>27442498</v>
      </c>
      <c r="AN381" s="21">
        <f t="shared" si="165"/>
        <v>8028366</v>
      </c>
      <c r="AO381" s="24">
        <f t="shared" si="166"/>
        <v>18096085</v>
      </c>
      <c r="AP381" s="21">
        <f t="shared" si="167"/>
        <v>1318047</v>
      </c>
      <c r="AQ381" s="21">
        <f t="shared" si="168"/>
        <v>-9919417</v>
      </c>
      <c r="AR381" s="5"/>
      <c r="AS381" s="11"/>
      <c r="AT381" s="5"/>
      <c r="AU381" s="5"/>
      <c r="AV381" s="5"/>
      <c r="AW381" s="5"/>
      <c r="AX381" s="5"/>
      <c r="AY381" s="5"/>
      <c r="AZ381" s="5"/>
    </row>
    <row r="382" spans="1:52" s="3" customFormat="1">
      <c r="A382" s="4" t="s">
        <v>77</v>
      </c>
      <c r="B382" s="21">
        <v>62527261</v>
      </c>
      <c r="C382" s="21">
        <v>368263692</v>
      </c>
      <c r="D382" s="24">
        <f t="shared" si="145"/>
        <v>61.973120784874979</v>
      </c>
      <c r="E382" s="21">
        <v>80819343</v>
      </c>
      <c r="F382" s="21">
        <v>450609800</v>
      </c>
      <c r="G382" s="24">
        <f t="shared" si="140"/>
        <v>65.464755083000853</v>
      </c>
      <c r="H382" s="21">
        <v>42952070</v>
      </c>
      <c r="I382" s="24">
        <f t="shared" si="141"/>
        <v>42.571412524697116</v>
      </c>
      <c r="J382" s="24">
        <f t="shared" si="116"/>
        <v>84.866463343178708</v>
      </c>
      <c r="K382" s="21">
        <v>33468313</v>
      </c>
      <c r="L382" s="24">
        <f t="shared" si="142"/>
        <v>7.4273380206111808E-2</v>
      </c>
      <c r="M382" s="24">
        <f t="shared" si="143"/>
        <v>8.6538006326599852</v>
      </c>
      <c r="N382" s="24">
        <f t="shared" si="175"/>
        <v>0.1204122088379664</v>
      </c>
      <c r="O382" s="21">
        <v>48921336</v>
      </c>
      <c r="P382" s="21">
        <v>301628826</v>
      </c>
      <c r="Q382" s="24">
        <f t="shared" si="153"/>
        <v>0.16219051954934838</v>
      </c>
      <c r="R382" s="21">
        <v>166594902</v>
      </c>
      <c r="S382" s="21">
        <v>43000393</v>
      </c>
      <c r="T382" s="24">
        <f t="shared" si="147"/>
        <v>3.8742646375348242</v>
      </c>
      <c r="U382" s="21">
        <f t="shared" si="174"/>
        <v>254.95002511595777</v>
      </c>
      <c r="V382" s="24"/>
      <c r="W382" s="24">
        <v>1</v>
      </c>
      <c r="X382" s="24">
        <f t="shared" si="154"/>
        <v>84.866463343178708</v>
      </c>
      <c r="Y382" s="24">
        <f t="shared" si="155"/>
        <v>61.973120784874979</v>
      </c>
      <c r="Z382" s="24">
        <f t="shared" si="156"/>
        <v>65.464755083000853</v>
      </c>
      <c r="AA382" s="24">
        <f t="shared" si="157"/>
        <v>42.571412524697116</v>
      </c>
      <c r="AB382" s="24">
        <f t="shared" si="158"/>
        <v>7.4273380206111808E-2</v>
      </c>
      <c r="AC382" s="24">
        <f t="shared" si="169"/>
        <v>8.4794728437445244</v>
      </c>
      <c r="AD382" s="21">
        <v>252707490</v>
      </c>
      <c r="AE382" s="24">
        <f t="shared" si="159"/>
        <v>0.19358878519983716</v>
      </c>
      <c r="AF382" s="21">
        <v>19927140</v>
      </c>
      <c r="AG382" s="24">
        <f t="shared" si="160"/>
        <v>6.6065104798703825E-2</v>
      </c>
      <c r="AH382" s="24">
        <f t="shared" si="161"/>
        <v>7.8854568180784831E-2</v>
      </c>
      <c r="AI382" s="24">
        <f t="shared" si="162"/>
        <v>-19927140</v>
      </c>
      <c r="AJ382" s="21">
        <f t="shared" si="163"/>
        <v>-80819343</v>
      </c>
      <c r="AK382" s="21">
        <v>118264775</v>
      </c>
      <c r="AL382" s="21">
        <v>23031298</v>
      </c>
      <c r="AM382" s="21">
        <f t="shared" si="164"/>
        <v>-301628826</v>
      </c>
      <c r="AN382" s="21">
        <f t="shared" si="165"/>
        <v>-48921336</v>
      </c>
      <c r="AO382" s="24">
        <f t="shared" si="166"/>
        <v>-23031298</v>
      </c>
      <c r="AP382" s="21">
        <f t="shared" si="167"/>
        <v>-229676192</v>
      </c>
      <c r="AQ382" s="21">
        <f t="shared" si="168"/>
        <v>-13541173</v>
      </c>
      <c r="AR382" s="5"/>
      <c r="AS382" s="11"/>
      <c r="AT382" s="5"/>
      <c r="AU382" s="5"/>
      <c r="AV382" s="5"/>
      <c r="AW382" s="5"/>
      <c r="AX382" s="5"/>
      <c r="AY382" s="5"/>
      <c r="AZ382" s="5"/>
    </row>
  </sheetData>
  <autoFilter ref="A4:AB382" xr:uid="{00000000-0009-0000-0000-000000000000}"/>
  <mergeCells count="1">
    <mergeCell ref="X3:AB3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F39"/>
  <sheetViews>
    <sheetView workbookViewId="0">
      <selection activeCell="E17" sqref="E17"/>
    </sheetView>
  </sheetViews>
  <sheetFormatPr defaultRowHeight="15"/>
  <cols>
    <col min="1" max="1" width="22.42578125" customWidth="1"/>
    <col min="2" max="2" width="16" customWidth="1"/>
    <col min="3" max="3" width="13.28515625" customWidth="1"/>
    <col min="4" max="4" width="17.5703125" customWidth="1"/>
    <col min="5" max="5" width="19" customWidth="1"/>
    <col min="6" max="6" width="12.85546875" customWidth="1"/>
    <col min="7" max="7" width="14.28515625" customWidth="1"/>
    <col min="8" max="8" width="21.140625" customWidth="1"/>
    <col min="9" max="9" width="23.28515625" customWidth="1"/>
    <col min="10" max="10" width="15.28515625" customWidth="1"/>
    <col min="11" max="11" width="29" customWidth="1"/>
    <col min="12" max="12" width="18.42578125" customWidth="1"/>
    <col min="13" max="13" width="9.140625" customWidth="1"/>
    <col min="14" max="14" width="27.140625" customWidth="1"/>
    <col min="15" max="15" width="14.140625" customWidth="1"/>
    <col min="16" max="16" width="40.7109375" customWidth="1"/>
    <col min="17" max="17" width="21.140625" customWidth="1"/>
    <col min="18" max="18" width="21.7109375" customWidth="1"/>
    <col min="19" max="19" width="18.85546875" customWidth="1"/>
    <col min="20" max="20" width="28" customWidth="1"/>
    <col min="21" max="21" width="19.28515625" customWidth="1"/>
    <col min="22" max="22" width="17.85546875" customWidth="1"/>
    <col min="23" max="23" width="14" customWidth="1"/>
    <col min="24" max="24" width="9.140625" customWidth="1"/>
    <col min="25" max="25" width="13.42578125" customWidth="1"/>
    <col min="26" max="26" width="20.140625" customWidth="1"/>
    <col min="27" max="27" width="24.85546875" customWidth="1"/>
    <col min="28" max="28" width="22.7109375" customWidth="1"/>
  </cols>
  <sheetData>
    <row r="1" spans="1:29" s="73" customFormat="1" ht="31.5">
      <c r="A1" s="72" t="s">
        <v>33</v>
      </c>
      <c r="B1" s="72" t="s">
        <v>439</v>
      </c>
      <c r="C1" s="72" t="s">
        <v>38</v>
      </c>
      <c r="D1" s="72" t="s">
        <v>18</v>
      </c>
      <c r="E1" s="72" t="s">
        <v>19</v>
      </c>
      <c r="F1" s="72" t="s">
        <v>0</v>
      </c>
      <c r="G1" s="72" t="s">
        <v>425</v>
      </c>
      <c r="H1" s="72" t="s">
        <v>485</v>
      </c>
      <c r="I1" s="72" t="s">
        <v>486</v>
      </c>
      <c r="J1" s="72" t="s">
        <v>440</v>
      </c>
      <c r="K1" s="72" t="s">
        <v>441</v>
      </c>
      <c r="L1" s="72" t="s">
        <v>449</v>
      </c>
      <c r="M1" s="72" t="s">
        <v>426</v>
      </c>
      <c r="N1" s="72" t="s">
        <v>490</v>
      </c>
      <c r="O1" s="72" t="s">
        <v>444</v>
      </c>
      <c r="P1" s="72" t="s">
        <v>487</v>
      </c>
      <c r="Q1" s="72" t="s">
        <v>442</v>
      </c>
      <c r="R1" s="72" t="s">
        <v>443</v>
      </c>
      <c r="S1" s="72" t="s">
        <v>453</v>
      </c>
      <c r="T1" s="72" t="s">
        <v>488</v>
      </c>
      <c r="U1" s="72" t="s">
        <v>445</v>
      </c>
      <c r="V1" s="72" t="s">
        <v>446</v>
      </c>
      <c r="W1" s="72" t="s">
        <v>447</v>
      </c>
      <c r="X1" s="72" t="s">
        <v>448</v>
      </c>
      <c r="Y1" s="72" t="s">
        <v>450</v>
      </c>
      <c r="Z1" s="72" t="s">
        <v>451</v>
      </c>
      <c r="AA1" s="72" t="s">
        <v>452</v>
      </c>
    </row>
    <row r="2" spans="1:29" s="90" customFormat="1">
      <c r="A2" s="85" t="s">
        <v>152</v>
      </c>
      <c r="B2" s="86">
        <v>1907507</v>
      </c>
      <c r="C2" s="86">
        <v>3697540</v>
      </c>
      <c r="D2" s="86">
        <v>889199</v>
      </c>
      <c r="E2" s="86">
        <v>244409</v>
      </c>
      <c r="F2" s="86">
        <v>343241</v>
      </c>
      <c r="G2" s="86">
        <v>2244868</v>
      </c>
      <c r="H2" s="86">
        <v>415553</v>
      </c>
      <c r="I2" s="86">
        <v>244409</v>
      </c>
      <c r="J2" s="86">
        <v>1790033</v>
      </c>
      <c r="K2" s="86">
        <v>-69142</v>
      </c>
      <c r="L2" s="86">
        <v>80013</v>
      </c>
      <c r="M2" s="86">
        <v>98462</v>
      </c>
      <c r="N2" s="86" t="e">
        <f>M2-#REF!</f>
        <v>#REF!</v>
      </c>
      <c r="O2" s="86">
        <v>589913</v>
      </c>
      <c r="P2" s="88">
        <v>80013</v>
      </c>
      <c r="Q2" s="87">
        <v>0</v>
      </c>
      <c r="R2" s="88">
        <v>751797</v>
      </c>
      <c r="S2" s="88">
        <v>1750000</v>
      </c>
      <c r="T2" s="87">
        <f>3783+69975</f>
        <v>73758</v>
      </c>
      <c r="U2" s="89" t="e">
        <f>C2+#REF!/2</f>
        <v>#REF!</v>
      </c>
      <c r="V2" s="89" t="e">
        <f>D2+#REF!/2</f>
        <v>#REF!</v>
      </c>
      <c r="W2" s="89" t="e">
        <f>G2+#REF!/2</f>
        <v>#REF!</v>
      </c>
      <c r="X2" s="89" t="e">
        <f>J2+#REF!/2</f>
        <v>#REF!</v>
      </c>
      <c r="Y2" s="89" t="e">
        <f>F2+#REF!/2</f>
        <v>#REF!</v>
      </c>
      <c r="Z2" s="89" t="e">
        <f>H2+#REF!/2</f>
        <v>#REF!</v>
      </c>
      <c r="AA2" s="89" t="e">
        <f>I2+#REF!/2</f>
        <v>#REF!</v>
      </c>
      <c r="AB2" s="89">
        <v>1</v>
      </c>
      <c r="AC2" s="89">
        <f t="shared" ref="AC2:AC19" si="0">D2/E2</f>
        <v>3.6381598058991282</v>
      </c>
    </row>
    <row r="3" spans="1:29" s="95" customFormat="1" ht="13.15" customHeight="1">
      <c r="A3" s="91" t="s">
        <v>48</v>
      </c>
      <c r="B3" s="92">
        <v>1634946</v>
      </c>
      <c r="C3" s="92">
        <v>3408816</v>
      </c>
      <c r="D3" s="92">
        <v>941621</v>
      </c>
      <c r="E3" s="92">
        <v>2467195</v>
      </c>
      <c r="F3" s="92">
        <v>348049</v>
      </c>
      <c r="G3" s="92">
        <v>2019031</v>
      </c>
      <c r="H3" s="92">
        <v>499372</v>
      </c>
      <c r="I3" s="92">
        <v>521860</v>
      </c>
      <c r="J3" s="92">
        <v>1773870</v>
      </c>
      <c r="K3" s="92">
        <v>301284</v>
      </c>
      <c r="L3" s="92">
        <v>30173</v>
      </c>
      <c r="M3" s="92">
        <v>67076</v>
      </c>
      <c r="N3" s="92" t="e">
        <f>M3-#REF!</f>
        <v>#REF!</v>
      </c>
      <c r="O3" s="92">
        <v>717996</v>
      </c>
      <c r="P3" s="92">
        <v>30173</v>
      </c>
      <c r="Q3" s="93">
        <v>0</v>
      </c>
      <c r="R3" s="92">
        <v>908586</v>
      </c>
      <c r="S3" s="92">
        <v>1750000</v>
      </c>
      <c r="T3" s="93">
        <f>3783+20458</f>
        <v>24241</v>
      </c>
      <c r="U3" s="94" t="e">
        <f>C3+#REF!/2</f>
        <v>#REF!</v>
      </c>
      <c r="V3" s="94" t="e">
        <f>D3+#REF!/2</f>
        <v>#REF!</v>
      </c>
      <c r="W3" s="94" t="e">
        <f>G3+#REF!/2</f>
        <v>#REF!</v>
      </c>
      <c r="X3" s="94" t="e">
        <f>J3+#REF!/2</f>
        <v>#REF!</v>
      </c>
      <c r="Y3" s="94" t="e">
        <f>F3+#REF!/2</f>
        <v>#REF!</v>
      </c>
      <c r="Z3" s="94" t="e">
        <f>H3+#REF!/2</f>
        <v>#REF!</v>
      </c>
      <c r="AA3" s="94" t="e">
        <f>I3+#REF!/2</f>
        <v>#REF!</v>
      </c>
      <c r="AB3" s="94"/>
      <c r="AC3" s="94">
        <f t="shared" si="0"/>
        <v>0.3816564965476989</v>
      </c>
    </row>
    <row r="4" spans="1:29" s="3" customFormat="1">
      <c r="A4" s="4" t="s">
        <v>157</v>
      </c>
      <c r="B4" s="22">
        <v>7036304</v>
      </c>
      <c r="C4" s="22">
        <v>12800330</v>
      </c>
      <c r="D4" s="22">
        <v>10072492</v>
      </c>
      <c r="E4" s="22">
        <v>6693342</v>
      </c>
      <c r="F4" s="22">
        <v>220904</v>
      </c>
      <c r="G4" s="22">
        <v>1159033</v>
      </c>
      <c r="H4" s="22">
        <v>6324872</v>
      </c>
      <c r="I4" s="22">
        <v>5286381</v>
      </c>
      <c r="J4" s="26">
        <v>5764026</v>
      </c>
      <c r="K4" s="22">
        <v>57410</v>
      </c>
      <c r="L4" s="22">
        <v>468259</v>
      </c>
      <c r="M4" s="22">
        <v>2452981</v>
      </c>
      <c r="N4" s="22">
        <f t="shared" ref="N4" si="1">M4-M3</f>
        <v>2385905</v>
      </c>
      <c r="O4" s="22">
        <v>5116969</v>
      </c>
      <c r="P4" s="21">
        <f>220179-14321</f>
        <v>205858</v>
      </c>
      <c r="Q4" s="21">
        <v>14321</v>
      </c>
      <c r="R4" s="21">
        <v>5662297</v>
      </c>
      <c r="S4" s="21">
        <v>3139500</v>
      </c>
      <c r="T4" s="24">
        <f>9465+5894+185065</f>
        <v>200424</v>
      </c>
      <c r="U4" s="41" t="e">
        <f>C4+#REF!/2</f>
        <v>#REF!</v>
      </c>
      <c r="V4" s="41" t="e">
        <f>D4+#REF!/2</f>
        <v>#REF!</v>
      </c>
      <c r="W4" s="41" t="e">
        <f>G4+#REF!/2</f>
        <v>#REF!</v>
      </c>
      <c r="X4" s="41" t="e">
        <f>J4+#REF!/2</f>
        <v>#REF!</v>
      </c>
      <c r="Y4" s="41" t="e">
        <f>F4+#REF!/2</f>
        <v>#REF!</v>
      </c>
      <c r="Z4" s="41" t="e">
        <f>H4+#REF!/2</f>
        <v>#REF!</v>
      </c>
      <c r="AA4" s="41" t="e">
        <f>I4+#REF!/2</f>
        <v>#REF!</v>
      </c>
      <c r="AB4" s="41">
        <v>1</v>
      </c>
      <c r="AC4" s="41">
        <f t="shared" si="0"/>
        <v>1.5048524339560119</v>
      </c>
    </row>
    <row r="5" spans="1:29" s="70" customFormat="1">
      <c r="A5" s="66" t="s">
        <v>155</v>
      </c>
      <c r="B5" s="67">
        <v>10174196</v>
      </c>
      <c r="C5" s="67">
        <v>9923503</v>
      </c>
      <c r="D5" s="67">
        <v>7094327</v>
      </c>
      <c r="E5" s="67">
        <v>9264367</v>
      </c>
      <c r="F5" s="67">
        <v>115340</v>
      </c>
      <c r="G5" s="67">
        <v>847586</v>
      </c>
      <c r="H5" s="67">
        <v>5107795</v>
      </c>
      <c r="I5" s="67">
        <v>6738899</v>
      </c>
      <c r="J5" s="67">
        <v>-250693</v>
      </c>
      <c r="K5" s="67">
        <v>23459</v>
      </c>
      <c r="L5" s="67">
        <v>-3511227</v>
      </c>
      <c r="M5" s="67">
        <v>1054000</v>
      </c>
      <c r="N5" s="67" t="e">
        <f>M5-#REF!</f>
        <v>#REF!</v>
      </c>
      <c r="O5" s="67">
        <v>9100656</v>
      </c>
      <c r="P5" s="67">
        <v>-3497027</v>
      </c>
      <c r="Q5" s="68">
        <v>0</v>
      </c>
      <c r="R5" s="67">
        <v>8157682</v>
      </c>
      <c r="S5" s="67">
        <v>4615065</v>
      </c>
      <c r="T5" s="68">
        <f>36661+194239+4645248</f>
        <v>4876148</v>
      </c>
      <c r="U5" s="69" t="e">
        <f>C5+#REF!/2</f>
        <v>#REF!</v>
      </c>
      <c r="V5" s="69" t="e">
        <f>D5+#REF!/2</f>
        <v>#REF!</v>
      </c>
      <c r="W5" s="69" t="e">
        <f>G5+#REF!/2</f>
        <v>#REF!</v>
      </c>
      <c r="X5" s="69" t="e">
        <f>J5+#REF!/2</f>
        <v>#REF!</v>
      </c>
      <c r="Y5" s="69" t="e">
        <f>F5+#REF!/2</f>
        <v>#REF!</v>
      </c>
      <c r="Z5" s="69" t="e">
        <f>H5+#REF!/2</f>
        <v>#REF!</v>
      </c>
      <c r="AA5" s="69" t="e">
        <f>I5+#REF!/2</f>
        <v>#REF!</v>
      </c>
      <c r="AB5" s="69"/>
      <c r="AC5" s="69">
        <f t="shared" si="0"/>
        <v>0.76576489251775104</v>
      </c>
    </row>
    <row r="6" spans="1:29" s="36" customFormat="1">
      <c r="A6" s="35" t="s">
        <v>51</v>
      </c>
      <c r="B6" s="34">
        <v>403407588</v>
      </c>
      <c r="C6" s="34">
        <v>720550111</v>
      </c>
      <c r="D6" s="34">
        <v>233609332</v>
      </c>
      <c r="E6" s="34">
        <v>182281941</v>
      </c>
      <c r="F6" s="34">
        <v>8990966</v>
      </c>
      <c r="G6" s="34">
        <v>186872577</v>
      </c>
      <c r="H6" s="34">
        <v>66069565</v>
      </c>
      <c r="I6" s="34">
        <v>135504774</v>
      </c>
      <c r="J6" s="34">
        <v>317142523</v>
      </c>
      <c r="K6" s="34">
        <v>46309372</v>
      </c>
      <c r="L6" s="34">
        <v>-35987459</v>
      </c>
      <c r="M6" s="34">
        <v>3047897</v>
      </c>
      <c r="N6" s="34" t="e">
        <f>M6-#REF!</f>
        <v>#REF!</v>
      </c>
      <c r="O6" s="34">
        <v>75779478</v>
      </c>
      <c r="P6" s="42">
        <v>-35987459</v>
      </c>
      <c r="Q6" s="43">
        <v>0</v>
      </c>
      <c r="R6" s="42">
        <v>80299945</v>
      </c>
      <c r="S6" s="42">
        <v>300000000</v>
      </c>
      <c r="T6" s="43">
        <f>15398843+71455065</f>
        <v>86853908</v>
      </c>
      <c r="U6" s="44" t="e">
        <f>C6+#REF!/2</f>
        <v>#REF!</v>
      </c>
      <c r="V6" s="44" t="e">
        <f>D6+#REF!/2</f>
        <v>#REF!</v>
      </c>
      <c r="W6" s="44" t="e">
        <f>G6+#REF!/2</f>
        <v>#REF!</v>
      </c>
      <c r="X6" s="44" t="e">
        <f>J6+#REF!/2</f>
        <v>#REF!</v>
      </c>
      <c r="Y6" s="44" t="e">
        <f>F6+#REF!/2</f>
        <v>#REF!</v>
      </c>
      <c r="Z6" s="44" t="e">
        <f>H6+#REF!/2</f>
        <v>#REF!</v>
      </c>
      <c r="AA6" s="44" t="e">
        <f>I6+#REF!/2</f>
        <v>#REF!</v>
      </c>
      <c r="AB6" s="44">
        <v>1</v>
      </c>
      <c r="AC6" s="44">
        <f>D6/E6</f>
        <v>1.2815824251070489</v>
      </c>
    </row>
    <row r="7" spans="1:29" s="64" customFormat="1">
      <c r="A7" s="60" t="s">
        <v>173</v>
      </c>
      <c r="B7" s="61">
        <v>452066762</v>
      </c>
      <c r="C7" s="61">
        <v>884329690</v>
      </c>
      <c r="D7" s="61">
        <v>160198998</v>
      </c>
      <c r="E7" s="61">
        <v>414005383</v>
      </c>
      <c r="F7" s="61">
        <v>64547233</v>
      </c>
      <c r="G7" s="61">
        <v>26605682</v>
      </c>
      <c r="H7" s="61">
        <v>79270434</v>
      </c>
      <c r="I7" s="61">
        <v>11761388</v>
      </c>
      <c r="J7" s="61">
        <v>432262928</v>
      </c>
      <c r="K7" s="61">
        <v>37555472</v>
      </c>
      <c r="L7" s="61">
        <v>-22368799</v>
      </c>
      <c r="M7" s="61">
        <v>5353156</v>
      </c>
      <c r="N7" s="61">
        <f>M7-M5</f>
        <v>4299156</v>
      </c>
      <c r="O7" s="61">
        <v>60328476</v>
      </c>
      <c r="P7" s="61">
        <v>-7503661</v>
      </c>
      <c r="Q7" s="61">
        <v>15448446</v>
      </c>
      <c r="R7" s="61">
        <v>56303262</v>
      </c>
      <c r="S7" s="61">
        <v>300000000</v>
      </c>
      <c r="T7" s="61">
        <f>77406579+141399991</f>
        <v>218806570</v>
      </c>
      <c r="U7" s="63" t="e">
        <f>C7+#REF!/2</f>
        <v>#REF!</v>
      </c>
      <c r="V7" s="63" t="e">
        <f>D7+#REF!/2</f>
        <v>#REF!</v>
      </c>
      <c r="W7" s="63" t="e">
        <f>G7+#REF!/2</f>
        <v>#REF!</v>
      </c>
      <c r="X7" s="63" t="e">
        <f>J7+#REF!/2</f>
        <v>#REF!</v>
      </c>
      <c r="Y7" s="63" t="e">
        <f>F7+#REF!/2</f>
        <v>#REF!</v>
      </c>
      <c r="Z7" s="63" t="e">
        <f>H7+#REF!/2</f>
        <v>#REF!</v>
      </c>
      <c r="AA7" s="63" t="e">
        <f>I7+#REF!/2</f>
        <v>#REF!</v>
      </c>
      <c r="AB7" s="63"/>
      <c r="AC7" s="63">
        <f t="shared" si="0"/>
        <v>0.38694907017670349</v>
      </c>
    </row>
    <row r="8" spans="1:29" s="3" customFormat="1">
      <c r="A8" s="4" t="s">
        <v>220</v>
      </c>
      <c r="B8" s="22">
        <v>3660778</v>
      </c>
      <c r="C8" s="22">
        <v>6429560</v>
      </c>
      <c r="D8" s="22">
        <v>4594712</v>
      </c>
      <c r="E8" s="22">
        <v>3426231</v>
      </c>
      <c r="F8" s="22">
        <v>26510</v>
      </c>
      <c r="G8" s="22">
        <v>504200</v>
      </c>
      <c r="H8" s="22">
        <v>3741861</v>
      </c>
      <c r="I8" s="22">
        <v>2205158</v>
      </c>
      <c r="J8" s="22">
        <v>2768782</v>
      </c>
      <c r="K8" s="22">
        <v>-448051</v>
      </c>
      <c r="L8" s="22">
        <v>115043</v>
      </c>
      <c r="M8" s="22">
        <v>730700</v>
      </c>
      <c r="N8" s="22" t="e">
        <f>M8-#REF!</f>
        <v>#REF!</v>
      </c>
      <c r="O8" s="22">
        <v>2938354</v>
      </c>
      <c r="P8" s="21">
        <v>134376</v>
      </c>
      <c r="Q8" s="24">
        <v>0</v>
      </c>
      <c r="R8" s="21">
        <v>3321268</v>
      </c>
      <c r="S8" s="21">
        <v>2285047</v>
      </c>
      <c r="T8" s="24">
        <f>8346+24543</f>
        <v>32889</v>
      </c>
      <c r="U8" s="41" t="e">
        <f>C8+#REF!/2</f>
        <v>#REF!</v>
      </c>
      <c r="V8" s="41" t="e">
        <f>D8+#REF!/2</f>
        <v>#REF!</v>
      </c>
      <c r="W8" s="41" t="e">
        <f>G8+#REF!/2</f>
        <v>#REF!</v>
      </c>
      <c r="X8" s="41" t="e">
        <f>J8+#REF!/2</f>
        <v>#REF!</v>
      </c>
      <c r="Y8" s="41" t="e">
        <f>F8+#REF!/2</f>
        <v>#REF!</v>
      </c>
      <c r="Z8" s="41" t="e">
        <f>H8+#REF!/2</f>
        <v>#REF!</v>
      </c>
      <c r="AA8" s="41" t="e">
        <f>I8+#REF!/2</f>
        <v>#REF!</v>
      </c>
      <c r="AB8" s="41">
        <v>1</v>
      </c>
      <c r="AC8" s="41">
        <f t="shared" si="0"/>
        <v>1.3410397605999129</v>
      </c>
    </row>
    <row r="9" spans="1:29" s="70" customFormat="1">
      <c r="A9" s="66" t="s">
        <v>216</v>
      </c>
      <c r="B9" s="67">
        <v>6342286</v>
      </c>
      <c r="C9" s="67">
        <v>7591246</v>
      </c>
      <c r="D9" s="67">
        <v>307855</v>
      </c>
      <c r="E9" s="67">
        <v>6342286</v>
      </c>
      <c r="F9" s="67">
        <v>40033</v>
      </c>
      <c r="G9" s="67">
        <v>420432</v>
      </c>
      <c r="H9" s="67">
        <v>331251</v>
      </c>
      <c r="I9" s="67">
        <v>3292485</v>
      </c>
      <c r="J9" s="67">
        <v>1248960</v>
      </c>
      <c r="K9" s="67">
        <v>-219900</v>
      </c>
      <c r="L9" s="67">
        <v>-815303</v>
      </c>
      <c r="M9" s="67">
        <v>403020</v>
      </c>
      <c r="N9" s="67" t="e">
        <f>M9-#REF!</f>
        <v>#REF!</v>
      </c>
      <c r="O9" s="67">
        <v>3623566</v>
      </c>
      <c r="P9" s="67">
        <v>-802035</v>
      </c>
      <c r="Q9" s="68">
        <v>0</v>
      </c>
      <c r="R9" s="67">
        <v>3258962</v>
      </c>
      <c r="S9" s="67">
        <v>2285047</v>
      </c>
      <c r="T9" s="68">
        <f>24543+65686</f>
        <v>90229</v>
      </c>
      <c r="U9" s="69" t="e">
        <f>C9+#REF!/2</f>
        <v>#REF!</v>
      </c>
      <c r="V9" s="69" t="e">
        <f>D9+#REF!/2</f>
        <v>#REF!</v>
      </c>
      <c r="W9" s="69" t="e">
        <f>G9+#REF!/2</f>
        <v>#REF!</v>
      </c>
      <c r="X9" s="69" t="e">
        <f>J9+#REF!/2</f>
        <v>#REF!</v>
      </c>
      <c r="Y9" s="69" t="e">
        <f>F9+#REF!/2</f>
        <v>#REF!</v>
      </c>
      <c r="Z9" s="69" t="e">
        <f>H9+#REF!/2</f>
        <v>#REF!</v>
      </c>
      <c r="AA9" s="69" t="e">
        <f>I9+#REF!/2</f>
        <v>#REF!</v>
      </c>
      <c r="AB9" s="69"/>
      <c r="AC9" s="69">
        <f t="shared" si="0"/>
        <v>4.8540068990896974E-2</v>
      </c>
    </row>
    <row r="10" spans="1:29" s="90" customFormat="1">
      <c r="A10" s="85" t="s">
        <v>299</v>
      </c>
      <c r="B10" s="86">
        <v>1221751</v>
      </c>
      <c r="C10" s="86">
        <v>2510285</v>
      </c>
      <c r="D10" s="86">
        <v>240893</v>
      </c>
      <c r="E10" s="86">
        <v>1172769</v>
      </c>
      <c r="F10" s="86">
        <v>20864</v>
      </c>
      <c r="G10" s="86">
        <v>1559695</v>
      </c>
      <c r="H10" s="86">
        <v>58278</v>
      </c>
      <c r="I10" s="86">
        <v>77185</v>
      </c>
      <c r="J10" s="86">
        <v>1288534</v>
      </c>
      <c r="K10" s="86">
        <v>80492</v>
      </c>
      <c r="L10" s="86">
        <v>-72695</v>
      </c>
      <c r="M10" s="86">
        <v>42174</v>
      </c>
      <c r="N10" s="86" t="e">
        <f>M10-#REF!</f>
        <v>#REF!</v>
      </c>
      <c r="O10" s="86">
        <v>229084</v>
      </c>
      <c r="P10" s="87"/>
      <c r="Q10" s="87"/>
      <c r="R10" s="88">
        <v>256362</v>
      </c>
      <c r="S10" s="87"/>
      <c r="T10" s="87"/>
      <c r="U10" s="89" t="e">
        <f>C10+#REF!/2</f>
        <v>#REF!</v>
      </c>
      <c r="V10" s="89" t="e">
        <f>D10+#REF!/2</f>
        <v>#REF!</v>
      </c>
      <c r="W10" s="89" t="e">
        <f>G10+#REF!/2</f>
        <v>#REF!</v>
      </c>
      <c r="X10" s="89" t="e">
        <f>J10+#REF!/2</f>
        <v>#REF!</v>
      </c>
      <c r="Y10" s="89" t="e">
        <f>F10+#REF!/2</f>
        <v>#REF!</v>
      </c>
      <c r="Z10" s="89" t="e">
        <f>H10+#REF!/2</f>
        <v>#REF!</v>
      </c>
      <c r="AA10" s="89" t="e">
        <f>I10+#REF!/2</f>
        <v>#REF!</v>
      </c>
      <c r="AB10" s="89">
        <v>1</v>
      </c>
      <c r="AC10" s="89">
        <f t="shared" si="0"/>
        <v>0.20540532705076617</v>
      </c>
    </row>
    <row r="11" spans="1:29" s="95" customFormat="1">
      <c r="A11" s="91" t="s">
        <v>296</v>
      </c>
      <c r="B11" s="92">
        <v>732343</v>
      </c>
      <c r="C11" s="92">
        <v>1023568</v>
      </c>
      <c r="D11" s="92">
        <v>63147</v>
      </c>
      <c r="E11" s="92">
        <v>730602</v>
      </c>
      <c r="F11" s="92">
        <v>7583</v>
      </c>
      <c r="G11" s="92">
        <v>686554</v>
      </c>
      <c r="H11" s="92">
        <v>29006</v>
      </c>
      <c r="I11" s="92">
        <v>234902</v>
      </c>
      <c r="J11" s="92">
        <v>291225</v>
      </c>
      <c r="K11" s="92">
        <v>45040</v>
      </c>
      <c r="L11" s="92">
        <v>10028</v>
      </c>
      <c r="M11" s="92">
        <v>26251</v>
      </c>
      <c r="N11" s="92" t="e">
        <f>M11-#REF!</f>
        <v>#REF!</v>
      </c>
      <c r="O11" s="92">
        <v>90095</v>
      </c>
      <c r="P11" s="92">
        <v>10028</v>
      </c>
      <c r="Q11" s="93">
        <v>0</v>
      </c>
      <c r="R11" s="92">
        <v>127700</v>
      </c>
      <c r="S11" s="92">
        <v>551667</v>
      </c>
      <c r="T11" s="93">
        <v>0</v>
      </c>
      <c r="U11" s="94" t="e">
        <f>C11+#REF!/2</f>
        <v>#REF!</v>
      </c>
      <c r="V11" s="94" t="e">
        <f>D11+#REF!/2</f>
        <v>#REF!</v>
      </c>
      <c r="W11" s="94" t="e">
        <f>G11+#REF!/2</f>
        <v>#REF!</v>
      </c>
      <c r="X11" s="94" t="e">
        <f>J11+#REF!/2</f>
        <v>#REF!</v>
      </c>
      <c r="Y11" s="94" t="e">
        <f>F11+#REF!/2</f>
        <v>#REF!</v>
      </c>
      <c r="Z11" s="94" t="e">
        <f>H11+#REF!/2</f>
        <v>#REF!</v>
      </c>
      <c r="AA11" s="94" t="e">
        <f>I11+#REF!/2</f>
        <v>#REF!</v>
      </c>
      <c r="AB11" s="94"/>
      <c r="AC11" s="94">
        <f t="shared" si="0"/>
        <v>8.6431463368564554E-2</v>
      </c>
    </row>
    <row r="12" spans="1:29" s="36" customFormat="1">
      <c r="A12" s="38" t="s">
        <v>306</v>
      </c>
      <c r="B12" s="39">
        <v>1042424</v>
      </c>
      <c r="C12" s="39">
        <v>3248529</v>
      </c>
      <c r="D12" s="39">
        <v>1792807</v>
      </c>
      <c r="E12" s="39">
        <v>739664</v>
      </c>
      <c r="F12" s="39">
        <v>419819</v>
      </c>
      <c r="G12" s="39">
        <v>1103813</v>
      </c>
      <c r="H12" s="39">
        <v>1212267</v>
      </c>
      <c r="I12" s="39">
        <v>278660</v>
      </c>
      <c r="J12" s="39">
        <v>2206105</v>
      </c>
      <c r="K12" s="39">
        <v>41597</v>
      </c>
      <c r="L12" s="39">
        <v>233790</v>
      </c>
      <c r="M12" s="39">
        <v>120925</v>
      </c>
      <c r="N12" s="34" t="e">
        <f>M12-#REF!</f>
        <v>#REF!</v>
      </c>
      <c r="O12" s="39">
        <v>585086</v>
      </c>
      <c r="P12" s="39">
        <v>202075</v>
      </c>
      <c r="Q12" s="40">
        <v>0</v>
      </c>
      <c r="R12" s="39">
        <v>1442257</v>
      </c>
      <c r="S12" s="39">
        <v>1000000</v>
      </c>
      <c r="T12" s="40">
        <f>184819+793+8308</f>
        <v>193920</v>
      </c>
      <c r="U12" s="44" t="e">
        <f>C12+#REF!/2</f>
        <v>#REF!</v>
      </c>
      <c r="V12" s="44" t="e">
        <f>D12+#REF!/2</f>
        <v>#REF!</v>
      </c>
      <c r="W12" s="44" t="e">
        <f>G12+#REF!/2</f>
        <v>#REF!</v>
      </c>
      <c r="X12" s="44" t="e">
        <f>J12+#REF!/2</f>
        <v>#REF!</v>
      </c>
      <c r="Y12" s="44" t="e">
        <f>F12+#REF!/2</f>
        <v>#REF!</v>
      </c>
      <c r="Z12" s="44" t="e">
        <f>H12+#REF!/2</f>
        <v>#REF!</v>
      </c>
      <c r="AA12" s="44" t="e">
        <f>I12+#REF!/2</f>
        <v>#REF!</v>
      </c>
      <c r="AB12" s="44">
        <v>1</v>
      </c>
      <c r="AC12" s="44">
        <f t="shared" si="0"/>
        <v>2.4238127041467479</v>
      </c>
    </row>
    <row r="13" spans="1:29" s="64" customFormat="1">
      <c r="A13" s="60" t="s">
        <v>64</v>
      </c>
      <c r="B13" s="61">
        <v>1317400</v>
      </c>
      <c r="C13" s="61">
        <v>3527700</v>
      </c>
      <c r="D13" s="61">
        <v>2044000</v>
      </c>
      <c r="E13" s="61">
        <v>361300000</v>
      </c>
      <c r="F13" s="61">
        <v>328000</v>
      </c>
      <c r="G13" s="71">
        <v>1156.9000000000001</v>
      </c>
      <c r="H13" s="61">
        <v>1547600</v>
      </c>
      <c r="I13" s="61">
        <v>361300</v>
      </c>
      <c r="J13" s="71">
        <v>2210.3000000000002</v>
      </c>
      <c r="K13" s="61">
        <v>82400</v>
      </c>
      <c r="L13" s="62">
        <v>90.3</v>
      </c>
      <c r="M13" s="62">
        <v>168.5</v>
      </c>
      <c r="N13" s="61" t="e">
        <f>M13-#REF!</f>
        <v>#REF!</v>
      </c>
      <c r="O13" s="61">
        <v>626600</v>
      </c>
      <c r="P13" s="62">
        <v>90.3</v>
      </c>
      <c r="Q13" s="62">
        <v>0</v>
      </c>
      <c r="R13" s="61">
        <v>1273400</v>
      </c>
      <c r="S13" s="71">
        <v>1124.8</v>
      </c>
      <c r="T13" s="62">
        <f>184.8+136.6+2</f>
        <v>323.39999999999998</v>
      </c>
      <c r="U13" s="63">
        <f>C13+C26/2</f>
        <v>117255795</v>
      </c>
      <c r="V13" s="63">
        <f>D13+D26/2</f>
        <v>72495798</v>
      </c>
      <c r="W13" s="63">
        <f>G13+G26/2</f>
        <v>42297202.399999999</v>
      </c>
      <c r="X13" s="63">
        <f>J13+J26/2</f>
        <v>94292255.299999997</v>
      </c>
      <c r="Y13" s="63">
        <f>F13+F26/2</f>
        <v>32268249.5</v>
      </c>
      <c r="Z13" s="63">
        <f>H13+H26/2</f>
        <v>36549939</v>
      </c>
      <c r="AA13" s="63">
        <f>I13+I26/2</f>
        <v>10463601.5</v>
      </c>
      <c r="AB13" s="63"/>
      <c r="AC13" s="63">
        <f t="shared" si="0"/>
        <v>5.6573484638804319E-3</v>
      </c>
    </row>
    <row r="14" spans="1:29" s="3" customFormat="1">
      <c r="A14" s="4" t="s">
        <v>273</v>
      </c>
      <c r="B14" s="22">
        <v>5073646</v>
      </c>
      <c r="C14" s="22">
        <v>6367040</v>
      </c>
      <c r="D14" s="22">
        <v>2704202</v>
      </c>
      <c r="E14" s="22">
        <v>2231963</v>
      </c>
      <c r="F14" s="22">
        <v>129528</v>
      </c>
      <c r="G14" s="22">
        <v>697951</v>
      </c>
      <c r="H14" s="22">
        <v>1094479</v>
      </c>
      <c r="I14" s="22">
        <v>984785</v>
      </c>
      <c r="J14" s="22">
        <v>1293394</v>
      </c>
      <c r="K14" s="22">
        <v>306860</v>
      </c>
      <c r="L14" s="22">
        <v>110625</v>
      </c>
      <c r="M14" s="22">
        <v>383353</v>
      </c>
      <c r="N14" s="22">
        <f t="shared" ref="N14" si="2">M14-M13</f>
        <v>383184.5</v>
      </c>
      <c r="O14" s="22">
        <v>1394902</v>
      </c>
      <c r="P14" s="21">
        <v>110625</v>
      </c>
      <c r="Q14" s="24">
        <v>0</v>
      </c>
      <c r="R14" s="21">
        <v>1710626</v>
      </c>
      <c r="S14" s="21">
        <v>1791333</v>
      </c>
      <c r="T14" s="24">
        <f>51883-7068</f>
        <v>44815</v>
      </c>
      <c r="U14" s="41" t="e">
        <f>C14+#REF!/2</f>
        <v>#REF!</v>
      </c>
      <c r="V14" s="41" t="e">
        <f>D14+#REF!/2</f>
        <v>#REF!</v>
      </c>
      <c r="W14" s="41" t="e">
        <f>G14+#REF!/2</f>
        <v>#REF!</v>
      </c>
      <c r="X14" s="41" t="e">
        <f>J14+#REF!/2</f>
        <v>#REF!</v>
      </c>
      <c r="Y14" s="41" t="e">
        <f>F14+#REF!/2</f>
        <v>#REF!</v>
      </c>
      <c r="Z14" s="41" t="e">
        <f>H14+#REF!/2</f>
        <v>#REF!</v>
      </c>
      <c r="AA14" s="41" t="e">
        <f>I14+#REF!/2</f>
        <v>#REF!</v>
      </c>
      <c r="AB14" s="41">
        <v>1</v>
      </c>
      <c r="AC14" s="59">
        <f t="shared" si="0"/>
        <v>1.2115801202797716</v>
      </c>
    </row>
    <row r="15" spans="1:29" s="70" customFormat="1">
      <c r="A15" s="66" t="s">
        <v>271</v>
      </c>
      <c r="B15" s="67">
        <v>4810536</v>
      </c>
      <c r="C15" s="67">
        <v>6001711</v>
      </c>
      <c r="D15" s="67">
        <v>2326623</v>
      </c>
      <c r="E15" s="67">
        <v>4078774</v>
      </c>
      <c r="F15" s="67">
        <v>44301</v>
      </c>
      <c r="G15" s="67">
        <v>413782</v>
      </c>
      <c r="H15" s="67">
        <v>836018</v>
      </c>
      <c r="I15" s="67">
        <v>1419188</v>
      </c>
      <c r="J15" s="67">
        <v>1191175</v>
      </c>
      <c r="K15" s="67">
        <v>298266</v>
      </c>
      <c r="L15" s="67">
        <v>-98757</v>
      </c>
      <c r="M15" s="67">
        <v>342165</v>
      </c>
      <c r="N15" s="67" t="e">
        <f>M15-#REF!</f>
        <v>#REF!</v>
      </c>
      <c r="O15" s="67">
        <v>555269</v>
      </c>
      <c r="P15" s="67">
        <v>-98757</v>
      </c>
      <c r="Q15" s="68">
        <v>0</v>
      </c>
      <c r="R15" s="67">
        <v>857814</v>
      </c>
      <c r="S15" s="67">
        <v>1791333</v>
      </c>
      <c r="T15" s="68">
        <f>7068+37747</f>
        <v>44815</v>
      </c>
      <c r="U15" s="69">
        <f>C15+C20/2</f>
        <v>7656335.5</v>
      </c>
      <c r="V15" s="69">
        <f>D15+D20/2</f>
        <v>2921014.5</v>
      </c>
      <c r="W15" s="69">
        <f>G15+G20/2</f>
        <v>1401349.5</v>
      </c>
      <c r="X15" s="69">
        <f>J15+J20/2</f>
        <v>2298974</v>
      </c>
      <c r="Y15" s="69">
        <f>F15+F20/2</f>
        <v>210822</v>
      </c>
      <c r="Z15" s="69">
        <f>H15+H20/2</f>
        <v>1078133.5</v>
      </c>
      <c r="AA15" s="69">
        <f>I15+I20/2</f>
        <v>1457608</v>
      </c>
      <c r="AB15" s="69"/>
      <c r="AC15" s="65">
        <f t="shared" si="0"/>
        <v>0.57042214155528104</v>
      </c>
    </row>
    <row r="16" spans="1:29" s="3" customFormat="1">
      <c r="A16" s="4" t="s">
        <v>354</v>
      </c>
      <c r="B16" s="22">
        <v>814298</v>
      </c>
      <c r="C16" s="22">
        <v>1377708</v>
      </c>
      <c r="D16" s="22">
        <v>278053</v>
      </c>
      <c r="E16" s="22">
        <v>271847</v>
      </c>
      <c r="F16" s="22">
        <v>31908</v>
      </c>
      <c r="G16" s="22">
        <v>70712</v>
      </c>
      <c r="H16" s="22">
        <v>66174</v>
      </c>
      <c r="I16" s="22">
        <v>48398</v>
      </c>
      <c r="J16" s="22">
        <v>563408</v>
      </c>
      <c r="K16" s="22">
        <v>-1225</v>
      </c>
      <c r="L16" s="22">
        <v>16647</v>
      </c>
      <c r="M16" s="22">
        <v>32253</v>
      </c>
      <c r="N16" s="22" t="e">
        <f>M16-#REF!</f>
        <v>#REF!</v>
      </c>
      <c r="O16" s="22">
        <v>83884</v>
      </c>
      <c r="P16" s="21">
        <v>16288</v>
      </c>
      <c r="Q16" s="24">
        <v>0</v>
      </c>
      <c r="R16" s="21">
        <v>109501</v>
      </c>
      <c r="S16" s="21">
        <v>129510</v>
      </c>
      <c r="T16" s="24">
        <v>0</v>
      </c>
      <c r="U16" s="41" t="e">
        <f>C16+#REF!/2</f>
        <v>#REF!</v>
      </c>
      <c r="V16" s="41" t="e">
        <f>D16+#REF!/2</f>
        <v>#REF!</v>
      </c>
      <c r="W16" s="41" t="e">
        <f>G16+#REF!/2</f>
        <v>#REF!</v>
      </c>
      <c r="X16" s="41" t="e">
        <f>J16+#REF!/2</f>
        <v>#REF!</v>
      </c>
      <c r="Y16" s="41" t="e">
        <f>F16+#REF!/2</f>
        <v>#REF!</v>
      </c>
      <c r="Z16" s="41" t="e">
        <f>H16+#REF!/2</f>
        <v>#REF!</v>
      </c>
      <c r="AA16" s="41" t="e">
        <f>I16+#REF!/2</f>
        <v>#REF!</v>
      </c>
      <c r="AB16" s="41">
        <v>1</v>
      </c>
      <c r="AC16" s="59">
        <f t="shared" si="0"/>
        <v>1.0228290177930968</v>
      </c>
    </row>
    <row r="17" spans="1:29" s="70" customFormat="1">
      <c r="A17" s="66" t="s">
        <v>71</v>
      </c>
      <c r="B17" s="67">
        <v>759178</v>
      </c>
      <c r="C17" s="67">
        <v>1265293</v>
      </c>
      <c r="D17" s="67">
        <v>361571</v>
      </c>
      <c r="E17" s="67">
        <v>536021</v>
      </c>
      <c r="F17" s="67">
        <v>33194</v>
      </c>
      <c r="G17" s="67">
        <v>72314</v>
      </c>
      <c r="H17" s="67">
        <v>3755</v>
      </c>
      <c r="I17" s="67">
        <v>48364</v>
      </c>
      <c r="J17" s="67">
        <v>506115</v>
      </c>
      <c r="K17" s="67">
        <v>19971</v>
      </c>
      <c r="L17" s="67">
        <v>26187</v>
      </c>
      <c r="M17" s="67">
        <v>38436</v>
      </c>
      <c r="N17" s="67" t="e">
        <f>M17-#REF!</f>
        <v>#REF!</v>
      </c>
      <c r="O17" s="67">
        <v>90441</v>
      </c>
      <c r="P17" s="67">
        <v>27872</v>
      </c>
      <c r="Q17" s="68">
        <v>0</v>
      </c>
      <c r="R17" s="67">
        <v>110510</v>
      </c>
      <c r="S17" s="67">
        <v>135985</v>
      </c>
      <c r="T17" s="68">
        <v>0</v>
      </c>
      <c r="U17" s="69" t="e">
        <f>C17+#REF!/2</f>
        <v>#REF!</v>
      </c>
      <c r="V17" s="69" t="e">
        <f>D17+#REF!/2</f>
        <v>#REF!</v>
      </c>
      <c r="W17" s="69" t="e">
        <f>G17+#REF!/2</f>
        <v>#REF!</v>
      </c>
      <c r="X17" s="69" t="e">
        <f>J17+#REF!/2</f>
        <v>#REF!</v>
      </c>
      <c r="Y17" s="69" t="e">
        <f>F17+#REF!/2</f>
        <v>#REF!</v>
      </c>
      <c r="Z17" s="69" t="e">
        <f>H17+#REF!/2</f>
        <v>#REF!</v>
      </c>
      <c r="AA17" s="69" t="e">
        <f>I17+#REF!/2</f>
        <v>#REF!</v>
      </c>
      <c r="AB17" s="69"/>
      <c r="AC17" s="65">
        <f t="shared" si="0"/>
        <v>0.67454633307277145</v>
      </c>
    </row>
    <row r="18" spans="1:29" s="36" customFormat="1">
      <c r="A18" s="38" t="s">
        <v>314</v>
      </c>
      <c r="B18" s="34">
        <v>755394</v>
      </c>
      <c r="C18" s="34">
        <v>1045634</v>
      </c>
      <c r="D18" s="34">
        <v>337628</v>
      </c>
      <c r="E18" s="34">
        <v>162326</v>
      </c>
      <c r="F18" s="34">
        <v>48899</v>
      </c>
      <c r="G18" s="34">
        <v>210155</v>
      </c>
      <c r="H18" s="34">
        <v>124228</v>
      </c>
      <c r="I18" s="34">
        <v>69094</v>
      </c>
      <c r="J18" s="34">
        <v>290240</v>
      </c>
      <c r="K18" s="34">
        <v>-70092</v>
      </c>
      <c r="L18" s="34">
        <v>-150979</v>
      </c>
      <c r="M18" s="34">
        <v>86606</v>
      </c>
      <c r="N18" s="34">
        <f t="shared" ref="N18:N19" si="3">M18-M17</f>
        <v>48170</v>
      </c>
      <c r="O18" s="34">
        <v>75131</v>
      </c>
      <c r="P18" s="40"/>
      <c r="Q18" s="40"/>
      <c r="R18" s="42">
        <v>146481</v>
      </c>
      <c r="S18" s="40"/>
      <c r="T18" s="40"/>
      <c r="U18" s="44">
        <f t="shared" ref="U18:V19" si="4">C18+C19/2</f>
        <v>1401151.5</v>
      </c>
      <c r="V18" s="44">
        <f t="shared" si="4"/>
        <v>461787</v>
      </c>
      <c r="W18" s="44">
        <f t="shared" ref="W18:W19" si="5">G18+G19/2</f>
        <v>255735</v>
      </c>
      <c r="X18" s="44">
        <f t="shared" ref="X18:X19" si="6">J18+J19/2</f>
        <v>314285</v>
      </c>
      <c r="Y18" s="44">
        <f t="shared" ref="Y18:Y19" si="7">F18+F19/2</f>
        <v>52103.5</v>
      </c>
      <c r="Z18" s="44">
        <f t="shared" ref="Z18:AA19" si="8">H18+H19/2</f>
        <v>208858.5</v>
      </c>
      <c r="AA18" s="44">
        <f t="shared" si="8"/>
        <v>127943.5</v>
      </c>
      <c r="AB18" s="44">
        <v>1</v>
      </c>
      <c r="AC18" s="44">
        <f t="shared" si="0"/>
        <v>2.0799379027389326</v>
      </c>
    </row>
    <row r="19" spans="1:29" s="64" customFormat="1">
      <c r="A19" s="60" t="s">
        <v>66</v>
      </c>
      <c r="B19" s="61">
        <v>662945</v>
      </c>
      <c r="C19" s="61">
        <v>711035</v>
      </c>
      <c r="D19" s="61">
        <v>248318</v>
      </c>
      <c r="E19" s="61">
        <v>300553</v>
      </c>
      <c r="F19" s="61">
        <v>6409</v>
      </c>
      <c r="G19" s="61">
        <v>91160</v>
      </c>
      <c r="H19" s="61">
        <v>169261</v>
      </c>
      <c r="I19" s="61">
        <v>117699</v>
      </c>
      <c r="J19" s="61">
        <v>48090</v>
      </c>
      <c r="K19" s="61">
        <v>-12822</v>
      </c>
      <c r="L19" s="61">
        <v>-242150</v>
      </c>
      <c r="M19" s="61">
        <v>14859</v>
      </c>
      <c r="N19" s="61">
        <f t="shared" si="3"/>
        <v>-71747</v>
      </c>
      <c r="O19" s="61">
        <v>68278</v>
      </c>
      <c r="P19" s="62"/>
      <c r="Q19" s="62"/>
      <c r="R19" s="61">
        <v>99610</v>
      </c>
      <c r="S19" s="62"/>
      <c r="T19" s="62"/>
      <c r="U19" s="63">
        <f t="shared" si="4"/>
        <v>2365659.5</v>
      </c>
      <c r="V19" s="63">
        <f t="shared" si="4"/>
        <v>842709.5</v>
      </c>
      <c r="W19" s="63">
        <f t="shared" si="5"/>
        <v>1078727.5</v>
      </c>
      <c r="X19" s="63">
        <f t="shared" si="6"/>
        <v>1155889</v>
      </c>
      <c r="Y19" s="63">
        <f t="shared" si="7"/>
        <v>172930</v>
      </c>
      <c r="Z19" s="63">
        <f t="shared" si="8"/>
        <v>411376.5</v>
      </c>
      <c r="AA19" s="63">
        <f t="shared" si="8"/>
        <v>156119</v>
      </c>
      <c r="AB19" s="63"/>
      <c r="AC19" s="63">
        <f t="shared" si="0"/>
        <v>0.8262036978502959</v>
      </c>
    </row>
    <row r="20" spans="1:29" s="36" customFormat="1">
      <c r="A20" s="35" t="s">
        <v>78</v>
      </c>
      <c r="B20" s="42">
        <v>1093651</v>
      </c>
      <c r="C20" s="42">
        <v>3309249</v>
      </c>
      <c r="D20" s="42">
        <v>1188783</v>
      </c>
      <c r="E20" s="42">
        <v>338139</v>
      </c>
      <c r="F20" s="42">
        <v>333042</v>
      </c>
      <c r="G20" s="34">
        <v>1975135</v>
      </c>
      <c r="H20" s="42">
        <v>484231</v>
      </c>
      <c r="I20" s="42">
        <v>76840</v>
      </c>
      <c r="J20" s="34">
        <v>2215598</v>
      </c>
      <c r="K20" s="42">
        <v>228709</v>
      </c>
      <c r="L20" s="34">
        <v>223723</v>
      </c>
      <c r="M20" s="34">
        <v>191010</v>
      </c>
      <c r="N20" s="34" t="e">
        <f>M20-#REF!</f>
        <v>#REF!</v>
      </c>
      <c r="O20" s="74">
        <v>1208.682</v>
      </c>
      <c r="P20" s="42">
        <v>223723</v>
      </c>
      <c r="Q20" s="43">
        <v>0</v>
      </c>
      <c r="R20" s="42">
        <v>1638984</v>
      </c>
      <c r="S20" s="42">
        <v>404352</v>
      </c>
      <c r="T20" s="42">
        <f>1337442-202176</f>
        <v>1135266</v>
      </c>
      <c r="U20" s="44" t="e">
        <f>C20+#REF!/2</f>
        <v>#REF!</v>
      </c>
      <c r="V20" s="44" t="e">
        <f>D20+#REF!/2</f>
        <v>#REF!</v>
      </c>
      <c r="W20" s="44" t="e">
        <f>G20+#REF!/2</f>
        <v>#REF!</v>
      </c>
      <c r="X20" s="44" t="e">
        <f>J20+#REF!/2</f>
        <v>#REF!</v>
      </c>
      <c r="Y20" s="44" t="e">
        <f>F20+#REF!/2</f>
        <v>#REF!</v>
      </c>
      <c r="Z20" s="44" t="e">
        <f>H20+#REF!/2</f>
        <v>#REF!</v>
      </c>
      <c r="AA20" s="44" t="e">
        <f>I20+#REF!/2</f>
        <v>#REF!</v>
      </c>
      <c r="AB20" s="44">
        <v>0</v>
      </c>
      <c r="AC20" s="44">
        <f t="shared" ref="AC20:AC21" si="9">D20/E20</f>
        <v>3.5156636767719784</v>
      </c>
    </row>
    <row r="21" spans="1:29" s="84" customFormat="1" ht="15" customHeight="1">
      <c r="A21" s="80" t="s">
        <v>40</v>
      </c>
      <c r="B21" s="81">
        <v>1683531</v>
      </c>
      <c r="C21" s="81">
        <v>4699005</v>
      </c>
      <c r="D21" s="81">
        <v>1604439</v>
      </c>
      <c r="E21" s="81">
        <v>352665</v>
      </c>
      <c r="F21" s="81">
        <v>442235</v>
      </c>
      <c r="G21" s="81">
        <v>2637323</v>
      </c>
      <c r="H21" s="81">
        <v>454877</v>
      </c>
      <c r="I21" s="81">
        <v>100457</v>
      </c>
      <c r="J21" s="81">
        <v>3015474</v>
      </c>
      <c r="K21" s="81">
        <v>404280</v>
      </c>
      <c r="L21" s="81">
        <v>283543</v>
      </c>
      <c r="M21" s="81">
        <v>503154</v>
      </c>
      <c r="N21" s="81" t="e">
        <f>M21-#REF!</f>
        <v>#REF!</v>
      </c>
      <c r="O21" s="81">
        <v>1223827</v>
      </c>
      <c r="P21" s="81">
        <v>283543</v>
      </c>
      <c r="Q21" s="82">
        <v>0</v>
      </c>
      <c r="R21" s="81">
        <v>1606575</v>
      </c>
      <c r="S21" s="81">
        <v>444787</v>
      </c>
      <c r="T21" s="82">
        <f>1762407-222394</f>
        <v>1540013</v>
      </c>
      <c r="U21" s="83" t="e">
        <f>C21+#REF!/2</f>
        <v>#REF!</v>
      </c>
      <c r="V21" s="83" t="e">
        <f>D21+#REF!/2</f>
        <v>#REF!</v>
      </c>
      <c r="W21" s="83" t="e">
        <f>G21+#REF!/2</f>
        <v>#REF!</v>
      </c>
      <c r="X21" s="83" t="e">
        <f>J21+#REF!/2</f>
        <v>#REF!</v>
      </c>
      <c r="Y21" s="83" t="e">
        <f>F21+#REF!/2</f>
        <v>#REF!</v>
      </c>
      <c r="Z21" s="83" t="e">
        <f>H21+#REF!/2</f>
        <v>#REF!</v>
      </c>
      <c r="AA21" s="83" t="e">
        <f>I21+#REF!/2</f>
        <v>#REF!</v>
      </c>
      <c r="AB21" s="83"/>
      <c r="AC21" s="83">
        <f t="shared" si="9"/>
        <v>4.5494704606354475</v>
      </c>
    </row>
    <row r="22" spans="1:29" s="3" customFormat="1">
      <c r="A22" s="4" t="s">
        <v>149</v>
      </c>
      <c r="B22" s="22">
        <v>26427</v>
      </c>
      <c r="C22" s="22">
        <v>2514924</v>
      </c>
      <c r="D22" s="22">
        <v>2514924</v>
      </c>
      <c r="E22" s="22">
        <v>26427</v>
      </c>
      <c r="F22" s="22">
        <v>0</v>
      </c>
      <c r="G22" s="23"/>
      <c r="H22" s="22">
        <v>1515</v>
      </c>
      <c r="I22" s="22">
        <v>26427</v>
      </c>
      <c r="J22" s="23"/>
      <c r="K22" s="22">
        <v>8195</v>
      </c>
      <c r="L22" s="23" t="s">
        <v>427</v>
      </c>
      <c r="M22" s="23"/>
      <c r="N22" s="22" t="e">
        <f>M22-M1</f>
        <v>#VALUE!</v>
      </c>
      <c r="O22" s="22">
        <v>16024</v>
      </c>
      <c r="P22" s="24"/>
      <c r="Q22" s="24"/>
      <c r="R22" s="21">
        <v>1525</v>
      </c>
      <c r="S22" s="24"/>
      <c r="T22" s="24"/>
      <c r="U22" s="41" t="e">
        <f>C22+#REF!/2</f>
        <v>#REF!</v>
      </c>
      <c r="V22" s="41" t="e">
        <f>D22+#REF!/2</f>
        <v>#REF!</v>
      </c>
      <c r="W22" s="41" t="e">
        <f>G22+#REF!/2</f>
        <v>#REF!</v>
      </c>
      <c r="X22" s="41" t="e">
        <f>J22+#REF!/2</f>
        <v>#REF!</v>
      </c>
      <c r="Y22" s="41" t="e">
        <f>F22+#REF!/2</f>
        <v>#REF!</v>
      </c>
      <c r="Z22" s="41" t="e">
        <f>H22+#REF!/2</f>
        <v>#REF!</v>
      </c>
      <c r="AA22" s="41" t="e">
        <f>I22+#REF!/2</f>
        <v>#REF!</v>
      </c>
      <c r="AB22" s="41">
        <v>0</v>
      </c>
      <c r="AC22" s="41">
        <f t="shared" ref="AC22:AC23" si="10">D22/E22</f>
        <v>95.164944942672264</v>
      </c>
    </row>
    <row r="23" spans="1:29" s="3" customFormat="1">
      <c r="A23" s="4" t="s">
        <v>146</v>
      </c>
      <c r="B23" s="22">
        <v>82498</v>
      </c>
      <c r="C23" s="22">
        <v>2642307</v>
      </c>
      <c r="D23" s="22">
        <v>1785809</v>
      </c>
      <c r="E23" s="22">
        <v>19158</v>
      </c>
      <c r="F23" s="22">
        <v>32755</v>
      </c>
      <c r="G23" s="22">
        <v>2456</v>
      </c>
      <c r="H23" s="22">
        <v>17527</v>
      </c>
      <c r="I23" s="22">
        <v>19158</v>
      </c>
      <c r="J23" s="22">
        <v>2559809</v>
      </c>
      <c r="K23" s="22">
        <v>5698</v>
      </c>
      <c r="L23" s="22">
        <v>45544</v>
      </c>
      <c r="M23" s="22">
        <v>1721647</v>
      </c>
      <c r="N23" s="22" t="e">
        <f>M23-#REF!</f>
        <v>#REF!</v>
      </c>
      <c r="O23" s="22">
        <v>45544</v>
      </c>
      <c r="P23" s="21">
        <v>45544</v>
      </c>
      <c r="Q23" s="24">
        <v>0</v>
      </c>
      <c r="R23" s="21">
        <v>66536</v>
      </c>
      <c r="S23" s="21">
        <v>2500000</v>
      </c>
      <c r="T23" s="21">
        <v>5718</v>
      </c>
      <c r="U23" s="41" t="e">
        <f>C23+#REF!/2</f>
        <v>#REF!</v>
      </c>
      <c r="V23" s="41" t="e">
        <f>D23+#REF!/2</f>
        <v>#REF!</v>
      </c>
      <c r="W23" s="41" t="e">
        <f>G23+#REF!/2</f>
        <v>#REF!</v>
      </c>
      <c r="X23" s="41" t="e">
        <f>J23+#REF!/2</f>
        <v>#REF!</v>
      </c>
      <c r="Y23" s="41" t="e">
        <f>F23+#REF!/2</f>
        <v>#REF!</v>
      </c>
      <c r="Z23" s="41" t="e">
        <f>H23+#REF!/2</f>
        <v>#REF!</v>
      </c>
      <c r="AA23" s="41" t="e">
        <f>I23+#REF!/2</f>
        <v>#REF!</v>
      </c>
      <c r="AB23" s="41"/>
      <c r="AC23" s="41">
        <f t="shared" si="10"/>
        <v>93.21479277586387</v>
      </c>
    </row>
    <row r="24" spans="1:29" s="36" customFormat="1">
      <c r="A24" s="35" t="s">
        <v>284</v>
      </c>
      <c r="B24" s="34">
        <v>16263929</v>
      </c>
      <c r="C24" s="34">
        <v>67453126</v>
      </c>
      <c r="D24" s="34">
        <v>51974506</v>
      </c>
      <c r="E24" s="34">
        <v>9089174</v>
      </c>
      <c r="F24" s="34">
        <v>7451824</v>
      </c>
      <c r="G24" s="34">
        <v>14715788</v>
      </c>
      <c r="H24" s="34">
        <v>14752258</v>
      </c>
      <c r="I24" s="34">
        <v>4155498</v>
      </c>
      <c r="J24" s="34">
        <v>51189197</v>
      </c>
      <c r="K24" s="34">
        <v>6527850</v>
      </c>
      <c r="L24" s="34">
        <v>6414305</v>
      </c>
      <c r="M24" s="34">
        <v>28295431</v>
      </c>
      <c r="N24" s="34" t="e">
        <f>M24-#REF!</f>
        <v>#REF!</v>
      </c>
      <c r="O24" s="34">
        <v>40642329</v>
      </c>
      <c r="P24" s="42">
        <v>6414305</v>
      </c>
      <c r="Q24" s="43">
        <v>0</v>
      </c>
      <c r="R24" s="42">
        <v>59988200</v>
      </c>
      <c r="S24" s="45">
        <v>25000000</v>
      </c>
      <c r="T24" s="42">
        <v>767937</v>
      </c>
      <c r="U24" s="44" t="e">
        <f>C24+#REF!/2</f>
        <v>#REF!</v>
      </c>
      <c r="V24" s="44" t="e">
        <f>D24+#REF!/2</f>
        <v>#REF!</v>
      </c>
      <c r="W24" s="44" t="e">
        <f>G24+#REF!/2</f>
        <v>#REF!</v>
      </c>
      <c r="X24" s="44" t="e">
        <f>J24+#REF!/2</f>
        <v>#REF!</v>
      </c>
      <c r="Y24" s="44" t="e">
        <f>F24+#REF!/2</f>
        <v>#REF!</v>
      </c>
      <c r="Z24" s="44" t="e">
        <f>H24+#REF!/2</f>
        <v>#REF!</v>
      </c>
      <c r="AA24" s="44" t="e">
        <f>I24+#REF!/2</f>
        <v>#REF!</v>
      </c>
      <c r="AB24" s="44">
        <v>0</v>
      </c>
      <c r="AC24" s="44">
        <f>D24/E24</f>
        <v>5.7182870522667955</v>
      </c>
    </row>
    <row r="25" spans="1:29" s="36" customFormat="1">
      <c r="A25" s="35" t="s">
        <v>62</v>
      </c>
      <c r="B25" s="34">
        <v>9953468</v>
      </c>
      <c r="C25" s="34">
        <v>39618659</v>
      </c>
      <c r="D25" s="34">
        <v>26803785</v>
      </c>
      <c r="E25" s="34">
        <v>7576559</v>
      </c>
      <c r="F25" s="34">
        <v>5977580</v>
      </c>
      <c r="G25" s="37"/>
      <c r="H25" s="34">
        <v>12561569</v>
      </c>
      <c r="I25" s="34">
        <v>6530852</v>
      </c>
      <c r="J25" s="37"/>
      <c r="K25" s="34">
        <v>-6877931</v>
      </c>
      <c r="L25" s="37"/>
      <c r="M25" s="37"/>
      <c r="N25" s="34" t="e">
        <f>M25-#REF!</f>
        <v>#REF!</v>
      </c>
      <c r="O25" s="34">
        <v>35992314</v>
      </c>
      <c r="P25" s="43"/>
      <c r="Q25" s="43"/>
      <c r="R25" s="42">
        <v>39358498</v>
      </c>
      <c r="S25" s="43"/>
      <c r="T25" s="43"/>
      <c r="U25" s="44" t="e">
        <f>C25+#REF!/2</f>
        <v>#REF!</v>
      </c>
      <c r="V25" s="44" t="e">
        <f>D25+#REF!/2</f>
        <v>#REF!</v>
      </c>
      <c r="W25" s="44" t="e">
        <f>G25+#REF!/2</f>
        <v>#REF!</v>
      </c>
      <c r="X25" s="44" t="e">
        <f>J25+#REF!/2</f>
        <v>#REF!</v>
      </c>
      <c r="Y25" s="44" t="e">
        <f>F25+#REF!/2</f>
        <v>#REF!</v>
      </c>
      <c r="Z25" s="44" t="e">
        <f>H25+#REF!/2</f>
        <v>#REF!</v>
      </c>
      <c r="AA25" s="44" t="e">
        <f>I25+#REF!/2</f>
        <v>#REF!</v>
      </c>
      <c r="AB25" s="44"/>
      <c r="AC25" s="44">
        <f>D25/E25</f>
        <v>3.5377253711084413</v>
      </c>
    </row>
    <row r="26" spans="1:29">
      <c r="A26" s="4" t="s">
        <v>409</v>
      </c>
      <c r="B26" s="22">
        <v>38876100</v>
      </c>
      <c r="C26" s="22">
        <v>227456190</v>
      </c>
      <c r="D26" s="22">
        <v>140903596</v>
      </c>
      <c r="E26" s="22">
        <v>34997066</v>
      </c>
      <c r="F26" s="22">
        <v>63880499</v>
      </c>
      <c r="G26" s="22">
        <v>84592091</v>
      </c>
      <c r="H26" s="22">
        <v>70004678</v>
      </c>
      <c r="I26" s="22">
        <v>20204603</v>
      </c>
      <c r="J26" s="22">
        <v>188580090</v>
      </c>
      <c r="K26" s="22">
        <v>36855428</v>
      </c>
      <c r="L26" s="22">
        <v>16133362</v>
      </c>
      <c r="M26" s="22">
        <v>6828652</v>
      </c>
      <c r="N26" s="22">
        <v>-113819</v>
      </c>
      <c r="O26" s="22">
        <v>361723036</v>
      </c>
      <c r="P26" s="24" t="s">
        <v>489</v>
      </c>
      <c r="Q26" s="24">
        <v>0</v>
      </c>
      <c r="R26" s="21">
        <v>418158148</v>
      </c>
      <c r="S26" s="21">
        <v>27500000</v>
      </c>
      <c r="T26" s="24">
        <v>65360613</v>
      </c>
      <c r="U26" s="41">
        <v>362846937</v>
      </c>
      <c r="V26" s="41">
        <v>213732878</v>
      </c>
      <c r="W26" s="41">
        <v>146438108.5</v>
      </c>
      <c r="X26" s="41">
        <v>294388599</v>
      </c>
      <c r="Y26" s="41">
        <v>96472348.5</v>
      </c>
      <c r="Z26" s="41">
        <v>107437247.5</v>
      </c>
      <c r="AA26" s="41">
        <v>36551638</v>
      </c>
      <c r="AB26" s="41">
        <v>0</v>
      </c>
      <c r="AC26" s="41">
        <v>4.0261545353544781</v>
      </c>
    </row>
    <row r="27" spans="1:29" s="58" customFormat="1">
      <c r="A27" s="4" t="s">
        <v>77</v>
      </c>
      <c r="B27" s="22">
        <v>48921336</v>
      </c>
      <c r="C27" s="22">
        <v>301628826</v>
      </c>
      <c r="D27" s="22">
        <v>166594902</v>
      </c>
      <c r="E27" s="22">
        <v>43000393</v>
      </c>
      <c r="F27" s="22">
        <v>62527261</v>
      </c>
      <c r="G27" s="22">
        <v>118264775</v>
      </c>
      <c r="H27" s="22">
        <v>80819343</v>
      </c>
      <c r="I27" s="22">
        <v>42952070</v>
      </c>
      <c r="J27" s="22">
        <v>252707490</v>
      </c>
      <c r="K27" s="22">
        <v>33468313</v>
      </c>
      <c r="L27" s="22">
        <v>19927140</v>
      </c>
      <c r="M27" s="22">
        <v>23031298</v>
      </c>
      <c r="N27" s="22">
        <v>18096085</v>
      </c>
      <c r="O27" s="22">
        <v>368263692</v>
      </c>
      <c r="P27" s="21">
        <v>19927140</v>
      </c>
      <c r="Q27" s="24">
        <v>0</v>
      </c>
      <c r="R27" s="21">
        <v>450609800</v>
      </c>
      <c r="S27" s="21">
        <v>30250000</v>
      </c>
      <c r="T27" s="24">
        <v>65370992</v>
      </c>
      <c r="U27" s="41" t="e">
        <v>#REF!</v>
      </c>
      <c r="V27" s="41" t="e">
        <v>#REF!</v>
      </c>
      <c r="W27" s="41" t="e">
        <v>#REF!</v>
      </c>
      <c r="X27" s="41" t="e">
        <v>#REF!</v>
      </c>
      <c r="Y27" s="41" t="e">
        <v>#REF!</v>
      </c>
      <c r="Z27" s="41" t="e">
        <v>#REF!</v>
      </c>
      <c r="AA27" s="41" t="e">
        <v>#REF!</v>
      </c>
      <c r="AB27" s="41"/>
      <c r="AC27" s="41">
        <v>3.8742646375348242</v>
      </c>
    </row>
    <row r="28" spans="1:29" s="90" customFormat="1">
      <c r="A28" s="85" t="s">
        <v>333</v>
      </c>
      <c r="B28" s="86">
        <v>432587</v>
      </c>
      <c r="C28" s="86">
        <v>2391325</v>
      </c>
      <c r="D28" s="86">
        <v>292799</v>
      </c>
      <c r="E28" s="86">
        <v>118007</v>
      </c>
      <c r="F28" s="86">
        <v>58819</v>
      </c>
      <c r="G28" s="96"/>
      <c r="H28" s="86">
        <v>73495</v>
      </c>
      <c r="I28" s="86">
        <v>32907</v>
      </c>
      <c r="J28" s="96"/>
      <c r="K28" s="86">
        <v>44495</v>
      </c>
      <c r="L28" s="96"/>
      <c r="M28" s="96"/>
      <c r="N28" s="86">
        <f t="shared" ref="N28" si="11">M28-M27</f>
        <v>-23031298</v>
      </c>
      <c r="O28" s="86">
        <v>205054</v>
      </c>
      <c r="P28" s="87"/>
      <c r="Q28" s="87"/>
      <c r="R28" s="88">
        <v>228284</v>
      </c>
      <c r="S28" s="87"/>
      <c r="T28" s="87"/>
      <c r="U28" s="89" t="e">
        <f>C28+#REF!/2</f>
        <v>#REF!</v>
      </c>
      <c r="V28" s="89" t="e">
        <f>D28+#REF!/2</f>
        <v>#REF!</v>
      </c>
      <c r="W28" s="89" t="e">
        <f>G28+#REF!/2</f>
        <v>#REF!</v>
      </c>
      <c r="X28" s="89" t="e">
        <f>J28+#REF!/2</f>
        <v>#REF!</v>
      </c>
      <c r="Y28" s="89" t="e">
        <f>F28+#REF!/2</f>
        <v>#REF!</v>
      </c>
      <c r="Z28" s="89" t="e">
        <f>H28+#REF!/2</f>
        <v>#REF!</v>
      </c>
      <c r="AA28" s="89" t="e">
        <f>I28+#REF!/2</f>
        <v>#REF!</v>
      </c>
      <c r="AB28" s="89">
        <v>0</v>
      </c>
      <c r="AC28" s="89">
        <f t="shared" ref="AC28:AC39" si="12">D28/E28</f>
        <v>2.481200267780725</v>
      </c>
    </row>
    <row r="29" spans="1:29" s="90" customFormat="1">
      <c r="A29" s="85" t="s">
        <v>69</v>
      </c>
      <c r="B29" s="86">
        <v>461362</v>
      </c>
      <c r="C29" s="86">
        <v>2299927</v>
      </c>
      <c r="D29" s="86">
        <v>320331</v>
      </c>
      <c r="E29" s="86">
        <v>176447</v>
      </c>
      <c r="F29" s="86">
        <v>59696</v>
      </c>
      <c r="G29" s="96"/>
      <c r="H29" s="86">
        <v>87997</v>
      </c>
      <c r="I29" s="86">
        <v>40404</v>
      </c>
      <c r="J29" s="96"/>
      <c r="K29" s="86">
        <v>36960</v>
      </c>
      <c r="L29" s="96"/>
      <c r="M29" s="96"/>
      <c r="N29" s="86" t="e">
        <f>M29-#REF!</f>
        <v>#REF!</v>
      </c>
      <c r="O29" s="86">
        <v>191471</v>
      </c>
      <c r="P29" s="87"/>
      <c r="Q29" s="87"/>
      <c r="R29" s="88">
        <v>204838</v>
      </c>
      <c r="S29" s="87"/>
      <c r="T29" s="87"/>
      <c r="U29" s="89" t="e">
        <f>C29+#REF!/2</f>
        <v>#REF!</v>
      </c>
      <c r="V29" s="89" t="e">
        <f>D29+#REF!/2</f>
        <v>#REF!</v>
      </c>
      <c r="W29" s="89" t="e">
        <f>G29+#REF!/2</f>
        <v>#REF!</v>
      </c>
      <c r="X29" s="89" t="e">
        <f>J29+#REF!/2</f>
        <v>#REF!</v>
      </c>
      <c r="Y29" s="89" t="e">
        <f>F29+#REF!/2</f>
        <v>#REF!</v>
      </c>
      <c r="Z29" s="89" t="e">
        <f>H29+#REF!/2</f>
        <v>#REF!</v>
      </c>
      <c r="AA29" s="89" t="e">
        <f>I29+#REF!/2</f>
        <v>#REF!</v>
      </c>
      <c r="AB29" s="89"/>
      <c r="AC29" s="89">
        <f t="shared" si="12"/>
        <v>1.8154516653726047</v>
      </c>
    </row>
    <row r="30" spans="1:29" s="3" customFormat="1">
      <c r="A30" s="4" t="s">
        <v>323</v>
      </c>
      <c r="B30" s="22">
        <v>41629</v>
      </c>
      <c r="C30" s="22">
        <v>100059</v>
      </c>
      <c r="D30" s="22">
        <v>79233</v>
      </c>
      <c r="E30" s="22">
        <v>36628</v>
      </c>
      <c r="F30" s="22">
        <v>5545</v>
      </c>
      <c r="G30" s="22">
        <v>18335</v>
      </c>
      <c r="H30" s="22">
        <v>44008</v>
      </c>
      <c r="I30" s="22">
        <v>17983</v>
      </c>
      <c r="J30" s="22">
        <v>58430</v>
      </c>
      <c r="K30" s="22">
        <v>2690</v>
      </c>
      <c r="L30" s="22">
        <v>4347</v>
      </c>
      <c r="M30" s="22">
        <v>9112</v>
      </c>
      <c r="N30" s="22">
        <f t="shared" ref="N30" si="13">M30-M29</f>
        <v>9112</v>
      </c>
      <c r="O30" s="22">
        <v>67770</v>
      </c>
      <c r="P30" s="21">
        <v>4347</v>
      </c>
      <c r="Q30" s="24">
        <v>0</v>
      </c>
      <c r="R30" s="21">
        <v>83026</v>
      </c>
      <c r="S30" s="21">
        <v>22000</v>
      </c>
      <c r="T30" s="24">
        <v>0</v>
      </c>
      <c r="U30" s="41" t="e">
        <f>C30+#REF!/2</f>
        <v>#REF!</v>
      </c>
      <c r="V30" s="41" t="e">
        <f>D30+#REF!/2</f>
        <v>#REF!</v>
      </c>
      <c r="W30" s="41" t="e">
        <f>G30+#REF!/2</f>
        <v>#REF!</v>
      </c>
      <c r="X30" s="41" t="e">
        <f>J30+#REF!/2</f>
        <v>#REF!</v>
      </c>
      <c r="Y30" s="41" t="e">
        <f>F30+#REF!/2</f>
        <v>#REF!</v>
      </c>
      <c r="Z30" s="41" t="e">
        <f>H30+#REF!/2</f>
        <v>#REF!</v>
      </c>
      <c r="AA30" s="41" t="e">
        <f>I30+#REF!/2</f>
        <v>#REF!</v>
      </c>
      <c r="AB30" s="41">
        <v>0</v>
      </c>
      <c r="AC30" s="41">
        <f t="shared" si="12"/>
        <v>2.1631811728732115</v>
      </c>
    </row>
    <row r="31" spans="1:29" s="3" customFormat="1">
      <c r="A31" s="4" t="s">
        <v>68</v>
      </c>
      <c r="B31" s="22">
        <v>94981</v>
      </c>
      <c r="C31" s="22">
        <v>157965</v>
      </c>
      <c r="D31" s="22">
        <v>128994</v>
      </c>
      <c r="E31" s="22">
        <v>87088</v>
      </c>
      <c r="F31" s="22">
        <v>14706</v>
      </c>
      <c r="G31" s="22">
        <v>27687</v>
      </c>
      <c r="H31" s="22">
        <v>266689</v>
      </c>
      <c r="I31" s="22">
        <v>58031</v>
      </c>
      <c r="J31" s="22">
        <v>2722</v>
      </c>
      <c r="K31" s="22">
        <v>-10444</v>
      </c>
      <c r="L31" s="22">
        <v>4465</v>
      </c>
      <c r="M31" s="22">
        <v>11332</v>
      </c>
      <c r="N31" s="22" t="e">
        <f>M31-#REF!</f>
        <v>#REF!</v>
      </c>
      <c r="O31" s="22">
        <v>156079</v>
      </c>
      <c r="P31" s="21">
        <v>4465</v>
      </c>
      <c r="Q31" s="24">
        <v>0</v>
      </c>
      <c r="R31" s="21">
        <v>156079</v>
      </c>
      <c r="S31" s="21">
        <v>22000</v>
      </c>
      <c r="T31" s="24">
        <v>0</v>
      </c>
      <c r="U31" s="41" t="e">
        <f>C31+#REF!/2</f>
        <v>#REF!</v>
      </c>
      <c r="V31" s="41" t="e">
        <f>D31+#REF!/2</f>
        <v>#REF!</v>
      </c>
      <c r="W31" s="41" t="e">
        <f>G31+#REF!/2</f>
        <v>#REF!</v>
      </c>
      <c r="X31" s="41" t="e">
        <f>J31+#REF!/2</f>
        <v>#REF!</v>
      </c>
      <c r="Y31" s="41" t="e">
        <f>F31+#REF!/2</f>
        <v>#REF!</v>
      </c>
      <c r="Z31" s="41" t="e">
        <f>H31+#REF!/2</f>
        <v>#REF!</v>
      </c>
      <c r="AA31" s="41" t="e">
        <f>I31+#REF!/2</f>
        <v>#REF!</v>
      </c>
      <c r="AB31" s="41"/>
      <c r="AC31" s="41">
        <f t="shared" si="12"/>
        <v>1.4811914385449201</v>
      </c>
    </row>
    <row r="32" spans="1:29" s="36" customFormat="1">
      <c r="A32" s="35" t="s">
        <v>259</v>
      </c>
      <c r="B32" s="34">
        <v>298578273</v>
      </c>
      <c r="C32" s="34">
        <v>151892034</v>
      </c>
      <c r="D32" s="34">
        <v>712129569</v>
      </c>
      <c r="E32" s="34">
        <v>182914128</v>
      </c>
      <c r="F32" s="34">
        <v>249348502</v>
      </c>
      <c r="G32" s="34">
        <v>746560039</v>
      </c>
      <c r="H32" s="34">
        <v>150053684</v>
      </c>
      <c r="I32" s="34">
        <v>154848241</v>
      </c>
      <c r="J32" s="34">
        <v>1220342061</v>
      </c>
      <c r="K32" s="34">
        <v>156756212</v>
      </c>
      <c r="L32" s="34">
        <v>60572549</v>
      </c>
      <c r="M32" s="34">
        <v>119135725</v>
      </c>
      <c r="N32" s="34">
        <f t="shared" ref="N32" si="14">M32-M31</f>
        <v>119124393</v>
      </c>
      <c r="O32" s="34">
        <v>598313377</v>
      </c>
      <c r="P32" s="42">
        <v>60572549</v>
      </c>
      <c r="Q32" s="43">
        <v>0</v>
      </c>
      <c r="R32" s="42">
        <v>708420988</v>
      </c>
      <c r="S32" s="42">
        <v>821096820</v>
      </c>
      <c r="T32" s="43">
        <f>485672057-342183854</f>
        <v>143488203</v>
      </c>
      <c r="U32" s="44" t="e">
        <f>C32+#REF!/2</f>
        <v>#REF!</v>
      </c>
      <c r="V32" s="44" t="e">
        <f>D32+#REF!/2</f>
        <v>#REF!</v>
      </c>
      <c r="W32" s="44" t="e">
        <f>G32+#REF!/2</f>
        <v>#REF!</v>
      </c>
      <c r="X32" s="44" t="e">
        <f>J32+#REF!/2</f>
        <v>#REF!</v>
      </c>
      <c r="Y32" s="44" t="e">
        <f>F32+#REF!/2</f>
        <v>#REF!</v>
      </c>
      <c r="Z32" s="44" t="e">
        <f>H32+#REF!/2</f>
        <v>#REF!</v>
      </c>
      <c r="AA32" s="44" t="e">
        <f>I32+#REF!/2</f>
        <v>#REF!</v>
      </c>
      <c r="AB32" s="44">
        <v>0</v>
      </c>
      <c r="AC32" s="44">
        <f t="shared" si="12"/>
        <v>3.893245299236809</v>
      </c>
    </row>
    <row r="33" spans="1:58" s="36" customFormat="1">
      <c r="A33" s="35" t="s">
        <v>60</v>
      </c>
      <c r="B33" s="34">
        <v>162759636</v>
      </c>
      <c r="C33" s="34">
        <v>1304375961</v>
      </c>
      <c r="D33" s="34">
        <v>455773339</v>
      </c>
      <c r="E33" s="34">
        <v>162759636</v>
      </c>
      <c r="F33" s="34">
        <v>175185315</v>
      </c>
      <c r="G33" s="34">
        <v>796330646</v>
      </c>
      <c r="H33" s="34">
        <v>151181354</v>
      </c>
      <c r="I33" s="34">
        <v>104572653</v>
      </c>
      <c r="J33" s="34">
        <v>1141616325</v>
      </c>
      <c r="K33" s="34">
        <v>73525661</v>
      </c>
      <c r="L33" s="34">
        <v>40613451</v>
      </c>
      <c r="M33" s="34">
        <v>78046829</v>
      </c>
      <c r="N33" s="34" t="e">
        <f>M33-#REF!</f>
        <v>#REF!</v>
      </c>
      <c r="O33" s="34">
        <v>523456197</v>
      </c>
      <c r="P33" s="42">
        <v>40613451</v>
      </c>
      <c r="Q33" s="43">
        <v>0</v>
      </c>
      <c r="R33" s="42">
        <v>583203932</v>
      </c>
      <c r="S33" s="42">
        <v>821096820</v>
      </c>
      <c r="T33" s="43">
        <f>460220302-364457977</f>
        <v>95762325</v>
      </c>
      <c r="U33" s="44" t="e">
        <f>C33+#REF!/2</f>
        <v>#REF!</v>
      </c>
      <c r="V33" s="44" t="e">
        <f>D33+#REF!/2</f>
        <v>#REF!</v>
      </c>
      <c r="W33" s="44" t="e">
        <f>G33+#REF!/2</f>
        <v>#REF!</v>
      </c>
      <c r="X33" s="44" t="e">
        <f>J33+#REF!/2</f>
        <v>#REF!</v>
      </c>
      <c r="Y33" s="44" t="e">
        <f>F33+#REF!/2</f>
        <v>#REF!</v>
      </c>
      <c r="Z33" s="44" t="e">
        <f>H33+#REF!/2</f>
        <v>#REF!</v>
      </c>
      <c r="AA33" s="44" t="e">
        <f>I33+#REF!/2</f>
        <v>#REF!</v>
      </c>
      <c r="AB33" s="44"/>
      <c r="AC33" s="44">
        <f t="shared" si="12"/>
        <v>2.8002848261469446</v>
      </c>
    </row>
    <row r="34" spans="1:58" s="102" customFormat="1">
      <c r="A34" s="97" t="s">
        <v>228</v>
      </c>
      <c r="B34" s="98">
        <v>23906343</v>
      </c>
      <c r="C34" s="98">
        <v>68080788</v>
      </c>
      <c r="D34" s="98">
        <v>32118403</v>
      </c>
      <c r="E34" s="98">
        <v>21897585</v>
      </c>
      <c r="F34" s="98">
        <v>8933179</v>
      </c>
      <c r="G34" s="98">
        <v>125266550</v>
      </c>
      <c r="H34" s="98">
        <v>11652927</v>
      </c>
      <c r="I34" s="98">
        <v>16248034</v>
      </c>
      <c r="J34" s="98">
        <v>190026047</v>
      </c>
      <c r="K34" s="98">
        <v>9427309</v>
      </c>
      <c r="L34" s="98">
        <v>28466844</v>
      </c>
      <c r="M34" s="98">
        <v>120973593</v>
      </c>
      <c r="N34" s="98" t="e">
        <f>M34-#REF!</f>
        <v>#REF!</v>
      </c>
      <c r="O34" s="98">
        <v>48343047</v>
      </c>
      <c r="P34" s="99">
        <v>22384185</v>
      </c>
      <c r="Q34" s="100">
        <v>0</v>
      </c>
      <c r="R34" s="99">
        <v>73219659</v>
      </c>
      <c r="S34" s="99">
        <v>64582949</v>
      </c>
      <c r="T34" s="100">
        <f>15604942-1971394</f>
        <v>13633548</v>
      </c>
      <c r="U34" s="101" t="e">
        <f>C34+#REF!/2</f>
        <v>#REF!</v>
      </c>
      <c r="V34" s="101" t="e">
        <f>D34+#REF!/2</f>
        <v>#REF!</v>
      </c>
      <c r="W34" s="101" t="e">
        <f>G34+#REF!/2</f>
        <v>#REF!</v>
      </c>
      <c r="X34" s="101" t="e">
        <f>J34+#REF!/2</f>
        <v>#REF!</v>
      </c>
      <c r="Y34" s="101" t="e">
        <f>F34+#REF!/2</f>
        <v>#REF!</v>
      </c>
      <c r="Z34" s="101" t="e">
        <f>H34+#REF!/2</f>
        <v>#REF!</v>
      </c>
      <c r="AA34" s="101" t="e">
        <f>I34+#REF!/2</f>
        <v>#REF!</v>
      </c>
      <c r="AB34" s="101">
        <v>0</v>
      </c>
      <c r="AC34" s="101">
        <f t="shared" si="12"/>
        <v>1.4667554892468735</v>
      </c>
    </row>
    <row r="35" spans="1:58" s="102" customFormat="1">
      <c r="A35" s="97" t="s">
        <v>55</v>
      </c>
      <c r="B35" s="98">
        <v>13672055</v>
      </c>
      <c r="C35" s="98">
        <v>57601291</v>
      </c>
      <c r="D35" s="98">
        <v>35672980</v>
      </c>
      <c r="E35" s="98">
        <v>10630568</v>
      </c>
      <c r="F35" s="98">
        <v>8510896</v>
      </c>
      <c r="G35" s="98">
        <v>172924480</v>
      </c>
      <c r="H35" s="98">
        <v>10959800</v>
      </c>
      <c r="I35" s="98">
        <v>10630568</v>
      </c>
      <c r="J35" s="98">
        <v>227472072</v>
      </c>
      <c r="K35" s="98">
        <v>1041927</v>
      </c>
      <c r="L35" s="98">
        <v>24642337</v>
      </c>
      <c r="M35" s="98">
        <v>153905974</v>
      </c>
      <c r="N35" s="98" t="e">
        <f>M35-#REF!</f>
        <v>#REF!</v>
      </c>
      <c r="O35" s="98">
        <v>33729923</v>
      </c>
      <c r="P35" s="99">
        <v>25186804</v>
      </c>
      <c r="Q35" s="100">
        <v>0</v>
      </c>
      <c r="R35" s="99">
        <v>54654230</v>
      </c>
      <c r="S35" s="99">
        <v>64530179</v>
      </c>
      <c r="T35" s="100">
        <f>13735628-2983799</f>
        <v>10751829</v>
      </c>
      <c r="U35" s="101" t="e">
        <f>C35+#REF!/2</f>
        <v>#REF!</v>
      </c>
      <c r="V35" s="101" t="e">
        <f>D35+#REF!/2</f>
        <v>#REF!</v>
      </c>
      <c r="W35" s="101" t="e">
        <f>G35+#REF!/2</f>
        <v>#REF!</v>
      </c>
      <c r="X35" s="101" t="e">
        <f>J35+#REF!/2</f>
        <v>#REF!</v>
      </c>
      <c r="Y35" s="101" t="e">
        <f>F35+#REF!/2</f>
        <v>#REF!</v>
      </c>
      <c r="Z35" s="101" t="e">
        <f>H35+#REF!/2</f>
        <v>#REF!</v>
      </c>
      <c r="AA35" s="101" t="e">
        <f>I35+#REF!/2</f>
        <v>#REF!</v>
      </c>
      <c r="AB35" s="101"/>
      <c r="AC35" s="101">
        <f t="shared" si="12"/>
        <v>3.3556983973010661</v>
      </c>
    </row>
    <row r="36" spans="1:58" s="3" customFormat="1">
      <c r="A36" s="4" t="s">
        <v>215</v>
      </c>
      <c r="B36" s="22">
        <v>78996005</v>
      </c>
      <c r="C36" s="22">
        <v>498317687</v>
      </c>
      <c r="D36" s="22">
        <v>221400172</v>
      </c>
      <c r="E36" s="22">
        <v>62607828</v>
      </c>
      <c r="F36" s="22">
        <v>740034</v>
      </c>
      <c r="G36" s="22">
        <v>261971441</v>
      </c>
      <c r="H36" s="22">
        <v>20089517</v>
      </c>
      <c r="I36" s="22">
        <v>62607828</v>
      </c>
      <c r="J36" s="22">
        <v>419321682</v>
      </c>
      <c r="K36" s="22">
        <v>99508149</v>
      </c>
      <c r="L36" s="22">
        <v>72353987</v>
      </c>
      <c r="M36" s="22">
        <v>200570621</v>
      </c>
      <c r="N36" s="22">
        <f t="shared" ref="N36" si="15">M36-M35</f>
        <v>46664647</v>
      </c>
      <c r="O36" s="22">
        <v>60327637</v>
      </c>
      <c r="P36" s="21">
        <v>72353987</v>
      </c>
      <c r="Q36" s="24">
        <v>0</v>
      </c>
      <c r="R36" s="21">
        <v>205228913</v>
      </c>
      <c r="S36" s="21">
        <v>89786400</v>
      </c>
      <c r="T36" s="21">
        <v>44893200</v>
      </c>
      <c r="U36" s="41" t="e">
        <f>C36+#REF!/2</f>
        <v>#REF!</v>
      </c>
      <c r="V36" s="41" t="e">
        <f>D36+#REF!/2</f>
        <v>#REF!</v>
      </c>
      <c r="W36" s="41" t="e">
        <f>G36+#REF!/2</f>
        <v>#REF!</v>
      </c>
      <c r="X36" s="41" t="e">
        <f>J36+#REF!/2</f>
        <v>#REF!</v>
      </c>
      <c r="Y36" s="41" t="e">
        <f>F36+#REF!/2</f>
        <v>#REF!</v>
      </c>
      <c r="Z36" s="41" t="e">
        <f>H36+#REF!/2</f>
        <v>#REF!</v>
      </c>
      <c r="AA36" s="41" t="e">
        <f>I36+#REF!/2</f>
        <v>#REF!</v>
      </c>
      <c r="AB36" s="41">
        <v>0</v>
      </c>
      <c r="AC36" s="41">
        <f t="shared" si="12"/>
        <v>3.5363017544707027</v>
      </c>
    </row>
    <row r="37" spans="1:58" s="3" customFormat="1">
      <c r="A37" s="4" t="s">
        <v>53</v>
      </c>
      <c r="B37" s="22">
        <v>45422241</v>
      </c>
      <c r="C37" s="22">
        <v>685308264</v>
      </c>
      <c r="D37" s="22">
        <v>230493424</v>
      </c>
      <c r="E37" s="22">
        <v>38709485</v>
      </c>
      <c r="F37" s="22">
        <v>2159821</v>
      </c>
      <c r="G37" s="22">
        <v>238545385</v>
      </c>
      <c r="H37" s="22">
        <v>23749800</v>
      </c>
      <c r="I37" s="22">
        <v>38709485</v>
      </c>
      <c r="J37" s="22">
        <v>639886023</v>
      </c>
      <c r="K37" s="22">
        <v>103817848</v>
      </c>
      <c r="L37" s="22">
        <v>108379396</v>
      </c>
      <c r="M37" s="22">
        <v>204583803</v>
      </c>
      <c r="N37" s="22" t="e">
        <f>M37-#REF!</f>
        <v>#REF!</v>
      </c>
      <c r="O37" s="22">
        <v>60711194</v>
      </c>
      <c r="P37" s="21">
        <v>108379396</v>
      </c>
      <c r="Q37" s="24">
        <v>0</v>
      </c>
      <c r="R37" s="21">
        <v>239006521</v>
      </c>
      <c r="S37" s="21">
        <v>89786400</v>
      </c>
      <c r="T37" s="24">
        <f>44893200+24466395</f>
        <v>69359595</v>
      </c>
      <c r="U37" s="41" t="e">
        <f>C37+#REF!/2</f>
        <v>#REF!</v>
      </c>
      <c r="V37" s="41" t="e">
        <f>D37+#REF!/2</f>
        <v>#REF!</v>
      </c>
      <c r="W37" s="41" t="e">
        <f>G37+#REF!/2</f>
        <v>#REF!</v>
      </c>
      <c r="X37" s="41" t="e">
        <f>J37+#REF!/2</f>
        <v>#REF!</v>
      </c>
      <c r="Y37" s="41" t="e">
        <f>F37+#REF!/2</f>
        <v>#REF!</v>
      </c>
      <c r="Z37" s="41" t="e">
        <f>H37+#REF!/2</f>
        <v>#REF!</v>
      </c>
      <c r="AA37" s="41" t="e">
        <f>I37+#REF!/2</f>
        <v>#REF!</v>
      </c>
      <c r="AB37" s="41"/>
      <c r="AC37" s="41">
        <f t="shared" si="12"/>
        <v>5.9544430518773375</v>
      </c>
    </row>
    <row r="38" spans="1:58" s="3" customFormat="1">
      <c r="A38" s="4" t="s">
        <v>389</v>
      </c>
      <c r="B38" s="22">
        <v>449023</v>
      </c>
      <c r="C38" s="22">
        <v>1889157</v>
      </c>
      <c r="D38" s="22">
        <v>544214</v>
      </c>
      <c r="E38" s="22">
        <v>280047</v>
      </c>
      <c r="F38" s="22">
        <v>277848</v>
      </c>
      <c r="G38" s="22">
        <v>855974</v>
      </c>
      <c r="H38" s="22">
        <v>196692</v>
      </c>
      <c r="I38" s="22">
        <v>133566</v>
      </c>
      <c r="J38" s="22">
        <v>1440134</v>
      </c>
      <c r="K38" s="22">
        <v>106561</v>
      </c>
      <c r="L38" s="22">
        <v>62955</v>
      </c>
      <c r="M38" s="22">
        <v>54009</v>
      </c>
      <c r="N38" s="22">
        <f t="shared" ref="N38" si="16">M38-M37</f>
        <v>-204529794</v>
      </c>
      <c r="O38" s="22">
        <v>631566</v>
      </c>
      <c r="P38" s="21">
        <v>62955</v>
      </c>
      <c r="Q38" s="24">
        <v>0</v>
      </c>
      <c r="R38" s="21">
        <v>675327</v>
      </c>
      <c r="S38" s="21">
        <v>552958</v>
      </c>
      <c r="T38" s="21">
        <v>226373</v>
      </c>
      <c r="U38" s="41" t="e">
        <f>C38+#REF!/2</f>
        <v>#REF!</v>
      </c>
      <c r="V38" s="41" t="e">
        <f>D38+#REF!/2</f>
        <v>#REF!</v>
      </c>
      <c r="W38" s="41" t="e">
        <f>G38+#REF!/2</f>
        <v>#REF!</v>
      </c>
      <c r="X38" s="41" t="e">
        <f>J38+#REF!/2</f>
        <v>#REF!</v>
      </c>
      <c r="Y38" s="41" t="e">
        <f>F38+#REF!/2</f>
        <v>#REF!</v>
      </c>
      <c r="Z38" s="41" t="e">
        <f>H38+#REF!/2</f>
        <v>#REF!</v>
      </c>
      <c r="AA38" s="41" t="e">
        <f>I38+#REF!/2</f>
        <v>#REF!</v>
      </c>
      <c r="AB38" s="41">
        <v>0</v>
      </c>
      <c r="AC38" s="41">
        <f t="shared" si="12"/>
        <v>1.9432952325859587</v>
      </c>
      <c r="AD38" s="41"/>
      <c r="AE38" s="41"/>
      <c r="AF38" s="41"/>
      <c r="AG38" s="41"/>
      <c r="AH38" s="41"/>
      <c r="AI38" s="41"/>
      <c r="AJ38" s="41"/>
      <c r="AK38" s="41"/>
      <c r="AL38" s="41"/>
      <c r="AM38" s="41"/>
      <c r="AN38" s="41"/>
      <c r="AO38" s="41"/>
      <c r="AP38" s="41"/>
      <c r="AQ38" s="41"/>
      <c r="AR38" s="41"/>
      <c r="AS38" s="41"/>
      <c r="AT38" s="41"/>
      <c r="AU38" s="41"/>
      <c r="AV38" s="41"/>
      <c r="AW38" s="41"/>
      <c r="AX38" s="41"/>
      <c r="AY38" s="41"/>
      <c r="AZ38" s="41"/>
      <c r="BA38" s="41"/>
      <c r="BB38" s="41"/>
      <c r="BC38" s="41"/>
      <c r="BD38" s="41"/>
      <c r="BE38" s="41"/>
      <c r="BF38" s="41"/>
    </row>
    <row r="39" spans="1:58" s="3" customFormat="1">
      <c r="A39" s="4" t="s">
        <v>75</v>
      </c>
      <c r="B39" s="22">
        <v>359133</v>
      </c>
      <c r="C39" s="22">
        <v>1835184</v>
      </c>
      <c r="D39" s="22">
        <v>536165</v>
      </c>
      <c r="E39" s="22">
        <v>284982</v>
      </c>
      <c r="F39" s="22">
        <v>269155</v>
      </c>
      <c r="G39" s="22">
        <v>874253</v>
      </c>
      <c r="H39" s="22">
        <v>205783</v>
      </c>
      <c r="I39" s="22">
        <v>121927</v>
      </c>
      <c r="J39" s="22">
        <v>1476051</v>
      </c>
      <c r="K39" s="22">
        <v>81182</v>
      </c>
      <c r="L39" s="22">
        <v>64785</v>
      </c>
      <c r="M39" s="22">
        <v>52024</v>
      </c>
      <c r="N39" s="22" t="e">
        <f>M39-#REF!</f>
        <v>#REF!</v>
      </c>
      <c r="O39" s="22">
        <v>592811</v>
      </c>
      <c r="P39" s="21">
        <v>64785</v>
      </c>
      <c r="Q39" s="24">
        <v>0</v>
      </c>
      <c r="R39" s="21">
        <v>649969</v>
      </c>
      <c r="S39" s="21">
        <v>608254</v>
      </c>
      <c r="T39" s="24">
        <f>226373+40580</f>
        <v>266953</v>
      </c>
      <c r="U39" s="41" t="e">
        <f>C39+#REF!/2</f>
        <v>#REF!</v>
      </c>
      <c r="V39" s="41" t="e">
        <f>D39+#REF!/2</f>
        <v>#REF!</v>
      </c>
      <c r="W39" s="41" t="e">
        <f>G39+#REF!/2</f>
        <v>#REF!</v>
      </c>
      <c r="X39" s="41" t="e">
        <f>J39+#REF!/2</f>
        <v>#REF!</v>
      </c>
      <c r="Y39" s="41" t="e">
        <f>F39+#REF!/2</f>
        <v>#REF!</v>
      </c>
      <c r="Z39" s="41" t="e">
        <f>H39+#REF!/2</f>
        <v>#REF!</v>
      </c>
      <c r="AA39" s="41" t="e">
        <f>I39+#REF!/2</f>
        <v>#REF!</v>
      </c>
      <c r="AB39" s="41"/>
      <c r="AC39" s="41">
        <f t="shared" si="12"/>
        <v>1.8813995269876693</v>
      </c>
      <c r="AD39" s="41"/>
      <c r="AE39" s="41"/>
      <c r="AF39" s="41"/>
      <c r="AG39" s="41"/>
      <c r="AH39" s="41"/>
      <c r="AI39" s="41"/>
      <c r="AJ39" s="41"/>
      <c r="AK39" s="41"/>
      <c r="AL39" s="41"/>
      <c r="AM39" s="41"/>
      <c r="AN39" s="41"/>
      <c r="AO39" s="41"/>
      <c r="AP39" s="41"/>
      <c r="AQ39" s="41"/>
      <c r="AR39" s="41"/>
      <c r="AS39" s="41"/>
      <c r="AT39" s="41"/>
      <c r="AU39" s="41"/>
      <c r="AV39" s="41"/>
      <c r="AW39" s="41"/>
      <c r="AX39" s="41"/>
      <c r="AY39" s="41"/>
      <c r="AZ39" s="41"/>
      <c r="BA39" s="41"/>
      <c r="BB39" s="41"/>
      <c r="BC39" s="41"/>
      <c r="BD39" s="41"/>
      <c r="BE39" s="41"/>
      <c r="BF39" s="4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C20"/>
  <sheetViews>
    <sheetView zoomScaleNormal="100" workbookViewId="0">
      <selection activeCell="A16" sqref="A16"/>
    </sheetView>
  </sheetViews>
  <sheetFormatPr defaultRowHeight="15"/>
  <cols>
    <col min="1" max="1" width="22.42578125" customWidth="1"/>
    <col min="2" max="2" width="16" customWidth="1"/>
    <col min="3" max="3" width="13.28515625" customWidth="1"/>
    <col min="4" max="4" width="17.5703125" customWidth="1"/>
    <col min="5" max="5" width="19" customWidth="1"/>
    <col min="6" max="6" width="12.85546875" customWidth="1"/>
    <col min="7" max="7" width="14.28515625" customWidth="1"/>
    <col min="8" max="8" width="21.140625" customWidth="1"/>
    <col min="9" max="9" width="23.28515625" customWidth="1"/>
    <col min="10" max="10" width="15.28515625" customWidth="1"/>
    <col min="11" max="11" width="29" customWidth="1"/>
    <col min="12" max="12" width="18.42578125" customWidth="1"/>
    <col min="13" max="13" width="9.140625" customWidth="1"/>
    <col min="14" max="14" width="27.140625" customWidth="1"/>
    <col min="15" max="15" width="14.140625" customWidth="1"/>
    <col min="16" max="16" width="40.7109375" customWidth="1"/>
    <col min="17" max="17" width="21.140625" customWidth="1"/>
    <col min="18" max="18" width="21.7109375" customWidth="1"/>
    <col min="19" max="19" width="18.85546875" customWidth="1"/>
    <col min="20" max="20" width="28" customWidth="1"/>
    <col min="21" max="21" width="19.28515625" customWidth="1"/>
    <col min="22" max="22" width="17.85546875" customWidth="1"/>
    <col min="23" max="23" width="14" customWidth="1"/>
    <col min="24" max="24" width="12" customWidth="1"/>
    <col min="25" max="25" width="13.42578125" customWidth="1"/>
    <col min="26" max="26" width="20.140625" customWidth="1"/>
    <col min="27" max="27" width="24.85546875" customWidth="1"/>
    <col min="28" max="28" width="22.7109375" customWidth="1"/>
  </cols>
  <sheetData>
    <row r="1" spans="1:29" s="73" customFormat="1" ht="31.5">
      <c r="A1" s="72" t="s">
        <v>33</v>
      </c>
      <c r="B1" s="72" t="s">
        <v>439</v>
      </c>
      <c r="C1" s="72" t="s">
        <v>38</v>
      </c>
      <c r="D1" s="72" t="s">
        <v>18</v>
      </c>
      <c r="E1" s="72" t="s">
        <v>19</v>
      </c>
      <c r="F1" s="72" t="s">
        <v>0</v>
      </c>
      <c r="G1" s="72" t="s">
        <v>425</v>
      </c>
      <c r="H1" s="72" t="s">
        <v>485</v>
      </c>
      <c r="I1" s="72" t="s">
        <v>486</v>
      </c>
      <c r="J1" s="72" t="s">
        <v>440</v>
      </c>
      <c r="K1" s="72" t="s">
        <v>441</v>
      </c>
      <c r="L1" s="72" t="s">
        <v>449</v>
      </c>
      <c r="M1" s="72" t="s">
        <v>426</v>
      </c>
      <c r="N1" s="72" t="s">
        <v>490</v>
      </c>
      <c r="O1" s="72" t="s">
        <v>444</v>
      </c>
      <c r="P1" s="72" t="s">
        <v>487</v>
      </c>
      <c r="Q1" s="72" t="s">
        <v>442</v>
      </c>
      <c r="R1" s="72" t="s">
        <v>443</v>
      </c>
      <c r="S1" s="72" t="s">
        <v>453</v>
      </c>
      <c r="T1" s="72" t="s">
        <v>488</v>
      </c>
      <c r="U1" s="72" t="s">
        <v>445</v>
      </c>
      <c r="V1" s="72" t="s">
        <v>446</v>
      </c>
      <c r="W1" s="72" t="s">
        <v>447</v>
      </c>
      <c r="X1" s="72" t="s">
        <v>448</v>
      </c>
      <c r="Y1" s="72" t="s">
        <v>450</v>
      </c>
      <c r="Z1" s="72" t="s">
        <v>451</v>
      </c>
      <c r="AA1" s="72" t="s">
        <v>452</v>
      </c>
      <c r="AB1" s="103" t="s">
        <v>494</v>
      </c>
    </row>
    <row r="2" spans="1:29" s="36" customFormat="1">
      <c r="A2" s="35" t="s">
        <v>152</v>
      </c>
      <c r="B2" s="34">
        <v>1907507</v>
      </c>
      <c r="C2" s="34">
        <v>3697540</v>
      </c>
      <c r="D2" s="34">
        <v>889199</v>
      </c>
      <c r="E2" s="34">
        <v>244409</v>
      </c>
      <c r="F2" s="34">
        <v>343241</v>
      </c>
      <c r="G2" s="34">
        <v>2244868</v>
      </c>
      <c r="H2" s="34">
        <v>415553</v>
      </c>
      <c r="I2" s="34">
        <v>244409</v>
      </c>
      <c r="J2" s="34">
        <v>1790033</v>
      </c>
      <c r="K2" s="34">
        <v>-69142</v>
      </c>
      <c r="L2" s="34">
        <v>80013</v>
      </c>
      <c r="M2" s="34">
        <v>98462</v>
      </c>
      <c r="N2" s="34">
        <v>-46752</v>
      </c>
      <c r="O2" s="34">
        <v>589913</v>
      </c>
      <c r="P2" s="42">
        <v>80013</v>
      </c>
      <c r="Q2" s="43">
        <v>0</v>
      </c>
      <c r="R2" s="42">
        <v>751797</v>
      </c>
      <c r="S2" s="42">
        <v>1750000</v>
      </c>
      <c r="T2" s="43">
        <v>73758</v>
      </c>
      <c r="U2" s="44">
        <v>5544353</v>
      </c>
      <c r="V2" s="44">
        <v>1362321</v>
      </c>
      <c r="W2" s="44">
        <v>3339595</v>
      </c>
      <c r="X2" s="44">
        <v>2713563.5</v>
      </c>
      <c r="Y2" s="44">
        <v>535246.5</v>
      </c>
      <c r="Z2" s="44">
        <v>649939.5</v>
      </c>
      <c r="AA2" s="44">
        <v>407550.5</v>
      </c>
      <c r="AB2" s="44">
        <v>1</v>
      </c>
      <c r="AC2" s="44">
        <v>3.6381598058991282</v>
      </c>
    </row>
    <row r="3" spans="1:29" s="3" customFormat="1">
      <c r="A3" s="4" t="s">
        <v>157</v>
      </c>
      <c r="B3" s="22">
        <v>7036304</v>
      </c>
      <c r="C3" s="22">
        <v>12800330</v>
      </c>
      <c r="D3" s="22">
        <v>10072492</v>
      </c>
      <c r="E3" s="22">
        <v>6693342</v>
      </c>
      <c r="F3" s="22">
        <v>220904</v>
      </c>
      <c r="G3" s="22">
        <v>1159033</v>
      </c>
      <c r="H3" s="22">
        <v>6324872</v>
      </c>
      <c r="I3" s="22">
        <v>5286381</v>
      </c>
      <c r="J3" s="26">
        <v>5764026</v>
      </c>
      <c r="K3" s="22">
        <v>57410</v>
      </c>
      <c r="L3" s="22">
        <v>468259</v>
      </c>
      <c r="M3" s="22">
        <v>2452981</v>
      </c>
      <c r="N3" s="22">
        <v>1640581</v>
      </c>
      <c r="O3" s="22">
        <v>5116969</v>
      </c>
      <c r="P3" s="21">
        <v>205858</v>
      </c>
      <c r="Q3" s="21">
        <v>14321</v>
      </c>
      <c r="R3" s="21">
        <v>5662297</v>
      </c>
      <c r="S3" s="21">
        <v>3139500</v>
      </c>
      <c r="T3" s="24">
        <v>200424</v>
      </c>
      <c r="U3" s="41">
        <v>19972729.5</v>
      </c>
      <c r="V3" s="41">
        <v>14929907</v>
      </c>
      <c r="W3" s="41">
        <v>1626842</v>
      </c>
      <c r="X3" s="41">
        <v>8744898</v>
      </c>
      <c r="Y3" s="41">
        <v>319495.5</v>
      </c>
      <c r="Z3" s="41">
        <v>9650333</v>
      </c>
      <c r="AA3" s="41">
        <v>7936053</v>
      </c>
      <c r="AB3" s="41">
        <v>1</v>
      </c>
      <c r="AC3" s="41">
        <v>1.5048524339560119</v>
      </c>
    </row>
    <row r="4" spans="1:29" s="36" customFormat="1">
      <c r="A4" s="35" t="s">
        <v>51</v>
      </c>
      <c r="B4" s="34">
        <v>403407588</v>
      </c>
      <c r="C4" s="34">
        <v>720550111</v>
      </c>
      <c r="D4" s="34">
        <v>233609332</v>
      </c>
      <c r="E4" s="34">
        <v>182281941</v>
      </c>
      <c r="F4" s="34">
        <v>8990966</v>
      </c>
      <c r="G4" s="34">
        <v>186872577</v>
      </c>
      <c r="H4" s="34">
        <v>66069565</v>
      </c>
      <c r="I4" s="34">
        <v>135504774</v>
      </c>
      <c r="J4" s="34">
        <v>317142523</v>
      </c>
      <c r="K4" s="34">
        <v>46309372</v>
      </c>
      <c r="L4" s="34">
        <v>-35987459</v>
      </c>
      <c r="M4" s="34">
        <v>3047897</v>
      </c>
      <c r="N4" s="34" t="e">
        <f>M4-#REF!</f>
        <v>#REF!</v>
      </c>
      <c r="O4" s="34">
        <v>75779478</v>
      </c>
      <c r="P4" s="42">
        <v>-35987459</v>
      </c>
      <c r="Q4" s="43">
        <v>0</v>
      </c>
      <c r="R4" s="42">
        <v>80299945</v>
      </c>
      <c r="S4" s="42">
        <v>300000000</v>
      </c>
      <c r="T4" s="43">
        <f>15398843+71455065</f>
        <v>86853908</v>
      </c>
      <c r="U4" s="44" t="e">
        <f>C4+#REF!/2</f>
        <v>#REF!</v>
      </c>
      <c r="V4" s="44" t="e">
        <f>D4+#REF!/2</f>
        <v>#REF!</v>
      </c>
      <c r="W4" s="44" t="e">
        <f>G4+#REF!/2</f>
        <v>#REF!</v>
      </c>
      <c r="X4" s="44" t="e">
        <f>J4+#REF!/2</f>
        <v>#REF!</v>
      </c>
      <c r="Y4" s="44" t="e">
        <f>F4+#REF!/2</f>
        <v>#REF!</v>
      </c>
      <c r="Z4" s="44" t="e">
        <f>H4+#REF!/2</f>
        <v>#REF!</v>
      </c>
      <c r="AA4" s="44" t="e">
        <f>I4+#REF!/2</f>
        <v>#REF!</v>
      </c>
      <c r="AB4" s="44">
        <v>1</v>
      </c>
      <c r="AC4" s="44">
        <f>D4/E4</f>
        <v>1.2815824251070489</v>
      </c>
    </row>
    <row r="5" spans="1:29" s="3" customFormat="1">
      <c r="A5" s="4" t="s">
        <v>220</v>
      </c>
      <c r="B5" s="22">
        <v>3660778</v>
      </c>
      <c r="C5" s="22">
        <v>6429560</v>
      </c>
      <c r="D5" s="22">
        <v>4594712</v>
      </c>
      <c r="E5" s="22">
        <v>3426231</v>
      </c>
      <c r="F5" s="22">
        <v>26510</v>
      </c>
      <c r="G5" s="22">
        <v>504200</v>
      </c>
      <c r="H5" s="22">
        <v>3741861</v>
      </c>
      <c r="I5" s="22">
        <v>2205158</v>
      </c>
      <c r="J5" s="22">
        <v>2768782</v>
      </c>
      <c r="K5" s="22">
        <v>-448051</v>
      </c>
      <c r="L5" s="22">
        <v>115043</v>
      </c>
      <c r="M5" s="22">
        <v>730700</v>
      </c>
      <c r="N5" s="22">
        <v>205213</v>
      </c>
      <c r="O5" s="22">
        <v>2938354</v>
      </c>
      <c r="P5" s="21">
        <v>134376</v>
      </c>
      <c r="Q5" s="24">
        <v>0</v>
      </c>
      <c r="R5" s="21">
        <v>3321268</v>
      </c>
      <c r="S5" s="21">
        <v>2285047</v>
      </c>
      <c r="T5" s="24">
        <v>32889</v>
      </c>
      <c r="U5" s="41">
        <v>10010709</v>
      </c>
      <c r="V5" s="41">
        <v>7163320</v>
      </c>
      <c r="W5" s="41">
        <v>759540</v>
      </c>
      <c r="X5" s="41">
        <v>4256195</v>
      </c>
      <c r="Y5" s="41">
        <v>41639.5</v>
      </c>
      <c r="Z5" s="41">
        <v>5870022.5</v>
      </c>
      <c r="AA5" s="41">
        <v>3674612.5</v>
      </c>
      <c r="AB5" s="41">
        <v>1</v>
      </c>
      <c r="AC5" s="41">
        <v>1.3410397605999129</v>
      </c>
    </row>
    <row r="6" spans="1:29" s="36" customFormat="1">
      <c r="A6" s="35" t="s">
        <v>299</v>
      </c>
      <c r="B6" s="34">
        <v>1221751</v>
      </c>
      <c r="C6" s="34">
        <v>2510285</v>
      </c>
      <c r="D6" s="34">
        <v>240893</v>
      </c>
      <c r="E6" s="34">
        <v>1172769</v>
      </c>
      <c r="F6" s="34">
        <v>20864</v>
      </c>
      <c r="G6" s="34">
        <v>1559695</v>
      </c>
      <c r="H6" s="34">
        <v>58278</v>
      </c>
      <c r="I6" s="34">
        <v>77185</v>
      </c>
      <c r="J6" s="34">
        <v>1288534</v>
      </c>
      <c r="K6" s="34">
        <v>80492</v>
      </c>
      <c r="L6" s="34">
        <v>-72695</v>
      </c>
      <c r="M6" s="34">
        <v>42174</v>
      </c>
      <c r="N6" s="34" t="e">
        <v>#REF!</v>
      </c>
      <c r="O6" s="34">
        <v>229084</v>
      </c>
      <c r="P6" s="43"/>
      <c r="Q6" s="43"/>
      <c r="R6" s="42">
        <v>256362</v>
      </c>
      <c r="S6" s="43"/>
      <c r="T6" s="43"/>
      <c r="U6" s="44">
        <v>3610519</v>
      </c>
      <c r="V6" s="44">
        <v>307916.5</v>
      </c>
      <c r="W6" s="44">
        <v>2309737.5</v>
      </c>
      <c r="X6" s="44">
        <v>1878397</v>
      </c>
      <c r="Y6" s="44">
        <v>25509</v>
      </c>
      <c r="Z6" s="44">
        <v>80750</v>
      </c>
      <c r="AA6" s="44">
        <v>102409</v>
      </c>
      <c r="AB6" s="44">
        <v>1</v>
      </c>
      <c r="AC6" s="44">
        <v>0.20540532705076617</v>
      </c>
    </row>
    <row r="7" spans="1:29" s="3" customFormat="1">
      <c r="A7" s="6" t="s">
        <v>306</v>
      </c>
      <c r="B7" s="27">
        <v>1042424</v>
      </c>
      <c r="C7" s="27">
        <v>3248529</v>
      </c>
      <c r="D7" s="27">
        <v>1792807</v>
      </c>
      <c r="E7" s="27">
        <v>739664</v>
      </c>
      <c r="F7" s="27">
        <v>419819</v>
      </c>
      <c r="G7" s="27">
        <v>1103813</v>
      </c>
      <c r="H7" s="27">
        <v>1212267</v>
      </c>
      <c r="I7" s="27">
        <v>278660</v>
      </c>
      <c r="J7" s="27">
        <v>2206105</v>
      </c>
      <c r="K7" s="27">
        <v>41597</v>
      </c>
      <c r="L7" s="27">
        <v>233790</v>
      </c>
      <c r="M7" s="27">
        <v>120925</v>
      </c>
      <c r="N7" s="22">
        <v>-93689</v>
      </c>
      <c r="O7" s="27">
        <v>585086</v>
      </c>
      <c r="P7" s="27">
        <v>202075</v>
      </c>
      <c r="Q7" s="33">
        <v>0</v>
      </c>
      <c r="R7" s="27">
        <v>1442257</v>
      </c>
      <c r="S7" s="27">
        <v>1000000</v>
      </c>
      <c r="T7" s="33">
        <v>193920</v>
      </c>
      <c r="U7" s="41">
        <v>4976479</v>
      </c>
      <c r="V7" s="41">
        <v>2745357</v>
      </c>
      <c r="W7" s="41">
        <v>1685500.5</v>
      </c>
      <c r="X7" s="41">
        <v>3306896.5</v>
      </c>
      <c r="Y7" s="41">
        <v>665519</v>
      </c>
      <c r="Z7" s="41">
        <v>1288017</v>
      </c>
      <c r="AA7" s="41">
        <v>433760</v>
      </c>
      <c r="AB7" s="41">
        <v>1</v>
      </c>
      <c r="AC7" s="41">
        <v>2.4238127041467479</v>
      </c>
    </row>
    <row r="8" spans="1:29" s="36" customFormat="1">
      <c r="A8" s="35" t="s">
        <v>273</v>
      </c>
      <c r="B8" s="34">
        <v>5073646</v>
      </c>
      <c r="C8" s="34">
        <v>6367040</v>
      </c>
      <c r="D8" s="34">
        <v>2704202</v>
      </c>
      <c r="E8" s="34">
        <v>2231963</v>
      </c>
      <c r="F8" s="34">
        <v>129528</v>
      </c>
      <c r="G8" s="34">
        <v>697951</v>
      </c>
      <c r="H8" s="34">
        <v>1094479</v>
      </c>
      <c r="I8" s="34">
        <v>984785</v>
      </c>
      <c r="J8" s="34">
        <v>1293394</v>
      </c>
      <c r="K8" s="34">
        <v>306860</v>
      </c>
      <c r="L8" s="34">
        <v>110625</v>
      </c>
      <c r="M8" s="34">
        <v>383353</v>
      </c>
      <c r="N8" s="34">
        <v>15051</v>
      </c>
      <c r="O8" s="34">
        <v>1394902</v>
      </c>
      <c r="P8" s="42">
        <v>110625</v>
      </c>
      <c r="Q8" s="43">
        <v>0</v>
      </c>
      <c r="R8" s="42">
        <v>1710626</v>
      </c>
      <c r="S8" s="42">
        <v>1791333</v>
      </c>
      <c r="T8" s="43">
        <v>44815</v>
      </c>
      <c r="U8" s="44">
        <v>9423627.5</v>
      </c>
      <c r="V8" s="44">
        <v>4035390</v>
      </c>
      <c r="W8" s="44">
        <v>923237</v>
      </c>
      <c r="X8" s="44">
        <v>1932148.5</v>
      </c>
      <c r="Y8" s="44">
        <v>176647</v>
      </c>
      <c r="Z8" s="44">
        <v>1500122.5</v>
      </c>
      <c r="AA8" s="44">
        <v>1371524.5</v>
      </c>
      <c r="AB8" s="44">
        <v>1</v>
      </c>
      <c r="AC8" s="44">
        <v>1.2115801202797716</v>
      </c>
    </row>
    <row r="9" spans="1:29" s="3" customFormat="1">
      <c r="A9" s="4" t="s">
        <v>354</v>
      </c>
      <c r="B9" s="22">
        <v>814298</v>
      </c>
      <c r="C9" s="22">
        <v>1377708</v>
      </c>
      <c r="D9" s="22">
        <v>278053</v>
      </c>
      <c r="E9" s="22">
        <v>271847</v>
      </c>
      <c r="F9" s="22">
        <v>31908</v>
      </c>
      <c r="G9" s="22">
        <v>70712</v>
      </c>
      <c r="H9" s="22">
        <v>66174</v>
      </c>
      <c r="I9" s="22">
        <v>48398</v>
      </c>
      <c r="J9" s="22">
        <v>563408</v>
      </c>
      <c r="K9" s="22">
        <v>-1225</v>
      </c>
      <c r="L9" s="22">
        <v>16647</v>
      </c>
      <c r="M9" s="22">
        <v>32253</v>
      </c>
      <c r="N9" s="22">
        <v>32253</v>
      </c>
      <c r="O9" s="22">
        <v>83884</v>
      </c>
      <c r="P9" s="21">
        <v>16288</v>
      </c>
      <c r="Q9" s="24">
        <v>0</v>
      </c>
      <c r="R9" s="21">
        <v>109501</v>
      </c>
      <c r="S9" s="21">
        <v>129510</v>
      </c>
      <c r="T9" s="24">
        <v>0</v>
      </c>
      <c r="U9" s="41">
        <v>2070682</v>
      </c>
      <c r="V9" s="41">
        <v>421231.5</v>
      </c>
      <c r="W9" s="41">
        <v>106035.5</v>
      </c>
      <c r="X9" s="41">
        <v>856959</v>
      </c>
      <c r="Y9" s="41">
        <v>47919.5</v>
      </c>
      <c r="Z9" s="41">
        <v>97850</v>
      </c>
      <c r="AA9" s="41">
        <v>75987</v>
      </c>
      <c r="AB9" s="41">
        <v>1</v>
      </c>
      <c r="AC9" s="59">
        <v>1.0228290177930968</v>
      </c>
    </row>
    <row r="10" spans="1:29" s="36" customFormat="1">
      <c r="A10" s="38" t="s">
        <v>314</v>
      </c>
      <c r="B10" s="34">
        <v>755394</v>
      </c>
      <c r="C10" s="34">
        <v>1045634</v>
      </c>
      <c r="D10" s="34">
        <v>337628</v>
      </c>
      <c r="E10" s="34">
        <v>162326</v>
      </c>
      <c r="F10" s="34">
        <v>48899</v>
      </c>
      <c r="G10" s="34">
        <v>210155</v>
      </c>
      <c r="H10" s="34">
        <v>124228</v>
      </c>
      <c r="I10" s="34">
        <v>69094</v>
      </c>
      <c r="J10" s="34">
        <v>290240</v>
      </c>
      <c r="K10" s="34">
        <v>-70092</v>
      </c>
      <c r="L10" s="34">
        <v>-150979</v>
      </c>
      <c r="M10" s="34">
        <v>86606</v>
      </c>
      <c r="N10" s="34">
        <v>-35828713</v>
      </c>
      <c r="O10" s="34">
        <v>75131</v>
      </c>
      <c r="P10" s="40"/>
      <c r="Q10" s="40"/>
      <c r="R10" s="42">
        <v>146481</v>
      </c>
      <c r="S10" s="40"/>
      <c r="T10" s="40"/>
      <c r="U10" s="44">
        <v>1401151.5</v>
      </c>
      <c r="V10" s="44">
        <v>461787</v>
      </c>
      <c r="W10" s="44">
        <v>255735</v>
      </c>
      <c r="X10" s="44">
        <v>314285</v>
      </c>
      <c r="Y10" s="44">
        <v>52103.5</v>
      </c>
      <c r="Z10" s="44">
        <v>208858.5</v>
      </c>
      <c r="AA10" s="44">
        <v>127943.5</v>
      </c>
      <c r="AB10" s="44">
        <v>1</v>
      </c>
      <c r="AC10" s="44">
        <v>2.0799379027389326</v>
      </c>
    </row>
    <row r="11" spans="1:29" s="3" customFormat="1">
      <c r="A11" s="4" t="s">
        <v>78</v>
      </c>
      <c r="B11" s="21">
        <v>1093651</v>
      </c>
      <c r="C11" s="21">
        <v>3309249</v>
      </c>
      <c r="D11" s="21">
        <v>1188783</v>
      </c>
      <c r="E11" s="21">
        <v>338139</v>
      </c>
      <c r="F11" s="21">
        <v>333042</v>
      </c>
      <c r="G11" s="22">
        <v>1975135</v>
      </c>
      <c r="H11" s="21">
        <v>484231</v>
      </c>
      <c r="I11" s="21">
        <v>76840</v>
      </c>
      <c r="J11" s="22">
        <v>2215598</v>
      </c>
      <c r="K11" s="21">
        <v>228709</v>
      </c>
      <c r="L11" s="22">
        <v>223723</v>
      </c>
      <c r="M11" s="22">
        <v>191010</v>
      </c>
      <c r="N11" s="22">
        <v>-193011</v>
      </c>
      <c r="O11" s="25">
        <v>1208.682</v>
      </c>
      <c r="P11" s="21">
        <v>223723</v>
      </c>
      <c r="Q11" s="24">
        <v>0</v>
      </c>
      <c r="R11" s="21">
        <v>1638984</v>
      </c>
      <c r="S11" s="21">
        <v>404352</v>
      </c>
      <c r="T11" s="21">
        <v>1135266</v>
      </c>
      <c r="U11" s="41">
        <v>5461722</v>
      </c>
      <c r="V11" s="41">
        <v>1765624.5</v>
      </c>
      <c r="W11" s="41">
        <v>3403859.5</v>
      </c>
      <c r="X11" s="41">
        <v>3421949</v>
      </c>
      <c r="Y11" s="41">
        <v>509046.5</v>
      </c>
      <c r="Z11" s="41">
        <v>682014.5</v>
      </c>
      <c r="AA11" s="41">
        <v>128759</v>
      </c>
      <c r="AB11" s="41">
        <v>0</v>
      </c>
      <c r="AC11" s="41">
        <v>3.5156636767719784</v>
      </c>
    </row>
    <row r="12" spans="1:29" s="36" customFormat="1">
      <c r="A12" s="35" t="s">
        <v>147</v>
      </c>
      <c r="B12" s="34">
        <v>77518</v>
      </c>
      <c r="C12" s="34">
        <v>2634832</v>
      </c>
      <c r="D12" s="34">
        <v>1816863</v>
      </c>
      <c r="E12" s="34">
        <v>14682</v>
      </c>
      <c r="F12" s="34">
        <v>0</v>
      </c>
      <c r="G12" s="34">
        <v>1830</v>
      </c>
      <c r="H12" s="34">
        <v>13755</v>
      </c>
      <c r="I12" s="34">
        <v>14682</v>
      </c>
      <c r="J12" s="37">
        <v>2557314</v>
      </c>
      <c r="K12" s="34">
        <v>-10112</v>
      </c>
      <c r="L12" s="37">
        <v>38451</v>
      </c>
      <c r="M12" s="37">
        <v>1771028</v>
      </c>
      <c r="N12" s="34">
        <v>1771028</v>
      </c>
      <c r="O12" s="34">
        <v>45764</v>
      </c>
      <c r="P12" s="43">
        <v>38451</v>
      </c>
      <c r="Q12" s="43">
        <v>0</v>
      </c>
      <c r="R12" s="42">
        <v>64034</v>
      </c>
      <c r="S12" s="43">
        <v>2500000</v>
      </c>
      <c r="T12" s="43">
        <v>5718</v>
      </c>
      <c r="U12" s="44">
        <v>3955985.5</v>
      </c>
      <c r="V12" s="44">
        <v>2709767.5</v>
      </c>
      <c r="W12" s="44">
        <v>3058</v>
      </c>
      <c r="X12" s="44">
        <v>3837218.5</v>
      </c>
      <c r="Y12" s="44">
        <v>16377.5</v>
      </c>
      <c r="Z12" s="44">
        <v>22518.5</v>
      </c>
      <c r="AA12" s="44">
        <v>24261</v>
      </c>
      <c r="AB12" s="44">
        <v>0</v>
      </c>
      <c r="AC12" s="44">
        <v>299.16668780920969</v>
      </c>
    </row>
    <row r="13" spans="1:29" s="3" customFormat="1">
      <c r="A13" s="4" t="s">
        <v>284</v>
      </c>
      <c r="B13" s="22">
        <v>16263929</v>
      </c>
      <c r="C13" s="22">
        <v>67453126</v>
      </c>
      <c r="D13" s="22">
        <v>51974506</v>
      </c>
      <c r="E13" s="22">
        <v>9089174</v>
      </c>
      <c r="F13" s="22">
        <v>7451824</v>
      </c>
      <c r="G13" s="22">
        <v>14715788</v>
      </c>
      <c r="H13" s="22">
        <v>14752258</v>
      </c>
      <c r="I13" s="22">
        <v>4155498</v>
      </c>
      <c r="J13" s="22">
        <v>51189197</v>
      </c>
      <c r="K13" s="22">
        <v>6527850</v>
      </c>
      <c r="L13" s="22">
        <v>6414305</v>
      </c>
      <c r="M13" s="22">
        <v>28295431</v>
      </c>
      <c r="N13" s="22">
        <v>10849591</v>
      </c>
      <c r="O13" s="22">
        <v>40642329</v>
      </c>
      <c r="P13" s="21">
        <v>6414305</v>
      </c>
      <c r="Q13" s="24">
        <v>0</v>
      </c>
      <c r="R13" s="21">
        <v>59988200</v>
      </c>
      <c r="S13" s="104">
        <v>25000000</v>
      </c>
      <c r="T13" s="21">
        <v>767937</v>
      </c>
      <c r="U13" s="41">
        <v>93880548</v>
      </c>
      <c r="V13" s="41">
        <v>72056024.5</v>
      </c>
      <c r="W13" s="41">
        <v>20695275.5</v>
      </c>
      <c r="X13" s="41">
        <v>69182401.5</v>
      </c>
      <c r="Y13" s="41">
        <v>10451115</v>
      </c>
      <c r="Z13" s="41">
        <v>19939093</v>
      </c>
      <c r="AA13" s="41">
        <v>5574423</v>
      </c>
      <c r="AB13" s="41">
        <v>0</v>
      </c>
      <c r="AC13" s="41">
        <v>5.7182870522667955</v>
      </c>
    </row>
    <row r="14" spans="1:29" s="36" customFormat="1">
      <c r="A14" s="35" t="s">
        <v>409</v>
      </c>
      <c r="B14" s="34">
        <v>38876100</v>
      </c>
      <c r="C14" s="34">
        <v>227456190</v>
      </c>
      <c r="D14" s="34">
        <v>140903596</v>
      </c>
      <c r="E14" s="34">
        <v>34997066</v>
      </c>
      <c r="F14" s="34">
        <v>63880499</v>
      </c>
      <c r="G14" s="34">
        <v>84592091</v>
      </c>
      <c r="H14" s="34">
        <v>70004678</v>
      </c>
      <c r="I14" s="34">
        <v>20204603</v>
      </c>
      <c r="J14" s="34">
        <v>188580090</v>
      </c>
      <c r="K14" s="34">
        <v>36855428</v>
      </c>
      <c r="L14" s="34">
        <v>16133362</v>
      </c>
      <c r="M14" s="34">
        <v>6828652</v>
      </c>
      <c r="N14" s="34">
        <v>-113819</v>
      </c>
      <c r="O14" s="34">
        <v>361723036</v>
      </c>
      <c r="P14" s="43" t="s">
        <v>489</v>
      </c>
      <c r="Q14" s="43">
        <v>0</v>
      </c>
      <c r="R14" s="42">
        <v>418158148</v>
      </c>
      <c r="S14" s="42">
        <v>27500000</v>
      </c>
      <c r="T14" s="43">
        <v>65360613</v>
      </c>
      <c r="U14" s="44">
        <v>362846937</v>
      </c>
      <c r="V14" s="44">
        <v>213732878</v>
      </c>
      <c r="W14" s="44">
        <v>146438108.5</v>
      </c>
      <c r="X14" s="44">
        <v>294388599</v>
      </c>
      <c r="Y14" s="44">
        <v>96472348.5</v>
      </c>
      <c r="Z14" s="44">
        <v>107437247.5</v>
      </c>
      <c r="AA14" s="44">
        <v>36551638</v>
      </c>
      <c r="AB14" s="44">
        <v>0</v>
      </c>
      <c r="AC14" s="44">
        <v>4.0261545353544781</v>
      </c>
    </row>
    <row r="15" spans="1:29" s="3" customFormat="1">
      <c r="A15" s="4" t="s">
        <v>333</v>
      </c>
      <c r="B15" s="22">
        <v>432587</v>
      </c>
      <c r="C15" s="22">
        <v>2391325</v>
      </c>
      <c r="D15" s="22">
        <v>292799</v>
      </c>
      <c r="E15" s="22">
        <v>118007</v>
      </c>
      <c r="F15" s="22">
        <v>58819</v>
      </c>
      <c r="G15" s="23"/>
      <c r="H15" s="22">
        <v>73495</v>
      </c>
      <c r="I15" s="22">
        <v>32907</v>
      </c>
      <c r="J15" s="23"/>
      <c r="K15" s="22">
        <v>44495</v>
      </c>
      <c r="L15" s="23"/>
      <c r="M15" s="23"/>
      <c r="N15" s="22">
        <v>0</v>
      </c>
      <c r="O15" s="22">
        <v>205054</v>
      </c>
      <c r="P15" s="24"/>
      <c r="Q15" s="24"/>
      <c r="R15" s="21">
        <v>228284</v>
      </c>
      <c r="S15" s="24"/>
      <c r="T15" s="24"/>
      <c r="U15" s="41">
        <v>3449637.5</v>
      </c>
      <c r="V15" s="41">
        <v>455107</v>
      </c>
      <c r="W15" s="41">
        <v>0</v>
      </c>
      <c r="X15" s="41">
        <v>0</v>
      </c>
      <c r="Y15" s="41">
        <v>85855.5</v>
      </c>
      <c r="Z15" s="41">
        <v>140313</v>
      </c>
      <c r="AA15" s="41">
        <v>45859</v>
      </c>
      <c r="AB15" s="41">
        <v>0</v>
      </c>
      <c r="AC15" s="41">
        <v>2.481200267780725</v>
      </c>
    </row>
    <row r="16" spans="1:29" s="36" customFormat="1">
      <c r="A16" s="35" t="s">
        <v>323</v>
      </c>
      <c r="B16" s="34">
        <v>41629</v>
      </c>
      <c r="C16" s="34">
        <v>100059</v>
      </c>
      <c r="D16" s="34">
        <v>79233</v>
      </c>
      <c r="E16" s="34">
        <v>36628</v>
      </c>
      <c r="F16" s="34">
        <v>5545</v>
      </c>
      <c r="G16" s="34">
        <v>18335</v>
      </c>
      <c r="H16" s="34">
        <v>44008</v>
      </c>
      <c r="I16" s="34">
        <v>17983</v>
      </c>
      <c r="J16" s="34">
        <v>58430</v>
      </c>
      <c r="K16" s="34">
        <v>2690</v>
      </c>
      <c r="L16" s="34">
        <v>4347</v>
      </c>
      <c r="M16" s="34">
        <v>9112</v>
      </c>
      <c r="N16" s="34">
        <v>-6041</v>
      </c>
      <c r="O16" s="34">
        <v>67770</v>
      </c>
      <c r="P16" s="42">
        <v>4347</v>
      </c>
      <c r="Q16" s="43">
        <v>0</v>
      </c>
      <c r="R16" s="42">
        <v>83026</v>
      </c>
      <c r="S16" s="42">
        <v>22000</v>
      </c>
      <c r="T16" s="43">
        <v>0</v>
      </c>
      <c r="U16" s="44">
        <v>155284.5</v>
      </c>
      <c r="V16" s="44">
        <v>124346</v>
      </c>
      <c r="W16" s="44">
        <v>27256</v>
      </c>
      <c r="X16" s="44">
        <v>87426</v>
      </c>
      <c r="Y16" s="44">
        <v>8472.5</v>
      </c>
      <c r="Z16" s="44">
        <v>67711</v>
      </c>
      <c r="AA16" s="44">
        <v>33463</v>
      </c>
      <c r="AB16" s="44">
        <v>0</v>
      </c>
      <c r="AC16" s="44">
        <v>2.1631811728732115</v>
      </c>
    </row>
    <row r="17" spans="1:29" s="3" customFormat="1">
      <c r="A17" s="4" t="s">
        <v>259</v>
      </c>
      <c r="B17" s="22">
        <v>298578273</v>
      </c>
      <c r="C17" s="22">
        <v>151892034</v>
      </c>
      <c r="D17" s="22">
        <v>712129569</v>
      </c>
      <c r="E17" s="22">
        <v>182914128</v>
      </c>
      <c r="F17" s="22">
        <v>249348502</v>
      </c>
      <c r="G17" s="22">
        <v>746560039</v>
      </c>
      <c r="H17" s="22">
        <v>150053684</v>
      </c>
      <c r="I17" s="22">
        <v>154848241</v>
      </c>
      <c r="J17" s="22">
        <v>1220342061</v>
      </c>
      <c r="K17" s="22">
        <v>156756212</v>
      </c>
      <c r="L17" s="22">
        <v>60572549</v>
      </c>
      <c r="M17" s="22">
        <v>119135725</v>
      </c>
      <c r="N17" s="22">
        <v>50355702</v>
      </c>
      <c r="O17" s="22">
        <v>598313377</v>
      </c>
      <c r="P17" s="21">
        <v>60572549</v>
      </c>
      <c r="Q17" s="24">
        <v>0</v>
      </c>
      <c r="R17" s="21">
        <v>708420988</v>
      </c>
      <c r="S17" s="21">
        <v>821096820</v>
      </c>
      <c r="T17" s="24">
        <v>143488203</v>
      </c>
      <c r="U17" s="41">
        <v>874437942</v>
      </c>
      <c r="V17" s="41">
        <v>1030147819</v>
      </c>
      <c r="W17" s="41">
        <v>1109870177.5</v>
      </c>
      <c r="X17" s="41">
        <v>1828274202</v>
      </c>
      <c r="Y17" s="41">
        <v>353346770.5</v>
      </c>
      <c r="Z17" s="41">
        <v>212382898.5</v>
      </c>
      <c r="AA17" s="41">
        <v>211339561</v>
      </c>
      <c r="AB17" s="41">
        <v>0</v>
      </c>
      <c r="AC17" s="41">
        <v>3.893245299236809</v>
      </c>
    </row>
    <row r="18" spans="1:29" s="36" customFormat="1">
      <c r="A18" s="35" t="s">
        <v>228</v>
      </c>
      <c r="B18" s="34">
        <v>23906343</v>
      </c>
      <c r="C18" s="34">
        <v>68080788</v>
      </c>
      <c r="D18" s="34">
        <v>32118403</v>
      </c>
      <c r="E18" s="34">
        <v>21897585</v>
      </c>
      <c r="F18" s="34">
        <v>8933179</v>
      </c>
      <c r="G18" s="34">
        <v>125266550</v>
      </c>
      <c r="H18" s="34">
        <v>11652927</v>
      </c>
      <c r="I18" s="34">
        <v>16248034</v>
      </c>
      <c r="J18" s="34">
        <v>190026047</v>
      </c>
      <c r="K18" s="34">
        <v>9427309</v>
      </c>
      <c r="L18" s="34">
        <v>28466844</v>
      </c>
      <c r="M18" s="34">
        <v>120973593</v>
      </c>
      <c r="N18" s="34">
        <v>27409444</v>
      </c>
      <c r="O18" s="34">
        <v>48343047</v>
      </c>
      <c r="P18" s="42">
        <v>22384185</v>
      </c>
      <c r="Q18" s="43">
        <v>0</v>
      </c>
      <c r="R18" s="42">
        <v>73219659</v>
      </c>
      <c r="S18" s="42">
        <v>64582949</v>
      </c>
      <c r="T18" s="43">
        <v>13633548</v>
      </c>
      <c r="U18" s="44">
        <v>100651459</v>
      </c>
      <c r="V18" s="44">
        <v>49233510</v>
      </c>
      <c r="W18" s="44">
        <v>192322601.5</v>
      </c>
      <c r="X18" s="44">
        <v>288161124.5</v>
      </c>
      <c r="Y18" s="44">
        <v>14500742</v>
      </c>
      <c r="Z18" s="44">
        <v>17383543.5</v>
      </c>
      <c r="AA18" s="44">
        <v>23625143.5</v>
      </c>
      <c r="AB18" s="44">
        <v>0</v>
      </c>
      <c r="AC18" s="44">
        <v>1.4667554892468735</v>
      </c>
    </row>
    <row r="19" spans="1:29" s="3" customFormat="1">
      <c r="A19" s="4" t="s">
        <v>215</v>
      </c>
      <c r="B19" s="22">
        <v>78996005</v>
      </c>
      <c r="C19" s="22">
        <v>498317687</v>
      </c>
      <c r="D19" s="22">
        <v>221400172</v>
      </c>
      <c r="E19" s="22">
        <v>62607828</v>
      </c>
      <c r="F19" s="22">
        <v>740034</v>
      </c>
      <c r="G19" s="22">
        <v>261971441</v>
      </c>
      <c r="H19" s="22">
        <v>20089517</v>
      </c>
      <c r="I19" s="22">
        <v>62607828</v>
      </c>
      <c r="J19" s="22">
        <v>419321682</v>
      </c>
      <c r="K19" s="22">
        <v>99508149</v>
      </c>
      <c r="L19" s="22">
        <v>72353987</v>
      </c>
      <c r="M19" s="22">
        <v>200570621</v>
      </c>
      <c r="N19" s="22">
        <v>200429778</v>
      </c>
      <c r="O19" s="22">
        <v>60327637</v>
      </c>
      <c r="P19" s="21">
        <v>72353987</v>
      </c>
      <c r="Q19" s="24">
        <v>0</v>
      </c>
      <c r="R19" s="21">
        <v>205228913</v>
      </c>
      <c r="S19" s="21">
        <v>89786400</v>
      </c>
      <c r="T19" s="21">
        <v>44893200</v>
      </c>
      <c r="U19" s="41">
        <v>784804521</v>
      </c>
      <c r="V19" s="41">
        <v>374274837.5</v>
      </c>
      <c r="W19" s="41">
        <v>388110572.5</v>
      </c>
      <c r="X19" s="41">
        <v>662764962</v>
      </c>
      <c r="Y19" s="41">
        <v>1003595.5</v>
      </c>
      <c r="Z19" s="41">
        <v>35676645.5</v>
      </c>
      <c r="AA19" s="41">
        <v>96576919.5</v>
      </c>
      <c r="AB19" s="41">
        <v>0</v>
      </c>
      <c r="AC19" s="41">
        <v>3.5363017544707027</v>
      </c>
    </row>
    <row r="20" spans="1:29" s="36" customFormat="1">
      <c r="A20" s="75" t="s">
        <v>389</v>
      </c>
      <c r="B20" s="76">
        <v>449023</v>
      </c>
      <c r="C20" s="76">
        <v>1889157</v>
      </c>
      <c r="D20" s="76">
        <v>544214</v>
      </c>
      <c r="E20" s="76">
        <v>280047</v>
      </c>
      <c r="F20" s="76">
        <v>277848</v>
      </c>
      <c r="G20" s="76">
        <v>855974</v>
      </c>
      <c r="H20" s="76">
        <v>196692</v>
      </c>
      <c r="I20" s="76">
        <v>133566</v>
      </c>
      <c r="J20" s="76">
        <v>1440134</v>
      </c>
      <c r="K20" s="76">
        <v>106561</v>
      </c>
      <c r="L20" s="76">
        <v>62955</v>
      </c>
      <c r="M20" s="76">
        <v>54009</v>
      </c>
      <c r="N20" s="76">
        <v>54009</v>
      </c>
      <c r="O20" s="76">
        <v>631566</v>
      </c>
      <c r="P20" s="77">
        <v>62955</v>
      </c>
      <c r="Q20" s="78">
        <v>0</v>
      </c>
      <c r="R20" s="77">
        <v>675327</v>
      </c>
      <c r="S20" s="77">
        <v>552958</v>
      </c>
      <c r="T20" s="77">
        <v>226373</v>
      </c>
      <c r="U20" s="79">
        <v>2814719</v>
      </c>
      <c r="V20" s="79">
        <v>823463.5</v>
      </c>
      <c r="W20" s="79">
        <v>1284846.5</v>
      </c>
      <c r="X20" s="79">
        <v>2136220</v>
      </c>
      <c r="Y20" s="79">
        <v>409916.5</v>
      </c>
      <c r="Z20" s="79">
        <v>308635.5</v>
      </c>
      <c r="AA20" s="79">
        <v>188819.5</v>
      </c>
      <c r="AB20" s="79">
        <v>0</v>
      </c>
      <c r="AC20" s="79">
        <v>1.9432952325859587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WK108"/>
  <sheetViews>
    <sheetView workbookViewId="0">
      <selection activeCell="A2" sqref="A2"/>
    </sheetView>
  </sheetViews>
  <sheetFormatPr defaultColWidth="10.7109375" defaultRowHeight="15"/>
  <cols>
    <col min="1" max="1" width="43.140625" customWidth="1"/>
    <col min="2" max="2" width="17" customWidth="1"/>
    <col min="3" max="3" width="13.42578125" customWidth="1"/>
    <col min="4" max="4" width="16.140625" customWidth="1"/>
    <col min="5" max="5" width="19.42578125" customWidth="1"/>
    <col min="6" max="6" width="19.140625" customWidth="1"/>
    <col min="7" max="7" width="28.28515625" customWidth="1"/>
    <col min="8" max="8" width="17.5703125" customWidth="1"/>
    <col min="9" max="9" width="19.42578125" customWidth="1"/>
    <col min="10" max="10" width="23.5703125" customWidth="1"/>
    <col min="11" max="11" width="27" customWidth="1"/>
    <col min="12" max="12" width="20.28515625" customWidth="1"/>
    <col min="13" max="13" width="15.140625" customWidth="1"/>
    <col min="14" max="14" width="20.28515625" customWidth="1"/>
    <col min="15" max="15" width="27" customWidth="1"/>
    <col min="16" max="16" width="31" customWidth="1"/>
    <col min="17" max="17" width="23.5703125" customWidth="1"/>
    <col min="18" max="18" width="18.28515625" customWidth="1"/>
    <col min="19" max="19" width="22" customWidth="1"/>
    <col min="20" max="20" width="22.140625" customWidth="1"/>
    <col min="21" max="21" width="24.5703125" customWidth="1"/>
    <col min="22" max="22" width="22.140625" customWidth="1"/>
    <col min="23" max="23" width="16" customWidth="1"/>
    <col min="24" max="24" width="19.42578125" customWidth="1"/>
    <col min="25" max="25" width="30.85546875" customWidth="1"/>
    <col min="26" max="26" width="28" customWidth="1"/>
    <col min="27" max="27" width="7.85546875" customWidth="1"/>
    <col min="28" max="28" width="11.28515625" customWidth="1"/>
    <col min="29" max="29" width="7.28515625" customWidth="1"/>
    <col min="30" max="30" width="10.140625" customWidth="1"/>
    <col min="31" max="32" width="8.85546875" customWidth="1"/>
    <col min="33" max="33" width="8.7109375" customWidth="1"/>
    <col min="34" max="34" width="8.5703125" customWidth="1"/>
    <col min="35" max="35" width="9.85546875" customWidth="1"/>
    <col min="36" max="36" width="8.42578125" customWidth="1"/>
    <col min="37" max="37" width="8.28515625" customWidth="1"/>
    <col min="38" max="38" width="8.42578125" customWidth="1"/>
    <col min="39" max="39" width="11.28515625" bestFit="1" customWidth="1"/>
    <col min="40" max="40" width="8.42578125" customWidth="1"/>
    <col min="41" max="41" width="16.28515625" bestFit="1" customWidth="1"/>
    <col min="42" max="42" width="13.7109375" bestFit="1" customWidth="1"/>
    <col min="43" max="43" width="14.28515625" bestFit="1" customWidth="1"/>
    <col min="44" max="44" width="7.140625" customWidth="1"/>
    <col min="45" max="45" width="7" customWidth="1"/>
    <col min="46" max="46" width="6.7109375" customWidth="1"/>
    <col min="47" max="47" width="6.28515625" customWidth="1"/>
    <col min="48" max="48" width="9.140625" customWidth="1"/>
    <col min="49" max="49" width="9.28515625" customWidth="1"/>
    <col min="50" max="50" width="11.85546875" bestFit="1" customWidth="1"/>
    <col min="51" max="51" width="8.7109375" customWidth="1"/>
    <col min="52" max="52" width="22.140625" customWidth="1"/>
    <col min="53" max="53" width="24.5703125" customWidth="1"/>
    <col min="54" max="54" width="22.140625" customWidth="1"/>
    <col min="55" max="55" width="16" bestFit="1" customWidth="1"/>
    <col min="56" max="56" width="19.42578125" bestFit="1" customWidth="1"/>
    <col min="57" max="57" width="30.85546875" bestFit="1" customWidth="1"/>
    <col min="58" max="58" width="28" bestFit="1" customWidth="1"/>
    <col min="59" max="59" width="17.28515625" bestFit="1" customWidth="1"/>
    <col min="60" max="60" width="13.28515625" bestFit="1" customWidth="1"/>
    <col min="61" max="61" width="19.5703125" bestFit="1" customWidth="1"/>
  </cols>
  <sheetData>
    <row r="1" spans="1:28" s="105" customFormat="1" ht="20.25" customHeight="1">
      <c r="A1" s="106" t="s">
        <v>33</v>
      </c>
      <c r="B1" s="106" t="s">
        <v>439</v>
      </c>
      <c r="C1" s="106" t="s">
        <v>38</v>
      </c>
      <c r="D1" s="106" t="s">
        <v>18</v>
      </c>
      <c r="E1" s="106" t="s">
        <v>19</v>
      </c>
      <c r="F1" s="106" t="s">
        <v>0</v>
      </c>
      <c r="G1" s="106" t="s">
        <v>425</v>
      </c>
      <c r="H1" s="106" t="s">
        <v>485</v>
      </c>
      <c r="I1" s="106" t="s">
        <v>486</v>
      </c>
      <c r="J1" s="106" t="s">
        <v>440</v>
      </c>
      <c r="K1" s="106" t="s">
        <v>441</v>
      </c>
      <c r="L1" s="106" t="s">
        <v>449</v>
      </c>
      <c r="M1" s="106" t="s">
        <v>426</v>
      </c>
      <c r="N1" s="106" t="s">
        <v>490</v>
      </c>
      <c r="O1" s="106" t="s">
        <v>444</v>
      </c>
      <c r="P1" s="106" t="s">
        <v>487</v>
      </c>
      <c r="Q1" s="106" t="s">
        <v>443</v>
      </c>
      <c r="R1" s="106" t="s">
        <v>453</v>
      </c>
      <c r="S1" s="106" t="s">
        <v>488</v>
      </c>
      <c r="T1" s="106" t="s">
        <v>445</v>
      </c>
      <c r="U1" s="106" t="s">
        <v>446</v>
      </c>
      <c r="V1" s="106" t="s">
        <v>447</v>
      </c>
      <c r="W1" s="106" t="s">
        <v>448</v>
      </c>
      <c r="X1" s="106" t="s">
        <v>450</v>
      </c>
      <c r="Y1" s="106" t="s">
        <v>451</v>
      </c>
      <c r="Z1" s="106" t="s">
        <v>452</v>
      </c>
      <c r="AA1" s="106" t="s">
        <v>494</v>
      </c>
      <c r="AB1" s="106"/>
    </row>
    <row r="2" spans="1:28" s="3" customFormat="1">
      <c r="A2" s="5" t="s">
        <v>152</v>
      </c>
      <c r="B2" s="5">
        <v>1907507</v>
      </c>
      <c r="C2" s="5">
        <v>3697540</v>
      </c>
      <c r="D2" s="5">
        <v>889199</v>
      </c>
      <c r="E2" s="5">
        <v>244409</v>
      </c>
      <c r="F2" s="5">
        <v>343241</v>
      </c>
      <c r="G2" s="5">
        <v>2244868</v>
      </c>
      <c r="H2" s="5">
        <v>415553</v>
      </c>
      <c r="I2" s="5">
        <v>244409</v>
      </c>
      <c r="J2" s="5">
        <v>1790033</v>
      </c>
      <c r="K2" s="5">
        <v>-69142</v>
      </c>
      <c r="L2" s="5">
        <v>80013</v>
      </c>
      <c r="M2" s="5">
        <v>98462</v>
      </c>
      <c r="N2" s="5">
        <v>-46752</v>
      </c>
      <c r="O2" s="5">
        <v>589913</v>
      </c>
      <c r="P2" s="5">
        <v>80013</v>
      </c>
      <c r="Q2" s="5">
        <v>751797</v>
      </c>
      <c r="R2" s="5">
        <v>1750000</v>
      </c>
      <c r="S2" s="5">
        <v>73758</v>
      </c>
      <c r="T2" s="5">
        <v>5544353</v>
      </c>
      <c r="U2" s="5">
        <v>1362321</v>
      </c>
      <c r="V2" s="5">
        <v>3339595</v>
      </c>
      <c r="W2" s="5">
        <v>2713563.5</v>
      </c>
      <c r="X2" s="5">
        <v>535246.5</v>
      </c>
      <c r="Y2" s="5">
        <v>649939.5</v>
      </c>
      <c r="Z2" s="5">
        <v>407550.5</v>
      </c>
      <c r="AA2" s="5">
        <v>1</v>
      </c>
      <c r="AB2" s="3">
        <v>0</v>
      </c>
    </row>
    <row r="3" spans="1:28">
      <c r="A3" s="7" t="s">
        <v>157</v>
      </c>
      <c r="B3" s="7">
        <v>7036304</v>
      </c>
      <c r="C3" s="7">
        <v>12800330</v>
      </c>
      <c r="D3" s="7">
        <v>10072492</v>
      </c>
      <c r="E3" s="7">
        <v>6693342</v>
      </c>
      <c r="F3" s="7">
        <v>220904</v>
      </c>
      <c r="G3" s="7">
        <v>1159033</v>
      </c>
      <c r="H3" s="7">
        <v>6324872</v>
      </c>
      <c r="I3" s="7">
        <v>5286381</v>
      </c>
      <c r="J3" s="7">
        <v>5764026</v>
      </c>
      <c r="K3" s="7">
        <v>57410</v>
      </c>
      <c r="L3" s="7">
        <v>468259</v>
      </c>
      <c r="M3" s="7">
        <v>2452981</v>
      </c>
      <c r="N3" s="7">
        <v>1640581</v>
      </c>
      <c r="O3" s="7">
        <v>5116969</v>
      </c>
      <c r="P3" s="7">
        <v>205858</v>
      </c>
      <c r="Q3" s="7">
        <v>5662297</v>
      </c>
      <c r="R3" s="7">
        <v>3139500</v>
      </c>
      <c r="S3" s="7">
        <v>200424</v>
      </c>
      <c r="T3" s="7">
        <v>19972729.5</v>
      </c>
      <c r="U3" s="7">
        <v>14929907</v>
      </c>
      <c r="V3" s="7">
        <v>1626842</v>
      </c>
      <c r="W3" s="7">
        <v>8744898</v>
      </c>
      <c r="X3" s="7">
        <v>319495.5</v>
      </c>
      <c r="Y3" s="7">
        <v>9650333</v>
      </c>
      <c r="Z3" s="7">
        <v>7936053</v>
      </c>
      <c r="AA3" s="7">
        <v>1</v>
      </c>
      <c r="AB3" s="3">
        <v>0</v>
      </c>
    </row>
    <row r="4" spans="1:28">
      <c r="A4" s="7" t="s">
        <v>220</v>
      </c>
      <c r="B4" s="7">
        <v>3660778</v>
      </c>
      <c r="C4" s="7">
        <v>6429560</v>
      </c>
      <c r="D4" s="7">
        <v>4594712</v>
      </c>
      <c r="E4" s="7">
        <v>3426231</v>
      </c>
      <c r="F4" s="7">
        <v>26510</v>
      </c>
      <c r="G4" s="7">
        <v>504200</v>
      </c>
      <c r="H4" s="7">
        <v>3741861</v>
      </c>
      <c r="I4" s="7">
        <v>2205158</v>
      </c>
      <c r="J4" s="7">
        <v>2768782</v>
      </c>
      <c r="K4" s="7">
        <v>-448051</v>
      </c>
      <c r="L4" s="7">
        <v>115043</v>
      </c>
      <c r="M4" s="7">
        <v>730700</v>
      </c>
      <c r="N4" s="7">
        <v>205213</v>
      </c>
      <c r="O4" s="7">
        <v>2938354</v>
      </c>
      <c r="P4" s="7">
        <v>134376</v>
      </c>
      <c r="Q4" s="7">
        <v>3321268</v>
      </c>
      <c r="R4" s="7">
        <v>2285047</v>
      </c>
      <c r="S4" s="7">
        <v>32889</v>
      </c>
      <c r="T4" s="7">
        <v>10010709</v>
      </c>
      <c r="U4" s="7">
        <v>7163320</v>
      </c>
      <c r="V4" s="7">
        <v>759540</v>
      </c>
      <c r="W4" s="7">
        <v>4256195</v>
      </c>
      <c r="X4" s="7">
        <v>41639.5</v>
      </c>
      <c r="Y4" s="7">
        <v>5870022.5</v>
      </c>
      <c r="Z4" s="7">
        <v>3674612.5</v>
      </c>
      <c r="AA4" s="7">
        <v>1</v>
      </c>
      <c r="AB4" s="3">
        <v>0</v>
      </c>
    </row>
    <row r="5" spans="1:28">
      <c r="A5" s="5" t="s">
        <v>299</v>
      </c>
      <c r="B5" s="5">
        <v>1221751</v>
      </c>
      <c r="C5" s="5">
        <v>2510285</v>
      </c>
      <c r="D5" s="5">
        <v>240893</v>
      </c>
      <c r="E5" s="5">
        <v>1172769</v>
      </c>
      <c r="F5" s="5">
        <v>20864</v>
      </c>
      <c r="G5" s="5">
        <v>1559695</v>
      </c>
      <c r="H5" s="5">
        <v>58278</v>
      </c>
      <c r="I5" s="5">
        <v>77185</v>
      </c>
      <c r="J5" s="5">
        <v>1288534</v>
      </c>
      <c r="K5" s="5">
        <v>80492</v>
      </c>
      <c r="L5" s="5">
        <v>-72695</v>
      </c>
      <c r="M5" s="5">
        <v>42174</v>
      </c>
      <c r="N5" s="5">
        <v>7000</v>
      </c>
      <c r="O5" s="5">
        <v>229084</v>
      </c>
      <c r="P5" s="5"/>
      <c r="Q5" s="5">
        <v>256362</v>
      </c>
      <c r="R5" s="5"/>
      <c r="S5" s="5"/>
      <c r="T5" s="5">
        <v>3610519</v>
      </c>
      <c r="U5" s="5">
        <v>307916.5</v>
      </c>
      <c r="V5" s="5">
        <v>2309737.5</v>
      </c>
      <c r="W5" s="5">
        <v>1878397</v>
      </c>
      <c r="X5" s="5">
        <v>25509</v>
      </c>
      <c r="Y5" s="5">
        <v>80750</v>
      </c>
      <c r="Z5" s="5">
        <v>102409</v>
      </c>
      <c r="AA5" s="5">
        <v>1</v>
      </c>
      <c r="AB5" s="3">
        <v>0</v>
      </c>
    </row>
    <row r="6" spans="1:28" s="3" customFormat="1">
      <c r="A6" s="7" t="s">
        <v>306</v>
      </c>
      <c r="B6" s="7">
        <v>1042424</v>
      </c>
      <c r="C6" s="7">
        <v>3248529</v>
      </c>
      <c r="D6" s="7">
        <v>1792807</v>
      </c>
      <c r="E6" s="7">
        <v>739664</v>
      </c>
      <c r="F6" s="7">
        <v>419819</v>
      </c>
      <c r="G6" s="7">
        <v>1103813</v>
      </c>
      <c r="H6" s="7">
        <v>1212267</v>
      </c>
      <c r="I6" s="7">
        <v>278660</v>
      </c>
      <c r="J6" s="7">
        <v>2206105</v>
      </c>
      <c r="K6" s="7">
        <v>41597</v>
      </c>
      <c r="L6" s="7">
        <v>233790</v>
      </c>
      <c r="M6" s="7">
        <v>120925</v>
      </c>
      <c r="N6" s="7">
        <v>-93689</v>
      </c>
      <c r="O6" s="7">
        <v>585086</v>
      </c>
      <c r="P6" s="7">
        <v>202075</v>
      </c>
      <c r="Q6" s="7">
        <v>1442257</v>
      </c>
      <c r="R6" s="7">
        <v>1000000</v>
      </c>
      <c r="S6" s="7">
        <v>193920</v>
      </c>
      <c r="T6" s="7">
        <v>4976479</v>
      </c>
      <c r="U6" s="7">
        <v>2745357</v>
      </c>
      <c r="V6" s="7">
        <v>1685500.5</v>
      </c>
      <c r="W6" s="7">
        <v>3306896.5</v>
      </c>
      <c r="X6" s="7">
        <v>665519</v>
      </c>
      <c r="Y6" s="7">
        <v>1288017</v>
      </c>
      <c r="Z6" s="7">
        <v>433760</v>
      </c>
      <c r="AA6" s="7">
        <v>1</v>
      </c>
      <c r="AB6" s="3">
        <v>0</v>
      </c>
    </row>
    <row r="7" spans="1:28">
      <c r="A7" s="5" t="s">
        <v>273</v>
      </c>
      <c r="B7" s="5">
        <v>5073646</v>
      </c>
      <c r="C7" s="5">
        <v>6367040</v>
      </c>
      <c r="D7" s="5">
        <v>2704202</v>
      </c>
      <c r="E7" s="5">
        <v>2231963</v>
      </c>
      <c r="F7" s="5">
        <v>129528</v>
      </c>
      <c r="G7" s="5">
        <v>697951</v>
      </c>
      <c r="H7" s="5">
        <v>1094479</v>
      </c>
      <c r="I7" s="5">
        <v>984785</v>
      </c>
      <c r="J7" s="5">
        <v>1293394</v>
      </c>
      <c r="K7" s="5">
        <v>306860</v>
      </c>
      <c r="L7" s="5">
        <v>110625</v>
      </c>
      <c r="M7" s="5">
        <v>383353</v>
      </c>
      <c r="N7" s="5">
        <v>15051</v>
      </c>
      <c r="O7" s="5">
        <v>1394902</v>
      </c>
      <c r="P7" s="5">
        <v>110625</v>
      </c>
      <c r="Q7" s="5">
        <v>1710626</v>
      </c>
      <c r="R7" s="5">
        <v>1791333</v>
      </c>
      <c r="S7" s="5">
        <v>44815</v>
      </c>
      <c r="T7" s="5">
        <v>9423627.5</v>
      </c>
      <c r="U7" s="5">
        <v>4035390</v>
      </c>
      <c r="V7" s="5">
        <v>923237</v>
      </c>
      <c r="W7" s="5">
        <v>1932148.5</v>
      </c>
      <c r="X7" s="5">
        <v>176647</v>
      </c>
      <c r="Y7" s="5">
        <v>1500122.5</v>
      </c>
      <c r="Z7" s="5">
        <v>1371524.5</v>
      </c>
      <c r="AA7" s="5">
        <v>1</v>
      </c>
      <c r="AB7" s="3">
        <v>0</v>
      </c>
    </row>
    <row r="8" spans="1:28">
      <c r="A8" s="7" t="s">
        <v>354</v>
      </c>
      <c r="B8" s="7">
        <v>814298</v>
      </c>
      <c r="C8" s="7">
        <v>1377708</v>
      </c>
      <c r="D8" s="7">
        <v>278053</v>
      </c>
      <c r="E8" s="7">
        <v>271847</v>
      </c>
      <c r="F8" s="7">
        <v>31908</v>
      </c>
      <c r="G8" s="7">
        <v>70712</v>
      </c>
      <c r="H8" s="7">
        <v>66174</v>
      </c>
      <c r="I8" s="7">
        <v>48398</v>
      </c>
      <c r="J8" s="7">
        <v>563408</v>
      </c>
      <c r="K8" s="7">
        <v>-1225</v>
      </c>
      <c r="L8" s="7">
        <v>16647</v>
      </c>
      <c r="M8" s="7">
        <v>32253</v>
      </c>
      <c r="N8" s="7">
        <v>32253</v>
      </c>
      <c r="O8" s="7">
        <v>83884</v>
      </c>
      <c r="P8" s="7">
        <v>16288</v>
      </c>
      <c r="Q8" s="7">
        <v>109501</v>
      </c>
      <c r="R8" s="7">
        <v>129510</v>
      </c>
      <c r="S8" s="7">
        <v>0</v>
      </c>
      <c r="T8" s="7">
        <v>2070682</v>
      </c>
      <c r="U8" s="7">
        <v>421231.5</v>
      </c>
      <c r="V8" s="7">
        <v>106035.5</v>
      </c>
      <c r="W8" s="7">
        <v>856959</v>
      </c>
      <c r="X8" s="7">
        <v>47919.5</v>
      </c>
      <c r="Y8" s="7">
        <v>97850</v>
      </c>
      <c r="Z8" s="7">
        <v>75987</v>
      </c>
      <c r="AA8" s="7">
        <v>1</v>
      </c>
      <c r="AB8" s="3">
        <v>0</v>
      </c>
    </row>
    <row r="9" spans="1:28" s="3" customFormat="1">
      <c r="A9" s="5" t="s">
        <v>314</v>
      </c>
      <c r="B9" s="5">
        <v>755394</v>
      </c>
      <c r="C9" s="5">
        <v>1045634</v>
      </c>
      <c r="D9" s="5">
        <v>337628</v>
      </c>
      <c r="E9" s="5">
        <v>162326</v>
      </c>
      <c r="F9" s="5">
        <v>48899</v>
      </c>
      <c r="G9" s="5">
        <v>210155</v>
      </c>
      <c r="H9" s="5">
        <v>124228</v>
      </c>
      <c r="I9" s="5">
        <v>69094</v>
      </c>
      <c r="J9" s="5">
        <v>290240</v>
      </c>
      <c r="K9" s="5">
        <v>-70092</v>
      </c>
      <c r="L9" s="5">
        <v>-150979</v>
      </c>
      <c r="M9" s="5">
        <v>86606</v>
      </c>
      <c r="N9" s="5">
        <v>-35828713</v>
      </c>
      <c r="O9" s="5">
        <v>75131</v>
      </c>
      <c r="P9" s="5"/>
      <c r="Q9" s="5">
        <v>146481</v>
      </c>
      <c r="R9" s="5"/>
      <c r="S9" s="5"/>
      <c r="T9" s="5">
        <v>1401151.5</v>
      </c>
      <c r="U9" s="5">
        <v>461787</v>
      </c>
      <c r="V9" s="5">
        <v>255735</v>
      </c>
      <c r="W9" s="5">
        <v>314285</v>
      </c>
      <c r="X9" s="5">
        <v>52103.5</v>
      </c>
      <c r="Y9" s="5">
        <v>208858.5</v>
      </c>
      <c r="Z9" s="5">
        <v>127943.5</v>
      </c>
      <c r="AA9" s="5">
        <v>1</v>
      </c>
      <c r="AB9" s="3">
        <v>0</v>
      </c>
    </row>
    <row r="10" spans="1:28">
      <c r="A10" s="7" t="s">
        <v>78</v>
      </c>
      <c r="B10" s="7">
        <v>1093651</v>
      </c>
      <c r="C10" s="7">
        <v>3309249</v>
      </c>
      <c r="D10" s="7">
        <v>1188783</v>
      </c>
      <c r="E10" s="7">
        <v>338139</v>
      </c>
      <c r="F10" s="7">
        <v>333042</v>
      </c>
      <c r="G10" s="7">
        <v>1975135</v>
      </c>
      <c r="H10" s="7">
        <v>484231</v>
      </c>
      <c r="I10" s="7">
        <v>76840</v>
      </c>
      <c r="J10" s="7">
        <v>2215598</v>
      </c>
      <c r="K10" s="7">
        <v>228709</v>
      </c>
      <c r="L10" s="7">
        <v>223723</v>
      </c>
      <c r="M10" s="7">
        <v>191010</v>
      </c>
      <c r="N10" s="7">
        <v>-193011</v>
      </c>
      <c r="O10" s="7">
        <v>1208.682</v>
      </c>
      <c r="P10" s="7">
        <v>223723</v>
      </c>
      <c r="Q10" s="7">
        <v>1638984</v>
      </c>
      <c r="R10" s="7">
        <v>404352</v>
      </c>
      <c r="S10" s="7">
        <v>1135266</v>
      </c>
      <c r="T10" s="7">
        <v>5461722</v>
      </c>
      <c r="U10" s="7">
        <v>1765624.5</v>
      </c>
      <c r="V10" s="7">
        <v>3403859.5</v>
      </c>
      <c r="W10" s="7">
        <v>3421949</v>
      </c>
      <c r="X10" s="7">
        <v>509046.5</v>
      </c>
      <c r="Y10" s="7">
        <v>682014.5</v>
      </c>
      <c r="Z10" s="7">
        <v>128759</v>
      </c>
      <c r="AA10" s="7">
        <v>0</v>
      </c>
      <c r="AB10" s="7">
        <v>1</v>
      </c>
    </row>
    <row r="11" spans="1:28" s="3" customFormat="1">
      <c r="A11" s="7" t="s">
        <v>284</v>
      </c>
      <c r="B11" s="7">
        <v>16263929</v>
      </c>
      <c r="C11" s="7">
        <v>67453126</v>
      </c>
      <c r="D11" s="7">
        <v>51974506</v>
      </c>
      <c r="E11" s="7">
        <v>9089174</v>
      </c>
      <c r="F11" s="7">
        <v>7451824</v>
      </c>
      <c r="G11" s="7">
        <v>14715788</v>
      </c>
      <c r="H11" s="7">
        <v>14752258</v>
      </c>
      <c r="I11" s="7">
        <v>4155498</v>
      </c>
      <c r="J11" s="7">
        <v>51189197</v>
      </c>
      <c r="K11" s="7">
        <v>6527850</v>
      </c>
      <c r="L11" s="7">
        <v>6414305</v>
      </c>
      <c r="M11" s="7">
        <v>28295431</v>
      </c>
      <c r="N11" s="7">
        <v>10849591</v>
      </c>
      <c r="O11" s="7">
        <v>40642329</v>
      </c>
      <c r="P11" s="7">
        <v>6414305</v>
      </c>
      <c r="Q11" s="7">
        <v>59988200</v>
      </c>
      <c r="R11" s="7">
        <v>25000000</v>
      </c>
      <c r="S11" s="7">
        <v>767937</v>
      </c>
      <c r="T11" s="7">
        <v>93880548</v>
      </c>
      <c r="U11" s="7">
        <v>72056024.5</v>
      </c>
      <c r="V11" s="7">
        <v>20695275.5</v>
      </c>
      <c r="W11" s="7">
        <v>69182401.5</v>
      </c>
      <c r="X11" s="7">
        <v>10451115</v>
      </c>
      <c r="Y11" s="7">
        <v>19939093</v>
      </c>
      <c r="Z11" s="7">
        <v>5574423</v>
      </c>
      <c r="AA11" s="7">
        <v>0</v>
      </c>
      <c r="AB11" s="5">
        <v>1</v>
      </c>
    </row>
    <row r="12" spans="1:28">
      <c r="A12" s="5" t="s">
        <v>409</v>
      </c>
      <c r="B12" s="5">
        <v>38876100</v>
      </c>
      <c r="C12" s="5">
        <v>227456190</v>
      </c>
      <c r="D12" s="5">
        <v>140903596</v>
      </c>
      <c r="E12" s="5">
        <v>34997066</v>
      </c>
      <c r="F12" s="5">
        <v>63880499</v>
      </c>
      <c r="G12" s="5">
        <v>84592091</v>
      </c>
      <c r="H12" s="5">
        <v>70004678</v>
      </c>
      <c r="I12" s="5">
        <v>20204603</v>
      </c>
      <c r="J12" s="5">
        <v>188580090</v>
      </c>
      <c r="K12" s="5">
        <v>36855428</v>
      </c>
      <c r="L12" s="5">
        <v>16133362</v>
      </c>
      <c r="M12" s="5">
        <v>6828652</v>
      </c>
      <c r="N12" s="5">
        <v>-113819</v>
      </c>
      <c r="O12" s="5">
        <v>361723036</v>
      </c>
      <c r="P12" s="5">
        <v>1613332</v>
      </c>
      <c r="Q12" s="5">
        <v>418158148</v>
      </c>
      <c r="R12" s="5">
        <v>27500000</v>
      </c>
      <c r="S12" s="5">
        <v>65360613</v>
      </c>
      <c r="T12" s="5">
        <v>362846937</v>
      </c>
      <c r="U12" s="5">
        <v>213732878</v>
      </c>
      <c r="V12" s="5">
        <v>146438108.5</v>
      </c>
      <c r="W12" s="5">
        <v>294388599</v>
      </c>
      <c r="X12" s="5">
        <v>96472348.5</v>
      </c>
      <c r="Y12" s="5">
        <v>107437247.5</v>
      </c>
      <c r="Z12" s="5">
        <v>36551638</v>
      </c>
      <c r="AA12" s="5">
        <v>0</v>
      </c>
      <c r="AB12" s="7">
        <v>1</v>
      </c>
    </row>
    <row r="13" spans="1:28" s="3" customFormat="1">
      <c r="A13" s="5" t="s">
        <v>323</v>
      </c>
      <c r="B13" s="5">
        <v>41629</v>
      </c>
      <c r="C13" s="5">
        <v>100059</v>
      </c>
      <c r="D13" s="5">
        <v>79233</v>
      </c>
      <c r="E13" s="5">
        <v>36628</v>
      </c>
      <c r="F13" s="5">
        <v>5545</v>
      </c>
      <c r="G13" s="5">
        <v>18335</v>
      </c>
      <c r="H13" s="5">
        <v>44008</v>
      </c>
      <c r="I13" s="5">
        <v>17983</v>
      </c>
      <c r="J13" s="5">
        <v>58430</v>
      </c>
      <c r="K13" s="5">
        <v>2690</v>
      </c>
      <c r="L13" s="5">
        <v>4347</v>
      </c>
      <c r="M13" s="5">
        <v>9112</v>
      </c>
      <c r="N13" s="5">
        <v>-6041</v>
      </c>
      <c r="O13" s="5">
        <v>67770</v>
      </c>
      <c r="P13" s="5">
        <v>4347</v>
      </c>
      <c r="Q13" s="5">
        <v>83026</v>
      </c>
      <c r="R13" s="5">
        <v>22000</v>
      </c>
      <c r="S13" s="5">
        <v>0</v>
      </c>
      <c r="T13" s="5">
        <v>155284.5</v>
      </c>
      <c r="U13" s="5">
        <v>124346</v>
      </c>
      <c r="V13" s="5">
        <v>27256</v>
      </c>
      <c r="W13" s="5">
        <v>87426</v>
      </c>
      <c r="X13" s="5">
        <v>8472.5</v>
      </c>
      <c r="Y13" s="5">
        <v>67711</v>
      </c>
      <c r="Z13" s="5">
        <v>33463</v>
      </c>
      <c r="AA13" s="5">
        <v>0</v>
      </c>
      <c r="AB13" s="5">
        <v>1</v>
      </c>
    </row>
    <row r="14" spans="1:28">
      <c r="A14" s="7" t="s">
        <v>259</v>
      </c>
      <c r="B14" s="7">
        <v>298578273</v>
      </c>
      <c r="C14" s="7">
        <v>151892034</v>
      </c>
      <c r="D14" s="7">
        <v>712129569</v>
      </c>
      <c r="E14" s="7">
        <v>182914128</v>
      </c>
      <c r="F14" s="7">
        <v>249348502</v>
      </c>
      <c r="G14" s="7">
        <v>746560039</v>
      </c>
      <c r="H14" s="7">
        <v>150053684</v>
      </c>
      <c r="I14" s="7">
        <v>154848241</v>
      </c>
      <c r="J14" s="7">
        <v>1220342061</v>
      </c>
      <c r="K14" s="7">
        <v>156756212</v>
      </c>
      <c r="L14" s="7">
        <v>60572549</v>
      </c>
      <c r="M14" s="7">
        <v>119135725</v>
      </c>
      <c r="N14" s="7">
        <v>50355702</v>
      </c>
      <c r="O14" s="7">
        <v>598313377</v>
      </c>
      <c r="P14" s="7">
        <v>60572549</v>
      </c>
      <c r="Q14" s="7">
        <v>708420988</v>
      </c>
      <c r="R14" s="7">
        <v>821096820</v>
      </c>
      <c r="S14" s="7">
        <v>143488203</v>
      </c>
      <c r="T14" s="7">
        <v>874437942</v>
      </c>
      <c r="U14" s="7">
        <v>1030147819</v>
      </c>
      <c r="V14" s="7">
        <v>1109870177.5</v>
      </c>
      <c r="W14" s="7">
        <v>1828274202</v>
      </c>
      <c r="X14" s="7">
        <v>353346770.5</v>
      </c>
      <c r="Y14" s="7">
        <v>212382898.5</v>
      </c>
      <c r="Z14" s="7">
        <v>211339561</v>
      </c>
      <c r="AA14" s="7">
        <v>0</v>
      </c>
      <c r="AB14" s="7">
        <v>1</v>
      </c>
    </row>
    <row r="15" spans="1:28" s="3" customFormat="1">
      <c r="A15" s="5" t="s">
        <v>228</v>
      </c>
      <c r="B15" s="5">
        <v>23906343</v>
      </c>
      <c r="C15" s="5">
        <v>68080788</v>
      </c>
      <c r="D15" s="5">
        <v>32118403</v>
      </c>
      <c r="E15" s="5">
        <v>21897585</v>
      </c>
      <c r="F15" s="5">
        <v>8933179</v>
      </c>
      <c r="G15" s="5">
        <v>125266550</v>
      </c>
      <c r="H15" s="5">
        <v>11652927</v>
      </c>
      <c r="I15" s="5">
        <v>16248034</v>
      </c>
      <c r="J15" s="5">
        <v>190026047</v>
      </c>
      <c r="K15" s="5">
        <v>9427309</v>
      </c>
      <c r="L15" s="5">
        <v>28466844</v>
      </c>
      <c r="M15" s="5">
        <v>120973593</v>
      </c>
      <c r="N15" s="5">
        <v>27409444</v>
      </c>
      <c r="O15" s="5">
        <v>48343047</v>
      </c>
      <c r="P15" s="5">
        <v>22384185</v>
      </c>
      <c r="Q15" s="5">
        <v>73219659</v>
      </c>
      <c r="R15" s="5">
        <v>64582949</v>
      </c>
      <c r="S15" s="5">
        <v>13633548</v>
      </c>
      <c r="T15" s="5">
        <v>100651459</v>
      </c>
      <c r="U15" s="5">
        <v>49233510</v>
      </c>
      <c r="V15" s="5">
        <v>192322601.5</v>
      </c>
      <c r="W15" s="5">
        <v>288161124.5</v>
      </c>
      <c r="X15" s="5">
        <v>14500742</v>
      </c>
      <c r="Y15" s="5">
        <v>17383543.5</v>
      </c>
      <c r="Z15" s="5">
        <v>23625143.5</v>
      </c>
      <c r="AA15" s="5">
        <v>0</v>
      </c>
      <c r="AB15" s="5">
        <v>1</v>
      </c>
    </row>
    <row r="16" spans="1:28">
      <c r="A16" s="7" t="s">
        <v>215</v>
      </c>
      <c r="B16" s="7">
        <v>78996005</v>
      </c>
      <c r="C16" s="7">
        <v>498317687</v>
      </c>
      <c r="D16" s="7">
        <v>221400172</v>
      </c>
      <c r="E16" s="7">
        <v>62607828</v>
      </c>
      <c r="F16" s="7">
        <v>740034</v>
      </c>
      <c r="G16" s="7">
        <v>261971441</v>
      </c>
      <c r="H16" s="7">
        <v>20089517</v>
      </c>
      <c r="I16" s="7">
        <v>62607828</v>
      </c>
      <c r="J16" s="7">
        <v>419321682</v>
      </c>
      <c r="K16" s="7">
        <v>99508149</v>
      </c>
      <c r="L16" s="7">
        <v>72353987</v>
      </c>
      <c r="M16" s="7">
        <v>200570621</v>
      </c>
      <c r="N16" s="7">
        <v>200429778</v>
      </c>
      <c r="O16" s="7">
        <v>60327637</v>
      </c>
      <c r="P16" s="7">
        <v>72353987</v>
      </c>
      <c r="Q16" s="7">
        <v>205228913</v>
      </c>
      <c r="R16" s="7">
        <v>89786400</v>
      </c>
      <c r="S16" s="7">
        <v>44893200</v>
      </c>
      <c r="T16" s="7">
        <v>784804521</v>
      </c>
      <c r="U16" s="7">
        <v>374274837.5</v>
      </c>
      <c r="V16" s="7">
        <v>388110572.5</v>
      </c>
      <c r="W16" s="7">
        <v>662764962</v>
      </c>
      <c r="X16" s="7">
        <v>1003595.5</v>
      </c>
      <c r="Y16" s="7">
        <v>35676645.5</v>
      </c>
      <c r="Z16" s="7">
        <v>96576919.5</v>
      </c>
      <c r="AA16" s="7">
        <v>0</v>
      </c>
      <c r="AB16" s="107">
        <v>1</v>
      </c>
    </row>
    <row r="17" spans="1:28">
      <c r="A17" s="5" t="s">
        <v>389</v>
      </c>
      <c r="B17" s="5">
        <v>449023</v>
      </c>
      <c r="C17" s="5">
        <v>1889157</v>
      </c>
      <c r="D17" s="5">
        <v>544214</v>
      </c>
      <c r="E17" s="5">
        <v>280047</v>
      </c>
      <c r="F17" s="5">
        <v>277848</v>
      </c>
      <c r="G17" s="5">
        <v>855974</v>
      </c>
      <c r="H17" s="5">
        <v>196692</v>
      </c>
      <c r="I17" s="5">
        <v>133566</v>
      </c>
      <c r="J17" s="5">
        <v>1440134</v>
      </c>
      <c r="K17" s="5">
        <v>106561</v>
      </c>
      <c r="L17" s="5">
        <v>62955</v>
      </c>
      <c r="M17" s="5">
        <v>54009</v>
      </c>
      <c r="N17" s="5">
        <v>54009</v>
      </c>
      <c r="O17" s="5">
        <v>631566</v>
      </c>
      <c r="P17" s="5">
        <v>62955</v>
      </c>
      <c r="Q17" s="5">
        <v>675327</v>
      </c>
      <c r="R17" s="5">
        <v>552958</v>
      </c>
      <c r="S17" s="5">
        <v>226373</v>
      </c>
      <c r="T17" s="5">
        <v>2814719</v>
      </c>
      <c r="U17" s="5">
        <v>823463.5</v>
      </c>
      <c r="V17" s="5">
        <v>1284846.5</v>
      </c>
      <c r="W17" s="5">
        <v>2136220</v>
      </c>
      <c r="X17" s="5">
        <v>409916.5</v>
      </c>
      <c r="Y17" s="5">
        <v>308635.5</v>
      </c>
      <c r="Z17" s="5">
        <v>188819.5</v>
      </c>
      <c r="AA17" s="5">
        <v>0</v>
      </c>
      <c r="AB17" s="108">
        <v>1</v>
      </c>
    </row>
    <row r="18" spans="1:28">
      <c r="A18" s="107" t="s">
        <v>563</v>
      </c>
    </row>
    <row r="19" spans="1:28" ht="15.75">
      <c r="A19" s="121" t="s">
        <v>495</v>
      </c>
      <c r="B19" s="121" t="s">
        <v>496</v>
      </c>
      <c r="C19" s="121" t="s">
        <v>497</v>
      </c>
      <c r="D19" s="121" t="s">
        <v>498</v>
      </c>
      <c r="E19" s="121" t="s">
        <v>499</v>
      </c>
      <c r="F19" s="121" t="s">
        <v>500</v>
      </c>
      <c r="G19" s="122" t="s">
        <v>425</v>
      </c>
      <c r="H19" s="121" t="s">
        <v>510</v>
      </c>
      <c r="I19" s="121" t="s">
        <v>511</v>
      </c>
      <c r="J19" s="121" t="s">
        <v>501</v>
      </c>
      <c r="K19" s="121" t="s">
        <v>502</v>
      </c>
      <c r="L19" s="121" t="s">
        <v>508</v>
      </c>
      <c r="M19" s="121" t="s">
        <v>542</v>
      </c>
      <c r="N19" s="121" t="s">
        <v>514</v>
      </c>
      <c r="O19" s="121" t="s">
        <v>505</v>
      </c>
      <c r="P19" s="121" t="s">
        <v>503</v>
      </c>
      <c r="Q19" s="121" t="s">
        <v>504</v>
      </c>
      <c r="R19" s="121" t="s">
        <v>512</v>
      </c>
      <c r="S19" s="121" t="s">
        <v>513</v>
      </c>
      <c r="T19" s="122" t="s">
        <v>445</v>
      </c>
      <c r="U19" s="122" t="s">
        <v>446</v>
      </c>
      <c r="V19" s="122" t="s">
        <v>447</v>
      </c>
      <c r="W19" s="122" t="s">
        <v>448</v>
      </c>
      <c r="X19" s="122" t="s">
        <v>450</v>
      </c>
      <c r="Y19" s="122" t="s">
        <v>451</v>
      </c>
      <c r="Z19" s="122" t="s">
        <v>452</v>
      </c>
      <c r="AA19" s="123" t="s">
        <v>455</v>
      </c>
      <c r="AB19" s="123" t="s">
        <v>456</v>
      </c>
    </row>
    <row r="20" spans="1:28">
      <c r="A20" s="124" t="s">
        <v>521</v>
      </c>
      <c r="B20" s="125">
        <v>4062379</v>
      </c>
      <c r="C20" s="125">
        <v>7119190</v>
      </c>
      <c r="D20" s="125">
        <v>1294836</v>
      </c>
      <c r="E20" s="125">
        <v>2630583</v>
      </c>
      <c r="F20" s="125">
        <v>38492</v>
      </c>
      <c r="G20" s="125"/>
      <c r="H20" s="125">
        <v>791432</v>
      </c>
      <c r="I20" s="125">
        <v>721715</v>
      </c>
      <c r="J20" s="125">
        <v>3256674</v>
      </c>
      <c r="K20" s="125">
        <v>908831</v>
      </c>
      <c r="L20" s="125">
        <v>-21453</v>
      </c>
      <c r="M20" s="125">
        <v>197578</v>
      </c>
      <c r="N20" s="125">
        <v>-41707</v>
      </c>
      <c r="O20" s="125">
        <v>47.89</v>
      </c>
      <c r="P20" s="125">
        <v>182195</v>
      </c>
      <c r="Q20" s="125">
        <v>2604196</v>
      </c>
      <c r="R20" s="125" t="s">
        <v>528</v>
      </c>
      <c r="S20" s="125">
        <v>0</v>
      </c>
      <c r="T20" s="125">
        <v>10781540</v>
      </c>
      <c r="U20" s="125">
        <v>2059725</v>
      </c>
      <c r="V20" s="125">
        <v>0</v>
      </c>
      <c r="W20" s="125">
        <v>4914318</v>
      </c>
      <c r="X20" s="125">
        <v>66522</v>
      </c>
      <c r="Y20" s="125">
        <v>1296476</v>
      </c>
      <c r="Z20" s="125">
        <v>1211162</v>
      </c>
      <c r="AA20" s="125">
        <v>1</v>
      </c>
      <c r="AB20" s="125">
        <v>0</v>
      </c>
    </row>
    <row r="21" spans="1:28">
      <c r="A21" s="124" t="s">
        <v>522</v>
      </c>
      <c r="B21" s="125">
        <v>5678622</v>
      </c>
      <c r="C21" s="125">
        <v>9605936</v>
      </c>
      <c r="D21" s="125">
        <v>1508996</v>
      </c>
      <c r="E21" s="125">
        <v>309579</v>
      </c>
      <c r="F21" s="125">
        <v>8661</v>
      </c>
      <c r="G21" s="125"/>
      <c r="H21" s="125">
        <v>348677</v>
      </c>
      <c r="I21" s="125">
        <v>54437</v>
      </c>
      <c r="J21" s="125">
        <v>3870594</v>
      </c>
      <c r="K21" s="125">
        <v>-100419</v>
      </c>
      <c r="L21" s="125">
        <v>1732671</v>
      </c>
      <c r="M21" s="125">
        <v>1151658</v>
      </c>
      <c r="N21" s="125">
        <v>-549396</v>
      </c>
      <c r="O21" s="125">
        <v>33.21</v>
      </c>
      <c r="P21" s="125">
        <v>1850451</v>
      </c>
      <c r="Q21" s="125">
        <v>277285</v>
      </c>
      <c r="R21" s="125">
        <v>1944.5150000000001</v>
      </c>
      <c r="S21" s="125">
        <v>0</v>
      </c>
      <c r="T21" s="125">
        <v>14612926.5</v>
      </c>
      <c r="U21" s="125">
        <v>2009735.5</v>
      </c>
      <c r="V21" s="125">
        <v>0</v>
      </c>
      <c r="W21" s="125">
        <v>5806092.5</v>
      </c>
      <c r="X21" s="125">
        <v>13970.5</v>
      </c>
      <c r="Y21" s="125">
        <v>542976</v>
      </c>
      <c r="Z21" s="125">
        <v>93059</v>
      </c>
      <c r="AA21" s="125">
        <v>1</v>
      </c>
      <c r="AB21" s="125">
        <v>0</v>
      </c>
    </row>
    <row r="22" spans="1:28">
      <c r="A22" s="124" t="s">
        <v>523</v>
      </c>
      <c r="B22" s="125">
        <v>340870</v>
      </c>
      <c r="C22" s="125">
        <v>685948</v>
      </c>
      <c r="D22" s="125">
        <v>76615</v>
      </c>
      <c r="E22" s="125">
        <v>135935</v>
      </c>
      <c r="F22" s="125">
        <v>28819</v>
      </c>
      <c r="G22" s="125"/>
      <c r="H22" s="125">
        <v>45749</v>
      </c>
      <c r="I22" s="125">
        <v>27170</v>
      </c>
      <c r="J22" s="125">
        <v>339762</v>
      </c>
      <c r="K22" s="125">
        <v>-22418</v>
      </c>
      <c r="L22" s="125">
        <v>4725</v>
      </c>
      <c r="M22" s="125">
        <v>2046</v>
      </c>
      <c r="N22" s="125">
        <v>1550</v>
      </c>
      <c r="O22" s="125">
        <v>86.88</v>
      </c>
      <c r="P22" s="125">
        <v>10413</v>
      </c>
      <c r="Q22" s="125">
        <v>95094</v>
      </c>
      <c r="R22" s="125" t="s">
        <v>528</v>
      </c>
      <c r="S22" s="125">
        <v>0</v>
      </c>
      <c r="T22" s="125">
        <v>1031783</v>
      </c>
      <c r="U22" s="125">
        <v>111260</v>
      </c>
      <c r="V22" s="125">
        <v>0</v>
      </c>
      <c r="W22" s="125">
        <v>508028.5</v>
      </c>
      <c r="X22" s="125">
        <v>35843</v>
      </c>
      <c r="Y22" s="125">
        <v>70434</v>
      </c>
      <c r="Z22" s="125" t="e">
        <v>#VALUE!</v>
      </c>
      <c r="AA22" s="125">
        <v>1</v>
      </c>
      <c r="AB22" s="125">
        <v>0</v>
      </c>
    </row>
    <row r="23" spans="1:28">
      <c r="A23" s="124" t="s">
        <v>524</v>
      </c>
      <c r="B23" s="125">
        <v>105707000</v>
      </c>
      <c r="C23" s="125">
        <v>114491000</v>
      </c>
      <c r="D23" s="125">
        <v>12475000</v>
      </c>
      <c r="E23" s="125">
        <v>9704000</v>
      </c>
      <c r="F23" s="125">
        <v>2963000</v>
      </c>
      <c r="G23" s="125"/>
      <c r="H23" s="125">
        <v>5627000</v>
      </c>
      <c r="I23" s="125">
        <v>864000</v>
      </c>
      <c r="J23" s="125">
        <v>4614000</v>
      </c>
      <c r="K23" s="125">
        <v>7660000</v>
      </c>
      <c r="L23" s="125">
        <v>-2519000</v>
      </c>
      <c r="M23" s="125">
        <v>3885000</v>
      </c>
      <c r="N23" s="125">
        <v>-53000</v>
      </c>
      <c r="O23" s="125">
        <v>45.6</v>
      </c>
      <c r="P23" s="125">
        <v>1900000</v>
      </c>
      <c r="Q23" s="125">
        <v>27325000</v>
      </c>
      <c r="R23" s="125">
        <v>6066.3010000000004</v>
      </c>
      <c r="S23" s="125">
        <v>0</v>
      </c>
      <c r="T23" s="125">
        <v>168283000</v>
      </c>
      <c r="U23" s="125">
        <v>18340000</v>
      </c>
      <c r="V23" s="125">
        <v>0</v>
      </c>
      <c r="W23" s="125">
        <v>6033500</v>
      </c>
      <c r="X23" s="125">
        <v>4380500</v>
      </c>
      <c r="Y23" s="125">
        <v>7868500</v>
      </c>
      <c r="Z23" s="125">
        <v>1162000</v>
      </c>
      <c r="AA23" s="125">
        <v>1</v>
      </c>
      <c r="AB23" s="125">
        <v>0</v>
      </c>
    </row>
    <row r="24" spans="1:28">
      <c r="A24" s="124" t="s">
        <v>525</v>
      </c>
      <c r="B24" s="125">
        <v>4035550</v>
      </c>
      <c r="C24" s="125">
        <v>14364942</v>
      </c>
      <c r="D24" s="125">
        <v>5684287</v>
      </c>
      <c r="E24" s="125">
        <v>789484</v>
      </c>
      <c r="F24" s="125">
        <v>194617</v>
      </c>
      <c r="G24" s="125"/>
      <c r="H24" s="125">
        <v>3727100</v>
      </c>
      <c r="I24" s="125">
        <v>246025</v>
      </c>
      <c r="J24" s="125">
        <v>10325720</v>
      </c>
      <c r="K24" s="125">
        <v>763976</v>
      </c>
      <c r="L24" s="125">
        <v>459120</v>
      </c>
      <c r="M24" s="125">
        <v>1755226</v>
      </c>
      <c r="N24" s="125">
        <v>-612935</v>
      </c>
      <c r="O24" s="125">
        <v>51.8</v>
      </c>
      <c r="P24" s="125">
        <v>914567</v>
      </c>
      <c r="Q24" s="125">
        <v>1531624</v>
      </c>
      <c r="R24" s="125">
        <v>6960.98</v>
      </c>
      <c r="S24" s="125">
        <v>0</v>
      </c>
      <c r="T24" s="125">
        <v>21279289</v>
      </c>
      <c r="U24" s="125">
        <v>8229648.5</v>
      </c>
      <c r="V24" s="125">
        <v>0</v>
      </c>
      <c r="W24" s="125">
        <v>15326455</v>
      </c>
      <c r="X24" s="125">
        <v>284604.5</v>
      </c>
      <c r="Y24" s="125">
        <v>5605819</v>
      </c>
      <c r="Z24" s="125">
        <v>324993.5</v>
      </c>
      <c r="AA24" s="125">
        <v>1</v>
      </c>
      <c r="AB24" s="125">
        <v>0</v>
      </c>
    </row>
    <row r="25" spans="1:28">
      <c r="A25" s="124" t="s">
        <v>526</v>
      </c>
      <c r="B25" s="125">
        <v>1846258</v>
      </c>
      <c r="C25" s="125">
        <v>3693626</v>
      </c>
      <c r="D25" s="125">
        <v>946244</v>
      </c>
      <c r="E25" s="125">
        <v>734818</v>
      </c>
      <c r="F25" s="125">
        <v>384011</v>
      </c>
      <c r="G25" s="125"/>
      <c r="H25" s="125">
        <v>454994</v>
      </c>
      <c r="I25" s="125">
        <v>246630</v>
      </c>
      <c r="J25" s="125">
        <v>1847061</v>
      </c>
      <c r="K25" s="125">
        <v>152427</v>
      </c>
      <c r="L25" s="125">
        <v>80013</v>
      </c>
      <c r="M25" s="125">
        <v>61927</v>
      </c>
      <c r="N25" s="125">
        <v>-31012</v>
      </c>
      <c r="O25" s="125">
        <v>66.58</v>
      </c>
      <c r="P25" s="125">
        <v>139943</v>
      </c>
      <c r="Q25" s="125">
        <v>876926</v>
      </c>
      <c r="R25" s="125" t="s">
        <v>528</v>
      </c>
      <c r="S25" s="125">
        <v>0</v>
      </c>
      <c r="T25" s="125">
        <v>5439631.5</v>
      </c>
      <c r="U25" s="125">
        <v>1400737.5</v>
      </c>
      <c r="V25" s="125">
        <v>0</v>
      </c>
      <c r="W25" s="125">
        <v>2722744.5</v>
      </c>
      <c r="X25" s="125">
        <v>567414.5</v>
      </c>
      <c r="Y25" s="125">
        <v>685445.5</v>
      </c>
      <c r="Z25" s="125">
        <v>385285</v>
      </c>
      <c r="AA25" s="125">
        <v>1</v>
      </c>
      <c r="AB25" s="125">
        <v>0</v>
      </c>
    </row>
    <row r="26" spans="1:28">
      <c r="A26" s="124" t="s">
        <v>527</v>
      </c>
      <c r="B26" s="125">
        <v>62346</v>
      </c>
      <c r="C26" s="125">
        <v>138238</v>
      </c>
      <c r="D26" s="125">
        <v>38237</v>
      </c>
      <c r="E26" s="125">
        <v>34644</v>
      </c>
      <c r="F26" s="125">
        <v>23573</v>
      </c>
      <c r="G26" s="125"/>
      <c r="H26" s="125">
        <v>12936</v>
      </c>
      <c r="I26" s="125">
        <v>11247</v>
      </c>
      <c r="J26" s="125">
        <v>75892</v>
      </c>
      <c r="K26" s="125">
        <v>7004</v>
      </c>
      <c r="L26" s="125"/>
      <c r="M26" s="125">
        <v>1481</v>
      </c>
      <c r="N26" s="125">
        <v>851</v>
      </c>
      <c r="O26" s="125">
        <v>82.9</v>
      </c>
      <c r="P26" s="125"/>
      <c r="Q26" s="125">
        <v>47775</v>
      </c>
      <c r="R26" s="125" t="s">
        <v>528</v>
      </c>
      <c r="S26" s="125">
        <v>0</v>
      </c>
      <c r="T26" s="125">
        <v>210048</v>
      </c>
      <c r="U26" s="125">
        <v>56029</v>
      </c>
      <c r="V26" s="125">
        <v>0</v>
      </c>
      <c r="W26" s="125">
        <v>117371</v>
      </c>
      <c r="X26" s="125">
        <v>33029.5</v>
      </c>
      <c r="Y26" s="125">
        <v>19931.5</v>
      </c>
      <c r="Z26" s="125">
        <v>14037</v>
      </c>
      <c r="AA26" s="125">
        <v>1</v>
      </c>
      <c r="AB26" s="125">
        <v>0</v>
      </c>
    </row>
    <row r="27" spans="1:28">
      <c r="A27" s="124" t="s">
        <v>520</v>
      </c>
      <c r="B27" s="125">
        <v>280599</v>
      </c>
      <c r="C27" s="125">
        <v>696733</v>
      </c>
      <c r="D27" s="125">
        <v>126989</v>
      </c>
      <c r="E27" s="125">
        <v>229982</v>
      </c>
      <c r="F27" s="125">
        <v>9727</v>
      </c>
      <c r="G27" s="125"/>
      <c r="H27" s="125">
        <v>58369</v>
      </c>
      <c r="I27" s="125">
        <v>7535</v>
      </c>
      <c r="J27" s="125">
        <v>408618</v>
      </c>
      <c r="K27" s="125">
        <v>37285</v>
      </c>
      <c r="L27" s="125">
        <v>14036</v>
      </c>
      <c r="M27" s="125">
        <v>55235</v>
      </c>
      <c r="N27" s="125">
        <v>64580</v>
      </c>
      <c r="O27" s="125">
        <v>79.33</v>
      </c>
      <c r="P27" s="125">
        <v>15173</v>
      </c>
      <c r="Q27" s="125">
        <v>98408</v>
      </c>
      <c r="R27" s="125"/>
      <c r="S27" s="125" t="s">
        <v>528</v>
      </c>
      <c r="T27" s="125">
        <v>1136124</v>
      </c>
      <c r="U27" s="125">
        <v>238837</v>
      </c>
      <c r="V27" s="125">
        <v>0</v>
      </c>
      <c r="W27" s="125">
        <v>657849</v>
      </c>
      <c r="X27" s="125">
        <v>15818.5</v>
      </c>
      <c r="Y27" s="125">
        <v>102355</v>
      </c>
      <c r="Z27" s="125">
        <v>15829.5</v>
      </c>
      <c r="AA27" s="125">
        <v>1</v>
      </c>
      <c r="AB27" s="125">
        <v>0</v>
      </c>
    </row>
    <row r="28" spans="1:28">
      <c r="A28" s="126" t="s">
        <v>547</v>
      </c>
      <c r="B28" s="126">
        <v>104892</v>
      </c>
      <c r="C28" s="126">
        <v>1376946</v>
      </c>
      <c r="D28" s="126">
        <v>393500</v>
      </c>
      <c r="E28" s="126">
        <v>94071</v>
      </c>
      <c r="F28" s="126">
        <v>132694</v>
      </c>
      <c r="G28" s="126"/>
      <c r="H28" s="126">
        <v>104066</v>
      </c>
      <c r="I28" s="126">
        <v>60107</v>
      </c>
      <c r="J28" s="126">
        <v>1270554</v>
      </c>
      <c r="K28" s="126">
        <v>128127</v>
      </c>
      <c r="L28" s="126">
        <v>40810</v>
      </c>
      <c r="M28" s="126">
        <v>137144</v>
      </c>
      <c r="N28" s="126">
        <v>48890</v>
      </c>
      <c r="O28" s="126">
        <v>66.36</v>
      </c>
      <c r="P28" s="126">
        <v>52274</v>
      </c>
      <c r="Q28" s="126">
        <v>548322</v>
      </c>
      <c r="R28" s="126" t="s">
        <v>528</v>
      </c>
      <c r="S28" s="126">
        <v>0</v>
      </c>
      <c r="T28" s="126">
        <v>2061362</v>
      </c>
      <c r="U28" s="126">
        <v>627207.5</v>
      </c>
      <c r="V28" s="126">
        <v>0</v>
      </c>
      <c r="W28" s="126">
        <v>1896547.5</v>
      </c>
      <c r="X28" s="126">
        <v>195417.5</v>
      </c>
      <c r="Y28" s="126">
        <v>176255</v>
      </c>
      <c r="Z28" s="126">
        <v>91691</v>
      </c>
      <c r="AA28" s="126">
        <v>0</v>
      </c>
      <c r="AB28" s="126">
        <v>1</v>
      </c>
    </row>
    <row r="29" spans="1:28">
      <c r="A29" s="126" t="s">
        <v>549</v>
      </c>
      <c r="B29" s="126">
        <v>62991</v>
      </c>
      <c r="C29" s="126">
        <v>470964</v>
      </c>
      <c r="D29" s="126">
        <v>81652</v>
      </c>
      <c r="E29" s="126">
        <v>58216</v>
      </c>
      <c r="F29" s="126">
        <v>16264</v>
      </c>
      <c r="G29" s="126"/>
      <c r="H29" s="126">
        <v>11746</v>
      </c>
      <c r="I29" s="126">
        <v>3812</v>
      </c>
      <c r="J29" s="126">
        <v>402019</v>
      </c>
      <c r="K29" s="126">
        <v>2841</v>
      </c>
      <c r="L29" s="126">
        <v>12562</v>
      </c>
      <c r="M29" s="126">
        <v>51615</v>
      </c>
      <c r="N29" s="126">
        <v>-168</v>
      </c>
      <c r="O29" s="126">
        <v>88.21</v>
      </c>
      <c r="P29" s="126">
        <v>13108</v>
      </c>
      <c r="Q29" s="126">
        <v>52178</v>
      </c>
      <c r="R29" s="126"/>
      <c r="S29" s="126">
        <v>0</v>
      </c>
      <c r="T29" s="126">
        <v>727401</v>
      </c>
      <c r="U29" s="126">
        <v>125173</v>
      </c>
      <c r="V29" s="126">
        <v>0</v>
      </c>
      <c r="W29" s="126">
        <v>620971.5</v>
      </c>
      <c r="X29" s="126">
        <v>25978</v>
      </c>
      <c r="Y29" s="126">
        <v>19830</v>
      </c>
      <c r="Z29" s="126">
        <v>8217</v>
      </c>
      <c r="AA29" s="126">
        <v>0</v>
      </c>
      <c r="AB29" s="126">
        <v>1</v>
      </c>
    </row>
    <row r="30" spans="1:28">
      <c r="A30" s="126" t="s">
        <v>550</v>
      </c>
      <c r="B30" s="126">
        <v>193097</v>
      </c>
      <c r="C30" s="126">
        <v>409792</v>
      </c>
      <c r="D30" s="126">
        <v>174519</v>
      </c>
      <c r="E30" s="126">
        <v>114743</v>
      </c>
      <c r="F30" s="126">
        <v>90698</v>
      </c>
      <c r="G30" s="126"/>
      <c r="H30" s="126">
        <v>67902</v>
      </c>
      <c r="I30" s="126">
        <v>42383</v>
      </c>
      <c r="J30" s="126">
        <v>216695</v>
      </c>
      <c r="K30" s="126">
        <v>45833</v>
      </c>
      <c r="L30" s="126">
        <v>2891</v>
      </c>
      <c r="M30" s="126">
        <v>13616</v>
      </c>
      <c r="N30" s="126">
        <v>-1857</v>
      </c>
      <c r="O30" s="126">
        <v>59.78</v>
      </c>
      <c r="P30" s="126">
        <v>11549</v>
      </c>
      <c r="Q30" s="126">
        <v>264806</v>
      </c>
      <c r="R30" s="126"/>
      <c r="S30" s="126">
        <v>0</v>
      </c>
      <c r="T30" s="126">
        <v>614782</v>
      </c>
      <c r="U30" s="126">
        <v>260629.5</v>
      </c>
      <c r="V30" s="126">
        <v>0</v>
      </c>
      <c r="W30" s="126">
        <v>328647.5</v>
      </c>
      <c r="X30" s="126">
        <v>134037.5</v>
      </c>
      <c r="Y30" s="126">
        <v>102079.5</v>
      </c>
      <c r="Z30" s="126">
        <v>65334.5</v>
      </c>
      <c r="AA30" s="126">
        <v>0</v>
      </c>
      <c r="AB30" s="126">
        <v>1</v>
      </c>
    </row>
    <row r="31" spans="1:28">
      <c r="A31" s="126" t="s">
        <v>551</v>
      </c>
      <c r="B31" s="126">
        <v>449023</v>
      </c>
      <c r="C31" s="126">
        <v>1889157</v>
      </c>
      <c r="D31" s="126">
        <v>544214</v>
      </c>
      <c r="E31" s="126">
        <v>280047</v>
      </c>
      <c r="F31" s="126">
        <v>277848</v>
      </c>
      <c r="G31" s="126"/>
      <c r="H31" s="126">
        <v>173983</v>
      </c>
      <c r="I31" s="126">
        <v>78219</v>
      </c>
      <c r="J31" s="126">
        <v>1440134</v>
      </c>
      <c r="K31" s="126">
        <v>110149</v>
      </c>
      <c r="L31" s="126"/>
      <c r="M31" s="126">
        <v>69674</v>
      </c>
      <c r="N31" s="126">
        <v>801</v>
      </c>
      <c r="O31" s="126">
        <v>87.01</v>
      </c>
      <c r="P31" s="126"/>
      <c r="Q31" s="126">
        <v>675327</v>
      </c>
      <c r="R31" s="126" t="s">
        <v>528</v>
      </c>
      <c r="S31" s="126">
        <v>0</v>
      </c>
      <c r="T31" s="126">
        <v>2814719</v>
      </c>
      <c r="U31" s="126">
        <v>823463.5</v>
      </c>
      <c r="V31" s="126">
        <v>0</v>
      </c>
      <c r="W31" s="126">
        <v>2136220</v>
      </c>
      <c r="X31" s="126">
        <v>409916.5</v>
      </c>
      <c r="Y31" s="126">
        <v>273757.5</v>
      </c>
      <c r="Z31" s="126">
        <v>105186</v>
      </c>
      <c r="AA31" s="126">
        <v>0</v>
      </c>
      <c r="AB31" s="126">
        <v>1</v>
      </c>
    </row>
    <row r="32" spans="1:28">
      <c r="A32" s="126" t="s">
        <v>552</v>
      </c>
      <c r="B32" s="126">
        <v>362344</v>
      </c>
      <c r="C32" s="126">
        <v>1256067</v>
      </c>
      <c r="D32" s="126">
        <v>264016</v>
      </c>
      <c r="E32" s="126">
        <v>279970</v>
      </c>
      <c r="F32" s="126">
        <v>89040</v>
      </c>
      <c r="G32" s="126"/>
      <c r="H32" s="126">
        <v>96872</v>
      </c>
      <c r="I32" s="126">
        <v>42454</v>
      </c>
      <c r="J32" s="126">
        <v>893723</v>
      </c>
      <c r="K32" s="126">
        <v>46035</v>
      </c>
      <c r="L32" s="126">
        <v>50859</v>
      </c>
      <c r="M32" s="126">
        <v>73409</v>
      </c>
      <c r="N32" s="126">
        <v>-15717</v>
      </c>
      <c r="O32" s="126">
        <v>73.89</v>
      </c>
      <c r="P32" s="126">
        <v>56034</v>
      </c>
      <c r="Q32" s="126">
        <v>406817</v>
      </c>
      <c r="R32" s="126" t="s">
        <v>528</v>
      </c>
      <c r="S32" s="126">
        <v>0</v>
      </c>
      <c r="T32" s="126">
        <v>1826588.5</v>
      </c>
      <c r="U32" s="126">
        <v>394005.5</v>
      </c>
      <c r="V32" s="126">
        <v>0</v>
      </c>
      <c r="W32" s="126">
        <v>1317235.5</v>
      </c>
      <c r="X32" s="126">
        <v>144853.5</v>
      </c>
      <c r="Y32" s="126">
        <v>136114.5</v>
      </c>
      <c r="Z32" s="126">
        <v>58057</v>
      </c>
      <c r="AA32" s="126">
        <v>0</v>
      </c>
      <c r="AB32" s="126">
        <v>1</v>
      </c>
    </row>
    <row r="33" spans="1:28">
      <c r="A33" s="126" t="s">
        <v>553</v>
      </c>
      <c r="B33" s="126">
        <v>431148</v>
      </c>
      <c r="C33" s="126">
        <v>4719852</v>
      </c>
      <c r="D33" s="126">
        <v>1046541</v>
      </c>
      <c r="E33" s="126">
        <v>232819</v>
      </c>
      <c r="F33" s="126">
        <v>0</v>
      </c>
      <c r="G33" s="126"/>
      <c r="H33" s="126">
        <v>129756</v>
      </c>
      <c r="I33" s="126">
        <v>89025</v>
      </c>
      <c r="J33" s="126">
        <v>3717802</v>
      </c>
      <c r="K33" s="126">
        <v>114804</v>
      </c>
      <c r="L33" s="126">
        <v>150587</v>
      </c>
      <c r="M33" s="126">
        <v>339226</v>
      </c>
      <c r="N33" s="126">
        <v>13036</v>
      </c>
      <c r="O33" s="126">
        <v>63.06</v>
      </c>
      <c r="P33" s="126">
        <v>167200</v>
      </c>
      <c r="Q33" s="126">
        <v>297826</v>
      </c>
      <c r="R33" s="126">
        <v>2000</v>
      </c>
      <c r="S33" s="126">
        <v>570902</v>
      </c>
      <c r="T33" s="126">
        <v>7097343.5</v>
      </c>
      <c r="U33" s="126">
        <v>1533714.5</v>
      </c>
      <c r="V33" s="126">
        <v>0</v>
      </c>
      <c r="W33" s="126">
        <v>5593840</v>
      </c>
      <c r="X33" s="126">
        <v>0</v>
      </c>
      <c r="Y33" s="126">
        <v>179816.5</v>
      </c>
      <c r="Z33" s="126">
        <v>138063</v>
      </c>
      <c r="AA33" s="126">
        <v>0</v>
      </c>
      <c r="AB33" s="126">
        <v>1</v>
      </c>
    </row>
    <row r="34" spans="1:28">
      <c r="A34" s="126" t="s">
        <v>554</v>
      </c>
      <c r="B34" s="126">
        <v>1507377</v>
      </c>
      <c r="C34" s="126">
        <v>4862247</v>
      </c>
      <c r="D34" s="126">
        <v>3513805</v>
      </c>
      <c r="E34" s="126">
        <v>1371609</v>
      </c>
      <c r="F34" s="126">
        <v>248570</v>
      </c>
      <c r="G34" s="126"/>
      <c r="H34" s="126">
        <v>3036696</v>
      </c>
      <c r="I34" s="126">
        <v>208700</v>
      </c>
      <c r="J34" s="126">
        <v>3354870</v>
      </c>
      <c r="K34" s="126">
        <v>365523</v>
      </c>
      <c r="L34" s="126">
        <v>206758</v>
      </c>
      <c r="M34" s="126">
        <v>181251</v>
      </c>
      <c r="N34" s="126">
        <v>449843</v>
      </c>
      <c r="O34" s="126">
        <v>76.11</v>
      </c>
      <c r="P34" s="126">
        <v>233364</v>
      </c>
      <c r="Q34" s="126">
        <v>1629204</v>
      </c>
      <c r="R34" s="126"/>
      <c r="S34" s="126">
        <v>0</v>
      </c>
      <c r="T34" s="126">
        <v>7169911.5</v>
      </c>
      <c r="U34" s="126">
        <v>5148321.5</v>
      </c>
      <c r="V34" s="126">
        <v>0</v>
      </c>
      <c r="W34" s="126">
        <v>5068329.5</v>
      </c>
      <c r="X34" s="126">
        <v>361978</v>
      </c>
      <c r="Y34" s="126">
        <v>4113293</v>
      </c>
      <c r="Z34" s="126">
        <v>299255</v>
      </c>
      <c r="AA34" s="126">
        <v>0</v>
      </c>
      <c r="AB34" s="126">
        <v>1</v>
      </c>
    </row>
    <row r="35" spans="1:28">
      <c r="A35" s="126" t="s">
        <v>555</v>
      </c>
      <c r="B35" s="126">
        <v>533391</v>
      </c>
      <c r="C35" s="126">
        <v>1257601</v>
      </c>
      <c r="D35" s="126">
        <v>334479</v>
      </c>
      <c r="E35" s="126">
        <v>317104</v>
      </c>
      <c r="F35" s="126">
        <v>16186</v>
      </c>
      <c r="G35" s="126"/>
      <c r="H35" s="126">
        <v>179097</v>
      </c>
      <c r="I35" s="126">
        <v>128733</v>
      </c>
      <c r="J35" s="126">
        <v>724210</v>
      </c>
      <c r="K35" s="126">
        <v>214413</v>
      </c>
      <c r="L35" s="126">
        <v>123274</v>
      </c>
      <c r="M35" s="126">
        <v>139196</v>
      </c>
      <c r="N35" s="126">
        <v>58890</v>
      </c>
      <c r="O35" s="126">
        <v>74.52</v>
      </c>
      <c r="P35" s="126">
        <v>137233</v>
      </c>
      <c r="Q35" s="126">
        <v>781337</v>
      </c>
      <c r="R35" s="126"/>
      <c r="S35" s="126">
        <v>0</v>
      </c>
      <c r="T35" s="126">
        <v>1861417.5</v>
      </c>
      <c r="U35" s="126">
        <v>568305.5</v>
      </c>
      <c r="V35" s="126">
        <v>0</v>
      </c>
      <c r="W35" s="126">
        <v>1082870</v>
      </c>
      <c r="X35" s="126">
        <v>24548</v>
      </c>
      <c r="Y35" s="126">
        <v>293942</v>
      </c>
      <c r="Z35" s="126">
        <v>188952.5</v>
      </c>
      <c r="AA35" s="126">
        <v>0</v>
      </c>
      <c r="AB35" s="126">
        <v>1</v>
      </c>
    </row>
    <row r="36" spans="1:28">
      <c r="A36" s="126" t="s">
        <v>556</v>
      </c>
      <c r="B36" s="126">
        <v>107283</v>
      </c>
      <c r="C36" s="126">
        <v>559194</v>
      </c>
      <c r="D36" s="126">
        <v>324480</v>
      </c>
      <c r="E36" s="126">
        <v>94886</v>
      </c>
      <c r="F36" s="126">
        <v>40251</v>
      </c>
      <c r="G36" s="126"/>
      <c r="H36" s="126">
        <v>174273</v>
      </c>
      <c r="I36" s="126">
        <v>26591</v>
      </c>
      <c r="J36" s="126">
        <v>444499</v>
      </c>
      <c r="K36" s="126">
        <v>103790</v>
      </c>
      <c r="L36" s="126">
        <v>-249807</v>
      </c>
      <c r="M36" s="126">
        <v>101936</v>
      </c>
      <c r="N36" s="126">
        <v>149516</v>
      </c>
      <c r="O36" s="126">
        <v>81.83</v>
      </c>
      <c r="P36" s="126">
        <v>-227307</v>
      </c>
      <c r="Q36" s="126">
        <v>299087</v>
      </c>
      <c r="R36" s="126"/>
      <c r="S36" s="126">
        <v>0</v>
      </c>
      <c r="T36" s="126">
        <v>862191.5</v>
      </c>
      <c r="U36" s="126">
        <v>553854.5</v>
      </c>
      <c r="V36" s="126">
        <v>0</v>
      </c>
      <c r="W36" s="126">
        <v>694636</v>
      </c>
      <c r="X36" s="126">
        <v>54148</v>
      </c>
      <c r="Y36" s="126">
        <v>261892</v>
      </c>
      <c r="Z36" s="126">
        <v>34397</v>
      </c>
      <c r="AA36" s="126">
        <v>0</v>
      </c>
      <c r="AB36" s="126">
        <v>1</v>
      </c>
    </row>
    <row r="37" spans="1:28">
      <c r="A37" s="126" t="s">
        <v>557</v>
      </c>
      <c r="B37" s="126">
        <v>1042424</v>
      </c>
      <c r="C37" s="126">
        <v>3248529</v>
      </c>
      <c r="D37" s="126">
        <v>1792807</v>
      </c>
      <c r="E37" s="126">
        <v>739664</v>
      </c>
      <c r="F37" s="126">
        <v>419819</v>
      </c>
      <c r="G37" s="126"/>
      <c r="H37" s="126">
        <v>1207889</v>
      </c>
      <c r="I37" s="126">
        <v>91795</v>
      </c>
      <c r="J37" s="126">
        <v>2176245</v>
      </c>
      <c r="K37" s="126">
        <v>18654</v>
      </c>
      <c r="L37" s="126">
        <v>230361</v>
      </c>
      <c r="M37" s="126">
        <v>156862</v>
      </c>
      <c r="N37" s="126">
        <v>17010</v>
      </c>
      <c r="O37" s="126">
        <v>36.43</v>
      </c>
      <c r="P37" s="126">
        <v>254344</v>
      </c>
      <c r="Q37" s="126">
        <v>1442257</v>
      </c>
      <c r="R37" s="126" t="s">
        <v>528</v>
      </c>
      <c r="S37" s="126">
        <v>0</v>
      </c>
      <c r="T37" s="126">
        <v>4976446</v>
      </c>
      <c r="U37" s="126">
        <v>2745420</v>
      </c>
      <c r="V37" s="126">
        <v>0</v>
      </c>
      <c r="W37" s="126">
        <v>3277036.5</v>
      </c>
      <c r="X37" s="126">
        <v>665590</v>
      </c>
      <c r="Y37" s="126">
        <v>1827211.5</v>
      </c>
      <c r="Z37" s="126">
        <v>224160</v>
      </c>
      <c r="AA37" s="126">
        <v>0</v>
      </c>
      <c r="AB37" s="126">
        <v>1</v>
      </c>
    </row>
    <row r="38" spans="1:28">
      <c r="A38" s="126" t="s">
        <v>558</v>
      </c>
      <c r="B38" s="126">
        <v>298578</v>
      </c>
      <c r="C38" s="126">
        <v>1518920</v>
      </c>
      <c r="D38" s="126">
        <v>712130</v>
      </c>
      <c r="E38" s="126">
        <v>182914</v>
      </c>
      <c r="F38" s="126">
        <v>249349</v>
      </c>
      <c r="G38" s="126"/>
      <c r="H38" s="126">
        <v>150054</v>
      </c>
      <c r="I38" s="126">
        <v>81891</v>
      </c>
      <c r="J38" s="126">
        <v>1220342</v>
      </c>
      <c r="K38" s="126">
        <v>165980</v>
      </c>
      <c r="L38" s="126"/>
      <c r="M38" s="126">
        <v>312727</v>
      </c>
      <c r="N38" s="126">
        <v>-9345</v>
      </c>
      <c r="O38" s="126">
        <v>76.790000000000006</v>
      </c>
      <c r="P38" s="126"/>
      <c r="Q38" s="126">
        <v>708421</v>
      </c>
      <c r="R38" s="126" t="s">
        <v>528</v>
      </c>
      <c r="S38" s="126">
        <v>0</v>
      </c>
      <c r="T38" s="126">
        <v>2241466</v>
      </c>
      <c r="U38" s="126">
        <v>1042848</v>
      </c>
      <c r="V38" s="126">
        <v>0</v>
      </c>
      <c r="W38" s="126">
        <v>1828274</v>
      </c>
      <c r="X38" s="126">
        <v>366047</v>
      </c>
      <c r="Y38" s="126">
        <v>212383</v>
      </c>
      <c r="Z38" s="126">
        <v>102073</v>
      </c>
      <c r="AA38" s="126">
        <v>0</v>
      </c>
      <c r="AB38" s="126">
        <v>1</v>
      </c>
    </row>
    <row r="39" spans="1:28">
      <c r="A39" s="126" t="s">
        <v>559</v>
      </c>
      <c r="B39" s="126">
        <v>266910</v>
      </c>
      <c r="C39" s="126">
        <v>2254634</v>
      </c>
      <c r="D39" s="126">
        <v>1387333</v>
      </c>
      <c r="E39" s="126">
        <v>266079</v>
      </c>
      <c r="F39" s="126">
        <v>0</v>
      </c>
      <c r="G39" s="126"/>
      <c r="H39" s="126">
        <v>175333</v>
      </c>
      <c r="I39" s="126">
        <v>441</v>
      </c>
      <c r="J39" s="126">
        <v>1987724</v>
      </c>
      <c r="K39" s="126">
        <v>-65046</v>
      </c>
      <c r="L39" s="126">
        <v>318662</v>
      </c>
      <c r="M39" s="126">
        <v>856405</v>
      </c>
      <c r="N39" s="126">
        <v>-366940</v>
      </c>
      <c r="O39" s="126">
        <v>27.68</v>
      </c>
      <c r="P39" s="126">
        <v>318929</v>
      </c>
      <c r="Q39" s="126">
        <v>268263</v>
      </c>
      <c r="R39" s="126" t="s">
        <v>528</v>
      </c>
      <c r="S39" s="126">
        <v>0</v>
      </c>
      <c r="T39" s="126">
        <v>3387294</v>
      </c>
      <c r="U39" s="126">
        <v>1817975.5</v>
      </c>
      <c r="V39" s="126">
        <v>0</v>
      </c>
      <c r="W39" s="126">
        <v>2978002</v>
      </c>
      <c r="X39" s="126">
        <v>40</v>
      </c>
      <c r="Y39" s="126">
        <v>182296</v>
      </c>
      <c r="Z39" s="126">
        <v>10244.5</v>
      </c>
      <c r="AA39" s="126">
        <v>0</v>
      </c>
      <c r="AB39" s="126">
        <v>1</v>
      </c>
    </row>
    <row r="40" spans="1:28">
      <c r="A40" s="127" t="s">
        <v>560</v>
      </c>
      <c r="B40" s="128">
        <v>78996</v>
      </c>
      <c r="C40" s="128">
        <v>498318</v>
      </c>
      <c r="D40" s="128">
        <v>221400</v>
      </c>
      <c r="E40" s="128">
        <v>62608</v>
      </c>
      <c r="F40" s="128">
        <v>740</v>
      </c>
      <c r="G40" s="128"/>
      <c r="H40" s="128">
        <v>11334</v>
      </c>
      <c r="I40" s="128">
        <v>11560</v>
      </c>
      <c r="J40" s="128">
        <v>405412</v>
      </c>
      <c r="K40" s="128">
        <v>104445</v>
      </c>
      <c r="L40" s="128">
        <v>42485</v>
      </c>
      <c r="M40" s="128">
        <v>200571</v>
      </c>
      <c r="N40" s="128">
        <v>73477</v>
      </c>
      <c r="O40" s="128">
        <v>27.37</v>
      </c>
      <c r="P40" s="128">
        <v>44974</v>
      </c>
      <c r="Q40" s="128">
        <v>199855</v>
      </c>
      <c r="R40" s="126"/>
      <c r="S40" s="128">
        <v>0</v>
      </c>
      <c r="T40" s="128">
        <v>784805</v>
      </c>
      <c r="U40" s="128">
        <v>369274.5</v>
      </c>
      <c r="V40" s="128">
        <v>0</v>
      </c>
      <c r="W40" s="128">
        <v>641481</v>
      </c>
      <c r="X40" s="128">
        <v>1003.5</v>
      </c>
      <c r="Y40" s="128">
        <v>17847</v>
      </c>
      <c r="Z40" s="128">
        <v>16624</v>
      </c>
      <c r="AA40" s="128">
        <v>0</v>
      </c>
      <c r="AB40" s="128">
        <v>1</v>
      </c>
    </row>
    <row r="41" spans="1:28">
      <c r="A41" s="129" t="s">
        <v>561</v>
      </c>
      <c r="B41" s="128">
        <v>1892244</v>
      </c>
      <c r="C41" s="128">
        <v>4304946</v>
      </c>
      <c r="D41" s="128">
        <v>1153683</v>
      </c>
      <c r="E41" s="128">
        <v>415902</v>
      </c>
      <c r="F41" s="128">
        <v>352009</v>
      </c>
      <c r="G41" s="128"/>
      <c r="H41" s="128">
        <v>395567</v>
      </c>
      <c r="I41" s="128">
        <v>103838</v>
      </c>
      <c r="J41" s="128">
        <v>2199105</v>
      </c>
      <c r="K41" s="128">
        <v>414464</v>
      </c>
      <c r="L41" s="128">
        <v>213962</v>
      </c>
      <c r="M41" s="128">
        <v>195988</v>
      </c>
      <c r="N41" s="128">
        <v>238665</v>
      </c>
      <c r="O41" s="128">
        <v>29.04</v>
      </c>
      <c r="P41" s="128">
        <v>252422</v>
      </c>
      <c r="Q41" s="128">
        <v>1611413</v>
      </c>
      <c r="R41" s="126"/>
      <c r="S41" s="128">
        <v>0</v>
      </c>
      <c r="T41" s="128">
        <v>6640175</v>
      </c>
      <c r="U41" s="128">
        <v>1937115.5</v>
      </c>
      <c r="V41" s="128">
        <v>0</v>
      </c>
      <c r="W41" s="128">
        <v>3403327.5</v>
      </c>
      <c r="X41" s="128">
        <v>548754.5</v>
      </c>
      <c r="Y41" s="128">
        <v>692918</v>
      </c>
      <c r="Z41" s="128">
        <v>149050.5</v>
      </c>
      <c r="AA41" s="128">
        <v>0</v>
      </c>
      <c r="AB41" s="128">
        <v>1</v>
      </c>
    </row>
    <row r="42" spans="1:28" ht="15.75">
      <c r="A42" s="121" t="s">
        <v>495</v>
      </c>
      <c r="B42" s="121" t="s">
        <v>496</v>
      </c>
      <c r="C42" s="121" t="s">
        <v>497</v>
      </c>
      <c r="D42" s="121" t="s">
        <v>498</v>
      </c>
      <c r="E42" s="121" t="s">
        <v>499</v>
      </c>
      <c r="F42" s="121" t="s">
        <v>500</v>
      </c>
      <c r="G42" s="122" t="s">
        <v>425</v>
      </c>
      <c r="H42" s="121" t="s">
        <v>510</v>
      </c>
      <c r="I42" s="121" t="s">
        <v>511</v>
      </c>
      <c r="J42" s="121" t="s">
        <v>501</v>
      </c>
      <c r="K42" s="121" t="s">
        <v>502</v>
      </c>
      <c r="L42" s="121" t="s">
        <v>508</v>
      </c>
      <c r="M42" s="121" t="s">
        <v>542</v>
      </c>
      <c r="N42" s="121" t="s">
        <v>514</v>
      </c>
      <c r="O42" s="121" t="s">
        <v>505</v>
      </c>
      <c r="P42" s="121" t="s">
        <v>503</v>
      </c>
      <c r="Q42" s="121" t="s">
        <v>504</v>
      </c>
      <c r="R42" s="121" t="s">
        <v>512</v>
      </c>
      <c r="S42" s="121" t="s">
        <v>513</v>
      </c>
      <c r="T42" s="122" t="s">
        <v>445</v>
      </c>
      <c r="U42" s="122" t="s">
        <v>446</v>
      </c>
      <c r="V42" s="122" t="s">
        <v>447</v>
      </c>
      <c r="W42" s="122" t="s">
        <v>448</v>
      </c>
      <c r="X42" s="122" t="s">
        <v>450</v>
      </c>
      <c r="Y42" s="122" t="s">
        <v>451</v>
      </c>
      <c r="Z42" s="122" t="s">
        <v>452</v>
      </c>
      <c r="AA42" s="123" t="s">
        <v>455</v>
      </c>
      <c r="AB42" s="123" t="s">
        <v>456</v>
      </c>
    </row>
    <row r="43" spans="1:28" s="120" customFormat="1">
      <c r="A43" s="130" t="s">
        <v>543</v>
      </c>
      <c r="B43" s="130">
        <v>732343</v>
      </c>
      <c r="C43" s="130">
        <v>1023568</v>
      </c>
      <c r="D43" s="130">
        <v>63147</v>
      </c>
      <c r="E43" s="130">
        <v>730602</v>
      </c>
      <c r="F43" s="130" t="s">
        <v>541</v>
      </c>
      <c r="G43" s="130">
        <v>960421</v>
      </c>
      <c r="H43" s="130">
        <v>25760</v>
      </c>
      <c r="I43" s="130" t="s">
        <v>541</v>
      </c>
      <c r="J43" s="130">
        <v>291225</v>
      </c>
      <c r="K43" s="130" t="s">
        <v>541</v>
      </c>
      <c r="L43" s="130">
        <v>10028</v>
      </c>
      <c r="M43" s="130">
        <v>26251</v>
      </c>
      <c r="N43" s="130">
        <v>-6950</v>
      </c>
      <c r="O43" s="130" t="s">
        <v>541</v>
      </c>
      <c r="P43" s="130">
        <v>18710</v>
      </c>
      <c r="Q43" s="130">
        <v>127700</v>
      </c>
      <c r="R43" s="130">
        <v>551666.66599999997</v>
      </c>
      <c r="S43" s="130" t="s">
        <v>541</v>
      </c>
      <c r="T43" s="130">
        <v>1521822</v>
      </c>
      <c r="U43" s="130">
        <v>1074898.5</v>
      </c>
      <c r="V43" s="130">
        <v>1425412</v>
      </c>
      <c r="W43" s="130">
        <v>446923.5</v>
      </c>
      <c r="X43" s="130" t="e">
        <v>#VALUE!</v>
      </c>
      <c r="Y43" s="130">
        <v>38452.5</v>
      </c>
      <c r="Z43" s="130" t="e">
        <v>#VALUE!</v>
      </c>
      <c r="AA43" s="130">
        <v>1</v>
      </c>
      <c r="AB43" s="130">
        <v>0</v>
      </c>
    </row>
    <row r="44" spans="1:28" s="120" customFormat="1">
      <c r="A44" s="130" t="s">
        <v>544</v>
      </c>
      <c r="B44" s="130">
        <v>439816</v>
      </c>
      <c r="C44" s="130">
        <v>842417</v>
      </c>
      <c r="D44" s="130">
        <v>129346</v>
      </c>
      <c r="E44" s="130">
        <v>221263</v>
      </c>
      <c r="F44" s="130" t="s">
        <v>541</v>
      </c>
      <c r="G44" s="130">
        <v>713071</v>
      </c>
      <c r="H44" s="130">
        <v>99093</v>
      </c>
      <c r="I44" s="130" t="s">
        <v>541</v>
      </c>
      <c r="J44" s="130">
        <v>402601</v>
      </c>
      <c r="K44" s="130" t="s">
        <v>541</v>
      </c>
      <c r="L44" s="130">
        <v>4725</v>
      </c>
      <c r="M44" s="130">
        <v>13785</v>
      </c>
      <c r="N44" s="130">
        <v>8432</v>
      </c>
      <c r="O44" s="130">
        <v>22858</v>
      </c>
      <c r="P44" s="130">
        <v>27913</v>
      </c>
      <c r="Q44" s="130">
        <v>25277</v>
      </c>
      <c r="R44" s="130">
        <v>315789.299</v>
      </c>
      <c r="S44" s="130" t="s">
        <v>541</v>
      </c>
      <c r="T44" s="130">
        <v>1155868.5</v>
      </c>
      <c r="U44" s="130">
        <v>610223</v>
      </c>
      <c r="V44" s="130">
        <v>992243</v>
      </c>
      <c r="W44" s="130">
        <v>545645.5</v>
      </c>
      <c r="X44" s="130" t="e">
        <v>#VALUE!</v>
      </c>
      <c r="Y44" s="130">
        <v>111629</v>
      </c>
      <c r="Z44" s="130" t="e">
        <v>#VALUE!</v>
      </c>
      <c r="AA44" s="130">
        <v>1</v>
      </c>
      <c r="AB44" s="130">
        <v>0</v>
      </c>
    </row>
    <row r="45" spans="1:28" s="120" customFormat="1">
      <c r="A45" s="130" t="s">
        <v>545</v>
      </c>
      <c r="B45" s="130">
        <v>89686</v>
      </c>
      <c r="C45" s="130">
        <v>238384</v>
      </c>
      <c r="D45" s="130">
        <v>12567</v>
      </c>
      <c r="E45" s="130">
        <v>89197</v>
      </c>
      <c r="F45" s="130" t="s">
        <v>541</v>
      </c>
      <c r="G45" s="130">
        <v>225817</v>
      </c>
      <c r="H45" s="130">
        <v>1170</v>
      </c>
      <c r="I45" s="130" t="s">
        <v>541</v>
      </c>
      <c r="J45" s="130">
        <v>148698</v>
      </c>
      <c r="K45" s="130" t="s">
        <v>541</v>
      </c>
      <c r="L45" s="130">
        <v>27262</v>
      </c>
      <c r="M45" s="130">
        <v>11922</v>
      </c>
      <c r="N45" s="130">
        <v>4282</v>
      </c>
      <c r="O45" s="130" t="s">
        <v>541</v>
      </c>
      <c r="P45" s="130">
        <v>4092</v>
      </c>
      <c r="Q45" s="130" t="s">
        <v>541</v>
      </c>
      <c r="R45" s="130" t="s">
        <v>541</v>
      </c>
      <c r="S45" s="130">
        <v>5992</v>
      </c>
      <c r="T45" s="130">
        <v>364065</v>
      </c>
      <c r="U45" s="130">
        <v>136430.5</v>
      </c>
      <c r="V45" s="130">
        <v>343508</v>
      </c>
      <c r="W45" s="130">
        <v>227634.5</v>
      </c>
      <c r="X45" s="130" t="e">
        <v>#VALUE!</v>
      </c>
      <c r="Y45" s="130">
        <v>1847</v>
      </c>
      <c r="Z45" s="130" t="e">
        <v>#VALUE!</v>
      </c>
      <c r="AA45" s="130">
        <v>1</v>
      </c>
      <c r="AB45" s="130">
        <v>0</v>
      </c>
    </row>
    <row r="46" spans="1:28" s="120" customFormat="1">
      <c r="A46" s="130" t="s">
        <v>546</v>
      </c>
      <c r="B46" s="130">
        <v>18345</v>
      </c>
      <c r="C46" s="130">
        <v>223112</v>
      </c>
      <c r="D46" s="130">
        <v>2729</v>
      </c>
      <c r="E46" s="130">
        <v>16499</v>
      </c>
      <c r="F46" s="130" t="s">
        <v>541</v>
      </c>
      <c r="G46" s="130">
        <v>242954</v>
      </c>
      <c r="H46" s="130" t="s">
        <v>541</v>
      </c>
      <c r="I46" s="130" t="s">
        <v>541</v>
      </c>
      <c r="J46" s="130">
        <v>214601</v>
      </c>
      <c r="K46" s="130" t="s">
        <v>541</v>
      </c>
      <c r="L46" s="130">
        <v>9834</v>
      </c>
      <c r="M46" s="130">
        <v>18</v>
      </c>
      <c r="N46" s="130">
        <v>4</v>
      </c>
      <c r="O46" s="130" t="s">
        <v>541</v>
      </c>
      <c r="P46" s="130">
        <v>-92</v>
      </c>
      <c r="Q46" s="130">
        <v>0</v>
      </c>
      <c r="R46" s="130" t="s">
        <v>541</v>
      </c>
      <c r="S46" s="130">
        <v>7082</v>
      </c>
      <c r="T46" s="130">
        <v>345953.5</v>
      </c>
      <c r="U46" s="130">
        <v>33886</v>
      </c>
      <c r="V46" s="130">
        <v>364235.5</v>
      </c>
      <c r="W46" s="130">
        <v>321595.5</v>
      </c>
      <c r="X46" s="130" t="e">
        <v>#VALUE!</v>
      </c>
      <c r="Y46" s="130" t="e">
        <v>#VALUE!</v>
      </c>
      <c r="Z46" s="130" t="e">
        <v>#VALUE!</v>
      </c>
      <c r="AA46" s="130">
        <v>1</v>
      </c>
      <c r="AB46" s="130">
        <v>0</v>
      </c>
    </row>
    <row r="47" spans="1:28">
      <c r="A47" s="120" t="s">
        <v>566</v>
      </c>
      <c r="B47" s="120">
        <v>219283</v>
      </c>
      <c r="C47" s="120">
        <v>162243</v>
      </c>
      <c r="D47" s="120">
        <v>39140</v>
      </c>
      <c r="E47" s="120">
        <v>79968</v>
      </c>
      <c r="F47" s="120">
        <v>176639</v>
      </c>
      <c r="G47" s="120">
        <v>0</v>
      </c>
      <c r="H47" s="120">
        <v>26890</v>
      </c>
      <c r="I47" s="120"/>
      <c r="J47" s="120">
        <v>4913</v>
      </c>
      <c r="K47" s="120">
        <v>16593</v>
      </c>
      <c r="L47" s="120">
        <v>15442</v>
      </c>
      <c r="M47" s="120" t="s">
        <v>528</v>
      </c>
      <c r="N47" s="120">
        <v>0</v>
      </c>
      <c r="O47" s="120">
        <v>4.03</v>
      </c>
      <c r="P47" s="120">
        <v>15418</v>
      </c>
      <c r="Q47" s="120">
        <v>85.28</v>
      </c>
      <c r="R47" s="120">
        <v>6942</v>
      </c>
      <c r="S47" s="120">
        <v>87956</v>
      </c>
      <c r="T47" s="120">
        <v>232695</v>
      </c>
      <c r="U47" s="120">
        <v>56638.5</v>
      </c>
      <c r="V47" s="120">
        <v>0</v>
      </c>
      <c r="W47" s="120">
        <v>23340.5</v>
      </c>
      <c r="X47" s="120">
        <v>270929</v>
      </c>
      <c r="Y47" s="120">
        <v>29640.5</v>
      </c>
      <c r="Z47" s="120">
        <v>0</v>
      </c>
      <c r="AA47" s="120">
        <v>1</v>
      </c>
    </row>
    <row r="48" spans="1:28">
      <c r="A48" s="110" t="s">
        <v>516</v>
      </c>
      <c r="B48" s="112">
        <v>14524684</v>
      </c>
      <c r="C48" s="112">
        <v>5747926</v>
      </c>
      <c r="D48" s="112">
        <v>2405278</v>
      </c>
      <c r="E48" s="112">
        <v>744363</v>
      </c>
      <c r="F48" s="112">
        <v>10105310</v>
      </c>
      <c r="G48" s="149">
        <v>0</v>
      </c>
      <c r="H48" s="112">
        <v>390017</v>
      </c>
      <c r="I48" s="112" t="s">
        <v>528</v>
      </c>
      <c r="J48" s="112">
        <v>976352</v>
      </c>
      <c r="K48" s="112">
        <v>909252</v>
      </c>
      <c r="L48" s="112">
        <v>295998</v>
      </c>
      <c r="M48" s="112">
        <v>0</v>
      </c>
      <c r="N48" s="149">
        <v>0</v>
      </c>
      <c r="O48" s="112">
        <v>42.32</v>
      </c>
      <c r="P48" s="112">
        <v>822316</v>
      </c>
      <c r="Q48" s="112">
        <v>64.44</v>
      </c>
      <c r="R48" s="112">
        <v>2873421</v>
      </c>
      <c r="S48" s="139">
        <v>5493425</v>
      </c>
      <c r="T48" s="112">
        <v>8544416</v>
      </c>
      <c r="U48" s="112">
        <v>3639428.5</v>
      </c>
      <c r="V48" s="112">
        <v>0</v>
      </c>
      <c r="W48" s="112">
        <v>1449599</v>
      </c>
      <c r="X48" s="112">
        <v>15461218</v>
      </c>
      <c r="Y48" s="112">
        <v>565555.5</v>
      </c>
      <c r="Z48" s="112" t="e">
        <v>#VALUE!</v>
      </c>
      <c r="AA48" s="149">
        <v>0</v>
      </c>
    </row>
    <row r="49" spans="1:32">
      <c r="A49" t="s">
        <v>515</v>
      </c>
      <c r="B49">
        <v>17878099</v>
      </c>
      <c r="C49">
        <v>8358888</v>
      </c>
      <c r="D49">
        <v>5904549</v>
      </c>
      <c r="E49">
        <v>150183</v>
      </c>
      <c r="F49">
        <v>7838739</v>
      </c>
      <c r="G49">
        <v>0</v>
      </c>
      <c r="H49">
        <v>2075729</v>
      </c>
      <c r="I49">
        <v>4571.43</v>
      </c>
      <c r="J49">
        <v>3839762</v>
      </c>
      <c r="K49">
        <v>2071106</v>
      </c>
      <c r="L49">
        <v>2117601</v>
      </c>
      <c r="M49">
        <v>0</v>
      </c>
      <c r="N49">
        <v>0</v>
      </c>
      <c r="O49">
        <v>18.39</v>
      </c>
      <c r="P49">
        <v>1986400</v>
      </c>
      <c r="Q49">
        <v>51.76</v>
      </c>
      <c r="R49">
        <v>6032737</v>
      </c>
      <c r="S49">
        <v>39106841</v>
      </c>
      <c r="T49">
        <v>12504902.5</v>
      </c>
      <c r="U49">
        <v>8648909</v>
      </c>
      <c r="V49">
        <v>0</v>
      </c>
      <c r="W49">
        <v>5859777</v>
      </c>
      <c r="X49">
        <v>11748067</v>
      </c>
      <c r="Y49">
        <v>2987355.5</v>
      </c>
      <c r="Z49">
        <v>6857.1450000000004</v>
      </c>
      <c r="AA49">
        <v>0</v>
      </c>
    </row>
    <row r="50" spans="1:32">
      <c r="A50" t="s">
        <v>517</v>
      </c>
      <c r="B50">
        <v>10574441</v>
      </c>
      <c r="C50">
        <v>2019678</v>
      </c>
      <c r="D50">
        <v>2138089</v>
      </c>
      <c r="E50">
        <v>17423</v>
      </c>
      <c r="F50">
        <v>5054525</v>
      </c>
      <c r="G50">
        <v>0</v>
      </c>
      <c r="H50">
        <v>771480</v>
      </c>
      <c r="I50">
        <v>4666.6989999999996</v>
      </c>
      <c r="J50">
        <v>1319354</v>
      </c>
      <c r="K50">
        <v>478384</v>
      </c>
      <c r="L50">
        <v>488795</v>
      </c>
      <c r="M50">
        <v>0</v>
      </c>
      <c r="N50">
        <v>0</v>
      </c>
      <c r="O50">
        <v>13.21</v>
      </c>
      <c r="P50">
        <v>420739</v>
      </c>
      <c r="Q50">
        <v>73.73</v>
      </c>
      <c r="R50">
        <v>1557904</v>
      </c>
      <c r="S50">
        <v>10128120</v>
      </c>
      <c r="T50">
        <v>3258682</v>
      </c>
      <c r="U50">
        <v>3236245</v>
      </c>
      <c r="V50">
        <v>0</v>
      </c>
      <c r="W50">
        <v>1907864.5</v>
      </c>
      <c r="X50">
        <v>7535432</v>
      </c>
      <c r="Y50">
        <v>1574132.5</v>
      </c>
      <c r="Z50">
        <v>7000.048499999999</v>
      </c>
      <c r="AA50">
        <v>0</v>
      </c>
    </row>
    <row r="51" spans="1:32">
      <c r="A51" t="s">
        <v>518</v>
      </c>
      <c r="B51">
        <v>14341583</v>
      </c>
      <c r="C51">
        <v>9714830</v>
      </c>
      <c r="D51">
        <v>6551541</v>
      </c>
      <c r="E51">
        <v>1065672</v>
      </c>
      <c r="F51">
        <v>5692740</v>
      </c>
      <c r="G51">
        <v>0</v>
      </c>
      <c r="H51">
        <v>699765</v>
      </c>
      <c r="I51">
        <v>1132.056</v>
      </c>
      <c r="J51">
        <v>-1201070</v>
      </c>
      <c r="K51">
        <v>530029</v>
      </c>
      <c r="L51">
        <v>168611</v>
      </c>
      <c r="M51">
        <v>0</v>
      </c>
      <c r="N51">
        <v>0</v>
      </c>
      <c r="O51">
        <v>5.13</v>
      </c>
      <c r="P51">
        <v>377777</v>
      </c>
      <c r="Q51">
        <v>85.83</v>
      </c>
      <c r="R51">
        <v>1167854</v>
      </c>
      <c r="S51">
        <v>1725855</v>
      </c>
      <c r="T51">
        <v>14004255.5</v>
      </c>
      <c r="U51">
        <v>10489011</v>
      </c>
      <c r="V51">
        <v>0</v>
      </c>
      <c r="W51">
        <v>-1691086.5</v>
      </c>
      <c r="X51">
        <v>7373890</v>
      </c>
      <c r="Y51">
        <v>1090042</v>
      </c>
      <c r="Z51">
        <v>1698.0840000000001</v>
      </c>
      <c r="AA51">
        <v>0</v>
      </c>
    </row>
    <row r="52" spans="1:32">
      <c r="A52" t="s">
        <v>565</v>
      </c>
      <c r="B52">
        <v>6098919</v>
      </c>
      <c r="C52">
        <v>3887844</v>
      </c>
      <c r="D52">
        <v>1131077</v>
      </c>
      <c r="E52">
        <v>1742</v>
      </c>
      <c r="F52">
        <v>4373064</v>
      </c>
      <c r="G52">
        <v>0</v>
      </c>
      <c r="H52" t="s">
        <v>528</v>
      </c>
      <c r="I52">
        <v>5778</v>
      </c>
      <c r="J52">
        <v>686019</v>
      </c>
      <c r="K52">
        <v>197671</v>
      </c>
      <c r="L52">
        <v>2220</v>
      </c>
      <c r="M52">
        <v>0</v>
      </c>
      <c r="N52">
        <v>0</v>
      </c>
      <c r="O52">
        <v>21.4</v>
      </c>
      <c r="P52">
        <v>154517</v>
      </c>
      <c r="Q52">
        <v>70.98</v>
      </c>
      <c r="R52">
        <v>994292</v>
      </c>
      <c r="S52">
        <v>391034</v>
      </c>
      <c r="T52">
        <v>5944046</v>
      </c>
      <c r="U52">
        <v>1715313</v>
      </c>
      <c r="V52">
        <v>0</v>
      </c>
      <c r="W52">
        <v>702215</v>
      </c>
      <c r="X52">
        <v>6704340.5</v>
      </c>
      <c r="Y52" t="e">
        <v>#VALUE!</v>
      </c>
      <c r="Z52">
        <v>8667</v>
      </c>
      <c r="AA52">
        <v>0</v>
      </c>
    </row>
    <row r="53" spans="1:32">
      <c r="A53" s="129"/>
      <c r="B53" s="126"/>
      <c r="C53" s="126"/>
      <c r="D53" s="126"/>
      <c r="E53" s="126"/>
      <c r="F53" s="126"/>
      <c r="G53" s="126"/>
      <c r="H53" s="126"/>
      <c r="I53" s="126"/>
      <c r="J53" s="126"/>
      <c r="K53" s="126"/>
      <c r="L53" s="126"/>
      <c r="M53" s="126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  <c r="AA53" s="126"/>
      <c r="AB53" s="126"/>
    </row>
    <row r="54" spans="1:32">
      <c r="A54" s="129"/>
      <c r="B54" s="126"/>
      <c r="C54" s="126"/>
      <c r="D54" s="126"/>
      <c r="E54" s="126"/>
      <c r="F54" s="126"/>
      <c r="G54" s="126"/>
      <c r="H54" s="126"/>
      <c r="I54" s="126"/>
      <c r="J54" s="126"/>
      <c r="K54" s="126"/>
      <c r="L54" s="126"/>
      <c r="M54" s="12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  <c r="AA54" s="126"/>
      <c r="AB54" s="126"/>
    </row>
    <row r="55" spans="1:32">
      <c r="A55" s="129"/>
      <c r="B55" s="126"/>
      <c r="C55" s="126"/>
      <c r="D55" s="126"/>
      <c r="E55" s="126"/>
      <c r="F55" s="126"/>
      <c r="G55" s="126"/>
      <c r="H55" s="126"/>
      <c r="I55" s="126"/>
      <c r="J55" s="126"/>
      <c r="K55" s="126"/>
      <c r="L55" s="126"/>
      <c r="M55" s="126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  <c r="AA55" s="126"/>
      <c r="AB55" s="126"/>
    </row>
    <row r="56" spans="1:32">
      <c r="A56" s="129"/>
      <c r="B56" s="126"/>
      <c r="C56" s="126"/>
      <c r="D56" s="126"/>
      <c r="E56" s="126"/>
      <c r="F56" s="126"/>
      <c r="G56" s="126"/>
      <c r="H56" s="126"/>
      <c r="I56" s="126"/>
      <c r="J56" s="126"/>
      <c r="K56" s="126"/>
      <c r="L56" s="126"/>
      <c r="M56" s="126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  <c r="AA56" s="126"/>
      <c r="AB56" s="126"/>
    </row>
    <row r="57" spans="1:32">
      <c r="A57" s="110"/>
    </row>
    <row r="58" spans="1:32" s="105" customFormat="1" ht="20.25" customHeight="1">
      <c r="A58" s="106" t="s">
        <v>33</v>
      </c>
      <c r="B58" s="106" t="s">
        <v>439</v>
      </c>
      <c r="C58" s="106" t="s">
        <v>529</v>
      </c>
      <c r="D58" s="106" t="s">
        <v>18</v>
      </c>
      <c r="E58" s="106" t="s">
        <v>19</v>
      </c>
      <c r="F58" s="106" t="s">
        <v>530</v>
      </c>
      <c r="G58" s="106" t="s">
        <v>531</v>
      </c>
      <c r="H58" s="106" t="s">
        <v>485</v>
      </c>
      <c r="I58" s="106" t="s">
        <v>486</v>
      </c>
      <c r="J58" s="106" t="s">
        <v>532</v>
      </c>
      <c r="K58" s="106" t="s">
        <v>533</v>
      </c>
      <c r="L58" s="106" t="s">
        <v>534</v>
      </c>
      <c r="M58" s="106" t="s">
        <v>535</v>
      </c>
      <c r="N58" s="106" t="s">
        <v>536</v>
      </c>
      <c r="O58" s="106" t="s">
        <v>537</v>
      </c>
      <c r="P58" s="106" t="s">
        <v>503</v>
      </c>
      <c r="Q58" s="106" t="s">
        <v>538</v>
      </c>
      <c r="R58" s="106" t="s">
        <v>539</v>
      </c>
      <c r="S58" s="106" t="s">
        <v>540</v>
      </c>
      <c r="T58" s="106" t="s">
        <v>445</v>
      </c>
      <c r="U58" s="106" t="s">
        <v>446</v>
      </c>
      <c r="V58" s="106" t="s">
        <v>447</v>
      </c>
      <c r="W58" s="106" t="s">
        <v>448</v>
      </c>
      <c r="X58" s="106" t="s">
        <v>450</v>
      </c>
      <c r="Y58" s="106" t="s">
        <v>451</v>
      </c>
      <c r="Z58" s="106" t="s">
        <v>452</v>
      </c>
      <c r="AA58" s="106" t="s">
        <v>455</v>
      </c>
      <c r="AB58" s="106" t="s">
        <v>456</v>
      </c>
    </row>
    <row r="59" spans="1:32">
      <c r="A59" s="110"/>
      <c r="B59" s="112"/>
      <c r="C59" s="112"/>
      <c r="D59" s="112"/>
      <c r="E59" s="112"/>
      <c r="F59" s="112"/>
      <c r="H59" s="112"/>
      <c r="I59" s="112"/>
      <c r="J59" s="112"/>
      <c r="K59" s="112"/>
      <c r="O59" s="112"/>
      <c r="Q59" s="112"/>
    </row>
    <row r="60" spans="1:32">
      <c r="A60" s="110"/>
      <c r="B60" s="112"/>
      <c r="C60" s="112"/>
      <c r="D60" s="112"/>
      <c r="E60" s="112"/>
      <c r="F60" s="112"/>
      <c r="G60" s="112"/>
      <c r="H60" s="112"/>
      <c r="I60" s="112"/>
      <c r="J60" s="112"/>
      <c r="K60" s="112"/>
      <c r="L60" s="112"/>
      <c r="M60" s="112"/>
      <c r="N60" s="112"/>
      <c r="O60" s="112"/>
      <c r="P60" s="112"/>
      <c r="Q60" s="112"/>
      <c r="R60" s="112"/>
      <c r="S60" s="112"/>
      <c r="T60" s="112"/>
      <c r="U60" s="112"/>
      <c r="V60" s="112"/>
      <c r="W60" s="112"/>
      <c r="X60" s="112"/>
      <c r="Y60" s="112"/>
      <c r="Z60" s="112"/>
      <c r="AA60" s="112"/>
      <c r="AB60" s="112"/>
      <c r="AC60" s="112"/>
      <c r="AD60" s="112"/>
      <c r="AE60" s="112"/>
      <c r="AF60" s="112"/>
    </row>
    <row r="61" spans="1:32">
      <c r="A61" s="110"/>
      <c r="B61" s="112"/>
      <c r="C61" s="112"/>
      <c r="D61" s="112"/>
      <c r="E61" s="112"/>
      <c r="F61" s="112"/>
      <c r="H61" s="112"/>
      <c r="I61" s="112"/>
      <c r="J61" s="112"/>
    </row>
    <row r="62" spans="1:32" ht="31.5">
      <c r="A62" s="131" t="s">
        <v>562</v>
      </c>
      <c r="B62" s="112"/>
      <c r="C62" s="112"/>
      <c r="D62" s="112"/>
      <c r="E62" s="112"/>
      <c r="F62" s="112"/>
      <c r="H62" s="112"/>
      <c r="I62" s="112"/>
      <c r="J62" s="112"/>
    </row>
    <row r="63" spans="1:32" s="3" customFormat="1" ht="15.75">
      <c r="A63" s="109" t="s">
        <v>495</v>
      </c>
      <c r="B63" s="109" t="s">
        <v>496</v>
      </c>
      <c r="C63" s="109" t="s">
        <v>497</v>
      </c>
      <c r="D63" s="109" t="s">
        <v>498</v>
      </c>
      <c r="E63" s="109" t="s">
        <v>499</v>
      </c>
      <c r="F63" s="109" t="s">
        <v>500</v>
      </c>
      <c r="G63" s="109" t="s">
        <v>501</v>
      </c>
      <c r="H63" s="109" t="s">
        <v>510</v>
      </c>
      <c r="I63" s="109" t="s">
        <v>511</v>
      </c>
      <c r="J63" s="109" t="s">
        <v>502</v>
      </c>
      <c r="K63" s="109" t="s">
        <v>503</v>
      </c>
      <c r="L63" s="109" t="s">
        <v>504</v>
      </c>
      <c r="M63" s="109" t="s">
        <v>505</v>
      </c>
      <c r="N63" s="109" t="s">
        <v>506</v>
      </c>
      <c r="O63" s="109" t="s">
        <v>507</v>
      </c>
      <c r="P63" s="109" t="s">
        <v>508</v>
      </c>
      <c r="Q63" s="109" t="s">
        <v>509</v>
      </c>
      <c r="R63" s="109" t="s">
        <v>512</v>
      </c>
      <c r="S63" s="109" t="s">
        <v>542</v>
      </c>
      <c r="T63" s="109" t="s">
        <v>513</v>
      </c>
      <c r="U63" s="113" t="s">
        <v>445</v>
      </c>
      <c r="V63" s="113" t="s">
        <v>446</v>
      </c>
      <c r="W63" s="113" t="s">
        <v>447</v>
      </c>
      <c r="X63" s="113" t="s">
        <v>448</v>
      </c>
      <c r="Y63" s="113" t="s">
        <v>450</v>
      </c>
      <c r="Z63" s="113" t="s">
        <v>451</v>
      </c>
      <c r="AA63" s="113" t="s">
        <v>452</v>
      </c>
      <c r="AB63" s="113" t="s">
        <v>442</v>
      </c>
      <c r="AC63" s="113" t="s">
        <v>425</v>
      </c>
      <c r="AD63" s="114" t="s">
        <v>514</v>
      </c>
      <c r="AE63" s="20" t="s">
        <v>455</v>
      </c>
      <c r="AF63" s="20" t="s">
        <v>456</v>
      </c>
    </row>
    <row r="64" spans="1:32" s="117" customFormat="1">
      <c r="A64" s="115" t="s">
        <v>521</v>
      </c>
      <c r="B64" s="116">
        <v>4062379</v>
      </c>
      <c r="C64" s="116">
        <v>7119190</v>
      </c>
      <c r="D64" s="116">
        <v>1294836</v>
      </c>
      <c r="E64" s="116">
        <v>2630583</v>
      </c>
      <c r="F64" s="116">
        <v>38492</v>
      </c>
      <c r="G64" s="116">
        <v>3256674</v>
      </c>
      <c r="H64" s="116">
        <v>791432</v>
      </c>
      <c r="I64" s="116">
        <v>721715</v>
      </c>
      <c r="J64" s="116">
        <v>908831</v>
      </c>
      <c r="K64" s="116">
        <v>182195</v>
      </c>
      <c r="L64" s="116">
        <v>2604196</v>
      </c>
      <c r="M64" s="116">
        <v>47.89</v>
      </c>
      <c r="N64" s="116">
        <v>-1.03</v>
      </c>
      <c r="O64" s="116">
        <v>515355</v>
      </c>
      <c r="P64" s="116">
        <v>-21453</v>
      </c>
      <c r="Q64" s="116">
        <v>331724</v>
      </c>
      <c r="R64" s="116" t="s">
        <v>528</v>
      </c>
      <c r="S64" s="116">
        <v>197578</v>
      </c>
      <c r="T64" s="116">
        <v>0</v>
      </c>
      <c r="U64" s="116">
        <v>10781540</v>
      </c>
      <c r="V64" s="116">
        <v>2059725</v>
      </c>
      <c r="W64" s="116">
        <v>0</v>
      </c>
      <c r="X64" s="116">
        <v>4914318</v>
      </c>
      <c r="Y64" s="116">
        <v>66522</v>
      </c>
      <c r="Z64" s="116">
        <v>1296476</v>
      </c>
      <c r="AA64" s="116">
        <v>1211162</v>
      </c>
      <c r="AB64" s="116"/>
      <c r="AC64" s="116"/>
      <c r="AD64" s="116">
        <v>-41707</v>
      </c>
      <c r="AE64" s="116">
        <v>0.49222396708258209</v>
      </c>
      <c r="AF64" s="116">
        <v>0.49222358693871282</v>
      </c>
    </row>
    <row r="65" spans="1:32" s="117" customFormat="1">
      <c r="A65" s="115" t="s">
        <v>522</v>
      </c>
      <c r="B65" s="116">
        <v>5678622</v>
      </c>
      <c r="C65" s="116">
        <v>9605936</v>
      </c>
      <c r="D65" s="116">
        <v>1508996</v>
      </c>
      <c r="E65" s="116">
        <v>309579</v>
      </c>
      <c r="F65" s="116">
        <v>8661</v>
      </c>
      <c r="G65" s="116">
        <v>3870594</v>
      </c>
      <c r="H65" s="116">
        <v>348677</v>
      </c>
      <c r="I65" s="116">
        <v>54437</v>
      </c>
      <c r="J65" s="116">
        <v>-100419</v>
      </c>
      <c r="K65" s="116">
        <v>1850451</v>
      </c>
      <c r="L65" s="116">
        <v>277285</v>
      </c>
      <c r="M65" s="116">
        <v>33.21</v>
      </c>
      <c r="N65" s="116">
        <v>1199.25</v>
      </c>
      <c r="O65" s="116">
        <v>662926</v>
      </c>
      <c r="P65" s="116">
        <v>1732671</v>
      </c>
      <c r="Q65" s="116">
        <v>-159506</v>
      </c>
      <c r="R65" s="116">
        <v>1944.5150000000001</v>
      </c>
      <c r="S65" s="116">
        <v>1151658</v>
      </c>
      <c r="T65" s="116">
        <v>0</v>
      </c>
      <c r="U65" s="116">
        <v>14612926.5</v>
      </c>
      <c r="V65" s="116">
        <v>2009735.5</v>
      </c>
      <c r="W65" s="116">
        <v>0</v>
      </c>
      <c r="X65" s="116">
        <v>5806092.5</v>
      </c>
      <c r="Y65" s="116">
        <v>13970.5</v>
      </c>
      <c r="Z65" s="116">
        <v>542976</v>
      </c>
      <c r="AA65" s="116">
        <v>93059</v>
      </c>
      <c r="AB65" s="116"/>
      <c r="AC65" s="116"/>
      <c r="AD65" s="116">
        <v>-549396</v>
      </c>
      <c r="AE65" s="116">
        <v>4.8743487122834557</v>
      </c>
      <c r="AF65" s="116">
        <v>4.8743454820901935</v>
      </c>
    </row>
    <row r="66" spans="1:32" s="117" customFormat="1">
      <c r="A66" s="115" t="s">
        <v>523</v>
      </c>
      <c r="B66" s="116">
        <v>340870</v>
      </c>
      <c r="C66" s="116">
        <v>685948</v>
      </c>
      <c r="D66" s="116">
        <v>76615</v>
      </c>
      <c r="E66" s="116">
        <v>135935</v>
      </c>
      <c r="F66" s="116">
        <v>28819</v>
      </c>
      <c r="G66" s="116">
        <v>339762</v>
      </c>
      <c r="H66" s="116">
        <v>45749</v>
      </c>
      <c r="I66" s="116">
        <v>27170</v>
      </c>
      <c r="J66" s="116">
        <v>-22418</v>
      </c>
      <c r="K66" s="116">
        <v>10413</v>
      </c>
      <c r="L66" s="116">
        <v>95094</v>
      </c>
      <c r="M66" s="116">
        <v>86.88</v>
      </c>
      <c r="N66" s="116">
        <v>18.690000000000001</v>
      </c>
      <c r="O66" s="116">
        <v>-10019</v>
      </c>
      <c r="P66" s="116">
        <v>4725</v>
      </c>
      <c r="Q66" s="116">
        <v>-11456</v>
      </c>
      <c r="R66" s="116" t="s">
        <v>528</v>
      </c>
      <c r="S66" s="116">
        <v>2046</v>
      </c>
      <c r="T66" s="116">
        <v>0</v>
      </c>
      <c r="U66" s="116">
        <v>1031783</v>
      </c>
      <c r="V66" s="116">
        <v>111260</v>
      </c>
      <c r="W66" s="116">
        <v>0</v>
      </c>
      <c r="X66" s="116">
        <v>508028.5</v>
      </c>
      <c r="Y66" s="116">
        <v>35843</v>
      </c>
      <c r="Z66" s="116">
        <v>70434</v>
      </c>
      <c r="AA66" s="116" t="e">
        <v>#VALUE!</v>
      </c>
      <c r="AB66" s="116"/>
      <c r="AC66" s="116"/>
      <c r="AD66" s="116">
        <v>1550</v>
      </c>
      <c r="AE66" s="116">
        <v>0.56361496303380287</v>
      </c>
      <c r="AF66" s="116">
        <v>0.56360760657667264</v>
      </c>
    </row>
    <row r="67" spans="1:32" s="117" customFormat="1">
      <c r="A67" s="115" t="s">
        <v>524</v>
      </c>
      <c r="B67" s="116">
        <v>105707000</v>
      </c>
      <c r="C67" s="116">
        <v>114491000</v>
      </c>
      <c r="D67" s="116">
        <v>12475000</v>
      </c>
      <c r="E67" s="116">
        <v>9704000</v>
      </c>
      <c r="F67" s="116">
        <v>2963000</v>
      </c>
      <c r="G67" s="116">
        <v>4614000</v>
      </c>
      <c r="H67" s="116">
        <v>5627000</v>
      </c>
      <c r="I67" s="116">
        <v>864000</v>
      </c>
      <c r="J67" s="116">
        <v>7660000</v>
      </c>
      <c r="K67" s="116">
        <v>1900000</v>
      </c>
      <c r="L67" s="116">
        <v>27325000</v>
      </c>
      <c r="M67" s="116">
        <v>45.6</v>
      </c>
      <c r="N67" s="116">
        <v>-9.7799999999999994</v>
      </c>
      <c r="O67" s="116">
        <v>1031000</v>
      </c>
      <c r="P67" s="116">
        <v>-2519000</v>
      </c>
      <c r="Q67" s="116">
        <v>6824000</v>
      </c>
      <c r="R67" s="116">
        <v>6066.3010000000004</v>
      </c>
      <c r="S67" s="116">
        <v>3885000</v>
      </c>
      <c r="T67" s="116">
        <v>0</v>
      </c>
      <c r="U67" s="116">
        <v>168283000</v>
      </c>
      <c r="V67" s="116">
        <v>18340000</v>
      </c>
      <c r="W67" s="116">
        <v>0</v>
      </c>
      <c r="X67" s="116">
        <v>6033500</v>
      </c>
      <c r="Y67" s="116">
        <v>4380500</v>
      </c>
      <c r="Z67" s="116">
        <v>7868500</v>
      </c>
      <c r="AA67" s="116">
        <v>1162000</v>
      </c>
      <c r="AB67" s="116"/>
      <c r="AC67" s="116"/>
      <c r="AD67" s="116">
        <v>-53000</v>
      </c>
      <c r="AE67" s="116">
        <v>1.2855523495465788</v>
      </c>
      <c r="AF67" s="116">
        <v>1.2855522464962903</v>
      </c>
    </row>
    <row r="68" spans="1:32" s="117" customFormat="1">
      <c r="A68" s="115" t="s">
        <v>525</v>
      </c>
      <c r="B68" s="116">
        <v>4035550</v>
      </c>
      <c r="C68" s="116">
        <v>14364942</v>
      </c>
      <c r="D68" s="116">
        <v>5684287</v>
      </c>
      <c r="E68" s="116">
        <v>789484</v>
      </c>
      <c r="F68" s="116">
        <v>194617</v>
      </c>
      <c r="G68" s="116">
        <v>10325720</v>
      </c>
      <c r="H68" s="116">
        <v>3727100</v>
      </c>
      <c r="I68" s="116">
        <v>246025</v>
      </c>
      <c r="J68" s="116">
        <v>763976</v>
      </c>
      <c r="K68" s="116">
        <v>914567</v>
      </c>
      <c r="L68" s="116">
        <v>1531624</v>
      </c>
      <c r="M68" s="116">
        <v>51.8</v>
      </c>
      <c r="N68" s="116">
        <v>18.3</v>
      </c>
      <c r="O68" s="116">
        <v>859473</v>
      </c>
      <c r="P68" s="116">
        <v>459120</v>
      </c>
      <c r="Q68" s="116">
        <v>-264453</v>
      </c>
      <c r="R68" s="116">
        <v>6960.98</v>
      </c>
      <c r="S68" s="116">
        <v>1755226</v>
      </c>
      <c r="T68" s="116">
        <v>0</v>
      </c>
      <c r="U68" s="116">
        <v>21279289</v>
      </c>
      <c r="V68" s="116">
        <v>8229648.5</v>
      </c>
      <c r="W68" s="116">
        <v>0</v>
      </c>
      <c r="X68" s="116">
        <v>15326455</v>
      </c>
      <c r="Y68" s="116">
        <v>284604.5</v>
      </c>
      <c r="Z68" s="116">
        <v>5605819</v>
      </c>
      <c r="AA68" s="116">
        <v>324993.5</v>
      </c>
      <c r="AB68" s="116"/>
      <c r="AC68" s="116"/>
      <c r="AD68" s="116">
        <v>-612935</v>
      </c>
      <c r="AE68" s="116">
        <v>7.2000027866302547</v>
      </c>
      <c r="AF68" s="116">
        <v>7.2000015199801393</v>
      </c>
    </row>
    <row r="69" spans="1:32" s="117" customFormat="1">
      <c r="A69" s="115" t="s">
        <v>526</v>
      </c>
      <c r="B69" s="116">
        <v>1846258</v>
      </c>
      <c r="C69" s="116">
        <v>3693626</v>
      </c>
      <c r="D69" s="116">
        <v>946244</v>
      </c>
      <c r="E69" s="116">
        <v>734818</v>
      </c>
      <c r="F69" s="116">
        <v>384011</v>
      </c>
      <c r="G69" s="116">
        <v>1847061</v>
      </c>
      <c r="H69" s="116">
        <v>454994</v>
      </c>
      <c r="I69" s="116">
        <v>246630</v>
      </c>
      <c r="J69" s="116">
        <v>152427</v>
      </c>
      <c r="K69" s="116">
        <v>139943</v>
      </c>
      <c r="L69" s="116">
        <v>876926</v>
      </c>
      <c r="M69" s="116">
        <v>66.58</v>
      </c>
      <c r="N69" s="116">
        <v>10.64</v>
      </c>
      <c r="O69" s="116">
        <v>154633</v>
      </c>
      <c r="P69" s="116">
        <v>80013</v>
      </c>
      <c r="Q69" s="116">
        <v>76037</v>
      </c>
      <c r="R69" s="116" t="s">
        <v>528</v>
      </c>
      <c r="S69" s="116">
        <v>61927</v>
      </c>
      <c r="T69" s="116">
        <v>0</v>
      </c>
      <c r="U69" s="116">
        <v>5439631.5</v>
      </c>
      <c r="V69" s="116">
        <v>1400737.5</v>
      </c>
      <c r="W69" s="116">
        <v>0</v>
      </c>
      <c r="X69" s="116">
        <v>2722744.5</v>
      </c>
      <c r="Y69" s="116">
        <v>567414.5</v>
      </c>
      <c r="Z69" s="116">
        <v>685445.5</v>
      </c>
      <c r="AA69" s="116">
        <v>385285</v>
      </c>
      <c r="AB69" s="116"/>
      <c r="AC69" s="116"/>
      <c r="AD69" s="116">
        <v>-31012</v>
      </c>
      <c r="AE69" s="116">
        <v>1.2877256681246241</v>
      </c>
      <c r="AF69" s="116">
        <v>1.2877243072434263</v>
      </c>
    </row>
    <row r="70" spans="1:32" s="117" customFormat="1">
      <c r="A70" s="115" t="s">
        <v>527</v>
      </c>
      <c r="B70" s="116">
        <v>62346</v>
      </c>
      <c r="C70" s="116">
        <v>138238</v>
      </c>
      <c r="D70" s="116">
        <v>38237</v>
      </c>
      <c r="E70" s="116">
        <v>34644</v>
      </c>
      <c r="F70" s="116">
        <v>23573</v>
      </c>
      <c r="G70" s="116">
        <v>75892</v>
      </c>
      <c r="H70" s="116">
        <v>12936</v>
      </c>
      <c r="I70" s="116">
        <v>11247</v>
      </c>
      <c r="J70" s="116">
        <v>7004</v>
      </c>
      <c r="K70" s="116"/>
      <c r="L70" s="116">
        <v>47775</v>
      </c>
      <c r="M70" s="116">
        <v>82.9</v>
      </c>
      <c r="N70" s="116"/>
      <c r="O70" s="116">
        <v>3133</v>
      </c>
      <c r="P70" s="116"/>
      <c r="Q70" s="116">
        <v>3019</v>
      </c>
      <c r="R70" s="116" t="s">
        <v>528</v>
      </c>
      <c r="S70" s="116">
        <v>1481</v>
      </c>
      <c r="T70" s="116">
        <v>0</v>
      </c>
      <c r="U70" s="116">
        <v>210048</v>
      </c>
      <c r="V70" s="116">
        <v>56029</v>
      </c>
      <c r="W70" s="116">
        <v>0</v>
      </c>
      <c r="X70" s="116">
        <v>117371</v>
      </c>
      <c r="Y70" s="116">
        <v>33029.5</v>
      </c>
      <c r="Z70" s="116">
        <v>19931.5</v>
      </c>
      <c r="AA70" s="116">
        <v>14037</v>
      </c>
      <c r="AB70" s="116"/>
      <c r="AC70" s="116"/>
      <c r="AD70" s="116">
        <v>851</v>
      </c>
      <c r="AE70" s="116">
        <v>1.1037120424893199</v>
      </c>
      <c r="AF70" s="116">
        <v>1.1036831774621869</v>
      </c>
    </row>
    <row r="71" spans="1:32" s="117" customFormat="1">
      <c r="A71" s="115" t="s">
        <v>520</v>
      </c>
      <c r="B71" s="116">
        <v>280599</v>
      </c>
      <c r="C71" s="116">
        <v>696733</v>
      </c>
      <c r="D71" s="116">
        <v>126989</v>
      </c>
      <c r="E71" s="116">
        <v>229982</v>
      </c>
      <c r="F71" s="116">
        <v>9727</v>
      </c>
      <c r="G71" s="116">
        <v>408618</v>
      </c>
      <c r="H71" s="116">
        <v>58369</v>
      </c>
      <c r="I71" s="116">
        <v>7535</v>
      </c>
      <c r="J71" s="116">
        <v>37285</v>
      </c>
      <c r="K71" s="116">
        <v>15173</v>
      </c>
      <c r="L71" s="116">
        <v>98408</v>
      </c>
      <c r="M71" s="116">
        <v>79.33</v>
      </c>
      <c r="N71" s="116">
        <v>12.53</v>
      </c>
      <c r="O71" s="116">
        <v>40615</v>
      </c>
      <c r="P71" s="116">
        <v>14036</v>
      </c>
      <c r="Q71" s="116">
        <v>19083</v>
      </c>
      <c r="R71" s="130">
        <v>120000.048</v>
      </c>
      <c r="S71" s="116">
        <v>55235</v>
      </c>
      <c r="T71" s="116" t="s">
        <v>528</v>
      </c>
      <c r="U71" s="116">
        <v>1136124</v>
      </c>
      <c r="V71" s="116">
        <v>238837</v>
      </c>
      <c r="W71" s="116">
        <v>0</v>
      </c>
      <c r="X71" s="116">
        <v>657849</v>
      </c>
      <c r="Y71" s="116">
        <v>15818.5</v>
      </c>
      <c r="Z71" s="116">
        <v>102355</v>
      </c>
      <c r="AA71" s="116">
        <v>15829.5</v>
      </c>
      <c r="AB71" s="116"/>
      <c r="AC71" s="116"/>
      <c r="AD71" s="116">
        <v>64580</v>
      </c>
      <c r="AE71" s="116">
        <v>0.40273533764010028</v>
      </c>
      <c r="AF71" s="116">
        <v>0.55216930020610311</v>
      </c>
    </row>
    <row r="72" spans="1:32" s="120" customFormat="1">
      <c r="A72" s="118" t="s">
        <v>548</v>
      </c>
      <c r="B72" s="119" t="s">
        <v>528</v>
      </c>
      <c r="C72" s="119" t="s">
        <v>528</v>
      </c>
      <c r="D72" s="119" t="s">
        <v>528</v>
      </c>
      <c r="E72" s="119" t="s">
        <v>528</v>
      </c>
      <c r="F72" s="119" t="s">
        <v>528</v>
      </c>
      <c r="G72" s="119" t="s">
        <v>528</v>
      </c>
      <c r="H72" s="119" t="s">
        <v>528</v>
      </c>
      <c r="I72" s="119" t="s">
        <v>528</v>
      </c>
      <c r="J72" s="119" t="s">
        <v>528</v>
      </c>
      <c r="K72" s="119">
        <v>3399496</v>
      </c>
      <c r="L72" s="119" t="s">
        <v>528</v>
      </c>
      <c r="M72" s="119" t="s">
        <v>528</v>
      </c>
      <c r="N72" s="119">
        <v>197.07</v>
      </c>
      <c r="O72" s="119" t="s">
        <v>528</v>
      </c>
      <c r="P72" s="119">
        <v>2989163</v>
      </c>
      <c r="Q72" s="119"/>
      <c r="R72" s="119" t="s">
        <v>528</v>
      </c>
      <c r="S72" s="119" t="s">
        <v>528</v>
      </c>
      <c r="T72" s="119" t="s">
        <v>528</v>
      </c>
      <c r="U72" s="119" t="e">
        <v>#VALUE!</v>
      </c>
      <c r="V72" s="119" t="e">
        <v>#VALUE!</v>
      </c>
      <c r="W72" s="119">
        <v>0</v>
      </c>
      <c r="X72" s="119" t="e">
        <v>#VALUE!</v>
      </c>
      <c r="Y72" s="119" t="e">
        <v>#VALUE!</v>
      </c>
      <c r="Z72" s="119" t="e">
        <v>#VALUE!</v>
      </c>
      <c r="AA72" s="119" t="e">
        <v>#VALUE!</v>
      </c>
      <c r="AB72" s="119"/>
      <c r="AC72" s="119"/>
      <c r="AD72" s="119" t="e">
        <v>#VALUE!</v>
      </c>
      <c r="AE72" s="119" t="e">
        <v>#VALUE!</v>
      </c>
      <c r="AF72" s="119" t="e">
        <v>#VALUE!</v>
      </c>
    </row>
    <row r="73" spans="1:32">
      <c r="A73" t="s">
        <v>547</v>
      </c>
      <c r="B73">
        <v>104892</v>
      </c>
      <c r="C73">
        <v>1376946</v>
      </c>
      <c r="D73">
        <v>393500</v>
      </c>
      <c r="E73">
        <v>94071</v>
      </c>
      <c r="F73">
        <v>132694</v>
      </c>
      <c r="G73">
        <v>1270554</v>
      </c>
      <c r="H73">
        <v>104066</v>
      </c>
      <c r="I73">
        <v>60107</v>
      </c>
      <c r="J73">
        <v>128127</v>
      </c>
      <c r="K73">
        <v>52274</v>
      </c>
      <c r="L73">
        <v>548322</v>
      </c>
      <c r="M73">
        <v>66.36</v>
      </c>
      <c r="N73">
        <v>7.73</v>
      </c>
      <c r="O73">
        <v>85724</v>
      </c>
      <c r="P73">
        <v>40810</v>
      </c>
      <c r="Q73">
        <v>71307</v>
      </c>
      <c r="R73" t="s">
        <v>528</v>
      </c>
      <c r="S73">
        <v>137144</v>
      </c>
      <c r="T73">
        <v>0</v>
      </c>
      <c r="U73">
        <v>2061362</v>
      </c>
      <c r="V73">
        <v>627207.5</v>
      </c>
      <c r="W73">
        <v>0</v>
      </c>
      <c r="X73">
        <v>1896547.5</v>
      </c>
      <c r="Y73">
        <v>195417.5</v>
      </c>
      <c r="Z73">
        <v>176255</v>
      </c>
      <c r="AA73">
        <v>91691</v>
      </c>
      <c r="AD73">
        <v>48890</v>
      </c>
      <c r="AE73">
        <v>4.1830107046805072</v>
      </c>
      <c r="AF73">
        <v>4.18300007441188</v>
      </c>
    </row>
    <row r="74" spans="1:32">
      <c r="A74" t="s">
        <v>549</v>
      </c>
      <c r="B74">
        <v>62991</v>
      </c>
      <c r="C74">
        <v>470964</v>
      </c>
      <c r="D74">
        <v>81652</v>
      </c>
      <c r="E74">
        <v>58216</v>
      </c>
      <c r="F74">
        <v>16264</v>
      </c>
      <c r="G74">
        <v>402019</v>
      </c>
      <c r="H74">
        <v>11746</v>
      </c>
      <c r="I74">
        <v>3812</v>
      </c>
      <c r="J74">
        <v>2841</v>
      </c>
      <c r="K74">
        <v>13108</v>
      </c>
      <c r="L74">
        <v>52178</v>
      </c>
      <c r="M74">
        <v>88.21</v>
      </c>
      <c r="N74">
        <v>35.57</v>
      </c>
      <c r="O74">
        <v>21878</v>
      </c>
      <c r="P74">
        <v>12562</v>
      </c>
      <c r="Q74">
        <v>-5419</v>
      </c>
      <c r="S74">
        <v>51615</v>
      </c>
      <c r="T74">
        <v>0</v>
      </c>
      <c r="U74">
        <v>727401</v>
      </c>
      <c r="V74">
        <v>125173</v>
      </c>
      <c r="W74">
        <v>0</v>
      </c>
      <c r="X74">
        <v>620971.5</v>
      </c>
      <c r="Y74">
        <v>25978</v>
      </c>
      <c r="Z74">
        <v>19830</v>
      </c>
      <c r="AA74">
        <v>8217</v>
      </c>
      <c r="AD74">
        <v>-168</v>
      </c>
      <c r="AE74">
        <v>1.402569740277587</v>
      </c>
      <c r="AF74">
        <v>1.4025525628693143</v>
      </c>
    </row>
    <row r="75" spans="1:32">
      <c r="A75" t="s">
        <v>550</v>
      </c>
      <c r="B75">
        <v>193097</v>
      </c>
      <c r="C75">
        <v>409792</v>
      </c>
      <c r="D75">
        <v>174519</v>
      </c>
      <c r="E75">
        <v>114743</v>
      </c>
      <c r="F75">
        <v>90698</v>
      </c>
      <c r="G75">
        <v>216695</v>
      </c>
      <c r="H75">
        <v>67902</v>
      </c>
      <c r="I75">
        <v>42383</v>
      </c>
      <c r="J75">
        <v>45833</v>
      </c>
      <c r="K75">
        <v>11549</v>
      </c>
      <c r="L75">
        <v>264806</v>
      </c>
      <c r="M75">
        <v>59.78</v>
      </c>
      <c r="N75">
        <v>1.1399999999999999</v>
      </c>
      <c r="O75">
        <v>12361</v>
      </c>
      <c r="P75">
        <v>2891</v>
      </c>
      <c r="Q75">
        <v>6876</v>
      </c>
      <c r="S75">
        <v>13616</v>
      </c>
      <c r="T75">
        <v>0</v>
      </c>
      <c r="U75">
        <v>614782</v>
      </c>
      <c r="V75">
        <v>260629.5</v>
      </c>
      <c r="W75">
        <v>0</v>
      </c>
      <c r="X75">
        <v>328647.5</v>
      </c>
      <c r="Y75">
        <v>134037.5</v>
      </c>
      <c r="Z75">
        <v>102079.5</v>
      </c>
      <c r="AA75">
        <v>65334.5</v>
      </c>
      <c r="AD75">
        <v>-1857</v>
      </c>
      <c r="AE75">
        <v>1.5209555266987964</v>
      </c>
      <c r="AF75">
        <v>1.5209468115702047</v>
      </c>
    </row>
    <row r="76" spans="1:32">
      <c r="A76" t="s">
        <v>551</v>
      </c>
      <c r="B76">
        <v>449023</v>
      </c>
      <c r="C76">
        <v>1889157</v>
      </c>
      <c r="D76">
        <v>544214</v>
      </c>
      <c r="E76">
        <v>280047</v>
      </c>
      <c r="F76">
        <v>277848</v>
      </c>
      <c r="G76">
        <v>1440134</v>
      </c>
      <c r="H76">
        <v>173983</v>
      </c>
      <c r="I76">
        <v>78219</v>
      </c>
      <c r="J76">
        <v>110149</v>
      </c>
      <c r="L76">
        <v>675327</v>
      </c>
      <c r="M76">
        <v>87.01</v>
      </c>
      <c r="O76">
        <v>76653</v>
      </c>
      <c r="Q76">
        <v>24665</v>
      </c>
      <c r="R76" t="s">
        <v>528</v>
      </c>
      <c r="S76">
        <v>69674</v>
      </c>
      <c r="T76">
        <v>0</v>
      </c>
      <c r="U76">
        <v>2814719</v>
      </c>
      <c r="V76">
        <v>823463.5</v>
      </c>
      <c r="W76">
        <v>0</v>
      </c>
      <c r="X76">
        <v>2136220</v>
      </c>
      <c r="Y76">
        <v>409916.5</v>
      </c>
      <c r="Z76">
        <v>273757.5</v>
      </c>
      <c r="AA76">
        <v>105186</v>
      </c>
      <c r="AD76">
        <v>801</v>
      </c>
      <c r="AE76">
        <v>1.94329523258596</v>
      </c>
      <c r="AF76">
        <v>1.9432916617567766</v>
      </c>
    </row>
    <row r="77" spans="1:32">
      <c r="A77" t="s">
        <v>552</v>
      </c>
      <c r="B77">
        <v>362344</v>
      </c>
      <c r="C77">
        <v>1256067</v>
      </c>
      <c r="D77">
        <v>264016</v>
      </c>
      <c r="E77">
        <v>279970</v>
      </c>
      <c r="F77">
        <v>89040</v>
      </c>
      <c r="G77">
        <v>893723</v>
      </c>
      <c r="H77">
        <v>96872</v>
      </c>
      <c r="I77">
        <v>42454</v>
      </c>
      <c r="J77">
        <v>46035</v>
      </c>
      <c r="K77">
        <v>56034</v>
      </c>
      <c r="L77">
        <v>406817</v>
      </c>
      <c r="M77">
        <v>73.89</v>
      </c>
      <c r="N77">
        <v>11.96</v>
      </c>
      <c r="O77">
        <v>39537</v>
      </c>
      <c r="P77">
        <v>50859</v>
      </c>
      <c r="Q77">
        <v>23170</v>
      </c>
      <c r="R77" t="s">
        <v>528</v>
      </c>
      <c r="S77">
        <v>73409</v>
      </c>
      <c r="T77">
        <v>0</v>
      </c>
      <c r="U77">
        <v>1826588.5</v>
      </c>
      <c r="V77">
        <v>394005.5</v>
      </c>
      <c r="W77">
        <v>0</v>
      </c>
      <c r="X77">
        <v>1317235.5</v>
      </c>
      <c r="Y77">
        <v>144853.5</v>
      </c>
      <c r="Z77">
        <v>136114.5</v>
      </c>
      <c r="AA77">
        <v>58057</v>
      </c>
      <c r="AD77">
        <v>-15717</v>
      </c>
      <c r="AE77">
        <v>0.94301532307032898</v>
      </c>
      <c r="AF77">
        <v>0.94301175125906345</v>
      </c>
    </row>
    <row r="78" spans="1:32">
      <c r="A78" t="s">
        <v>553</v>
      </c>
      <c r="B78">
        <v>431148</v>
      </c>
      <c r="C78">
        <v>4719852</v>
      </c>
      <c r="D78">
        <v>1046541</v>
      </c>
      <c r="E78">
        <v>232819</v>
      </c>
      <c r="F78">
        <v>0</v>
      </c>
      <c r="G78">
        <v>3717802</v>
      </c>
      <c r="H78">
        <v>129756</v>
      </c>
      <c r="I78">
        <v>89025</v>
      </c>
      <c r="J78">
        <v>114804</v>
      </c>
      <c r="K78">
        <v>167200</v>
      </c>
      <c r="L78">
        <v>297826</v>
      </c>
      <c r="M78">
        <v>63.06</v>
      </c>
      <c r="N78">
        <v>46.72</v>
      </c>
      <c r="O78">
        <v>161493</v>
      </c>
      <c r="P78">
        <v>150587</v>
      </c>
      <c r="Q78">
        <v>65654</v>
      </c>
      <c r="R78">
        <v>2000</v>
      </c>
      <c r="S78">
        <v>339226</v>
      </c>
      <c r="T78">
        <v>570902</v>
      </c>
      <c r="U78">
        <v>7097343.5</v>
      </c>
      <c r="V78">
        <v>1533714.5</v>
      </c>
      <c r="W78">
        <v>0</v>
      </c>
      <c r="X78">
        <v>5593840</v>
      </c>
      <c r="Y78">
        <v>0</v>
      </c>
      <c r="Z78">
        <v>179816.5</v>
      </c>
      <c r="AA78">
        <v>138063</v>
      </c>
      <c r="AD78">
        <v>13036</v>
      </c>
      <c r="AE78">
        <v>4.4950841640931367</v>
      </c>
      <c r="AF78">
        <v>4.4950798689110423</v>
      </c>
    </row>
    <row r="79" spans="1:32">
      <c r="A79" t="s">
        <v>554</v>
      </c>
      <c r="B79">
        <v>1507377</v>
      </c>
      <c r="C79">
        <v>4862247</v>
      </c>
      <c r="D79">
        <v>3513805</v>
      </c>
      <c r="E79">
        <v>1371609</v>
      </c>
      <c r="F79">
        <v>248570</v>
      </c>
      <c r="G79">
        <v>3354870</v>
      </c>
      <c r="H79">
        <v>3036696</v>
      </c>
      <c r="I79">
        <v>208700</v>
      </c>
      <c r="J79">
        <v>365523</v>
      </c>
      <c r="K79">
        <v>233364</v>
      </c>
      <c r="L79">
        <v>1629204</v>
      </c>
      <c r="M79">
        <v>76.11</v>
      </c>
      <c r="N79">
        <v>8.1199999999999992</v>
      </c>
      <c r="O79">
        <v>108244</v>
      </c>
      <c r="P79">
        <v>206758</v>
      </c>
      <c r="Q79">
        <v>66801</v>
      </c>
      <c r="S79">
        <v>181251</v>
      </c>
      <c r="T79">
        <v>0</v>
      </c>
      <c r="U79">
        <v>7169911.5</v>
      </c>
      <c r="V79">
        <v>5148321.5</v>
      </c>
      <c r="W79">
        <v>0</v>
      </c>
      <c r="X79">
        <v>5068329.5</v>
      </c>
      <c r="Y79">
        <v>361978</v>
      </c>
      <c r="Z79">
        <v>4113293</v>
      </c>
      <c r="AA79">
        <v>299255</v>
      </c>
      <c r="AD79">
        <v>449843</v>
      </c>
      <c r="AE79">
        <v>2.5618124407174347</v>
      </c>
      <c r="AF79">
        <v>2.5618117116466865</v>
      </c>
    </row>
    <row r="80" spans="1:32">
      <c r="A80" t="s">
        <v>555</v>
      </c>
      <c r="B80">
        <v>533391</v>
      </c>
      <c r="C80">
        <v>1257601</v>
      </c>
      <c r="D80">
        <v>334479</v>
      </c>
      <c r="E80">
        <v>317104</v>
      </c>
      <c r="F80">
        <v>16186</v>
      </c>
      <c r="G80">
        <v>724210</v>
      </c>
      <c r="H80">
        <v>179097</v>
      </c>
      <c r="I80">
        <v>128733</v>
      </c>
      <c r="J80">
        <v>214413</v>
      </c>
      <c r="K80">
        <v>137233</v>
      </c>
      <c r="L80">
        <v>781337</v>
      </c>
      <c r="M80">
        <v>74.52</v>
      </c>
      <c r="N80">
        <v>17.2</v>
      </c>
      <c r="O80">
        <v>169745</v>
      </c>
      <c r="P80">
        <v>123274</v>
      </c>
      <c r="Q80">
        <v>122184</v>
      </c>
      <c r="S80">
        <v>139196</v>
      </c>
      <c r="T80">
        <v>0</v>
      </c>
      <c r="U80">
        <v>1861417.5</v>
      </c>
      <c r="V80">
        <v>568305.5</v>
      </c>
      <c r="W80">
        <v>0</v>
      </c>
      <c r="X80">
        <v>1082870</v>
      </c>
      <c r="Y80">
        <v>24548</v>
      </c>
      <c r="Z80">
        <v>293942</v>
      </c>
      <c r="AA80">
        <v>188952.5</v>
      </c>
      <c r="AD80">
        <v>58890</v>
      </c>
      <c r="AE80">
        <v>1.0547927493819063</v>
      </c>
      <c r="AF80">
        <v>1.0547895958423734</v>
      </c>
    </row>
    <row r="81" spans="1:32">
      <c r="A81" t="s">
        <v>556</v>
      </c>
      <c r="B81">
        <v>107283</v>
      </c>
      <c r="C81">
        <v>559194</v>
      </c>
      <c r="D81">
        <v>324480</v>
      </c>
      <c r="E81">
        <v>94886</v>
      </c>
      <c r="F81">
        <v>40251</v>
      </c>
      <c r="G81">
        <v>444499</v>
      </c>
      <c r="H81">
        <v>174273</v>
      </c>
      <c r="I81">
        <v>26591</v>
      </c>
      <c r="J81">
        <v>103790</v>
      </c>
      <c r="K81">
        <v>-227307</v>
      </c>
      <c r="L81">
        <v>299087</v>
      </c>
      <c r="M81">
        <v>81.83</v>
      </c>
      <c r="N81">
        <v>-93.02</v>
      </c>
      <c r="O81">
        <v>45489</v>
      </c>
      <c r="P81">
        <v>-249807</v>
      </c>
      <c r="Q81">
        <v>-13395</v>
      </c>
      <c r="S81">
        <v>101936</v>
      </c>
      <c r="T81">
        <v>0</v>
      </c>
      <c r="U81">
        <v>862191.5</v>
      </c>
      <c r="V81">
        <v>553854.5</v>
      </c>
      <c r="W81">
        <v>0</v>
      </c>
      <c r="X81">
        <v>694636</v>
      </c>
      <c r="Y81">
        <v>54148</v>
      </c>
      <c r="Z81">
        <v>261892</v>
      </c>
      <c r="AA81">
        <v>34397</v>
      </c>
      <c r="AD81">
        <v>149516</v>
      </c>
      <c r="AE81">
        <v>3.4196825664481589</v>
      </c>
      <c r="AF81">
        <v>3.4196720274856145</v>
      </c>
    </row>
    <row r="82" spans="1:32">
      <c r="A82" t="s">
        <v>557</v>
      </c>
      <c r="B82">
        <v>1042424</v>
      </c>
      <c r="C82">
        <v>3248529</v>
      </c>
      <c r="D82">
        <v>1792807</v>
      </c>
      <c r="E82">
        <v>739664</v>
      </c>
      <c r="F82">
        <v>419819</v>
      </c>
      <c r="G82">
        <v>2176245</v>
      </c>
      <c r="H82">
        <v>1207889</v>
      </c>
      <c r="I82">
        <v>91795</v>
      </c>
      <c r="J82">
        <v>18654</v>
      </c>
      <c r="K82">
        <v>254344</v>
      </c>
      <c r="L82">
        <v>1442257</v>
      </c>
      <c r="M82">
        <v>36.43</v>
      </c>
      <c r="N82">
        <v>16.91</v>
      </c>
      <c r="O82">
        <v>263557</v>
      </c>
      <c r="P82">
        <v>230361</v>
      </c>
      <c r="Q82">
        <v>218556</v>
      </c>
      <c r="R82" t="s">
        <v>528</v>
      </c>
      <c r="S82">
        <v>156862</v>
      </c>
      <c r="T82">
        <v>0</v>
      </c>
      <c r="U82">
        <v>4976446</v>
      </c>
      <c r="V82">
        <v>2745420</v>
      </c>
      <c r="W82">
        <v>0</v>
      </c>
      <c r="X82">
        <v>3277036.5</v>
      </c>
      <c r="Y82">
        <v>665590</v>
      </c>
      <c r="Z82">
        <v>1827211.5</v>
      </c>
      <c r="AA82">
        <v>224160</v>
      </c>
      <c r="AD82">
        <v>17010</v>
      </c>
      <c r="AE82">
        <v>2.4238127041467479</v>
      </c>
      <c r="AF82">
        <v>2.4238113521815312</v>
      </c>
    </row>
    <row r="83" spans="1:32">
      <c r="A83" t="s">
        <v>558</v>
      </c>
      <c r="B83">
        <v>298578</v>
      </c>
      <c r="C83">
        <v>1518920</v>
      </c>
      <c r="D83">
        <v>712130</v>
      </c>
      <c r="E83">
        <v>182914</v>
      </c>
      <c r="F83">
        <v>249349</v>
      </c>
      <c r="G83">
        <v>1220342</v>
      </c>
      <c r="H83">
        <v>150054</v>
      </c>
      <c r="I83">
        <v>81891</v>
      </c>
      <c r="J83">
        <v>165980</v>
      </c>
      <c r="L83">
        <v>708421</v>
      </c>
      <c r="M83">
        <v>76.790000000000006</v>
      </c>
      <c r="O83">
        <v>63489</v>
      </c>
      <c r="Q83">
        <v>57021</v>
      </c>
      <c r="R83" t="s">
        <v>528</v>
      </c>
      <c r="S83">
        <v>312727</v>
      </c>
      <c r="T83">
        <v>0</v>
      </c>
      <c r="U83">
        <v>2241466</v>
      </c>
      <c r="V83">
        <v>1042848</v>
      </c>
      <c r="W83">
        <v>0</v>
      </c>
      <c r="X83">
        <v>1828274</v>
      </c>
      <c r="Y83">
        <v>366047</v>
      </c>
      <c r="Z83">
        <v>212383</v>
      </c>
      <c r="AA83">
        <v>102073</v>
      </c>
      <c r="AD83">
        <v>-9345</v>
      </c>
      <c r="AE83">
        <v>3.8932503799599814</v>
      </c>
      <c r="AF83">
        <v>3.8932449129098923</v>
      </c>
    </row>
    <row r="84" spans="1:32">
      <c r="A84" t="s">
        <v>559</v>
      </c>
      <c r="B84">
        <v>266910</v>
      </c>
      <c r="C84">
        <v>2254634</v>
      </c>
      <c r="D84">
        <v>1387333</v>
      </c>
      <c r="E84">
        <v>266079</v>
      </c>
      <c r="F84">
        <v>0</v>
      </c>
      <c r="G84">
        <v>1987724</v>
      </c>
      <c r="H84">
        <v>175333</v>
      </c>
      <c r="I84">
        <v>441</v>
      </c>
      <c r="J84">
        <v>-65046</v>
      </c>
      <c r="K84">
        <v>318929</v>
      </c>
      <c r="L84">
        <v>268263</v>
      </c>
      <c r="M84">
        <v>27.68</v>
      </c>
      <c r="N84">
        <v>44.47</v>
      </c>
      <c r="O84" t="s">
        <v>528</v>
      </c>
      <c r="P84">
        <v>318662</v>
      </c>
      <c r="Q84">
        <v>162029</v>
      </c>
      <c r="R84" t="s">
        <v>528</v>
      </c>
      <c r="S84">
        <v>856405</v>
      </c>
      <c r="T84">
        <v>0</v>
      </c>
      <c r="U84">
        <v>3387294</v>
      </c>
      <c r="V84">
        <v>1817975.5</v>
      </c>
      <c r="W84">
        <v>0</v>
      </c>
      <c r="X84">
        <v>2978002</v>
      </c>
      <c r="Y84">
        <v>40</v>
      </c>
      <c r="Z84">
        <v>182296</v>
      </c>
      <c r="AA84">
        <v>10244.5</v>
      </c>
      <c r="AD84">
        <v>-366940</v>
      </c>
      <c r="AE84">
        <v>5.2139890784315934</v>
      </c>
      <c r="AF84">
        <v>5.2139853201492787</v>
      </c>
    </row>
    <row r="85" spans="1:32">
      <c r="A85" s="111" t="s">
        <v>560</v>
      </c>
      <c r="B85" s="112">
        <v>78996</v>
      </c>
      <c r="C85" s="112">
        <v>498318</v>
      </c>
      <c r="D85" s="112">
        <v>221400</v>
      </c>
      <c r="E85" s="112">
        <v>62608</v>
      </c>
      <c r="F85" s="112">
        <v>740</v>
      </c>
      <c r="G85" s="112">
        <v>405412</v>
      </c>
      <c r="H85" s="112">
        <v>11334</v>
      </c>
      <c r="I85" s="112">
        <v>11560</v>
      </c>
      <c r="J85" s="112">
        <v>104445</v>
      </c>
      <c r="K85" s="112">
        <v>44974</v>
      </c>
      <c r="L85" s="112">
        <v>199855</v>
      </c>
      <c r="M85" s="112">
        <v>27.37</v>
      </c>
      <c r="N85" s="112">
        <v>26.93</v>
      </c>
      <c r="O85" s="112">
        <v>72354</v>
      </c>
      <c r="P85" s="112">
        <v>42485</v>
      </c>
      <c r="Q85" s="112">
        <v>63004</v>
      </c>
      <c r="R85" s="112"/>
      <c r="S85" s="112">
        <v>200571</v>
      </c>
      <c r="T85" s="112">
        <v>0</v>
      </c>
      <c r="U85" s="112">
        <v>784805</v>
      </c>
      <c r="V85" s="112">
        <v>369274.5</v>
      </c>
      <c r="W85" s="112">
        <v>0</v>
      </c>
      <c r="X85" s="112">
        <v>641481</v>
      </c>
      <c r="Y85" s="112">
        <v>1003.5</v>
      </c>
      <c r="Z85" s="112">
        <v>17847</v>
      </c>
      <c r="AA85" s="112">
        <v>16624</v>
      </c>
      <c r="AB85" s="112"/>
      <c r="AC85" s="112"/>
      <c r="AD85" s="112">
        <v>73477</v>
      </c>
      <c r="AE85" s="112">
        <v>0.15852527903868613</v>
      </c>
      <c r="AF85" s="112">
        <v>3.5362892921032456</v>
      </c>
    </row>
    <row r="86" spans="1:32">
      <c r="A86" s="110" t="s">
        <v>561</v>
      </c>
      <c r="B86" s="112">
        <v>1892244</v>
      </c>
      <c r="C86" s="112">
        <v>4304946</v>
      </c>
      <c r="D86" s="112">
        <v>1153683</v>
      </c>
      <c r="E86" s="112">
        <v>415902</v>
      </c>
      <c r="F86" s="112">
        <v>352009</v>
      </c>
      <c r="G86" s="112">
        <v>2199105</v>
      </c>
      <c r="H86" s="112">
        <v>395567</v>
      </c>
      <c r="I86" s="112">
        <v>103838</v>
      </c>
      <c r="J86" s="112">
        <v>414464</v>
      </c>
      <c r="K86" s="112">
        <v>252422</v>
      </c>
      <c r="L86" s="112">
        <v>1611413</v>
      </c>
      <c r="M86" s="112">
        <v>29.04</v>
      </c>
      <c r="N86" s="112">
        <v>13.05</v>
      </c>
      <c r="O86" s="112">
        <v>266080</v>
      </c>
      <c r="P86" s="112">
        <v>213962</v>
      </c>
      <c r="Q86" s="112">
        <v>191543</v>
      </c>
      <c r="R86" s="112"/>
      <c r="S86" s="112">
        <v>195988</v>
      </c>
      <c r="T86" s="112">
        <v>0</v>
      </c>
      <c r="U86" s="112">
        <v>6640175</v>
      </c>
      <c r="V86" s="112">
        <v>1937115.5</v>
      </c>
      <c r="W86" s="112">
        <v>0</v>
      </c>
      <c r="X86" s="112">
        <v>3403327.5</v>
      </c>
      <c r="Y86" s="112">
        <v>548754.5</v>
      </c>
      <c r="Z86" s="112">
        <v>692918</v>
      </c>
      <c r="AA86" s="112">
        <v>149050.5</v>
      </c>
      <c r="AB86" s="112"/>
      <c r="AC86" s="112"/>
      <c r="AD86" s="112">
        <v>238665</v>
      </c>
      <c r="AE86" s="112">
        <v>2.7739299161821775</v>
      </c>
      <c r="AF86" s="112">
        <v>2.7739275117695996</v>
      </c>
    </row>
    <row r="87" spans="1:32">
      <c r="A87" s="110"/>
      <c r="B87" s="112"/>
      <c r="C87" s="112"/>
      <c r="D87" s="112"/>
      <c r="E87" s="112"/>
      <c r="F87" s="112"/>
      <c r="G87" s="112"/>
      <c r="H87" s="112"/>
      <c r="I87" s="112"/>
      <c r="J87" s="112"/>
      <c r="K87" s="112"/>
      <c r="L87" s="112"/>
      <c r="M87" s="112"/>
      <c r="N87" s="112"/>
      <c r="O87" s="112"/>
      <c r="P87" s="112"/>
      <c r="Q87" s="112"/>
      <c r="R87" s="112"/>
      <c r="S87" s="112"/>
      <c r="T87" s="112"/>
      <c r="U87" s="112"/>
      <c r="V87" s="112"/>
      <c r="W87" s="112"/>
      <c r="X87" s="112"/>
      <c r="Y87" s="112"/>
      <c r="Z87" s="112"/>
      <c r="AA87" s="112"/>
      <c r="AB87" s="112"/>
      <c r="AC87" s="112"/>
      <c r="AD87" s="112"/>
      <c r="AE87" s="112"/>
      <c r="AF87" s="112"/>
    </row>
    <row r="88" spans="1:32">
      <c r="A88" s="110"/>
      <c r="B88" s="112"/>
      <c r="C88" s="112"/>
      <c r="D88" s="112"/>
      <c r="E88" s="112"/>
      <c r="F88" s="112"/>
      <c r="G88" s="112"/>
      <c r="H88" s="112"/>
      <c r="I88" s="112"/>
      <c r="J88" s="112"/>
      <c r="K88" s="112"/>
      <c r="L88" s="112"/>
      <c r="M88" s="112"/>
      <c r="N88" s="112"/>
      <c r="O88" s="112"/>
      <c r="P88" s="112"/>
      <c r="Q88" s="112"/>
      <c r="R88" s="112"/>
      <c r="S88" s="112"/>
      <c r="T88" s="112"/>
      <c r="U88" s="112"/>
      <c r="V88" s="112"/>
      <c r="W88" s="112"/>
      <c r="X88" s="112"/>
      <c r="Y88" s="112"/>
      <c r="Z88" s="112"/>
      <c r="AA88" s="112"/>
      <c r="AB88" s="112"/>
      <c r="AC88" s="112"/>
      <c r="AD88" s="112"/>
      <c r="AE88" s="112"/>
      <c r="AF88" s="112"/>
    </row>
    <row r="89" spans="1:32">
      <c r="A89" s="110"/>
      <c r="B89" s="112"/>
      <c r="C89" s="112"/>
      <c r="D89" s="112"/>
      <c r="E89" s="112"/>
      <c r="F89" s="112"/>
      <c r="G89" s="112"/>
      <c r="H89" s="112"/>
      <c r="I89" s="112"/>
      <c r="J89" s="112"/>
      <c r="K89" s="112"/>
      <c r="L89" s="112"/>
      <c r="M89" s="112"/>
      <c r="N89" s="112"/>
      <c r="O89" s="112"/>
      <c r="P89" s="112"/>
      <c r="Q89" s="112"/>
      <c r="R89" s="112"/>
      <c r="S89" s="112"/>
      <c r="T89" s="112"/>
      <c r="U89" s="112"/>
      <c r="V89" s="112"/>
      <c r="W89" s="112"/>
      <c r="X89" s="112"/>
      <c r="Y89" s="112"/>
      <c r="Z89" s="112"/>
      <c r="AA89" s="112"/>
      <c r="AB89" s="112"/>
      <c r="AC89" s="112"/>
      <c r="AD89" s="112"/>
      <c r="AE89" s="112"/>
      <c r="AF89" s="112"/>
    </row>
    <row r="90" spans="1:32">
      <c r="A90" s="110" t="s">
        <v>519</v>
      </c>
      <c r="B90" s="112">
        <v>227456</v>
      </c>
      <c r="C90" s="112">
        <v>140904</v>
      </c>
      <c r="D90" s="112">
        <v>34997</v>
      </c>
      <c r="E90" s="112">
        <v>63880</v>
      </c>
      <c r="F90" s="112">
        <v>188580</v>
      </c>
      <c r="G90" s="112">
        <v>5501</v>
      </c>
      <c r="H90" s="110"/>
      <c r="I90" s="112">
        <v>36855</v>
      </c>
      <c r="J90" s="112">
        <v>14407</v>
      </c>
      <c r="K90" s="112">
        <v>14407</v>
      </c>
      <c r="L90" s="112">
        <v>84.91</v>
      </c>
      <c r="M90" s="112">
        <v>418158</v>
      </c>
      <c r="N90" s="112">
        <v>13890</v>
      </c>
      <c r="O90" s="112">
        <v>16861</v>
      </c>
      <c r="P90" s="112">
        <v>3.89</v>
      </c>
      <c r="Q90" s="112">
        <v>66376</v>
      </c>
      <c r="R90" s="112">
        <v>6829</v>
      </c>
      <c r="S90" s="112">
        <v>100589</v>
      </c>
      <c r="T90" s="112">
        <f t="shared" ref="T90" si="0">B90/C90</f>
        <v>1.614262192698575</v>
      </c>
      <c r="U90" s="112">
        <f t="shared" ref="U90" si="1">D90/E90</f>
        <v>0.54785535378835315</v>
      </c>
      <c r="V90" s="112">
        <f t="shared" ref="V90" si="2">(D90-1)/E90</f>
        <v>0.54783969943644328</v>
      </c>
      <c r="W90" s="112">
        <f t="shared" ref="W90" si="3">B90/I90</f>
        <v>6.1716456383123051</v>
      </c>
      <c r="X90" s="112">
        <f t="shared" ref="X90" si="4">E90/C90</f>
        <v>0.45335831488105377</v>
      </c>
      <c r="Y90" s="112">
        <f t="shared" ref="Y90" si="5">J90/E90</f>
        <v>0.22553224796493426</v>
      </c>
      <c r="Z90" s="112" t="e">
        <f>K90/#REF!</f>
        <v>#REF!</v>
      </c>
      <c r="AA90" s="112">
        <f t="shared" ref="AA90" si="6">(L90-P90)/L90</f>
        <v>0.95418678600871509</v>
      </c>
      <c r="AB90" s="112">
        <f t="shared" ref="AB90" si="7">N90/L90</f>
        <v>163.5849723236368</v>
      </c>
      <c r="AC90" s="112" t="e">
        <f>K90/#REF!</f>
        <v>#REF!</v>
      </c>
      <c r="AD90" s="112" t="e">
        <f>N90/#REF!</f>
        <v>#REF!</v>
      </c>
      <c r="AE90" s="112" t="e">
        <f>N90/#REF!</f>
        <v>#REF!</v>
      </c>
      <c r="AF90" s="112" t="e">
        <f>N90/#REF!</f>
        <v>#REF!</v>
      </c>
    </row>
    <row r="91" spans="1:32" ht="31.5">
      <c r="A91" s="131" t="s">
        <v>564</v>
      </c>
    </row>
    <row r="93" spans="1:32" s="105" customFormat="1" ht="20.25" customHeight="1">
      <c r="A93" s="106" t="s">
        <v>33</v>
      </c>
      <c r="B93" s="106" t="s">
        <v>439</v>
      </c>
      <c r="C93" s="106" t="s">
        <v>38</v>
      </c>
      <c r="D93" s="106" t="s">
        <v>18</v>
      </c>
      <c r="E93" s="106" t="s">
        <v>19</v>
      </c>
      <c r="F93" s="106" t="s">
        <v>0</v>
      </c>
      <c r="G93" s="106" t="s">
        <v>425</v>
      </c>
      <c r="H93" s="106" t="s">
        <v>485</v>
      </c>
      <c r="I93" s="106" t="s">
        <v>486</v>
      </c>
      <c r="J93" s="106" t="s">
        <v>440</v>
      </c>
      <c r="K93" s="106" t="s">
        <v>441</v>
      </c>
      <c r="L93" s="106" t="s">
        <v>449</v>
      </c>
      <c r="M93" s="106" t="s">
        <v>426</v>
      </c>
      <c r="N93" s="106" t="s">
        <v>490</v>
      </c>
      <c r="O93" s="106" t="s">
        <v>444</v>
      </c>
      <c r="P93" s="106" t="s">
        <v>487</v>
      </c>
      <c r="Q93" s="106" t="s">
        <v>443</v>
      </c>
      <c r="R93" s="106" t="s">
        <v>453</v>
      </c>
      <c r="S93" s="106" t="s">
        <v>488</v>
      </c>
      <c r="T93" s="106" t="s">
        <v>445</v>
      </c>
      <c r="U93" s="106" t="s">
        <v>446</v>
      </c>
      <c r="V93" s="106" t="s">
        <v>447</v>
      </c>
      <c r="W93" s="106" t="s">
        <v>448</v>
      </c>
      <c r="X93" s="106" t="s">
        <v>450</v>
      </c>
      <c r="Y93" s="106" t="s">
        <v>451</v>
      </c>
      <c r="Z93" s="106" t="s">
        <v>452</v>
      </c>
      <c r="AA93" s="106" t="s">
        <v>494</v>
      </c>
      <c r="AB93" s="106"/>
    </row>
    <row r="94" spans="1:32" s="105" customFormat="1" ht="20.25" customHeight="1">
      <c r="A94" s="148"/>
      <c r="B94" s="148"/>
      <c r="C94" s="148"/>
      <c r="D94" s="148"/>
      <c r="E94" s="148"/>
      <c r="F94" s="148"/>
      <c r="G94" s="148"/>
      <c r="H94" s="109" t="s">
        <v>510</v>
      </c>
      <c r="I94" s="109" t="s">
        <v>511</v>
      </c>
      <c r="J94" s="148"/>
      <c r="K94" s="148"/>
      <c r="L94" s="109" t="s">
        <v>508</v>
      </c>
      <c r="M94" s="109" t="s">
        <v>542</v>
      </c>
      <c r="N94" s="148"/>
      <c r="O94" s="109" t="s">
        <v>505</v>
      </c>
      <c r="P94" s="109" t="s">
        <v>507</v>
      </c>
      <c r="Q94" s="109" t="s">
        <v>504</v>
      </c>
      <c r="R94" s="109" t="s">
        <v>512</v>
      </c>
      <c r="S94" s="109" t="s">
        <v>513</v>
      </c>
      <c r="T94" s="143" t="s">
        <v>445</v>
      </c>
      <c r="U94" s="144" t="s">
        <v>446</v>
      </c>
      <c r="V94" s="144" t="s">
        <v>447</v>
      </c>
      <c r="W94" s="144" t="s">
        <v>448</v>
      </c>
      <c r="X94" s="144" t="s">
        <v>450</v>
      </c>
      <c r="Y94" s="144" t="s">
        <v>451</v>
      </c>
      <c r="Z94" s="144" t="s">
        <v>452</v>
      </c>
      <c r="AA94" s="148"/>
      <c r="AB94" s="148"/>
    </row>
    <row r="95" spans="1:32">
      <c r="A95" s="120" t="s">
        <v>566</v>
      </c>
      <c r="B95" s="120">
        <v>219283</v>
      </c>
      <c r="C95" s="120">
        <v>162243</v>
      </c>
      <c r="D95" s="120">
        <v>39140</v>
      </c>
      <c r="E95" s="120">
        <v>79968</v>
      </c>
      <c r="F95" s="120">
        <v>176639</v>
      </c>
      <c r="G95" s="120">
        <v>0</v>
      </c>
      <c r="H95" s="120">
        <v>26890</v>
      </c>
      <c r="I95" s="120"/>
      <c r="J95" s="120">
        <v>4913</v>
      </c>
      <c r="K95" s="120">
        <v>16593</v>
      </c>
      <c r="L95" s="120">
        <v>15442</v>
      </c>
      <c r="M95" s="120" t="s">
        <v>528</v>
      </c>
      <c r="N95" s="120">
        <v>0</v>
      </c>
      <c r="O95" s="120">
        <v>4.03</v>
      </c>
      <c r="P95" s="120">
        <v>15418</v>
      </c>
      <c r="Q95" s="120">
        <v>85.28</v>
      </c>
      <c r="R95" s="120">
        <v>6942</v>
      </c>
      <c r="S95" s="120">
        <v>87956</v>
      </c>
      <c r="T95" s="120">
        <v>232695</v>
      </c>
      <c r="U95" s="120">
        <v>56638.5</v>
      </c>
      <c r="V95" s="120">
        <v>0</v>
      </c>
      <c r="W95" s="120">
        <v>23340.5</v>
      </c>
      <c r="X95" s="120">
        <v>270929</v>
      </c>
      <c r="Y95" s="120">
        <v>29640.5</v>
      </c>
      <c r="Z95" s="120">
        <v>0</v>
      </c>
      <c r="AA95" s="120">
        <v>1</v>
      </c>
    </row>
    <row r="96" spans="1:32">
      <c r="A96" s="110" t="s">
        <v>516</v>
      </c>
      <c r="B96" s="112">
        <v>14524684</v>
      </c>
      <c r="C96" s="112">
        <v>5747926</v>
      </c>
      <c r="D96" s="112">
        <v>2405278</v>
      </c>
      <c r="E96" s="112">
        <v>744363</v>
      </c>
      <c r="F96" s="112">
        <v>10105310</v>
      </c>
      <c r="G96" s="149">
        <v>0</v>
      </c>
      <c r="H96" s="112">
        <v>390017</v>
      </c>
      <c r="I96" s="112" t="s">
        <v>528</v>
      </c>
      <c r="J96" s="112">
        <v>976352</v>
      </c>
      <c r="K96" s="112">
        <v>909252</v>
      </c>
      <c r="L96" s="112">
        <v>295998</v>
      </c>
      <c r="M96" s="112">
        <v>0</v>
      </c>
      <c r="N96" s="149">
        <v>0</v>
      </c>
      <c r="O96" s="112">
        <v>42.32</v>
      </c>
      <c r="P96" s="112">
        <v>822316</v>
      </c>
      <c r="Q96" s="112">
        <v>64.44</v>
      </c>
      <c r="R96" s="112">
        <v>2873421</v>
      </c>
      <c r="S96" s="139">
        <v>5493425</v>
      </c>
      <c r="T96" s="112">
        <v>8544416</v>
      </c>
      <c r="U96" s="112">
        <v>3639428.5</v>
      </c>
      <c r="V96" s="112">
        <v>0</v>
      </c>
      <c r="W96" s="112">
        <v>1449599</v>
      </c>
      <c r="X96" s="112">
        <v>15461218</v>
      </c>
      <c r="Y96" s="112">
        <v>565555.5</v>
      </c>
      <c r="Z96" s="112" t="e">
        <v>#VALUE!</v>
      </c>
      <c r="AA96" s="149">
        <v>0</v>
      </c>
    </row>
    <row r="97" spans="1:1285">
      <c r="A97" t="s">
        <v>515</v>
      </c>
      <c r="B97">
        <v>17878099</v>
      </c>
      <c r="C97">
        <v>8358888</v>
      </c>
      <c r="D97">
        <v>5904549</v>
      </c>
      <c r="E97">
        <v>150183</v>
      </c>
      <c r="F97">
        <v>7838739</v>
      </c>
      <c r="G97">
        <v>0</v>
      </c>
      <c r="H97">
        <v>2075729</v>
      </c>
      <c r="I97">
        <v>4571.43</v>
      </c>
      <c r="J97">
        <v>3839762</v>
      </c>
      <c r="K97">
        <v>2071106</v>
      </c>
      <c r="L97">
        <v>2117601</v>
      </c>
      <c r="M97">
        <v>0</v>
      </c>
      <c r="N97">
        <v>0</v>
      </c>
      <c r="O97">
        <v>18.39</v>
      </c>
      <c r="P97">
        <v>1986400</v>
      </c>
      <c r="Q97">
        <v>51.76</v>
      </c>
      <c r="R97">
        <v>6032737</v>
      </c>
      <c r="S97">
        <v>39106841</v>
      </c>
      <c r="T97">
        <v>12504902.5</v>
      </c>
      <c r="U97">
        <v>8648909</v>
      </c>
      <c r="V97">
        <v>0</v>
      </c>
      <c r="W97">
        <v>5859777</v>
      </c>
      <c r="X97">
        <v>11748067</v>
      </c>
      <c r="Y97">
        <v>2987355.5</v>
      </c>
      <c r="Z97">
        <v>6857.1450000000004</v>
      </c>
      <c r="AA97">
        <v>0</v>
      </c>
    </row>
    <row r="98" spans="1:1285">
      <c r="A98" t="s">
        <v>517</v>
      </c>
      <c r="B98">
        <v>10574441</v>
      </c>
      <c r="C98">
        <v>2019678</v>
      </c>
      <c r="D98">
        <v>2138089</v>
      </c>
      <c r="E98">
        <v>17423</v>
      </c>
      <c r="F98">
        <v>5054525</v>
      </c>
      <c r="G98">
        <v>0</v>
      </c>
      <c r="H98">
        <v>771480</v>
      </c>
      <c r="I98">
        <v>4666.6989999999996</v>
      </c>
      <c r="J98">
        <v>1319354</v>
      </c>
      <c r="K98">
        <v>478384</v>
      </c>
      <c r="L98">
        <v>488795</v>
      </c>
      <c r="M98">
        <v>0</v>
      </c>
      <c r="N98">
        <v>0</v>
      </c>
      <c r="O98">
        <v>13.21</v>
      </c>
      <c r="P98">
        <v>420739</v>
      </c>
      <c r="Q98">
        <v>73.73</v>
      </c>
      <c r="R98">
        <v>1557904</v>
      </c>
      <c r="S98">
        <v>10128120</v>
      </c>
      <c r="T98">
        <v>3258682</v>
      </c>
      <c r="U98">
        <v>3236245</v>
      </c>
      <c r="V98">
        <v>0</v>
      </c>
      <c r="W98">
        <v>1907864.5</v>
      </c>
      <c r="X98">
        <v>7535432</v>
      </c>
      <c r="Y98">
        <v>1574132.5</v>
      </c>
      <c r="Z98">
        <v>7000.048499999999</v>
      </c>
      <c r="AA98">
        <v>0</v>
      </c>
    </row>
    <row r="99" spans="1:1285">
      <c r="A99" t="s">
        <v>518</v>
      </c>
      <c r="B99">
        <v>14341583</v>
      </c>
      <c r="C99">
        <v>9714830</v>
      </c>
      <c r="D99">
        <v>6551541</v>
      </c>
      <c r="E99">
        <v>1065672</v>
      </c>
      <c r="F99">
        <v>5692740</v>
      </c>
      <c r="G99">
        <v>0</v>
      </c>
      <c r="H99">
        <v>699765</v>
      </c>
      <c r="I99">
        <v>1132.056</v>
      </c>
      <c r="J99">
        <v>-1201070</v>
      </c>
      <c r="K99">
        <v>530029</v>
      </c>
      <c r="L99">
        <v>168611</v>
      </c>
      <c r="M99">
        <v>0</v>
      </c>
      <c r="N99">
        <v>0</v>
      </c>
      <c r="O99">
        <v>5.13</v>
      </c>
      <c r="P99">
        <v>377777</v>
      </c>
      <c r="Q99">
        <v>85.83</v>
      </c>
      <c r="R99">
        <v>1167854</v>
      </c>
      <c r="S99">
        <v>1725855</v>
      </c>
      <c r="T99">
        <v>14004255.5</v>
      </c>
      <c r="U99">
        <v>10489011</v>
      </c>
      <c r="V99">
        <v>0</v>
      </c>
      <c r="W99">
        <v>-1691086.5</v>
      </c>
      <c r="X99">
        <v>7373890</v>
      </c>
      <c r="Y99">
        <v>1090042</v>
      </c>
      <c r="Z99">
        <v>1698.0840000000001</v>
      </c>
      <c r="AA99">
        <v>0</v>
      </c>
    </row>
    <row r="100" spans="1:1285">
      <c r="A100" t="s">
        <v>565</v>
      </c>
      <c r="B100">
        <v>6098919</v>
      </c>
      <c r="C100">
        <v>3887844</v>
      </c>
      <c r="D100">
        <v>1131077</v>
      </c>
      <c r="E100">
        <v>1742</v>
      </c>
      <c r="F100">
        <v>4373064</v>
      </c>
      <c r="G100">
        <v>0</v>
      </c>
      <c r="H100" t="s">
        <v>528</v>
      </c>
      <c r="I100">
        <v>5778</v>
      </c>
      <c r="J100">
        <v>686019</v>
      </c>
      <c r="K100">
        <v>197671</v>
      </c>
      <c r="L100">
        <v>2220</v>
      </c>
      <c r="M100">
        <v>0</v>
      </c>
      <c r="N100">
        <v>0</v>
      </c>
      <c r="O100">
        <v>21.4</v>
      </c>
      <c r="P100">
        <v>154517</v>
      </c>
      <c r="Q100">
        <v>70.98</v>
      </c>
      <c r="R100">
        <v>994292</v>
      </c>
      <c r="S100">
        <v>391034</v>
      </c>
      <c r="T100">
        <v>5944046</v>
      </c>
      <c r="U100">
        <v>1715313</v>
      </c>
      <c r="V100">
        <v>0</v>
      </c>
      <c r="W100">
        <v>702215</v>
      </c>
      <c r="X100">
        <v>6704340.5</v>
      </c>
      <c r="Y100" t="e">
        <v>#VALUE!</v>
      </c>
      <c r="Z100">
        <v>8667</v>
      </c>
      <c r="AA100">
        <v>0</v>
      </c>
    </row>
    <row r="102" spans="1:1285" s="114" customFormat="1" ht="15.75">
      <c r="A102" s="109" t="s">
        <v>495</v>
      </c>
      <c r="B102" s="109" t="s">
        <v>496</v>
      </c>
      <c r="C102" s="109" t="s">
        <v>497</v>
      </c>
      <c r="D102" s="109" t="s">
        <v>498</v>
      </c>
      <c r="E102" s="109" t="s">
        <v>499</v>
      </c>
      <c r="F102" s="109" t="s">
        <v>500</v>
      </c>
      <c r="G102" s="109" t="s">
        <v>501</v>
      </c>
      <c r="H102" s="109" t="s">
        <v>502</v>
      </c>
      <c r="I102" s="109" t="s">
        <v>503</v>
      </c>
      <c r="J102" s="109" t="s">
        <v>504</v>
      </c>
      <c r="K102" s="109" t="s">
        <v>505</v>
      </c>
      <c r="L102" s="109" t="s">
        <v>506</v>
      </c>
      <c r="M102" s="109" t="s">
        <v>507</v>
      </c>
      <c r="N102" s="109" t="s">
        <v>508</v>
      </c>
      <c r="O102" s="109" t="s">
        <v>509</v>
      </c>
      <c r="P102" s="109" t="s">
        <v>510</v>
      </c>
      <c r="Q102" s="109" t="s">
        <v>511</v>
      </c>
      <c r="R102" s="109" t="s">
        <v>512</v>
      </c>
      <c r="S102" s="109" t="s">
        <v>542</v>
      </c>
      <c r="T102" s="109" t="s">
        <v>513</v>
      </c>
      <c r="U102" s="140" t="s">
        <v>454</v>
      </c>
      <c r="V102" s="141" t="s">
        <v>455</v>
      </c>
      <c r="W102" s="141" t="s">
        <v>456</v>
      </c>
      <c r="X102" s="141" t="s">
        <v>457</v>
      </c>
      <c r="Y102" s="141" t="s">
        <v>458</v>
      </c>
      <c r="Z102" s="141" t="s">
        <v>459</v>
      </c>
      <c r="AA102" s="141" t="s">
        <v>460</v>
      </c>
      <c r="AB102" s="142" t="s">
        <v>461</v>
      </c>
      <c r="AC102" s="142" t="s">
        <v>462</v>
      </c>
      <c r="AD102" s="142" t="s">
        <v>463</v>
      </c>
      <c r="AE102" s="142" t="s">
        <v>464</v>
      </c>
      <c r="AF102" s="142" t="s">
        <v>465</v>
      </c>
      <c r="AG102" s="142" t="s">
        <v>466</v>
      </c>
      <c r="AH102" s="142" t="s">
        <v>467</v>
      </c>
      <c r="AI102" s="141" t="s">
        <v>468</v>
      </c>
      <c r="AJ102" s="141" t="s">
        <v>469</v>
      </c>
      <c r="AK102" s="141" t="s">
        <v>470</v>
      </c>
      <c r="AL102" s="141" t="s">
        <v>471</v>
      </c>
      <c r="AM102" s="141" t="s">
        <v>472</v>
      </c>
      <c r="AN102" s="141" t="s">
        <v>473</v>
      </c>
      <c r="AO102" s="142" t="s">
        <v>474</v>
      </c>
      <c r="AP102" s="142" t="s">
        <v>475</v>
      </c>
      <c r="AQ102" s="142" t="s">
        <v>476</v>
      </c>
      <c r="AR102" s="142" t="s">
        <v>477</v>
      </c>
      <c r="AS102" s="142" t="s">
        <v>478</v>
      </c>
      <c r="AT102" s="142" t="s">
        <v>479</v>
      </c>
      <c r="AU102" s="142" t="s">
        <v>480</v>
      </c>
      <c r="AV102" s="142" t="s">
        <v>481</v>
      </c>
      <c r="AW102" s="142" t="s">
        <v>482</v>
      </c>
      <c r="AX102" s="142" t="s">
        <v>484</v>
      </c>
      <c r="AY102" s="142" t="s">
        <v>483</v>
      </c>
      <c r="AZ102" s="143" t="s">
        <v>445</v>
      </c>
      <c r="BA102" s="144" t="s">
        <v>446</v>
      </c>
      <c r="BB102" s="144" t="s">
        <v>447</v>
      </c>
      <c r="BC102" s="144" t="s">
        <v>448</v>
      </c>
      <c r="BD102" s="144" t="s">
        <v>450</v>
      </c>
      <c r="BE102" s="144" t="s">
        <v>451</v>
      </c>
      <c r="BF102" s="144" t="s">
        <v>452</v>
      </c>
      <c r="BG102" s="144" t="s">
        <v>442</v>
      </c>
      <c r="BH102" s="144" t="s">
        <v>425</v>
      </c>
      <c r="BI102" s="145" t="s">
        <v>514</v>
      </c>
      <c r="BJ102" s="146"/>
      <c r="BK102" s="146"/>
      <c r="BL102" s="146"/>
      <c r="BM102" s="146"/>
      <c r="BN102" s="146"/>
      <c r="BO102" s="146"/>
      <c r="BP102" s="146"/>
      <c r="BQ102" s="146"/>
      <c r="BR102" s="146"/>
      <c r="BS102" s="146"/>
      <c r="BT102" s="146"/>
      <c r="BU102" s="146"/>
      <c r="BV102" s="146"/>
      <c r="BW102" s="146"/>
      <c r="BX102" s="146"/>
      <c r="BY102" s="146"/>
      <c r="BZ102" s="146"/>
      <c r="CA102" s="146"/>
      <c r="CB102" s="146"/>
      <c r="CC102" s="146"/>
      <c r="CD102" s="146"/>
      <c r="CE102" s="146"/>
      <c r="CF102" s="146"/>
      <c r="CG102" s="146"/>
      <c r="CH102" s="146"/>
      <c r="CI102" s="146"/>
      <c r="CJ102" s="146"/>
      <c r="CK102" s="146"/>
      <c r="CL102" s="146"/>
      <c r="CM102" s="146"/>
      <c r="CN102" s="146"/>
      <c r="CO102" s="146"/>
      <c r="CP102" s="146"/>
      <c r="CQ102" s="146"/>
      <c r="CR102" s="146"/>
      <c r="CS102" s="146"/>
      <c r="CT102" s="146"/>
      <c r="CU102" s="146"/>
      <c r="CV102" s="146"/>
      <c r="CW102" s="146"/>
      <c r="CX102" s="146"/>
      <c r="CY102" s="146"/>
      <c r="CZ102" s="146"/>
      <c r="DA102" s="146"/>
      <c r="DB102" s="146"/>
      <c r="DC102" s="146"/>
      <c r="DD102" s="146"/>
      <c r="DE102" s="146"/>
      <c r="DF102" s="146"/>
      <c r="DG102" s="146"/>
      <c r="DH102" s="146"/>
      <c r="DI102" s="146"/>
      <c r="DJ102" s="146"/>
      <c r="DK102" s="146"/>
      <c r="DL102" s="146"/>
      <c r="DM102" s="146"/>
      <c r="DN102" s="146"/>
      <c r="DO102" s="146"/>
      <c r="DP102" s="146"/>
      <c r="DQ102" s="146"/>
      <c r="DR102" s="146"/>
      <c r="DS102" s="146"/>
      <c r="DT102" s="146"/>
      <c r="DU102" s="146"/>
      <c r="DV102" s="146"/>
      <c r="DW102" s="146"/>
      <c r="DX102" s="146"/>
      <c r="DY102" s="146"/>
      <c r="DZ102" s="146"/>
      <c r="EA102" s="146"/>
      <c r="EB102" s="146"/>
      <c r="EC102" s="146"/>
      <c r="ED102" s="146"/>
      <c r="EE102" s="146"/>
      <c r="EF102" s="146"/>
      <c r="EG102" s="146"/>
      <c r="EH102" s="146"/>
      <c r="EI102" s="146"/>
      <c r="EJ102" s="146"/>
      <c r="EK102" s="146"/>
      <c r="EL102" s="146"/>
      <c r="EM102" s="146"/>
      <c r="EN102" s="146"/>
      <c r="EO102" s="146"/>
      <c r="EP102" s="146"/>
      <c r="EQ102" s="146"/>
      <c r="ER102" s="146"/>
      <c r="ES102" s="146"/>
      <c r="ET102" s="146"/>
      <c r="EU102" s="146"/>
      <c r="EV102" s="146"/>
      <c r="EW102" s="146"/>
      <c r="EX102" s="146"/>
      <c r="EY102" s="146"/>
      <c r="EZ102" s="146"/>
      <c r="FA102" s="146"/>
      <c r="FB102" s="146"/>
      <c r="FC102" s="146"/>
      <c r="FD102" s="146"/>
      <c r="FE102" s="146"/>
      <c r="FF102" s="146"/>
      <c r="FG102" s="146"/>
      <c r="FH102" s="146"/>
      <c r="FI102" s="146"/>
      <c r="FJ102" s="146"/>
      <c r="FK102" s="146"/>
      <c r="FL102" s="146"/>
      <c r="FM102" s="146"/>
      <c r="FN102" s="146"/>
      <c r="FO102" s="146"/>
      <c r="FP102" s="146"/>
      <c r="FQ102" s="146"/>
      <c r="FR102" s="146"/>
      <c r="FS102" s="146"/>
      <c r="FT102" s="146"/>
      <c r="FU102" s="146"/>
      <c r="FV102" s="146"/>
      <c r="FW102" s="146"/>
      <c r="FX102" s="146"/>
      <c r="FY102" s="146"/>
      <c r="FZ102" s="146"/>
      <c r="GA102" s="146"/>
      <c r="GB102" s="146"/>
      <c r="GC102" s="146"/>
      <c r="GD102" s="146"/>
      <c r="GE102" s="146"/>
      <c r="GF102" s="146"/>
      <c r="GG102" s="146"/>
      <c r="GH102" s="146"/>
      <c r="GI102" s="146"/>
      <c r="GJ102" s="146"/>
      <c r="GK102" s="146"/>
      <c r="GL102" s="146"/>
      <c r="GM102" s="146"/>
      <c r="GN102" s="146"/>
      <c r="GO102" s="146"/>
      <c r="GP102" s="146"/>
      <c r="GQ102" s="146"/>
      <c r="GR102" s="146"/>
      <c r="GS102" s="146"/>
      <c r="GT102" s="146"/>
      <c r="GU102" s="146"/>
      <c r="GV102" s="146"/>
      <c r="GW102" s="146"/>
      <c r="GX102" s="146"/>
      <c r="GY102" s="146"/>
      <c r="GZ102" s="146"/>
      <c r="HA102" s="146"/>
      <c r="HB102" s="146"/>
      <c r="HC102" s="146"/>
      <c r="HD102" s="146"/>
      <c r="HE102" s="146"/>
      <c r="HF102" s="146"/>
      <c r="HG102" s="146"/>
      <c r="HH102" s="146"/>
      <c r="HI102" s="146"/>
      <c r="HJ102" s="146"/>
      <c r="HK102" s="146"/>
      <c r="HL102" s="146"/>
      <c r="HM102" s="146"/>
      <c r="HN102" s="146"/>
      <c r="HO102" s="146"/>
      <c r="HP102" s="146"/>
      <c r="HQ102" s="146"/>
      <c r="HR102" s="146"/>
      <c r="HS102" s="146"/>
      <c r="HT102" s="146"/>
      <c r="HU102" s="146"/>
      <c r="HV102" s="146"/>
      <c r="HW102" s="146"/>
      <c r="HX102" s="146"/>
      <c r="HY102" s="146"/>
      <c r="HZ102" s="146"/>
      <c r="IA102" s="146"/>
      <c r="IB102" s="146"/>
      <c r="IC102" s="146"/>
      <c r="ID102" s="146"/>
      <c r="IE102" s="146"/>
      <c r="IF102" s="146"/>
      <c r="IG102" s="146"/>
      <c r="IH102" s="146"/>
      <c r="II102" s="146"/>
      <c r="IJ102" s="146"/>
      <c r="IK102" s="146"/>
      <c r="IL102" s="146"/>
      <c r="IM102" s="146"/>
      <c r="IN102" s="146"/>
      <c r="IO102" s="146"/>
      <c r="IP102" s="146"/>
      <c r="IQ102" s="146"/>
      <c r="IR102" s="146"/>
      <c r="IS102" s="146"/>
      <c r="IT102" s="146"/>
      <c r="IU102" s="146"/>
      <c r="IV102" s="146"/>
      <c r="IW102" s="146"/>
      <c r="IX102" s="146"/>
      <c r="IY102" s="146"/>
      <c r="IZ102" s="146"/>
      <c r="JA102" s="146"/>
      <c r="JB102" s="146"/>
      <c r="JC102" s="146"/>
      <c r="JD102" s="146"/>
      <c r="JE102" s="146"/>
      <c r="JF102" s="146"/>
      <c r="JG102" s="146"/>
      <c r="JH102" s="146"/>
      <c r="JI102" s="146"/>
      <c r="JJ102" s="146"/>
      <c r="JK102" s="146"/>
      <c r="JL102" s="146"/>
      <c r="JM102" s="146"/>
      <c r="JN102" s="146"/>
      <c r="JO102" s="146"/>
      <c r="JP102" s="146"/>
      <c r="JQ102" s="146"/>
      <c r="JR102" s="146"/>
      <c r="JS102" s="146"/>
      <c r="JT102" s="146"/>
      <c r="JU102" s="146"/>
      <c r="JV102" s="146"/>
      <c r="JW102" s="146"/>
      <c r="JX102" s="146"/>
      <c r="JY102" s="146"/>
      <c r="JZ102" s="146"/>
      <c r="KA102" s="146"/>
      <c r="KB102" s="146"/>
      <c r="KC102" s="146"/>
      <c r="KD102" s="146"/>
      <c r="KE102" s="146"/>
      <c r="KF102" s="146"/>
      <c r="KG102" s="146"/>
      <c r="KH102" s="146"/>
      <c r="KI102" s="146"/>
      <c r="KJ102" s="146"/>
      <c r="KK102" s="146"/>
      <c r="KL102" s="146"/>
      <c r="KM102" s="146"/>
      <c r="KN102" s="146"/>
      <c r="KO102" s="146"/>
      <c r="KP102" s="146"/>
      <c r="KQ102" s="146"/>
      <c r="KR102" s="146"/>
      <c r="KS102" s="146"/>
      <c r="KT102" s="146"/>
      <c r="KU102" s="146"/>
      <c r="KV102" s="146"/>
      <c r="KW102" s="146"/>
      <c r="KX102" s="146"/>
      <c r="KY102" s="146"/>
      <c r="KZ102" s="146"/>
      <c r="LA102" s="146"/>
      <c r="LB102" s="146"/>
      <c r="LC102" s="146"/>
      <c r="LD102" s="146"/>
      <c r="LE102" s="146"/>
      <c r="LF102" s="146"/>
      <c r="LG102" s="146"/>
      <c r="LH102" s="146"/>
      <c r="LI102" s="146"/>
      <c r="LJ102" s="146"/>
      <c r="LK102" s="146"/>
      <c r="LL102" s="146"/>
      <c r="LM102" s="146"/>
      <c r="LN102" s="146"/>
      <c r="LO102" s="146"/>
      <c r="LP102" s="146"/>
      <c r="LQ102" s="146"/>
      <c r="LR102" s="146"/>
      <c r="LS102" s="146"/>
      <c r="LT102" s="146"/>
      <c r="LU102" s="146"/>
      <c r="LV102" s="146"/>
      <c r="LW102" s="146"/>
      <c r="LX102" s="146"/>
      <c r="LY102" s="146"/>
      <c r="LZ102" s="146"/>
      <c r="MA102" s="146"/>
      <c r="MB102" s="146"/>
      <c r="MC102" s="146"/>
      <c r="MD102" s="146"/>
      <c r="ME102" s="146"/>
      <c r="MF102" s="146"/>
      <c r="MG102" s="146"/>
      <c r="MH102" s="146"/>
      <c r="MI102" s="146"/>
      <c r="MJ102" s="146"/>
      <c r="MK102" s="146"/>
      <c r="ML102" s="146"/>
      <c r="MM102" s="146"/>
      <c r="MN102" s="146"/>
      <c r="MO102" s="146"/>
      <c r="MP102" s="146"/>
      <c r="MQ102" s="146"/>
      <c r="MR102" s="146"/>
      <c r="MS102" s="146"/>
      <c r="MT102" s="146"/>
      <c r="MU102" s="146"/>
      <c r="MV102" s="146"/>
      <c r="MW102" s="146"/>
      <c r="MX102" s="146"/>
      <c r="MY102" s="146"/>
      <c r="MZ102" s="146"/>
      <c r="NA102" s="146"/>
      <c r="NB102" s="146"/>
      <c r="NC102" s="146"/>
      <c r="ND102" s="146"/>
      <c r="NE102" s="146"/>
      <c r="NF102" s="146"/>
      <c r="NG102" s="146"/>
      <c r="NH102" s="146"/>
      <c r="NI102" s="146"/>
      <c r="NJ102" s="146"/>
      <c r="NK102" s="146"/>
      <c r="NL102" s="146"/>
      <c r="NM102" s="146"/>
      <c r="NN102" s="146"/>
      <c r="NO102" s="146"/>
      <c r="NP102" s="146"/>
      <c r="NQ102" s="146"/>
      <c r="NR102" s="146"/>
      <c r="NS102" s="146"/>
      <c r="NT102" s="146"/>
      <c r="NU102" s="146"/>
      <c r="NV102" s="146"/>
      <c r="NW102" s="146"/>
      <c r="NX102" s="146"/>
      <c r="NY102" s="146"/>
      <c r="NZ102" s="146"/>
      <c r="OA102" s="146"/>
      <c r="OB102" s="146"/>
      <c r="OC102" s="146"/>
      <c r="OD102" s="146"/>
      <c r="OE102" s="146"/>
      <c r="OF102" s="146"/>
      <c r="OG102" s="146"/>
      <c r="OH102" s="146"/>
      <c r="OI102" s="146"/>
      <c r="OJ102" s="146"/>
      <c r="OK102" s="146"/>
      <c r="OL102" s="146"/>
      <c r="OM102" s="146"/>
      <c r="ON102" s="146"/>
      <c r="OO102" s="146"/>
      <c r="OP102" s="146"/>
      <c r="OQ102" s="146"/>
      <c r="OR102" s="146"/>
      <c r="OS102" s="146"/>
      <c r="OT102" s="146"/>
      <c r="OU102" s="146"/>
      <c r="OV102" s="146"/>
      <c r="OW102" s="146"/>
      <c r="OX102" s="146"/>
      <c r="OY102" s="146"/>
      <c r="OZ102" s="146"/>
      <c r="PA102" s="146"/>
      <c r="PB102" s="146"/>
      <c r="PC102" s="146"/>
      <c r="PD102" s="146"/>
      <c r="PE102" s="146"/>
      <c r="PF102" s="146"/>
      <c r="PG102" s="146"/>
      <c r="PH102" s="146"/>
      <c r="PI102" s="146"/>
      <c r="PJ102" s="146"/>
      <c r="PK102" s="146"/>
      <c r="PL102" s="146"/>
      <c r="PM102" s="146"/>
      <c r="PN102" s="146"/>
      <c r="PO102" s="146"/>
      <c r="PP102" s="146"/>
      <c r="PQ102" s="146"/>
      <c r="PR102" s="146"/>
      <c r="PS102" s="146"/>
      <c r="PT102" s="146"/>
      <c r="PU102" s="146"/>
      <c r="PV102" s="146"/>
      <c r="PW102" s="146"/>
      <c r="PX102" s="146"/>
      <c r="PY102" s="146"/>
      <c r="PZ102" s="146"/>
      <c r="QA102" s="146"/>
      <c r="QB102" s="146"/>
      <c r="QC102" s="146"/>
      <c r="QD102" s="146"/>
      <c r="QE102" s="146"/>
      <c r="QF102" s="146"/>
      <c r="QG102" s="146"/>
      <c r="QH102" s="146"/>
      <c r="QI102" s="146"/>
      <c r="QJ102" s="146"/>
      <c r="QK102" s="146"/>
      <c r="QL102" s="146"/>
      <c r="QM102" s="146"/>
      <c r="QN102" s="146"/>
      <c r="QO102" s="146"/>
      <c r="QP102" s="146"/>
      <c r="QQ102" s="146"/>
      <c r="QR102" s="146"/>
      <c r="QS102" s="146"/>
      <c r="QT102" s="146"/>
      <c r="QU102" s="146"/>
      <c r="QV102" s="146"/>
      <c r="QW102" s="146"/>
      <c r="QX102" s="146"/>
      <c r="QY102" s="146"/>
      <c r="QZ102" s="146"/>
      <c r="RA102" s="146"/>
      <c r="RB102" s="146"/>
      <c r="RC102" s="146"/>
      <c r="RD102" s="146"/>
      <c r="RE102" s="146"/>
      <c r="RF102" s="146"/>
      <c r="RG102" s="146"/>
      <c r="RH102" s="146"/>
      <c r="RI102" s="146"/>
      <c r="RJ102" s="146"/>
      <c r="RK102" s="146"/>
      <c r="RL102" s="146"/>
      <c r="RM102" s="146"/>
      <c r="RN102" s="146"/>
      <c r="RO102" s="146"/>
      <c r="RP102" s="146"/>
      <c r="RQ102" s="146"/>
      <c r="RR102" s="146"/>
      <c r="RS102" s="146"/>
      <c r="RT102" s="146"/>
      <c r="RU102" s="146"/>
      <c r="RV102" s="146"/>
      <c r="RW102" s="146"/>
      <c r="RX102" s="146"/>
      <c r="RY102" s="146"/>
      <c r="RZ102" s="146"/>
      <c r="SA102" s="146"/>
      <c r="SB102" s="146"/>
      <c r="SC102" s="146"/>
      <c r="SD102" s="146"/>
      <c r="SE102" s="146"/>
      <c r="SF102" s="146"/>
      <c r="SG102" s="146"/>
      <c r="SH102" s="146"/>
      <c r="SI102" s="146"/>
      <c r="SJ102" s="146"/>
      <c r="SK102" s="146"/>
      <c r="SL102" s="146"/>
      <c r="SM102" s="146"/>
      <c r="SN102" s="146"/>
      <c r="SO102" s="146"/>
      <c r="SP102" s="146"/>
      <c r="SQ102" s="146"/>
      <c r="SR102" s="146"/>
      <c r="SS102" s="146"/>
      <c r="ST102" s="146"/>
      <c r="SU102" s="146"/>
      <c r="SV102" s="146"/>
      <c r="SW102" s="146"/>
      <c r="SX102" s="146"/>
      <c r="SY102" s="146"/>
      <c r="SZ102" s="146"/>
      <c r="TA102" s="146"/>
      <c r="TB102" s="146"/>
      <c r="TC102" s="146"/>
      <c r="TD102" s="146"/>
      <c r="TE102" s="146"/>
      <c r="TF102" s="146"/>
      <c r="TG102" s="146"/>
      <c r="TH102" s="146"/>
      <c r="TI102" s="146"/>
      <c r="TJ102" s="146"/>
      <c r="TK102" s="146"/>
      <c r="TL102" s="146"/>
      <c r="TM102" s="146"/>
      <c r="TN102" s="146"/>
      <c r="TO102" s="146"/>
      <c r="TP102" s="146"/>
      <c r="TQ102" s="146"/>
      <c r="TR102" s="146"/>
      <c r="TS102" s="146"/>
      <c r="TT102" s="146"/>
      <c r="TU102" s="146"/>
      <c r="TV102" s="146"/>
      <c r="TW102" s="146"/>
      <c r="TX102" s="146"/>
      <c r="TY102" s="146"/>
      <c r="TZ102" s="146"/>
      <c r="UA102" s="146"/>
      <c r="UB102" s="146"/>
      <c r="UC102" s="146"/>
      <c r="UD102" s="146"/>
      <c r="UE102" s="146"/>
      <c r="UF102" s="146"/>
      <c r="UG102" s="146"/>
      <c r="UH102" s="146"/>
      <c r="UI102" s="146"/>
      <c r="UJ102" s="146"/>
      <c r="UK102" s="146"/>
      <c r="UL102" s="146"/>
      <c r="UM102" s="146"/>
      <c r="UN102" s="146"/>
      <c r="UO102" s="146"/>
      <c r="UP102" s="146"/>
      <c r="UQ102" s="146"/>
      <c r="UR102" s="146"/>
      <c r="US102" s="146"/>
      <c r="UT102" s="146"/>
      <c r="UU102" s="146"/>
      <c r="UV102" s="146"/>
      <c r="UW102" s="146"/>
      <c r="UX102" s="146"/>
      <c r="UY102" s="146"/>
      <c r="UZ102" s="146"/>
      <c r="VA102" s="146"/>
      <c r="VB102" s="146"/>
      <c r="VC102" s="146"/>
      <c r="VD102" s="146"/>
      <c r="VE102" s="146"/>
      <c r="VF102" s="146"/>
      <c r="VG102" s="146"/>
      <c r="VH102" s="146"/>
      <c r="VI102" s="146"/>
      <c r="VJ102" s="146"/>
      <c r="VK102" s="146"/>
      <c r="VL102" s="146"/>
      <c r="VM102" s="146"/>
      <c r="VN102" s="146"/>
      <c r="VO102" s="146"/>
      <c r="VP102" s="146"/>
      <c r="VQ102" s="146"/>
      <c r="VR102" s="146"/>
      <c r="VS102" s="146"/>
      <c r="VT102" s="146"/>
      <c r="VU102" s="146"/>
      <c r="VV102" s="146"/>
      <c r="VW102" s="146"/>
      <c r="VX102" s="146"/>
      <c r="VY102" s="146"/>
      <c r="VZ102" s="146"/>
      <c r="WA102" s="146"/>
      <c r="WB102" s="146"/>
      <c r="WC102" s="146"/>
      <c r="WD102" s="146"/>
      <c r="WE102" s="146"/>
      <c r="WF102" s="146"/>
      <c r="WG102" s="146"/>
      <c r="WH102" s="146"/>
      <c r="WI102" s="146"/>
      <c r="WJ102" s="146"/>
      <c r="WK102" s="146"/>
      <c r="WL102" s="146"/>
      <c r="WM102" s="146"/>
      <c r="WN102" s="146"/>
      <c r="WO102" s="146"/>
      <c r="WP102" s="146"/>
      <c r="WQ102" s="146"/>
      <c r="WR102" s="146"/>
      <c r="WS102" s="146"/>
      <c r="WT102" s="146"/>
      <c r="WU102" s="146"/>
      <c r="WV102" s="146"/>
      <c r="WW102" s="146"/>
      <c r="WX102" s="146"/>
      <c r="WY102" s="146"/>
      <c r="WZ102" s="146"/>
      <c r="XA102" s="146"/>
      <c r="XB102" s="146"/>
      <c r="XC102" s="146"/>
      <c r="XD102" s="146"/>
      <c r="XE102" s="146"/>
      <c r="XF102" s="146"/>
      <c r="XG102" s="146"/>
      <c r="XH102" s="146"/>
      <c r="XI102" s="146"/>
      <c r="XJ102" s="146"/>
      <c r="XK102" s="146"/>
      <c r="XL102" s="146"/>
      <c r="XM102" s="146"/>
      <c r="XN102" s="146"/>
      <c r="XO102" s="146"/>
      <c r="XP102" s="146"/>
      <c r="XQ102" s="146"/>
      <c r="XR102" s="146"/>
      <c r="XS102" s="146"/>
      <c r="XT102" s="146"/>
      <c r="XU102" s="146"/>
      <c r="XV102" s="146"/>
      <c r="XW102" s="146"/>
      <c r="XX102" s="146"/>
      <c r="XY102" s="146"/>
      <c r="XZ102" s="146"/>
      <c r="YA102" s="146"/>
      <c r="YB102" s="146"/>
      <c r="YC102" s="146"/>
      <c r="YD102" s="146"/>
      <c r="YE102" s="146"/>
      <c r="YF102" s="146"/>
      <c r="YG102" s="146"/>
      <c r="YH102" s="146"/>
      <c r="YI102" s="146"/>
      <c r="YJ102" s="146"/>
      <c r="YK102" s="146"/>
      <c r="YL102" s="146"/>
      <c r="YM102" s="146"/>
      <c r="YN102" s="146"/>
      <c r="YO102" s="146"/>
      <c r="YP102" s="146"/>
      <c r="YQ102" s="146"/>
      <c r="YR102" s="146"/>
      <c r="YS102" s="146"/>
      <c r="YT102" s="146"/>
      <c r="YU102" s="146"/>
      <c r="YV102" s="146"/>
      <c r="YW102" s="146"/>
      <c r="YX102" s="146"/>
      <c r="YY102" s="146"/>
      <c r="YZ102" s="146"/>
      <c r="ZA102" s="146"/>
      <c r="ZB102" s="146"/>
      <c r="ZC102" s="146"/>
      <c r="ZD102" s="146"/>
      <c r="ZE102" s="146"/>
      <c r="ZF102" s="146"/>
      <c r="ZG102" s="146"/>
      <c r="ZH102" s="146"/>
      <c r="ZI102" s="146"/>
      <c r="ZJ102" s="146"/>
      <c r="ZK102" s="146"/>
      <c r="ZL102" s="146"/>
      <c r="ZM102" s="146"/>
      <c r="ZN102" s="146"/>
      <c r="ZO102" s="146"/>
      <c r="ZP102" s="146"/>
      <c r="ZQ102" s="146"/>
      <c r="ZR102" s="146"/>
      <c r="ZS102" s="146"/>
      <c r="ZT102" s="146"/>
      <c r="ZU102" s="146"/>
      <c r="ZV102" s="146"/>
      <c r="ZW102" s="146"/>
      <c r="ZX102" s="146"/>
      <c r="ZY102" s="146"/>
      <c r="ZZ102" s="146"/>
      <c r="AAA102" s="146"/>
      <c r="AAB102" s="146"/>
      <c r="AAC102" s="146"/>
      <c r="AAD102" s="146"/>
      <c r="AAE102" s="146"/>
      <c r="AAF102" s="146"/>
      <c r="AAG102" s="146"/>
      <c r="AAH102" s="146"/>
      <c r="AAI102" s="146"/>
      <c r="AAJ102" s="146"/>
      <c r="AAK102" s="146"/>
      <c r="AAL102" s="146"/>
      <c r="AAM102" s="146"/>
      <c r="AAN102" s="146"/>
      <c r="AAO102" s="146"/>
      <c r="AAP102" s="146"/>
      <c r="AAQ102" s="146"/>
      <c r="AAR102" s="146"/>
      <c r="AAS102" s="146"/>
      <c r="AAT102" s="146"/>
      <c r="AAU102" s="146"/>
      <c r="AAV102" s="146"/>
      <c r="AAW102" s="146"/>
      <c r="AAX102" s="146"/>
      <c r="AAY102" s="146"/>
      <c r="AAZ102" s="146"/>
      <c r="ABA102" s="146"/>
      <c r="ABB102" s="146"/>
      <c r="ABC102" s="146"/>
      <c r="ABD102" s="146"/>
      <c r="ABE102" s="146"/>
      <c r="ABF102" s="146"/>
      <c r="ABG102" s="146"/>
      <c r="ABH102" s="146"/>
      <c r="ABI102" s="146"/>
      <c r="ABJ102" s="146"/>
      <c r="ABK102" s="146"/>
      <c r="ABL102" s="146"/>
      <c r="ABM102" s="146"/>
      <c r="ABN102" s="146"/>
      <c r="ABO102" s="146"/>
      <c r="ABP102" s="146"/>
      <c r="ABQ102" s="146"/>
      <c r="ABR102" s="146"/>
      <c r="ABS102" s="146"/>
      <c r="ABT102" s="146"/>
      <c r="ABU102" s="146"/>
      <c r="ABV102" s="146"/>
      <c r="ABW102" s="146"/>
      <c r="ABX102" s="146"/>
      <c r="ABY102" s="146"/>
      <c r="ABZ102" s="146"/>
      <c r="ACA102" s="146"/>
      <c r="ACB102" s="146"/>
      <c r="ACC102" s="146"/>
      <c r="ACD102" s="146"/>
      <c r="ACE102" s="146"/>
      <c r="ACF102" s="146"/>
      <c r="ACG102" s="146"/>
      <c r="ACH102" s="146"/>
      <c r="ACI102" s="146"/>
      <c r="ACJ102" s="146"/>
      <c r="ACK102" s="146"/>
      <c r="ACL102" s="146"/>
      <c r="ACM102" s="146"/>
      <c r="ACN102" s="146"/>
      <c r="ACO102" s="146"/>
      <c r="ACP102" s="146"/>
      <c r="ACQ102" s="146"/>
      <c r="ACR102" s="146"/>
      <c r="ACS102" s="146"/>
      <c r="ACT102" s="146"/>
      <c r="ACU102" s="146"/>
      <c r="ACV102" s="146"/>
      <c r="ACW102" s="146"/>
      <c r="ACX102" s="146"/>
      <c r="ACY102" s="146"/>
      <c r="ACZ102" s="146"/>
      <c r="ADA102" s="146"/>
      <c r="ADB102" s="146"/>
      <c r="ADC102" s="146"/>
      <c r="ADD102" s="146"/>
      <c r="ADE102" s="146"/>
      <c r="ADF102" s="146"/>
      <c r="ADG102" s="146"/>
      <c r="ADH102" s="146"/>
      <c r="ADI102" s="146"/>
      <c r="ADJ102" s="146"/>
      <c r="ADK102" s="146"/>
      <c r="ADL102" s="146"/>
      <c r="ADM102" s="146"/>
      <c r="ADN102" s="146"/>
      <c r="ADO102" s="146"/>
      <c r="ADP102" s="146"/>
      <c r="ADQ102" s="146"/>
      <c r="ADR102" s="146"/>
      <c r="ADS102" s="146"/>
      <c r="ADT102" s="146"/>
      <c r="ADU102" s="146"/>
      <c r="ADV102" s="146"/>
      <c r="ADW102" s="146"/>
      <c r="ADX102" s="146"/>
      <c r="ADY102" s="146"/>
      <c r="ADZ102" s="146"/>
      <c r="AEA102" s="146"/>
      <c r="AEB102" s="146"/>
      <c r="AEC102" s="146"/>
      <c r="AED102" s="146"/>
      <c r="AEE102" s="146"/>
      <c r="AEF102" s="146"/>
      <c r="AEG102" s="146"/>
      <c r="AEH102" s="146"/>
      <c r="AEI102" s="146"/>
      <c r="AEJ102" s="146"/>
      <c r="AEK102" s="146"/>
      <c r="AEL102" s="146"/>
      <c r="AEM102" s="146"/>
      <c r="AEN102" s="146"/>
      <c r="AEO102" s="146"/>
      <c r="AEP102" s="146"/>
      <c r="AEQ102" s="146"/>
      <c r="AER102" s="146"/>
      <c r="AES102" s="146"/>
      <c r="AET102" s="146"/>
      <c r="AEU102" s="146"/>
      <c r="AEV102" s="146"/>
      <c r="AEW102" s="146"/>
      <c r="AEX102" s="146"/>
      <c r="AEY102" s="146"/>
      <c r="AEZ102" s="146"/>
      <c r="AFA102" s="146"/>
      <c r="AFB102" s="146"/>
      <c r="AFC102" s="146"/>
      <c r="AFD102" s="146"/>
      <c r="AFE102" s="146"/>
      <c r="AFF102" s="146"/>
      <c r="AFG102" s="146"/>
      <c r="AFH102" s="146"/>
      <c r="AFI102" s="146"/>
      <c r="AFJ102" s="146"/>
      <c r="AFK102" s="146"/>
      <c r="AFL102" s="146"/>
      <c r="AFM102" s="146"/>
      <c r="AFN102" s="146"/>
      <c r="AFO102" s="146"/>
      <c r="AFP102" s="146"/>
      <c r="AFQ102" s="146"/>
      <c r="AFR102" s="146"/>
      <c r="AFS102" s="146"/>
      <c r="AFT102" s="146"/>
      <c r="AFU102" s="146"/>
      <c r="AFV102" s="146"/>
      <c r="AFW102" s="146"/>
      <c r="AFX102" s="146"/>
      <c r="AFY102" s="146"/>
      <c r="AFZ102" s="146"/>
      <c r="AGA102" s="146"/>
      <c r="AGB102" s="146"/>
      <c r="AGC102" s="146"/>
      <c r="AGD102" s="146"/>
      <c r="AGE102" s="146"/>
      <c r="AGF102" s="146"/>
      <c r="AGG102" s="146"/>
      <c r="AGH102" s="146"/>
      <c r="AGI102" s="146"/>
      <c r="AGJ102" s="146"/>
      <c r="AGK102" s="146"/>
      <c r="AGL102" s="146"/>
      <c r="AGM102" s="146"/>
      <c r="AGN102" s="146"/>
      <c r="AGO102" s="146"/>
      <c r="AGP102" s="146"/>
      <c r="AGQ102" s="146"/>
      <c r="AGR102" s="146"/>
      <c r="AGS102" s="146"/>
      <c r="AGT102" s="146"/>
      <c r="AGU102" s="146"/>
      <c r="AGV102" s="146"/>
      <c r="AGW102" s="146"/>
      <c r="AGX102" s="146"/>
      <c r="AGY102" s="146"/>
      <c r="AGZ102" s="146"/>
      <c r="AHA102" s="146"/>
      <c r="AHB102" s="146"/>
      <c r="AHC102" s="146"/>
      <c r="AHD102" s="146"/>
      <c r="AHE102" s="146"/>
      <c r="AHF102" s="146"/>
      <c r="AHG102" s="146"/>
      <c r="AHH102" s="146"/>
      <c r="AHI102" s="146"/>
      <c r="AHJ102" s="146"/>
      <c r="AHK102" s="146"/>
      <c r="AHL102" s="146"/>
      <c r="AHM102" s="146"/>
      <c r="AHN102" s="146"/>
      <c r="AHO102" s="146"/>
      <c r="AHP102" s="146"/>
      <c r="AHQ102" s="146"/>
      <c r="AHR102" s="146"/>
      <c r="AHS102" s="146"/>
      <c r="AHT102" s="146"/>
      <c r="AHU102" s="146"/>
      <c r="AHV102" s="146"/>
      <c r="AHW102" s="146"/>
      <c r="AHX102" s="146"/>
      <c r="AHY102" s="146"/>
      <c r="AHZ102" s="146"/>
      <c r="AIA102" s="146"/>
      <c r="AIB102" s="146"/>
      <c r="AIC102" s="146"/>
      <c r="AID102" s="146"/>
      <c r="AIE102" s="146"/>
      <c r="AIF102" s="146"/>
      <c r="AIG102" s="146"/>
      <c r="AIH102" s="146"/>
      <c r="AII102" s="146"/>
      <c r="AIJ102" s="146"/>
      <c r="AIK102" s="146"/>
      <c r="AIL102" s="146"/>
      <c r="AIM102" s="146"/>
      <c r="AIN102" s="146"/>
      <c r="AIO102" s="146"/>
      <c r="AIP102" s="146"/>
      <c r="AIQ102" s="146"/>
      <c r="AIR102" s="146"/>
      <c r="AIS102" s="146"/>
      <c r="AIT102" s="146"/>
      <c r="AIU102" s="146"/>
      <c r="AIV102" s="146"/>
      <c r="AIW102" s="146"/>
      <c r="AIX102" s="146"/>
      <c r="AIY102" s="146"/>
      <c r="AIZ102" s="146"/>
      <c r="AJA102" s="146"/>
      <c r="AJB102" s="146"/>
      <c r="AJC102" s="146"/>
      <c r="AJD102" s="146"/>
      <c r="AJE102" s="146"/>
      <c r="AJF102" s="146"/>
      <c r="AJG102" s="146"/>
      <c r="AJH102" s="146"/>
      <c r="AJI102" s="146"/>
      <c r="AJJ102" s="146"/>
      <c r="AJK102" s="146"/>
      <c r="AJL102" s="146"/>
      <c r="AJM102" s="146"/>
      <c r="AJN102" s="146"/>
      <c r="AJO102" s="146"/>
      <c r="AJP102" s="146"/>
      <c r="AJQ102" s="146"/>
      <c r="AJR102" s="146"/>
      <c r="AJS102" s="146"/>
      <c r="AJT102" s="146"/>
      <c r="AJU102" s="146"/>
      <c r="AJV102" s="146"/>
      <c r="AJW102" s="146"/>
      <c r="AJX102" s="146"/>
      <c r="AJY102" s="146"/>
      <c r="AJZ102" s="146"/>
      <c r="AKA102" s="146"/>
      <c r="AKB102" s="146"/>
      <c r="AKC102" s="146"/>
      <c r="AKD102" s="146"/>
      <c r="AKE102" s="146"/>
      <c r="AKF102" s="146"/>
      <c r="AKG102" s="146"/>
      <c r="AKH102" s="146"/>
      <c r="AKI102" s="146"/>
      <c r="AKJ102" s="146"/>
      <c r="AKK102" s="146"/>
      <c r="AKL102" s="146"/>
      <c r="AKM102" s="146"/>
      <c r="AKN102" s="146"/>
      <c r="AKO102" s="146"/>
      <c r="AKP102" s="146"/>
      <c r="AKQ102" s="146"/>
      <c r="AKR102" s="146"/>
      <c r="AKS102" s="146"/>
      <c r="AKT102" s="146"/>
      <c r="AKU102" s="146"/>
      <c r="AKV102" s="146"/>
      <c r="AKW102" s="146"/>
      <c r="AKX102" s="146"/>
      <c r="AKY102" s="146"/>
      <c r="AKZ102" s="146"/>
      <c r="ALA102" s="146"/>
      <c r="ALB102" s="146"/>
      <c r="ALC102" s="146"/>
      <c r="ALD102" s="146"/>
      <c r="ALE102" s="146"/>
      <c r="ALF102" s="146"/>
      <c r="ALG102" s="146"/>
      <c r="ALH102" s="146"/>
      <c r="ALI102" s="146"/>
      <c r="ALJ102" s="146"/>
      <c r="ALK102" s="146"/>
      <c r="ALL102" s="146"/>
      <c r="ALM102" s="146"/>
      <c r="ALN102" s="146"/>
      <c r="ALO102" s="146"/>
      <c r="ALP102" s="146"/>
      <c r="ALQ102" s="146"/>
      <c r="ALR102" s="146"/>
      <c r="ALS102" s="146"/>
      <c r="ALT102" s="146"/>
      <c r="ALU102" s="146"/>
      <c r="ALV102" s="146"/>
      <c r="ALW102" s="146"/>
      <c r="ALX102" s="146"/>
      <c r="ALY102" s="146"/>
      <c r="ALZ102" s="146"/>
      <c r="AMA102" s="146"/>
      <c r="AMB102" s="146"/>
      <c r="AMC102" s="146"/>
      <c r="AMD102" s="146"/>
      <c r="AME102" s="146"/>
      <c r="AMF102" s="146"/>
      <c r="AMG102" s="146"/>
      <c r="AMH102" s="146"/>
      <c r="AMI102" s="146"/>
      <c r="AMJ102" s="146"/>
      <c r="AMK102" s="146"/>
      <c r="AML102" s="146"/>
      <c r="AMM102" s="146"/>
      <c r="AMN102" s="146"/>
      <c r="AMO102" s="146"/>
      <c r="AMP102" s="146"/>
      <c r="AMQ102" s="146"/>
      <c r="AMR102" s="146"/>
      <c r="AMS102" s="146"/>
      <c r="AMT102" s="146"/>
      <c r="AMU102" s="146"/>
      <c r="AMV102" s="146"/>
      <c r="AMW102" s="146"/>
      <c r="AMX102" s="146"/>
      <c r="AMY102" s="146"/>
      <c r="AMZ102" s="146"/>
      <c r="ANA102" s="146"/>
      <c r="ANB102" s="146"/>
      <c r="ANC102" s="146"/>
      <c r="AND102" s="146"/>
      <c r="ANE102" s="146"/>
      <c r="ANF102" s="146"/>
      <c r="ANG102" s="146"/>
      <c r="ANH102" s="146"/>
      <c r="ANI102" s="146"/>
      <c r="ANJ102" s="146"/>
      <c r="ANK102" s="146"/>
      <c r="ANL102" s="146"/>
      <c r="ANM102" s="146"/>
      <c r="ANN102" s="146"/>
      <c r="ANO102" s="146"/>
      <c r="ANP102" s="146"/>
      <c r="ANQ102" s="146"/>
      <c r="ANR102" s="146"/>
      <c r="ANS102" s="146"/>
      <c r="ANT102" s="146"/>
      <c r="ANU102" s="146"/>
      <c r="ANV102" s="146"/>
      <c r="ANW102" s="146"/>
      <c r="ANX102" s="146"/>
      <c r="ANY102" s="146"/>
      <c r="ANZ102" s="146"/>
      <c r="AOA102" s="146"/>
      <c r="AOB102" s="146"/>
      <c r="AOC102" s="146"/>
      <c r="AOD102" s="146"/>
      <c r="AOE102" s="146"/>
      <c r="AOF102" s="146"/>
      <c r="AOG102" s="146"/>
      <c r="AOH102" s="146"/>
      <c r="AOI102" s="146"/>
      <c r="AOJ102" s="146"/>
      <c r="AOK102" s="146"/>
      <c r="AOL102" s="146"/>
      <c r="AOM102" s="146"/>
      <c r="AON102" s="146"/>
      <c r="AOO102" s="146"/>
      <c r="AOP102" s="146"/>
      <c r="AOQ102" s="146"/>
      <c r="AOR102" s="146"/>
      <c r="AOS102" s="146"/>
      <c r="AOT102" s="146"/>
      <c r="AOU102" s="146"/>
      <c r="AOV102" s="146"/>
      <c r="AOW102" s="146"/>
      <c r="AOX102" s="146"/>
      <c r="AOY102" s="146"/>
      <c r="AOZ102" s="146"/>
      <c r="APA102" s="146"/>
      <c r="APB102" s="146"/>
      <c r="APC102" s="146"/>
      <c r="APD102" s="146"/>
      <c r="APE102" s="146"/>
      <c r="APF102" s="146"/>
      <c r="APG102" s="146"/>
      <c r="APH102" s="146"/>
      <c r="API102" s="146"/>
      <c r="APJ102" s="146"/>
      <c r="APK102" s="146"/>
      <c r="APL102" s="146"/>
      <c r="APM102" s="146"/>
      <c r="APN102" s="146"/>
      <c r="APO102" s="146"/>
      <c r="APP102" s="146"/>
      <c r="APQ102" s="146"/>
      <c r="APR102" s="146"/>
      <c r="APS102" s="146"/>
      <c r="APT102" s="146"/>
      <c r="APU102" s="146"/>
      <c r="APV102" s="146"/>
      <c r="APW102" s="146"/>
      <c r="APX102" s="146"/>
      <c r="APY102" s="146"/>
      <c r="APZ102" s="146"/>
      <c r="AQA102" s="146"/>
      <c r="AQB102" s="146"/>
      <c r="AQC102" s="146"/>
      <c r="AQD102" s="146"/>
      <c r="AQE102" s="146"/>
      <c r="AQF102" s="146"/>
      <c r="AQG102" s="146"/>
      <c r="AQH102" s="146"/>
      <c r="AQI102" s="146"/>
      <c r="AQJ102" s="146"/>
      <c r="AQK102" s="146"/>
      <c r="AQL102" s="146"/>
      <c r="AQM102" s="146"/>
      <c r="AQN102" s="146"/>
      <c r="AQO102" s="146"/>
      <c r="AQP102" s="146"/>
      <c r="AQQ102" s="146"/>
      <c r="AQR102" s="146"/>
      <c r="AQS102" s="146"/>
      <c r="AQT102" s="146"/>
      <c r="AQU102" s="146"/>
      <c r="AQV102" s="146"/>
      <c r="AQW102" s="146"/>
      <c r="AQX102" s="146"/>
      <c r="AQY102" s="146"/>
      <c r="AQZ102" s="146"/>
      <c r="ARA102" s="146"/>
      <c r="ARB102" s="146"/>
      <c r="ARC102" s="146"/>
      <c r="ARD102" s="146"/>
      <c r="ARE102" s="146"/>
      <c r="ARF102" s="146"/>
      <c r="ARG102" s="146"/>
      <c r="ARH102" s="146"/>
      <c r="ARI102" s="146"/>
      <c r="ARJ102" s="146"/>
      <c r="ARK102" s="146"/>
      <c r="ARL102" s="146"/>
      <c r="ARM102" s="146"/>
      <c r="ARN102" s="146"/>
      <c r="ARO102" s="146"/>
      <c r="ARP102" s="146"/>
      <c r="ARQ102" s="146"/>
      <c r="ARR102" s="146"/>
      <c r="ARS102" s="146"/>
      <c r="ART102" s="146"/>
      <c r="ARU102" s="146"/>
      <c r="ARV102" s="146"/>
      <c r="ARW102" s="146"/>
      <c r="ARX102" s="146"/>
      <c r="ARY102" s="146"/>
      <c r="ARZ102" s="146"/>
      <c r="ASA102" s="146"/>
      <c r="ASB102" s="146"/>
      <c r="ASC102" s="146"/>
      <c r="ASD102" s="146"/>
      <c r="ASE102" s="146"/>
      <c r="ASF102" s="146"/>
      <c r="ASG102" s="146"/>
      <c r="ASH102" s="146"/>
      <c r="ASI102" s="146"/>
      <c r="ASJ102" s="146"/>
      <c r="ASK102" s="146"/>
      <c r="ASL102" s="146"/>
      <c r="ASM102" s="146"/>
      <c r="ASN102" s="146"/>
      <c r="ASO102" s="146"/>
      <c r="ASP102" s="146"/>
      <c r="ASQ102" s="146"/>
      <c r="ASR102" s="146"/>
      <c r="ASS102" s="146"/>
      <c r="AST102" s="146"/>
      <c r="ASU102" s="146"/>
      <c r="ASV102" s="146"/>
      <c r="ASW102" s="146"/>
      <c r="ASX102" s="146"/>
      <c r="ASY102" s="146"/>
      <c r="ASZ102" s="146"/>
      <c r="ATA102" s="146"/>
      <c r="ATB102" s="146"/>
      <c r="ATC102" s="146"/>
      <c r="ATD102" s="146"/>
      <c r="ATE102" s="146"/>
      <c r="ATF102" s="146"/>
      <c r="ATG102" s="146"/>
      <c r="ATH102" s="146"/>
      <c r="ATI102" s="146"/>
      <c r="ATJ102" s="146"/>
      <c r="ATK102" s="146"/>
      <c r="ATL102" s="146"/>
      <c r="ATM102" s="146"/>
      <c r="ATN102" s="146"/>
      <c r="ATO102" s="146"/>
      <c r="ATP102" s="146"/>
      <c r="ATQ102" s="146"/>
      <c r="ATR102" s="146"/>
      <c r="ATS102" s="146"/>
      <c r="ATT102" s="146"/>
      <c r="ATU102" s="146"/>
      <c r="ATV102" s="146"/>
      <c r="ATW102" s="146"/>
      <c r="ATX102" s="146"/>
      <c r="ATY102" s="146"/>
      <c r="ATZ102" s="146"/>
      <c r="AUA102" s="146"/>
      <c r="AUB102" s="146"/>
      <c r="AUC102" s="146"/>
      <c r="AUD102" s="146"/>
      <c r="AUE102" s="146"/>
      <c r="AUF102" s="146"/>
      <c r="AUG102" s="146"/>
      <c r="AUH102" s="146"/>
      <c r="AUI102" s="146"/>
      <c r="AUJ102" s="146"/>
      <c r="AUK102" s="146"/>
      <c r="AUL102" s="146"/>
      <c r="AUM102" s="146"/>
      <c r="AUN102" s="146"/>
      <c r="AUO102" s="146"/>
      <c r="AUP102" s="146"/>
      <c r="AUQ102" s="146"/>
      <c r="AUR102" s="146"/>
      <c r="AUS102" s="146"/>
      <c r="AUT102" s="146"/>
      <c r="AUU102" s="146"/>
      <c r="AUV102" s="146"/>
      <c r="AUW102" s="146"/>
      <c r="AUX102" s="146"/>
      <c r="AUY102" s="146"/>
      <c r="AUZ102" s="146"/>
      <c r="AVA102" s="146"/>
      <c r="AVB102" s="146"/>
      <c r="AVC102" s="146"/>
      <c r="AVD102" s="146"/>
      <c r="AVE102" s="146"/>
      <c r="AVF102" s="146"/>
      <c r="AVG102" s="146"/>
      <c r="AVH102" s="146"/>
      <c r="AVI102" s="146"/>
      <c r="AVJ102" s="146"/>
      <c r="AVK102" s="146"/>
      <c r="AVL102" s="146"/>
      <c r="AVM102" s="146"/>
      <c r="AVN102" s="146"/>
      <c r="AVO102" s="146"/>
      <c r="AVP102" s="146"/>
      <c r="AVQ102" s="146"/>
      <c r="AVR102" s="146"/>
      <c r="AVS102" s="146"/>
      <c r="AVT102" s="146"/>
      <c r="AVU102" s="146"/>
      <c r="AVV102" s="146"/>
      <c r="AVW102" s="146"/>
      <c r="AVX102" s="146"/>
      <c r="AVY102" s="146"/>
      <c r="AVZ102" s="146"/>
      <c r="AWA102" s="146"/>
      <c r="AWB102" s="146"/>
      <c r="AWC102" s="146"/>
      <c r="AWD102" s="146"/>
      <c r="AWE102" s="146"/>
      <c r="AWF102" s="146"/>
      <c r="AWG102" s="146"/>
      <c r="AWH102" s="146"/>
      <c r="AWI102" s="146"/>
      <c r="AWJ102" s="146"/>
      <c r="AWK102" s="147"/>
    </row>
    <row r="103" spans="1:1285" s="120" customFormat="1">
      <c r="A103" s="120" t="s">
        <v>566</v>
      </c>
      <c r="B103" s="120">
        <v>219283</v>
      </c>
      <c r="C103" s="120">
        <v>162243</v>
      </c>
      <c r="D103" s="120">
        <v>39140</v>
      </c>
      <c r="E103" s="120">
        <v>79968</v>
      </c>
      <c r="F103" s="120">
        <v>176639</v>
      </c>
      <c r="G103" s="120">
        <v>4913</v>
      </c>
      <c r="H103" s="120">
        <v>16593</v>
      </c>
      <c r="I103" s="120">
        <v>370047</v>
      </c>
      <c r="J103" s="120">
        <v>85.28</v>
      </c>
      <c r="K103" s="120">
        <v>4.03</v>
      </c>
      <c r="L103" s="120">
        <v>14407</v>
      </c>
      <c r="M103" s="120">
        <v>15418</v>
      </c>
      <c r="N103" s="120">
        <v>15442</v>
      </c>
      <c r="O103" s="120">
        <v>75333</v>
      </c>
      <c r="P103" s="120">
        <v>26890</v>
      </c>
      <c r="R103" s="120">
        <v>6942</v>
      </c>
      <c r="S103" s="120" t="s">
        <v>528</v>
      </c>
      <c r="T103" s="120">
        <v>87956</v>
      </c>
      <c r="U103" s="120">
        <v>1.3515714083196193</v>
      </c>
      <c r="V103" s="120">
        <v>0.48944577831132452</v>
      </c>
      <c r="W103" s="120">
        <v>0.48943327330932374</v>
      </c>
      <c r="X103" s="120">
        <v>44.633217993079583</v>
      </c>
      <c r="Y103" s="120">
        <v>0.49289029418834712</v>
      </c>
      <c r="Z103" s="120">
        <v>0.2074954981992797</v>
      </c>
      <c r="AA103" s="120" t="e">
        <v>#DIV/0!</v>
      </c>
      <c r="AB103" s="120">
        <v>0.9527439024390244</v>
      </c>
      <c r="AC103" s="120">
        <v>181.07410881801127</v>
      </c>
      <c r="AD103" s="120">
        <v>6.6258406927523147E-2</v>
      </c>
      <c r="AE103" s="120">
        <v>6.6361546230043617E-2</v>
      </c>
      <c r="AF103" s="120">
        <v>0.27264140116705066</v>
      </c>
      <c r="AG103" s="120" t="e">
        <v>#DIV/0!</v>
      </c>
      <c r="AH103" s="120">
        <v>0.66159679527002424</v>
      </c>
      <c r="AI103" s="120">
        <v>6.6361546230043617E-2</v>
      </c>
      <c r="AJ103" s="120">
        <v>1.50568959276817E-3</v>
      </c>
      <c r="AK103" s="120" t="e">
        <v>#DIV/0!</v>
      </c>
      <c r="AL103" s="120">
        <v>5.6996482473267905E-2</v>
      </c>
      <c r="AM103" s="120">
        <v>0.52097636679543191</v>
      </c>
      <c r="AN103" s="120" t="e">
        <v>#DIV/0!</v>
      </c>
      <c r="AO103" s="120">
        <v>0.89949488408237277</v>
      </c>
      <c r="AP103" s="120">
        <v>0.86847506518000772</v>
      </c>
      <c r="AQ103" s="120">
        <v>0.89949488408237277</v>
      </c>
      <c r="AR103" s="120">
        <v>0.24124307366111328</v>
      </c>
      <c r="AS103" s="120">
        <v>0</v>
      </c>
      <c r="AT103" s="120" t="e">
        <v>#DIV/0!</v>
      </c>
      <c r="AU103" s="120">
        <v>0.36467943251414836</v>
      </c>
      <c r="AV103" s="120">
        <v>2.2244309997118985</v>
      </c>
      <c r="AW103" s="120">
        <v>23.371218668971476</v>
      </c>
      <c r="AX103" s="120" t="e">
        <v>#VALUE!</v>
      </c>
      <c r="AY103" s="120">
        <v>12.67012388360703</v>
      </c>
      <c r="AZ103" s="120">
        <v>232695</v>
      </c>
      <c r="BA103" s="120">
        <v>56638.5</v>
      </c>
      <c r="BB103" s="120">
        <v>0</v>
      </c>
      <c r="BC103" s="120">
        <v>23340.5</v>
      </c>
      <c r="BD103" s="120">
        <v>270929</v>
      </c>
      <c r="BE103" s="120">
        <v>29640.5</v>
      </c>
      <c r="BF103" s="120">
        <v>0</v>
      </c>
      <c r="BI103" s="120" t="e">
        <v>#VALUE!</v>
      </c>
    </row>
    <row r="104" spans="1:1285">
      <c r="A104" s="110" t="s">
        <v>516</v>
      </c>
      <c r="B104" s="112">
        <v>14524684</v>
      </c>
      <c r="C104" s="112">
        <v>5747926</v>
      </c>
      <c r="D104" s="112">
        <v>2405278</v>
      </c>
      <c r="E104" s="112">
        <v>744363</v>
      </c>
      <c r="F104" s="112">
        <v>10105310</v>
      </c>
      <c r="G104" s="112">
        <v>976352</v>
      </c>
      <c r="H104" s="112">
        <v>909252</v>
      </c>
      <c r="I104" s="112">
        <v>2154915</v>
      </c>
      <c r="J104" s="112">
        <v>64.44</v>
      </c>
      <c r="K104" s="112">
        <v>42.32</v>
      </c>
      <c r="L104" s="112">
        <v>1453090</v>
      </c>
      <c r="M104" s="112">
        <v>822316</v>
      </c>
      <c r="N104" s="112">
        <v>295998</v>
      </c>
      <c r="O104" s="112">
        <v>2130142</v>
      </c>
      <c r="P104" s="112">
        <v>390017</v>
      </c>
      <c r="Q104" s="112" t="s">
        <v>528</v>
      </c>
      <c r="R104" s="112">
        <v>2873421</v>
      </c>
      <c r="S104" s="112">
        <v>0</v>
      </c>
      <c r="T104" s="139">
        <v>5493425</v>
      </c>
      <c r="U104" s="112">
        <v>2.5269434575184162</v>
      </c>
      <c r="V104" s="112">
        <v>3.231323964248626</v>
      </c>
      <c r="W104" s="112">
        <v>3.2313226208180685</v>
      </c>
      <c r="X104" s="112">
        <v>14.876483071679067</v>
      </c>
      <c r="Y104" s="112">
        <v>0.12950114528266368</v>
      </c>
      <c r="Z104" s="112">
        <v>1.2215169211795858</v>
      </c>
      <c r="AA104" s="112" t="e">
        <v>#DIV/0!</v>
      </c>
      <c r="AB104" s="112">
        <v>0.34326505276225944</v>
      </c>
      <c r="AC104" s="112">
        <v>4593.3891992551216</v>
      </c>
      <c r="AD104" s="112">
        <v>9.6240164336567888E-2</v>
      </c>
      <c r="AE104" s="112">
        <v>3.464227397167928E-2</v>
      </c>
      <c r="AF104" s="112">
        <v>8.1330901266503788E-2</v>
      </c>
      <c r="AG104" s="112" t="e">
        <v>#DIV/0!</v>
      </c>
      <c r="AH104" s="112">
        <v>0.20419302165633393</v>
      </c>
      <c r="AI104" s="112">
        <v>3.464227397167928E-2</v>
      </c>
      <c r="AJ104" s="112">
        <v>1.7706076654617613E-5</v>
      </c>
      <c r="AK104" s="112" t="e">
        <v>#DIV/0!</v>
      </c>
      <c r="AL104" s="112">
        <v>1.9144546050641031E-2</v>
      </c>
      <c r="AM104" s="112">
        <v>0.5233756899190265</v>
      </c>
      <c r="AN104" s="112" t="e">
        <v>#VALUE!</v>
      </c>
      <c r="AO104" s="112">
        <v>1.5925783282319474</v>
      </c>
      <c r="AP104" s="112">
        <v>0.97304314634530786</v>
      </c>
      <c r="AQ104" s="112">
        <v>1.5925783282319474</v>
      </c>
      <c r="AR104" s="112">
        <v>0.4184601541495141</v>
      </c>
      <c r="AS104" s="112">
        <v>0</v>
      </c>
      <c r="AT104" s="112" t="e">
        <v>#DIV/0!</v>
      </c>
      <c r="AU104" s="112">
        <v>5.1248137308873641E-2</v>
      </c>
      <c r="AV104" s="112">
        <v>0.10301240228981413</v>
      </c>
      <c r="AW104" s="112">
        <v>2.0003772506708901</v>
      </c>
      <c r="AX104" s="112">
        <v>0</v>
      </c>
      <c r="AY104" s="112">
        <v>1.9118065191282447</v>
      </c>
      <c r="AZ104" s="112">
        <v>8544416</v>
      </c>
      <c r="BA104" s="112">
        <v>3639428.5</v>
      </c>
      <c r="BB104" s="112">
        <v>0</v>
      </c>
      <c r="BC104" s="112">
        <v>1449599</v>
      </c>
      <c r="BD104" s="112">
        <v>15461218</v>
      </c>
      <c r="BE104" s="112">
        <v>565555.5</v>
      </c>
      <c r="BF104" s="112" t="e">
        <v>#VALUE!</v>
      </c>
      <c r="BG104" s="7"/>
      <c r="BH104" s="7"/>
      <c r="BI104" s="112">
        <v>0</v>
      </c>
    </row>
    <row r="105" spans="1:1285">
      <c r="A105" t="s">
        <v>515</v>
      </c>
      <c r="B105">
        <v>17878099</v>
      </c>
      <c r="C105">
        <v>8358888</v>
      </c>
      <c r="D105">
        <v>5904549</v>
      </c>
      <c r="E105">
        <v>150183</v>
      </c>
      <c r="F105">
        <v>7838739</v>
      </c>
      <c r="G105">
        <v>3839762</v>
      </c>
      <c r="H105">
        <v>2071106</v>
      </c>
      <c r="I105">
        <v>12238365</v>
      </c>
      <c r="J105">
        <v>51.76</v>
      </c>
      <c r="K105">
        <v>18.39</v>
      </c>
      <c r="L105">
        <v>2214438</v>
      </c>
      <c r="M105">
        <v>1986400</v>
      </c>
      <c r="N105">
        <v>2117601</v>
      </c>
      <c r="O105">
        <v>1760366</v>
      </c>
      <c r="P105">
        <v>2075729</v>
      </c>
      <c r="Q105">
        <v>4571.43</v>
      </c>
      <c r="R105">
        <v>6032737</v>
      </c>
      <c r="S105">
        <v>0</v>
      </c>
      <c r="T105">
        <v>39106841</v>
      </c>
      <c r="U105">
        <v>2.1388130813572332</v>
      </c>
      <c r="V105">
        <v>39.315694852280217</v>
      </c>
      <c r="W105">
        <v>39.315688193736975</v>
      </c>
      <c r="X105">
        <v>4.656043525614348</v>
      </c>
      <c r="Y105">
        <v>1.7966863534958237E-2</v>
      </c>
      <c r="Z105">
        <v>13.790548863719595</v>
      </c>
      <c r="AA105" t="e">
        <v>#DIV/0!</v>
      </c>
      <c r="AB105">
        <v>0.64470633693972179</v>
      </c>
      <c r="AC105">
        <v>40911.920401854717</v>
      </c>
      <c r="AD105">
        <v>0.15884969914799416</v>
      </c>
      <c r="AE105">
        <v>0.16934166419930102</v>
      </c>
      <c r="AF105">
        <v>0.24484024516849467</v>
      </c>
      <c r="AG105" t="e">
        <v>#DIV/0!</v>
      </c>
      <c r="AH105">
        <v>0.36137911050198668</v>
      </c>
      <c r="AI105">
        <v>0.16934166419930102</v>
      </c>
      <c r="AJ105">
        <v>5.9845698457458617E-6</v>
      </c>
      <c r="AK105" t="e">
        <v>#DIV/0!</v>
      </c>
      <c r="AL105">
        <v>0.18025101491164461</v>
      </c>
      <c r="AM105">
        <v>0.70885470443675014</v>
      </c>
      <c r="AN105">
        <v>2.6818741619143243E-3</v>
      </c>
      <c r="AO105">
        <v>0.95567059139091826</v>
      </c>
      <c r="AP105">
        <v>0.99200144803949997</v>
      </c>
      <c r="AQ105">
        <v>0.95567059139091826</v>
      </c>
      <c r="AR105">
        <v>0.70637972419297879</v>
      </c>
      <c r="AS105">
        <v>0</v>
      </c>
      <c r="AT105" t="e">
        <v>#DIV/0!</v>
      </c>
      <c r="AU105">
        <v>8.4003897729842524E-3</v>
      </c>
      <c r="AV105">
        <v>0.35101828573000943</v>
      </c>
      <c r="AW105">
        <v>1.3855880009355621</v>
      </c>
      <c r="AX105">
        <v>0</v>
      </c>
      <c r="AY105">
        <v>6.4824375735259139</v>
      </c>
      <c r="AZ105">
        <v>12504902.5</v>
      </c>
      <c r="BA105">
        <v>8648909</v>
      </c>
      <c r="BB105">
        <v>0</v>
      </c>
      <c r="BC105">
        <v>5859777</v>
      </c>
      <c r="BD105">
        <v>11748067</v>
      </c>
      <c r="BE105">
        <v>2987355.5</v>
      </c>
      <c r="BF105">
        <v>6857.1450000000004</v>
      </c>
      <c r="BI105">
        <v>0</v>
      </c>
    </row>
    <row r="106" spans="1:1285">
      <c r="A106" t="s">
        <v>517</v>
      </c>
      <c r="B106">
        <v>10574441</v>
      </c>
      <c r="C106">
        <v>2019678</v>
      </c>
      <c r="D106">
        <v>2138089</v>
      </c>
      <c r="E106">
        <v>17423</v>
      </c>
      <c r="F106">
        <v>5054525</v>
      </c>
      <c r="G106">
        <v>1319354</v>
      </c>
      <c r="H106">
        <v>478384</v>
      </c>
      <c r="I106">
        <v>3728793</v>
      </c>
      <c r="J106">
        <v>73.73</v>
      </c>
      <c r="K106">
        <v>13.21</v>
      </c>
      <c r="L106">
        <v>631874</v>
      </c>
      <c r="M106">
        <v>420739</v>
      </c>
      <c r="N106">
        <v>488795</v>
      </c>
      <c r="O106">
        <v>430329</v>
      </c>
      <c r="P106">
        <v>771480</v>
      </c>
      <c r="Q106">
        <v>4666.6989999999996</v>
      </c>
      <c r="R106">
        <v>1557904</v>
      </c>
      <c r="S106">
        <v>0</v>
      </c>
      <c r="T106">
        <v>10128120</v>
      </c>
      <c r="U106">
        <v>5.2357063848791734</v>
      </c>
      <c r="V106">
        <v>122.7164667393675</v>
      </c>
      <c r="W106">
        <v>122.71640934397061</v>
      </c>
      <c r="X106">
        <v>8.0148625766852568</v>
      </c>
      <c r="Y106">
        <v>8.6266226596516879E-3</v>
      </c>
      <c r="Z106">
        <v>27.457039545428458</v>
      </c>
      <c r="AA106" t="e">
        <v>#DIV/0!</v>
      </c>
      <c r="AB106">
        <v>0.82083276820832773</v>
      </c>
      <c r="AC106">
        <v>6629.5266512952658</v>
      </c>
      <c r="AD106">
        <v>0.12911324271592012</v>
      </c>
      <c r="AE106">
        <v>0.14999775983050817</v>
      </c>
      <c r="AF106">
        <v>0.15103769955612137</v>
      </c>
      <c r="AG106" t="e">
        <v>#DIV/0!</v>
      </c>
      <c r="AH106">
        <v>0.25620006032923198</v>
      </c>
      <c r="AI106">
        <v>0.14999775983050817</v>
      </c>
      <c r="AJ106">
        <v>2.2782576720860134E-5</v>
      </c>
      <c r="AK106" t="e">
        <v>#DIV/0!</v>
      </c>
      <c r="AL106">
        <v>6.4866221339400315E-2</v>
      </c>
      <c r="AM106">
        <v>0.31051706257255979</v>
      </c>
      <c r="AN106">
        <v>1.8871297820293677E-3</v>
      </c>
      <c r="AO106">
        <v>1.1653719862109881</v>
      </c>
      <c r="AP106">
        <v>1.2269322139469756</v>
      </c>
      <c r="AQ106">
        <v>1.1653719862109881</v>
      </c>
      <c r="AR106">
        <v>1.0586286526862203</v>
      </c>
      <c r="AS106">
        <v>0</v>
      </c>
      <c r="AT106" t="e">
        <v>#DIV/0!</v>
      </c>
      <c r="AU106">
        <v>1.6476521075676719E-3</v>
      </c>
      <c r="AV106">
        <v>0.31375168174675716</v>
      </c>
      <c r="AW106">
        <v>1.2964072240651543</v>
      </c>
      <c r="AX106">
        <v>0</v>
      </c>
      <c r="AY106">
        <v>6.5011194528032537</v>
      </c>
      <c r="AZ106">
        <v>3258682</v>
      </c>
      <c r="BA106">
        <v>3236245</v>
      </c>
      <c r="BB106">
        <v>0</v>
      </c>
      <c r="BC106">
        <v>1907864.5</v>
      </c>
      <c r="BD106">
        <v>7535432</v>
      </c>
      <c r="BE106">
        <v>1574132.5</v>
      </c>
      <c r="BF106">
        <v>7000.048499999999</v>
      </c>
      <c r="BI106">
        <v>0</v>
      </c>
    </row>
    <row r="107" spans="1:1285">
      <c r="A107" t="s">
        <v>518</v>
      </c>
      <c r="B107">
        <v>14341583</v>
      </c>
      <c r="C107">
        <v>9714830</v>
      </c>
      <c r="D107">
        <v>6551541</v>
      </c>
      <c r="E107">
        <v>1065672</v>
      </c>
      <c r="F107">
        <v>5692740</v>
      </c>
      <c r="G107">
        <v>-1201070</v>
      </c>
      <c r="H107">
        <v>530029</v>
      </c>
      <c r="I107">
        <v>8293031</v>
      </c>
      <c r="J107">
        <v>85.83</v>
      </c>
      <c r="K107">
        <v>5.13</v>
      </c>
      <c r="L107">
        <v>177450</v>
      </c>
      <c r="M107">
        <v>377777</v>
      </c>
      <c r="N107">
        <v>168611</v>
      </c>
      <c r="O107">
        <v>5912282</v>
      </c>
      <c r="P107">
        <v>699765</v>
      </c>
      <c r="Q107">
        <v>1132.056</v>
      </c>
      <c r="R107">
        <v>1167854</v>
      </c>
      <c r="S107">
        <v>0</v>
      </c>
      <c r="T107">
        <v>1725855</v>
      </c>
      <c r="U107">
        <v>1.4762567126753634</v>
      </c>
      <c r="V107">
        <v>6.1478025133436933</v>
      </c>
      <c r="W107">
        <v>6.1478015749686579</v>
      </c>
      <c r="X107">
        <v>-11.940672067406563</v>
      </c>
      <c r="Y107">
        <v>0.10969538324396824</v>
      </c>
      <c r="Z107">
        <v>0.49736598127754128</v>
      </c>
      <c r="AA107" t="e">
        <v>#DIV/0!</v>
      </c>
      <c r="AB107">
        <v>0.94023068857043002</v>
      </c>
      <c r="AC107">
        <v>1964.4762903413725</v>
      </c>
      <c r="AD107">
        <v>2.6975871726990414E-2</v>
      </c>
      <c r="AE107">
        <v>1.2039983132270045E-2</v>
      </c>
      <c r="AF107">
        <v>1.6075014126689352E-2</v>
      </c>
      <c r="AG107" t="e">
        <v>#DIV/0!</v>
      </c>
      <c r="AH107">
        <v>-9.9705721735700692E-2</v>
      </c>
      <c r="AI107">
        <v>1.2039983132270045E-2</v>
      </c>
      <c r="AJ107">
        <v>8.1828496509346773E-6</v>
      </c>
      <c r="AK107" t="e">
        <v>#DIV/0!</v>
      </c>
      <c r="AL107">
        <v>2.2865949993829581E-2</v>
      </c>
      <c r="AM107">
        <v>0.15468303056212512</v>
      </c>
      <c r="AN107">
        <v>3.0210519620937478E-3</v>
      </c>
      <c r="AO107">
        <v>-12.673977379886248</v>
      </c>
      <c r="AP107">
        <v>0.88306753695123852</v>
      </c>
      <c r="AQ107">
        <v>-12.673977379886248</v>
      </c>
      <c r="AR107">
        <v>0.67438555280946755</v>
      </c>
      <c r="AS107">
        <v>0</v>
      </c>
      <c r="AT107" t="e">
        <v>#DIV/0!</v>
      </c>
      <c r="AU107">
        <v>7.4306441625028419E-2</v>
      </c>
      <c r="AV107">
        <v>0.14437677997420911</v>
      </c>
      <c r="AW107">
        <v>8.318531254763009</v>
      </c>
      <c r="AX107">
        <v>0</v>
      </c>
      <c r="AY107">
        <v>1.4778003072301846</v>
      </c>
      <c r="AZ107">
        <v>14004255.5</v>
      </c>
      <c r="BA107">
        <v>10489011</v>
      </c>
      <c r="BB107">
        <v>0</v>
      </c>
      <c r="BC107">
        <v>-1691086.5</v>
      </c>
      <c r="BD107">
        <v>7373890</v>
      </c>
      <c r="BE107">
        <v>1090042</v>
      </c>
      <c r="BF107">
        <v>1698.0840000000001</v>
      </c>
      <c r="BI107">
        <v>0</v>
      </c>
    </row>
    <row r="108" spans="1:1285">
      <c r="A108" t="s">
        <v>565</v>
      </c>
      <c r="B108">
        <v>6098919</v>
      </c>
      <c r="C108">
        <v>3887844</v>
      </c>
      <c r="D108">
        <v>1131077</v>
      </c>
      <c r="E108">
        <v>1742</v>
      </c>
      <c r="F108">
        <v>4373064</v>
      </c>
      <c r="G108">
        <v>686019</v>
      </c>
      <c r="H108">
        <v>197671</v>
      </c>
      <c r="I108">
        <v>1045337</v>
      </c>
      <c r="J108">
        <v>70.98</v>
      </c>
      <c r="K108">
        <v>21.4</v>
      </c>
      <c r="L108">
        <v>321209</v>
      </c>
      <c r="M108">
        <v>154517</v>
      </c>
      <c r="N108">
        <v>2220</v>
      </c>
      <c r="O108">
        <v>2132982</v>
      </c>
      <c r="P108" t="s">
        <v>528</v>
      </c>
      <c r="Q108">
        <v>5778</v>
      </c>
      <c r="R108">
        <v>994292</v>
      </c>
      <c r="S108">
        <v>0</v>
      </c>
      <c r="T108">
        <v>391034</v>
      </c>
      <c r="U108">
        <v>1.5687149484392893</v>
      </c>
      <c r="V108">
        <v>649.29793340987374</v>
      </c>
      <c r="W108">
        <v>649.29735935706083</v>
      </c>
      <c r="X108">
        <v>8.8903062451623054</v>
      </c>
      <c r="Y108">
        <v>4.4806324533597539E-4</v>
      </c>
      <c r="Z108">
        <v>113.4735935706085</v>
      </c>
      <c r="AA108" t="e">
        <v>#DIV/0!</v>
      </c>
      <c r="AB108">
        <v>0.69850662158354471</v>
      </c>
      <c r="AC108">
        <v>31.276415891800504</v>
      </c>
      <c r="AD108">
        <v>2.5995256429711344E-2</v>
      </c>
      <c r="AE108">
        <v>3.734829777562287E-4</v>
      </c>
      <c r="AF108">
        <v>1.294224436006723E-3</v>
      </c>
      <c r="AG108" t="e">
        <v>#DIV/0!</v>
      </c>
      <c r="AH108">
        <v>3.1614249197183201E-3</v>
      </c>
      <c r="AI108">
        <v>3.734829777562287E-4</v>
      </c>
      <c r="AJ108">
        <v>4.1380202913404145E-5</v>
      </c>
      <c r="AK108" t="e">
        <v>#DIV/0!</v>
      </c>
      <c r="AL108">
        <v>3.3112876650581816E-4</v>
      </c>
      <c r="AM108" t="e">
        <v>#VALUE!</v>
      </c>
      <c r="AN108">
        <v>2.4691358024691358E-3</v>
      </c>
      <c r="AO108">
        <v>-25.632882882882882</v>
      </c>
      <c r="AP108">
        <v>1.0577595191576616</v>
      </c>
      <c r="AQ108">
        <v>-25.632882882882882</v>
      </c>
      <c r="AR108">
        <v>0.29092653923357009</v>
      </c>
      <c r="AS108">
        <v>0</v>
      </c>
      <c r="AT108" t="e">
        <v>#DIV/0!</v>
      </c>
      <c r="AU108">
        <v>2.8562438687905185E-4</v>
      </c>
      <c r="AV108">
        <v>2.2327445056381828E-3</v>
      </c>
      <c r="AW108">
        <v>3.9101632116118807</v>
      </c>
      <c r="AX108">
        <v>0</v>
      </c>
      <c r="AY108">
        <v>0.39327883559356808</v>
      </c>
      <c r="AZ108">
        <v>5944046</v>
      </c>
      <c r="BA108">
        <v>1715313</v>
      </c>
      <c r="BB108">
        <v>0</v>
      </c>
      <c r="BC108">
        <v>702215</v>
      </c>
      <c r="BD108">
        <v>6704340.5</v>
      </c>
      <c r="BE108" t="e">
        <v>#VALUE!</v>
      </c>
      <c r="BF108">
        <v>8667</v>
      </c>
      <c r="BI108">
        <v>0</v>
      </c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B49"/>
  <sheetViews>
    <sheetView topLeftCell="E1" workbookViewId="0">
      <selection activeCell="E1" sqref="E1:J1048576"/>
    </sheetView>
  </sheetViews>
  <sheetFormatPr defaultRowHeight="15"/>
  <cols>
    <col min="1" max="1" width="36.85546875" style="155" customWidth="1"/>
    <col min="2" max="2" width="16.42578125" style="155" bestFit="1" customWidth="1"/>
    <col min="3" max="3" width="13.5703125" style="155" bestFit="1" customWidth="1"/>
    <col min="4" max="4" width="16.28515625" style="155" bestFit="1" customWidth="1"/>
    <col min="5" max="5" width="19.28515625" style="155" bestFit="1" customWidth="1"/>
    <col min="6" max="6" width="11.140625" style="155" bestFit="1" customWidth="1"/>
    <col min="7" max="7" width="14.5703125" style="155" bestFit="1" customWidth="1"/>
    <col min="8" max="8" width="22.42578125" style="155" bestFit="1" customWidth="1"/>
    <col min="9" max="9" width="19.140625" style="155" bestFit="1" customWidth="1"/>
    <col min="10" max="10" width="13.140625" style="155" bestFit="1" customWidth="1"/>
    <col min="11" max="11" width="27" style="155" bestFit="1" customWidth="1"/>
    <col min="12" max="12" width="11.7109375" style="155" bestFit="1" customWidth="1"/>
    <col min="13" max="13" width="10" style="155" bestFit="1" customWidth="1"/>
    <col min="14" max="14" width="21.85546875" style="155" bestFit="1" customWidth="1"/>
    <col min="15" max="15" width="11.42578125" style="155" bestFit="1" customWidth="1"/>
    <col min="16" max="16" width="41" style="155" bestFit="1" customWidth="1"/>
    <col min="17" max="17" width="16.7109375" style="155" bestFit="1" customWidth="1"/>
    <col min="18" max="18" width="18.28515625" style="155" bestFit="1" customWidth="1"/>
    <col min="19" max="19" width="51" style="155" bestFit="1" customWidth="1"/>
    <col min="20" max="20" width="23.28515625" style="155" bestFit="1" customWidth="1"/>
    <col min="21" max="21" width="26.140625" style="155" bestFit="1" customWidth="1"/>
    <col min="22" max="22" width="23.7109375" style="155" bestFit="1" customWidth="1"/>
    <col min="23" max="23" width="16.5703125" style="155" bestFit="1" customWidth="1"/>
    <col min="24" max="24" width="20.28515625" style="155" bestFit="1" customWidth="1"/>
    <col min="25" max="25" width="32.140625" style="155" bestFit="1" customWidth="1"/>
    <col min="26" max="26" width="28.85546875" style="155" bestFit="1" customWidth="1"/>
    <col min="27" max="27" width="7.5703125" style="155" customWidth="1"/>
    <col min="28" max="28" width="2" style="155" customWidth="1"/>
    <col min="29" max="16384" width="9.140625" style="155"/>
  </cols>
  <sheetData>
    <row r="1" spans="1:28" s="153" customFormat="1" ht="20.25" customHeight="1">
      <c r="A1" s="132" t="s">
        <v>33</v>
      </c>
      <c r="B1" s="132" t="s">
        <v>439</v>
      </c>
      <c r="C1" s="132" t="s">
        <v>38</v>
      </c>
      <c r="D1" s="132" t="s">
        <v>18</v>
      </c>
      <c r="E1" s="132" t="s">
        <v>19</v>
      </c>
      <c r="F1" s="132" t="s">
        <v>0</v>
      </c>
      <c r="G1" s="132" t="s">
        <v>425</v>
      </c>
      <c r="H1" s="132" t="s">
        <v>485</v>
      </c>
      <c r="I1" s="132" t="s">
        <v>486</v>
      </c>
      <c r="J1" s="132" t="s">
        <v>440</v>
      </c>
      <c r="K1" s="132" t="s">
        <v>441</v>
      </c>
      <c r="L1" s="132" t="s">
        <v>449</v>
      </c>
      <c r="M1" s="132" t="s">
        <v>426</v>
      </c>
      <c r="N1" s="132" t="s">
        <v>490</v>
      </c>
      <c r="O1" s="132" t="s">
        <v>444</v>
      </c>
      <c r="P1" s="132" t="s">
        <v>487</v>
      </c>
      <c r="Q1" s="132" t="s">
        <v>443</v>
      </c>
      <c r="R1" s="132" t="s">
        <v>453</v>
      </c>
      <c r="S1" s="132" t="s">
        <v>488</v>
      </c>
      <c r="T1" s="132" t="s">
        <v>445</v>
      </c>
      <c r="U1" s="132" t="s">
        <v>446</v>
      </c>
      <c r="V1" s="132" t="s">
        <v>447</v>
      </c>
      <c r="W1" s="132" t="s">
        <v>448</v>
      </c>
      <c r="X1" s="132" t="s">
        <v>450</v>
      </c>
      <c r="Y1" s="132" t="s">
        <v>451</v>
      </c>
      <c r="Z1" s="132" t="s">
        <v>452</v>
      </c>
      <c r="AA1" s="132" t="s">
        <v>494</v>
      </c>
      <c r="AB1" s="132"/>
    </row>
    <row r="2" spans="1:28" s="154" customFormat="1">
      <c r="A2" s="133" t="s">
        <v>152</v>
      </c>
      <c r="B2" s="133">
        <v>1907507</v>
      </c>
      <c r="C2" s="133">
        <v>3697540</v>
      </c>
      <c r="D2" s="133">
        <v>889199</v>
      </c>
      <c r="E2" s="133">
        <v>244409</v>
      </c>
      <c r="F2" s="133">
        <v>343241</v>
      </c>
      <c r="G2" s="133">
        <v>2244868</v>
      </c>
      <c r="H2" s="133">
        <v>415553</v>
      </c>
      <c r="I2" s="133">
        <v>244409</v>
      </c>
      <c r="J2" s="133">
        <v>1790033</v>
      </c>
      <c r="K2" s="133">
        <v>-69142</v>
      </c>
      <c r="L2" s="133">
        <v>80013</v>
      </c>
      <c r="M2" s="133">
        <v>98462</v>
      </c>
      <c r="N2" s="133">
        <v>-46752</v>
      </c>
      <c r="O2" s="133">
        <v>589913</v>
      </c>
      <c r="P2" s="133">
        <v>80013</v>
      </c>
      <c r="Q2" s="133">
        <v>751797</v>
      </c>
      <c r="R2" s="133">
        <v>1750000</v>
      </c>
      <c r="S2" s="133">
        <v>73758</v>
      </c>
      <c r="T2" s="133">
        <v>5544353</v>
      </c>
      <c r="U2" s="133">
        <v>1362321</v>
      </c>
      <c r="V2" s="133">
        <v>3339595</v>
      </c>
      <c r="W2" s="133">
        <v>2713563.5</v>
      </c>
      <c r="X2" s="133">
        <v>535246.5</v>
      </c>
      <c r="Y2" s="133">
        <v>649939.5</v>
      </c>
      <c r="Z2" s="133">
        <v>407550.5</v>
      </c>
      <c r="AA2" s="133">
        <v>1</v>
      </c>
      <c r="AB2" s="133">
        <v>0</v>
      </c>
    </row>
    <row r="3" spans="1:28">
      <c r="A3" s="134" t="s">
        <v>157</v>
      </c>
      <c r="B3" s="134">
        <v>7036304</v>
      </c>
      <c r="C3" s="134">
        <v>12800330</v>
      </c>
      <c r="D3" s="134">
        <v>10072492</v>
      </c>
      <c r="E3" s="134">
        <v>6693342</v>
      </c>
      <c r="F3" s="134">
        <v>220904</v>
      </c>
      <c r="G3" s="134">
        <v>1159033</v>
      </c>
      <c r="H3" s="134">
        <v>6324872</v>
      </c>
      <c r="I3" s="134">
        <v>5286381</v>
      </c>
      <c r="J3" s="134">
        <v>5764026</v>
      </c>
      <c r="K3" s="134">
        <v>57410</v>
      </c>
      <c r="L3" s="134">
        <v>468259</v>
      </c>
      <c r="M3" s="134">
        <v>2452981</v>
      </c>
      <c r="N3" s="134">
        <v>1640581</v>
      </c>
      <c r="O3" s="134">
        <v>5116969</v>
      </c>
      <c r="P3" s="134">
        <v>205858</v>
      </c>
      <c r="Q3" s="134">
        <v>5662297</v>
      </c>
      <c r="R3" s="134">
        <v>3139500</v>
      </c>
      <c r="S3" s="134">
        <v>200424</v>
      </c>
      <c r="T3" s="134">
        <v>19972729.5</v>
      </c>
      <c r="U3" s="134">
        <v>14929907</v>
      </c>
      <c r="V3" s="134">
        <v>1626842</v>
      </c>
      <c r="W3" s="134">
        <v>8744898</v>
      </c>
      <c r="X3" s="134">
        <v>319495.5</v>
      </c>
      <c r="Y3" s="134">
        <v>9650333</v>
      </c>
      <c r="Z3" s="134">
        <v>7936053</v>
      </c>
      <c r="AA3" s="134">
        <v>1</v>
      </c>
      <c r="AB3" s="133">
        <v>0</v>
      </c>
    </row>
    <row r="4" spans="1:28">
      <c r="A4" s="134" t="s">
        <v>220</v>
      </c>
      <c r="B4" s="134">
        <v>3660778</v>
      </c>
      <c r="C4" s="134">
        <v>6429560</v>
      </c>
      <c r="D4" s="134">
        <v>4594712</v>
      </c>
      <c r="E4" s="134">
        <v>3426231</v>
      </c>
      <c r="F4" s="134">
        <v>26510</v>
      </c>
      <c r="G4" s="134">
        <v>504200</v>
      </c>
      <c r="H4" s="134">
        <v>3741861</v>
      </c>
      <c r="I4" s="134">
        <v>2205158</v>
      </c>
      <c r="J4" s="134">
        <v>2768782</v>
      </c>
      <c r="K4" s="134">
        <v>-448051</v>
      </c>
      <c r="L4" s="134">
        <v>115043</v>
      </c>
      <c r="M4" s="134">
        <v>730700</v>
      </c>
      <c r="N4" s="134">
        <v>205213</v>
      </c>
      <c r="O4" s="134">
        <v>2938354</v>
      </c>
      <c r="P4" s="134">
        <v>134376</v>
      </c>
      <c r="Q4" s="134">
        <v>3321268</v>
      </c>
      <c r="R4" s="134">
        <v>2285047</v>
      </c>
      <c r="S4" s="134">
        <v>32889</v>
      </c>
      <c r="T4" s="134">
        <v>10010709</v>
      </c>
      <c r="U4" s="134">
        <v>7163320</v>
      </c>
      <c r="V4" s="134">
        <v>759540</v>
      </c>
      <c r="W4" s="134">
        <v>4256195</v>
      </c>
      <c r="X4" s="134">
        <v>41639.5</v>
      </c>
      <c r="Y4" s="134">
        <v>5870022.5</v>
      </c>
      <c r="Z4" s="134">
        <v>3674612.5</v>
      </c>
      <c r="AA4" s="134">
        <v>1</v>
      </c>
      <c r="AB4" s="133">
        <v>0</v>
      </c>
    </row>
    <row r="5" spans="1:28">
      <c r="A5" s="133" t="s">
        <v>299</v>
      </c>
      <c r="B5" s="133">
        <v>1221751</v>
      </c>
      <c r="C5" s="133">
        <v>2510285</v>
      </c>
      <c r="D5" s="133">
        <v>240893</v>
      </c>
      <c r="E5" s="133">
        <v>1172769</v>
      </c>
      <c r="F5" s="133">
        <v>20864</v>
      </c>
      <c r="G5" s="133">
        <v>1559695</v>
      </c>
      <c r="H5" s="133">
        <v>58278</v>
      </c>
      <c r="I5" s="133">
        <v>77185</v>
      </c>
      <c r="J5" s="133">
        <v>1288534</v>
      </c>
      <c r="K5" s="133">
        <v>80492</v>
      </c>
      <c r="L5" s="133">
        <v>-72695</v>
      </c>
      <c r="M5" s="133">
        <v>42174</v>
      </c>
      <c r="N5" s="133">
        <v>7000</v>
      </c>
      <c r="O5" s="133">
        <v>229084</v>
      </c>
      <c r="P5" s="133"/>
      <c r="Q5" s="133">
        <v>256362</v>
      </c>
      <c r="R5" s="133"/>
      <c r="S5" s="133"/>
      <c r="T5" s="133">
        <v>3610519</v>
      </c>
      <c r="U5" s="133">
        <v>307916.5</v>
      </c>
      <c r="V5" s="133">
        <v>2309737.5</v>
      </c>
      <c r="W5" s="133">
        <v>1878397</v>
      </c>
      <c r="X5" s="133">
        <v>25509</v>
      </c>
      <c r="Y5" s="133">
        <v>80750</v>
      </c>
      <c r="Z5" s="133">
        <v>102409</v>
      </c>
      <c r="AA5" s="133">
        <v>1</v>
      </c>
      <c r="AB5" s="133">
        <v>0</v>
      </c>
    </row>
    <row r="6" spans="1:28" s="154" customFormat="1">
      <c r="A6" s="134" t="s">
        <v>306</v>
      </c>
      <c r="B6" s="134">
        <v>1042424</v>
      </c>
      <c r="C6" s="134">
        <v>3248529</v>
      </c>
      <c r="D6" s="134">
        <v>1792807</v>
      </c>
      <c r="E6" s="134">
        <v>739664</v>
      </c>
      <c r="F6" s="134">
        <v>419819</v>
      </c>
      <c r="G6" s="134">
        <v>1103813</v>
      </c>
      <c r="H6" s="134">
        <v>1212267</v>
      </c>
      <c r="I6" s="134">
        <v>278660</v>
      </c>
      <c r="J6" s="134">
        <v>2206105</v>
      </c>
      <c r="K6" s="134">
        <v>41597</v>
      </c>
      <c r="L6" s="134">
        <v>233790</v>
      </c>
      <c r="M6" s="134">
        <v>120925</v>
      </c>
      <c r="N6" s="134">
        <v>-93689</v>
      </c>
      <c r="O6" s="134">
        <v>585086</v>
      </c>
      <c r="P6" s="134">
        <v>202075</v>
      </c>
      <c r="Q6" s="134">
        <v>1442257</v>
      </c>
      <c r="R6" s="134">
        <v>1000000</v>
      </c>
      <c r="S6" s="134">
        <v>193920</v>
      </c>
      <c r="T6" s="134">
        <v>4976479</v>
      </c>
      <c r="U6" s="134">
        <v>2745357</v>
      </c>
      <c r="V6" s="134">
        <v>1685500.5</v>
      </c>
      <c r="W6" s="134">
        <v>3306896.5</v>
      </c>
      <c r="X6" s="134">
        <v>665519</v>
      </c>
      <c r="Y6" s="134">
        <v>1288017</v>
      </c>
      <c r="Z6" s="134">
        <v>433760</v>
      </c>
      <c r="AA6" s="134">
        <v>1</v>
      </c>
      <c r="AB6" s="133">
        <v>0</v>
      </c>
    </row>
    <row r="7" spans="1:28">
      <c r="A7" s="133" t="s">
        <v>273</v>
      </c>
      <c r="B7" s="133">
        <v>5073646</v>
      </c>
      <c r="C7" s="133">
        <v>6367040</v>
      </c>
      <c r="D7" s="133">
        <v>2704202</v>
      </c>
      <c r="E7" s="133">
        <v>2231963</v>
      </c>
      <c r="F7" s="133">
        <v>129528</v>
      </c>
      <c r="G7" s="133">
        <v>697951</v>
      </c>
      <c r="H7" s="133">
        <v>1094479</v>
      </c>
      <c r="I7" s="133">
        <v>984785</v>
      </c>
      <c r="J7" s="133">
        <v>1293394</v>
      </c>
      <c r="K7" s="133">
        <v>306860</v>
      </c>
      <c r="L7" s="133">
        <v>110625</v>
      </c>
      <c r="M7" s="133">
        <v>383353</v>
      </c>
      <c r="N7" s="133">
        <v>15051</v>
      </c>
      <c r="O7" s="133">
        <v>1394902</v>
      </c>
      <c r="P7" s="133">
        <v>110625</v>
      </c>
      <c r="Q7" s="133">
        <v>1710626</v>
      </c>
      <c r="R7" s="133">
        <v>1791333</v>
      </c>
      <c r="S7" s="133">
        <v>44815</v>
      </c>
      <c r="T7" s="133">
        <v>9423627.5</v>
      </c>
      <c r="U7" s="133">
        <v>4035390</v>
      </c>
      <c r="V7" s="133">
        <v>923237</v>
      </c>
      <c r="W7" s="133">
        <v>1932148.5</v>
      </c>
      <c r="X7" s="133">
        <v>176647</v>
      </c>
      <c r="Y7" s="133">
        <v>1500122.5</v>
      </c>
      <c r="Z7" s="133">
        <v>1371524.5</v>
      </c>
      <c r="AA7" s="133">
        <v>1</v>
      </c>
      <c r="AB7" s="133">
        <v>0</v>
      </c>
    </row>
    <row r="8" spans="1:28">
      <c r="A8" s="134" t="s">
        <v>354</v>
      </c>
      <c r="B8" s="134">
        <v>814298</v>
      </c>
      <c r="C8" s="134">
        <v>1377708</v>
      </c>
      <c r="D8" s="134">
        <v>278053</v>
      </c>
      <c r="E8" s="134">
        <v>271847</v>
      </c>
      <c r="F8" s="134">
        <v>31908</v>
      </c>
      <c r="G8" s="134">
        <v>70712</v>
      </c>
      <c r="H8" s="134">
        <v>66174</v>
      </c>
      <c r="I8" s="134">
        <v>48398</v>
      </c>
      <c r="J8" s="134">
        <v>563408</v>
      </c>
      <c r="K8" s="134">
        <v>-1225</v>
      </c>
      <c r="L8" s="134">
        <v>16647</v>
      </c>
      <c r="M8" s="134">
        <v>32253</v>
      </c>
      <c r="N8" s="134">
        <v>32253</v>
      </c>
      <c r="O8" s="134">
        <v>83884</v>
      </c>
      <c r="P8" s="134">
        <v>16288</v>
      </c>
      <c r="Q8" s="134">
        <v>109501</v>
      </c>
      <c r="R8" s="134">
        <v>129510</v>
      </c>
      <c r="S8" s="134">
        <v>0</v>
      </c>
      <c r="T8" s="134">
        <v>2070682</v>
      </c>
      <c r="U8" s="134">
        <v>421231.5</v>
      </c>
      <c r="V8" s="134">
        <v>106035.5</v>
      </c>
      <c r="W8" s="134">
        <v>856959</v>
      </c>
      <c r="X8" s="134">
        <v>47919.5</v>
      </c>
      <c r="Y8" s="134">
        <v>97850</v>
      </c>
      <c r="Z8" s="134">
        <v>75987</v>
      </c>
      <c r="AA8" s="134">
        <v>1</v>
      </c>
      <c r="AB8" s="133">
        <v>0</v>
      </c>
    </row>
    <row r="9" spans="1:28" s="154" customFormat="1">
      <c r="A9" s="133" t="s">
        <v>314</v>
      </c>
      <c r="B9" s="133">
        <v>755394</v>
      </c>
      <c r="C9" s="133">
        <v>1045634</v>
      </c>
      <c r="D9" s="133">
        <v>337628</v>
      </c>
      <c r="E9" s="133">
        <v>162326</v>
      </c>
      <c r="F9" s="133">
        <v>48899</v>
      </c>
      <c r="G9" s="133">
        <v>210155</v>
      </c>
      <c r="H9" s="133">
        <v>124228</v>
      </c>
      <c r="I9" s="133">
        <v>69094</v>
      </c>
      <c r="J9" s="133">
        <v>290240</v>
      </c>
      <c r="K9" s="133">
        <v>-70092</v>
      </c>
      <c r="L9" s="133">
        <v>-150979</v>
      </c>
      <c r="M9" s="133">
        <v>86606</v>
      </c>
      <c r="N9" s="133">
        <v>-35828713</v>
      </c>
      <c r="O9" s="133">
        <v>75131</v>
      </c>
      <c r="P9" s="133"/>
      <c r="Q9" s="133">
        <v>146481</v>
      </c>
      <c r="R9" s="133"/>
      <c r="S9" s="133"/>
      <c r="T9" s="133">
        <v>1401151.5</v>
      </c>
      <c r="U9" s="133">
        <v>461787</v>
      </c>
      <c r="V9" s="133">
        <v>255735</v>
      </c>
      <c r="W9" s="133">
        <v>314285</v>
      </c>
      <c r="X9" s="133">
        <v>52103.5</v>
      </c>
      <c r="Y9" s="133">
        <v>208858.5</v>
      </c>
      <c r="Z9" s="133">
        <v>127943.5</v>
      </c>
      <c r="AA9" s="133">
        <v>1</v>
      </c>
      <c r="AB9" s="133">
        <v>0</v>
      </c>
    </row>
    <row r="10" spans="1:28">
      <c r="A10" s="134" t="s">
        <v>78</v>
      </c>
      <c r="B10" s="134">
        <v>1093651</v>
      </c>
      <c r="C10" s="134">
        <v>3309249</v>
      </c>
      <c r="D10" s="134">
        <v>1188783</v>
      </c>
      <c r="E10" s="134">
        <v>338139</v>
      </c>
      <c r="F10" s="134">
        <v>333042</v>
      </c>
      <c r="G10" s="134">
        <v>1975135</v>
      </c>
      <c r="H10" s="134">
        <v>484231</v>
      </c>
      <c r="I10" s="134">
        <v>76840</v>
      </c>
      <c r="J10" s="134">
        <v>2215598</v>
      </c>
      <c r="K10" s="134">
        <v>228709</v>
      </c>
      <c r="L10" s="134">
        <v>223723</v>
      </c>
      <c r="M10" s="134">
        <v>191010</v>
      </c>
      <c r="N10" s="134">
        <v>-193011</v>
      </c>
      <c r="O10" s="134">
        <v>1208.682</v>
      </c>
      <c r="P10" s="134">
        <v>223723</v>
      </c>
      <c r="Q10" s="134">
        <v>1638984</v>
      </c>
      <c r="R10" s="134">
        <v>404352</v>
      </c>
      <c r="S10" s="134">
        <v>1135266</v>
      </c>
      <c r="T10" s="134">
        <v>5461722</v>
      </c>
      <c r="U10" s="134">
        <v>1765624.5</v>
      </c>
      <c r="V10" s="134">
        <v>3403859.5</v>
      </c>
      <c r="W10" s="134">
        <v>3421949</v>
      </c>
      <c r="X10" s="134">
        <v>509046.5</v>
      </c>
      <c r="Y10" s="134">
        <v>682014.5</v>
      </c>
      <c r="Z10" s="134">
        <v>128759</v>
      </c>
      <c r="AA10" s="134">
        <v>0</v>
      </c>
      <c r="AB10" s="134">
        <v>1</v>
      </c>
    </row>
    <row r="11" spans="1:28" s="154" customFormat="1">
      <c r="A11" s="134" t="s">
        <v>284</v>
      </c>
      <c r="B11" s="134">
        <v>16263929</v>
      </c>
      <c r="C11" s="134">
        <v>67453126</v>
      </c>
      <c r="D11" s="134">
        <v>51974506</v>
      </c>
      <c r="E11" s="134">
        <v>9089174</v>
      </c>
      <c r="F11" s="134">
        <v>7451824</v>
      </c>
      <c r="G11" s="134">
        <v>14715788</v>
      </c>
      <c r="H11" s="134">
        <v>14752258</v>
      </c>
      <c r="I11" s="134">
        <v>4155498</v>
      </c>
      <c r="J11" s="134">
        <v>51189197</v>
      </c>
      <c r="K11" s="134">
        <v>6527850</v>
      </c>
      <c r="L11" s="134">
        <v>6414305</v>
      </c>
      <c r="M11" s="134">
        <v>28295431</v>
      </c>
      <c r="N11" s="134">
        <v>10849591</v>
      </c>
      <c r="O11" s="134">
        <v>40642329</v>
      </c>
      <c r="P11" s="134">
        <v>6414305</v>
      </c>
      <c r="Q11" s="134">
        <v>59988200</v>
      </c>
      <c r="R11" s="134">
        <v>25000000</v>
      </c>
      <c r="S11" s="134">
        <v>767937</v>
      </c>
      <c r="T11" s="134">
        <v>93880548</v>
      </c>
      <c r="U11" s="134">
        <v>72056024.5</v>
      </c>
      <c r="V11" s="134">
        <v>20695275.5</v>
      </c>
      <c r="W11" s="134">
        <v>69182401.5</v>
      </c>
      <c r="X11" s="134">
        <v>10451115</v>
      </c>
      <c r="Y11" s="134">
        <v>19939093</v>
      </c>
      <c r="Z11" s="134">
        <v>5574423</v>
      </c>
      <c r="AA11" s="134">
        <v>0</v>
      </c>
      <c r="AB11" s="133">
        <v>1</v>
      </c>
    </row>
    <row r="12" spans="1:28">
      <c r="A12" s="133" t="s">
        <v>409</v>
      </c>
      <c r="B12" s="133">
        <v>38876100</v>
      </c>
      <c r="C12" s="133">
        <v>227456190</v>
      </c>
      <c r="D12" s="133">
        <v>140903596</v>
      </c>
      <c r="E12" s="133">
        <v>34997066</v>
      </c>
      <c r="F12" s="133">
        <v>63880499</v>
      </c>
      <c r="G12" s="133">
        <v>84592091</v>
      </c>
      <c r="H12" s="133">
        <v>70004678</v>
      </c>
      <c r="I12" s="133">
        <v>20204603</v>
      </c>
      <c r="J12" s="133">
        <v>188580090</v>
      </c>
      <c r="K12" s="133">
        <v>36855428</v>
      </c>
      <c r="L12" s="133">
        <v>16133362</v>
      </c>
      <c r="M12" s="133">
        <v>6828652</v>
      </c>
      <c r="N12" s="133">
        <v>-113819</v>
      </c>
      <c r="O12" s="133">
        <v>361723036</v>
      </c>
      <c r="P12" s="133">
        <v>1613332</v>
      </c>
      <c r="Q12" s="133">
        <v>418158148</v>
      </c>
      <c r="R12" s="133">
        <v>27500000</v>
      </c>
      <c r="S12" s="133">
        <v>65360613</v>
      </c>
      <c r="T12" s="133">
        <v>362846937</v>
      </c>
      <c r="U12" s="133">
        <v>213732878</v>
      </c>
      <c r="V12" s="133">
        <v>146438108.5</v>
      </c>
      <c r="W12" s="133">
        <v>294388599</v>
      </c>
      <c r="X12" s="133">
        <v>96472348.5</v>
      </c>
      <c r="Y12" s="133">
        <v>107437247.5</v>
      </c>
      <c r="Z12" s="133">
        <v>36551638</v>
      </c>
      <c r="AA12" s="133">
        <v>0</v>
      </c>
      <c r="AB12" s="134">
        <v>1</v>
      </c>
    </row>
    <row r="13" spans="1:28" s="154" customFormat="1">
      <c r="A13" s="133" t="s">
        <v>323</v>
      </c>
      <c r="B13" s="133">
        <v>41629</v>
      </c>
      <c r="C13" s="133">
        <v>100059</v>
      </c>
      <c r="D13" s="133">
        <v>79233</v>
      </c>
      <c r="E13" s="133">
        <v>36628</v>
      </c>
      <c r="F13" s="133">
        <v>5545</v>
      </c>
      <c r="G13" s="133">
        <v>18335</v>
      </c>
      <c r="H13" s="133">
        <v>44008</v>
      </c>
      <c r="I13" s="133">
        <v>17983</v>
      </c>
      <c r="J13" s="133">
        <v>58430</v>
      </c>
      <c r="K13" s="133">
        <v>2690</v>
      </c>
      <c r="L13" s="133">
        <v>4347</v>
      </c>
      <c r="M13" s="133">
        <v>9112</v>
      </c>
      <c r="N13" s="133">
        <v>-6041</v>
      </c>
      <c r="O13" s="133">
        <v>67770</v>
      </c>
      <c r="P13" s="133">
        <v>4347</v>
      </c>
      <c r="Q13" s="133">
        <v>83026</v>
      </c>
      <c r="R13" s="133">
        <v>22000</v>
      </c>
      <c r="S13" s="133">
        <v>0</v>
      </c>
      <c r="T13" s="133">
        <v>155284.5</v>
      </c>
      <c r="U13" s="133">
        <v>124346</v>
      </c>
      <c r="V13" s="133">
        <v>27256</v>
      </c>
      <c r="W13" s="133">
        <v>87426</v>
      </c>
      <c r="X13" s="133">
        <v>8472.5</v>
      </c>
      <c r="Y13" s="133">
        <v>67711</v>
      </c>
      <c r="Z13" s="133">
        <v>33463</v>
      </c>
      <c r="AA13" s="133">
        <v>0</v>
      </c>
      <c r="AB13" s="133">
        <v>1</v>
      </c>
    </row>
    <row r="14" spans="1:28">
      <c r="A14" s="134" t="s">
        <v>259</v>
      </c>
      <c r="B14" s="134">
        <v>298578273</v>
      </c>
      <c r="C14" s="134">
        <v>151892034</v>
      </c>
      <c r="D14" s="134">
        <v>712129569</v>
      </c>
      <c r="E14" s="134">
        <v>182914128</v>
      </c>
      <c r="F14" s="134">
        <v>249348502</v>
      </c>
      <c r="G14" s="134">
        <v>746560039</v>
      </c>
      <c r="H14" s="134">
        <v>150053684</v>
      </c>
      <c r="I14" s="134">
        <v>154848241</v>
      </c>
      <c r="J14" s="134">
        <v>1220342061</v>
      </c>
      <c r="K14" s="134">
        <v>156756212</v>
      </c>
      <c r="L14" s="134">
        <v>60572549</v>
      </c>
      <c r="M14" s="134">
        <v>119135725</v>
      </c>
      <c r="N14" s="134">
        <v>50355702</v>
      </c>
      <c r="O14" s="134">
        <v>598313377</v>
      </c>
      <c r="P14" s="134">
        <v>60572549</v>
      </c>
      <c r="Q14" s="134">
        <v>708420988</v>
      </c>
      <c r="R14" s="134">
        <v>821096820</v>
      </c>
      <c r="S14" s="134">
        <v>143488203</v>
      </c>
      <c r="T14" s="134">
        <v>874437942</v>
      </c>
      <c r="U14" s="134">
        <v>1030147819</v>
      </c>
      <c r="V14" s="134">
        <v>1109870177.5</v>
      </c>
      <c r="W14" s="134">
        <v>1828274202</v>
      </c>
      <c r="X14" s="134">
        <v>353346770.5</v>
      </c>
      <c r="Y14" s="134">
        <v>212382898.5</v>
      </c>
      <c r="Z14" s="134">
        <v>211339561</v>
      </c>
      <c r="AA14" s="134">
        <v>0</v>
      </c>
      <c r="AB14" s="134">
        <v>1</v>
      </c>
    </row>
    <row r="15" spans="1:28" s="154" customFormat="1">
      <c r="A15" s="133" t="s">
        <v>228</v>
      </c>
      <c r="B15" s="133">
        <v>23906343</v>
      </c>
      <c r="C15" s="133">
        <v>68080788</v>
      </c>
      <c r="D15" s="133">
        <v>32118403</v>
      </c>
      <c r="E15" s="133">
        <v>21897585</v>
      </c>
      <c r="F15" s="133">
        <v>8933179</v>
      </c>
      <c r="G15" s="133">
        <v>125266550</v>
      </c>
      <c r="H15" s="133">
        <v>11652927</v>
      </c>
      <c r="I15" s="133">
        <v>16248034</v>
      </c>
      <c r="J15" s="133">
        <v>190026047</v>
      </c>
      <c r="K15" s="133">
        <v>9427309</v>
      </c>
      <c r="L15" s="133">
        <v>28466844</v>
      </c>
      <c r="M15" s="133">
        <v>120973593</v>
      </c>
      <c r="N15" s="133">
        <v>27409444</v>
      </c>
      <c r="O15" s="133">
        <v>48343047</v>
      </c>
      <c r="P15" s="133">
        <v>22384185</v>
      </c>
      <c r="Q15" s="133">
        <v>73219659</v>
      </c>
      <c r="R15" s="133">
        <v>64582949</v>
      </c>
      <c r="S15" s="133">
        <v>13633548</v>
      </c>
      <c r="T15" s="133">
        <v>100651459</v>
      </c>
      <c r="U15" s="133">
        <v>49233510</v>
      </c>
      <c r="V15" s="133">
        <v>192322601.5</v>
      </c>
      <c r="W15" s="133">
        <v>288161124.5</v>
      </c>
      <c r="X15" s="133">
        <v>14500742</v>
      </c>
      <c r="Y15" s="133">
        <v>17383543.5</v>
      </c>
      <c r="Z15" s="133">
        <v>23625143.5</v>
      </c>
      <c r="AA15" s="133">
        <v>0</v>
      </c>
      <c r="AB15" s="133">
        <v>1</v>
      </c>
    </row>
    <row r="16" spans="1:28">
      <c r="A16" s="134" t="s">
        <v>215</v>
      </c>
      <c r="B16" s="134">
        <v>78996005</v>
      </c>
      <c r="C16" s="134">
        <v>498317687</v>
      </c>
      <c r="D16" s="134">
        <v>221400172</v>
      </c>
      <c r="E16" s="134">
        <v>62607828</v>
      </c>
      <c r="F16" s="134">
        <v>740034</v>
      </c>
      <c r="G16" s="134">
        <v>261971441</v>
      </c>
      <c r="H16" s="134">
        <v>20089517</v>
      </c>
      <c r="I16" s="134">
        <v>62607828</v>
      </c>
      <c r="J16" s="134">
        <v>419321682</v>
      </c>
      <c r="K16" s="134">
        <v>99508149</v>
      </c>
      <c r="L16" s="134">
        <v>72353987</v>
      </c>
      <c r="M16" s="134">
        <v>200570621</v>
      </c>
      <c r="N16" s="134">
        <v>200429778</v>
      </c>
      <c r="O16" s="134">
        <v>60327637</v>
      </c>
      <c r="P16" s="134">
        <v>72353987</v>
      </c>
      <c r="Q16" s="134">
        <v>205228913</v>
      </c>
      <c r="R16" s="134">
        <v>89786400</v>
      </c>
      <c r="S16" s="134">
        <v>44893200</v>
      </c>
      <c r="T16" s="134">
        <v>784804521</v>
      </c>
      <c r="U16" s="134">
        <v>374274837.5</v>
      </c>
      <c r="V16" s="134">
        <v>388110572.5</v>
      </c>
      <c r="W16" s="134">
        <v>662764962</v>
      </c>
      <c r="X16" s="134">
        <v>1003595.5</v>
      </c>
      <c r="Y16" s="134">
        <v>35676645.5</v>
      </c>
      <c r="Z16" s="134">
        <v>96576919.5</v>
      </c>
      <c r="AA16" s="134">
        <v>0</v>
      </c>
      <c r="AB16" s="135">
        <v>1</v>
      </c>
    </row>
    <row r="17" spans="1:28">
      <c r="A17" s="133" t="s">
        <v>389</v>
      </c>
      <c r="B17" s="133">
        <v>449023</v>
      </c>
      <c r="C17" s="133">
        <v>1889157</v>
      </c>
      <c r="D17" s="133">
        <v>544214</v>
      </c>
      <c r="E17" s="133">
        <v>280047</v>
      </c>
      <c r="F17" s="133">
        <v>277848</v>
      </c>
      <c r="G17" s="133">
        <v>855974</v>
      </c>
      <c r="H17" s="133">
        <v>196692</v>
      </c>
      <c r="I17" s="133">
        <v>133566</v>
      </c>
      <c r="J17" s="133">
        <v>1440134</v>
      </c>
      <c r="K17" s="133">
        <v>106561</v>
      </c>
      <c r="L17" s="133">
        <v>62955</v>
      </c>
      <c r="M17" s="133">
        <v>54009</v>
      </c>
      <c r="N17" s="133">
        <v>54009</v>
      </c>
      <c r="O17" s="133">
        <v>631566</v>
      </c>
      <c r="P17" s="133">
        <v>62955</v>
      </c>
      <c r="Q17" s="133">
        <v>675327</v>
      </c>
      <c r="R17" s="133">
        <v>552958</v>
      </c>
      <c r="S17" s="133">
        <v>226373</v>
      </c>
      <c r="T17" s="133">
        <v>2814719</v>
      </c>
      <c r="U17" s="133">
        <v>823463.5</v>
      </c>
      <c r="V17" s="133">
        <v>1284846.5</v>
      </c>
      <c r="W17" s="133">
        <v>2136220</v>
      </c>
      <c r="X17" s="133">
        <v>409916.5</v>
      </c>
      <c r="Y17" s="133">
        <v>308635.5</v>
      </c>
      <c r="Z17" s="133">
        <v>188819.5</v>
      </c>
      <c r="AA17" s="133">
        <v>0</v>
      </c>
      <c r="AB17" s="133">
        <v>1</v>
      </c>
    </row>
    <row r="18" spans="1:28">
      <c r="A18" s="136" t="s">
        <v>521</v>
      </c>
      <c r="B18" s="137">
        <v>4062379</v>
      </c>
      <c r="C18" s="137">
        <v>7119190</v>
      </c>
      <c r="D18" s="137">
        <v>1294836</v>
      </c>
      <c r="E18" s="137">
        <v>2630583</v>
      </c>
      <c r="F18" s="137">
        <v>38492</v>
      </c>
      <c r="G18" s="137"/>
      <c r="H18" s="137">
        <v>791432</v>
      </c>
      <c r="I18" s="137">
        <v>721715</v>
      </c>
      <c r="J18" s="137">
        <v>3256674</v>
      </c>
      <c r="K18" s="137">
        <v>908831</v>
      </c>
      <c r="L18" s="137">
        <v>-21453</v>
      </c>
      <c r="M18" s="137">
        <v>197578</v>
      </c>
      <c r="N18" s="137">
        <v>-41707</v>
      </c>
      <c r="O18" s="137">
        <v>47.89</v>
      </c>
      <c r="P18" s="137">
        <v>182195</v>
      </c>
      <c r="Q18" s="137">
        <v>2604196</v>
      </c>
      <c r="R18" s="137" t="s">
        <v>528</v>
      </c>
      <c r="S18" s="137">
        <v>0</v>
      </c>
      <c r="T18" s="137">
        <v>10781540</v>
      </c>
      <c r="U18" s="137">
        <v>2059725</v>
      </c>
      <c r="V18" s="137">
        <v>0</v>
      </c>
      <c r="W18" s="137">
        <v>4914318</v>
      </c>
      <c r="X18" s="137">
        <v>66522</v>
      </c>
      <c r="Y18" s="137">
        <v>1296476</v>
      </c>
      <c r="Z18" s="137">
        <v>1211162</v>
      </c>
      <c r="AA18" s="137">
        <v>1</v>
      </c>
      <c r="AB18" s="137">
        <v>0</v>
      </c>
    </row>
    <row r="19" spans="1:28">
      <c r="A19" s="136" t="s">
        <v>522</v>
      </c>
      <c r="B19" s="137">
        <v>5678622</v>
      </c>
      <c r="C19" s="137">
        <v>9605936</v>
      </c>
      <c r="D19" s="137">
        <v>1508996</v>
      </c>
      <c r="E19" s="137">
        <v>309579</v>
      </c>
      <c r="F19" s="137">
        <v>8661</v>
      </c>
      <c r="G19" s="137"/>
      <c r="H19" s="137">
        <v>348677</v>
      </c>
      <c r="I19" s="137">
        <v>54437</v>
      </c>
      <c r="J19" s="137">
        <v>3870594</v>
      </c>
      <c r="K19" s="137">
        <v>-100419</v>
      </c>
      <c r="L19" s="137">
        <v>1732671</v>
      </c>
      <c r="M19" s="137">
        <v>1151658</v>
      </c>
      <c r="N19" s="137">
        <v>-549396</v>
      </c>
      <c r="O19" s="137">
        <v>33.21</v>
      </c>
      <c r="P19" s="137">
        <v>1850451</v>
      </c>
      <c r="Q19" s="137">
        <v>277285</v>
      </c>
      <c r="R19" s="137">
        <v>1944.5150000000001</v>
      </c>
      <c r="S19" s="137">
        <v>0</v>
      </c>
      <c r="T19" s="137">
        <v>14612926.5</v>
      </c>
      <c r="U19" s="137">
        <v>2009735.5</v>
      </c>
      <c r="V19" s="137">
        <v>0</v>
      </c>
      <c r="W19" s="137">
        <v>5806092.5</v>
      </c>
      <c r="X19" s="137">
        <v>13970.5</v>
      </c>
      <c r="Y19" s="137">
        <v>542976</v>
      </c>
      <c r="Z19" s="137">
        <v>93059</v>
      </c>
      <c r="AA19" s="137">
        <v>1</v>
      </c>
      <c r="AB19" s="137">
        <v>0</v>
      </c>
    </row>
    <row r="20" spans="1:28">
      <c r="A20" s="136" t="s">
        <v>523</v>
      </c>
      <c r="B20" s="137">
        <v>340870</v>
      </c>
      <c r="C20" s="137">
        <v>685948</v>
      </c>
      <c r="D20" s="137">
        <v>76615</v>
      </c>
      <c r="E20" s="137">
        <v>135935</v>
      </c>
      <c r="F20" s="137">
        <v>28819</v>
      </c>
      <c r="G20" s="137"/>
      <c r="H20" s="137">
        <v>45749</v>
      </c>
      <c r="I20" s="137">
        <v>27170</v>
      </c>
      <c r="J20" s="137">
        <v>339762</v>
      </c>
      <c r="K20" s="137">
        <v>-22418</v>
      </c>
      <c r="L20" s="137">
        <v>4725</v>
      </c>
      <c r="M20" s="137">
        <v>2046</v>
      </c>
      <c r="N20" s="137">
        <v>1550</v>
      </c>
      <c r="O20" s="137">
        <v>86.88</v>
      </c>
      <c r="P20" s="137">
        <v>10413</v>
      </c>
      <c r="Q20" s="137">
        <v>95094</v>
      </c>
      <c r="R20" s="137" t="s">
        <v>528</v>
      </c>
      <c r="S20" s="137">
        <v>0</v>
      </c>
      <c r="T20" s="137">
        <v>1031783</v>
      </c>
      <c r="U20" s="137">
        <v>111260</v>
      </c>
      <c r="V20" s="137">
        <v>0</v>
      </c>
      <c r="W20" s="137">
        <v>508028.5</v>
      </c>
      <c r="X20" s="137">
        <v>35843</v>
      </c>
      <c r="Y20" s="137">
        <v>70434</v>
      </c>
      <c r="Z20" s="137" t="e">
        <v>#VALUE!</v>
      </c>
      <c r="AA20" s="137">
        <v>1</v>
      </c>
      <c r="AB20" s="137">
        <v>0</v>
      </c>
    </row>
    <row r="21" spans="1:28">
      <c r="A21" s="136" t="s">
        <v>524</v>
      </c>
      <c r="B21" s="137">
        <v>105707000</v>
      </c>
      <c r="C21" s="137">
        <v>114491000</v>
      </c>
      <c r="D21" s="137">
        <v>12475000</v>
      </c>
      <c r="E21" s="137">
        <v>9704000</v>
      </c>
      <c r="F21" s="137">
        <v>2963000</v>
      </c>
      <c r="G21" s="137"/>
      <c r="H21" s="137">
        <v>5627000</v>
      </c>
      <c r="I21" s="137">
        <v>864000</v>
      </c>
      <c r="J21" s="137">
        <v>4614000</v>
      </c>
      <c r="K21" s="137">
        <v>7660000</v>
      </c>
      <c r="L21" s="137">
        <v>-2519000</v>
      </c>
      <c r="M21" s="137">
        <v>3885000</v>
      </c>
      <c r="N21" s="137">
        <v>-53000</v>
      </c>
      <c r="O21" s="137">
        <v>45.6</v>
      </c>
      <c r="P21" s="137">
        <v>1900000</v>
      </c>
      <c r="Q21" s="137">
        <v>27325000</v>
      </c>
      <c r="R21" s="137">
        <v>6066.3010000000004</v>
      </c>
      <c r="S21" s="137">
        <v>0</v>
      </c>
      <c r="T21" s="137">
        <v>168283000</v>
      </c>
      <c r="U21" s="137">
        <v>18340000</v>
      </c>
      <c r="V21" s="137">
        <v>0</v>
      </c>
      <c r="W21" s="137">
        <v>6033500</v>
      </c>
      <c r="X21" s="137">
        <v>4380500</v>
      </c>
      <c r="Y21" s="137">
        <v>7868500</v>
      </c>
      <c r="Z21" s="137">
        <v>1162000</v>
      </c>
      <c r="AA21" s="137">
        <v>1</v>
      </c>
      <c r="AB21" s="137">
        <v>0</v>
      </c>
    </row>
    <row r="22" spans="1:28">
      <c r="A22" s="136" t="s">
        <v>525</v>
      </c>
      <c r="B22" s="137">
        <v>4035550</v>
      </c>
      <c r="C22" s="137">
        <v>14364942</v>
      </c>
      <c r="D22" s="137">
        <v>5684287</v>
      </c>
      <c r="E22" s="137">
        <v>789484</v>
      </c>
      <c r="F22" s="137">
        <v>194617</v>
      </c>
      <c r="G22" s="137"/>
      <c r="H22" s="137">
        <v>3727100</v>
      </c>
      <c r="I22" s="137">
        <v>246025</v>
      </c>
      <c r="J22" s="137">
        <v>10325720</v>
      </c>
      <c r="K22" s="137">
        <v>763976</v>
      </c>
      <c r="L22" s="137">
        <v>459120</v>
      </c>
      <c r="M22" s="137">
        <v>1755226</v>
      </c>
      <c r="N22" s="137">
        <v>-612935</v>
      </c>
      <c r="O22" s="137">
        <v>51.8</v>
      </c>
      <c r="P22" s="137">
        <v>914567</v>
      </c>
      <c r="Q22" s="137">
        <v>1531624</v>
      </c>
      <c r="R22" s="137">
        <v>6960.98</v>
      </c>
      <c r="S22" s="137">
        <v>0</v>
      </c>
      <c r="T22" s="137">
        <v>21279289</v>
      </c>
      <c r="U22" s="137">
        <v>8229648.5</v>
      </c>
      <c r="V22" s="137">
        <v>0</v>
      </c>
      <c r="W22" s="137">
        <v>15326455</v>
      </c>
      <c r="X22" s="137">
        <v>284604.5</v>
      </c>
      <c r="Y22" s="137">
        <v>5605819</v>
      </c>
      <c r="Z22" s="137">
        <v>324993.5</v>
      </c>
      <c r="AA22" s="137">
        <v>1</v>
      </c>
      <c r="AB22" s="137">
        <v>0</v>
      </c>
    </row>
    <row r="23" spans="1:28">
      <c r="A23" s="136" t="s">
        <v>526</v>
      </c>
      <c r="B23" s="137">
        <v>1846258</v>
      </c>
      <c r="C23" s="137">
        <v>3693626</v>
      </c>
      <c r="D23" s="137">
        <v>946244</v>
      </c>
      <c r="E23" s="137">
        <v>734818</v>
      </c>
      <c r="F23" s="137">
        <v>384011</v>
      </c>
      <c r="G23" s="137"/>
      <c r="H23" s="137">
        <v>454994</v>
      </c>
      <c r="I23" s="137">
        <v>246630</v>
      </c>
      <c r="J23" s="137">
        <v>1847061</v>
      </c>
      <c r="K23" s="137">
        <v>152427</v>
      </c>
      <c r="L23" s="137">
        <v>80013</v>
      </c>
      <c r="M23" s="137">
        <v>61927</v>
      </c>
      <c r="N23" s="137">
        <v>-31012</v>
      </c>
      <c r="O23" s="137">
        <v>66.58</v>
      </c>
      <c r="P23" s="137">
        <v>139943</v>
      </c>
      <c r="Q23" s="137">
        <v>876926</v>
      </c>
      <c r="R23" s="137" t="s">
        <v>528</v>
      </c>
      <c r="S23" s="137">
        <v>0</v>
      </c>
      <c r="T23" s="137">
        <v>5439631.5</v>
      </c>
      <c r="U23" s="137">
        <v>1400737.5</v>
      </c>
      <c r="V23" s="137">
        <v>0</v>
      </c>
      <c r="W23" s="137">
        <v>2722744.5</v>
      </c>
      <c r="X23" s="137">
        <v>567414.5</v>
      </c>
      <c r="Y23" s="137">
        <v>685445.5</v>
      </c>
      <c r="Z23" s="137">
        <v>385285</v>
      </c>
      <c r="AA23" s="137">
        <v>1</v>
      </c>
      <c r="AB23" s="137">
        <v>0</v>
      </c>
    </row>
    <row r="24" spans="1:28">
      <c r="A24" s="136" t="s">
        <v>527</v>
      </c>
      <c r="B24" s="137">
        <v>62346</v>
      </c>
      <c r="C24" s="137">
        <v>138238</v>
      </c>
      <c r="D24" s="137">
        <v>38237</v>
      </c>
      <c r="E24" s="137">
        <v>34644</v>
      </c>
      <c r="F24" s="137">
        <v>23573</v>
      </c>
      <c r="G24" s="137"/>
      <c r="H24" s="137">
        <v>12936</v>
      </c>
      <c r="I24" s="137">
        <v>11247</v>
      </c>
      <c r="J24" s="137">
        <v>75892</v>
      </c>
      <c r="K24" s="137">
        <v>7004</v>
      </c>
      <c r="L24" s="137"/>
      <c r="M24" s="137">
        <v>1481</v>
      </c>
      <c r="N24" s="137">
        <v>851</v>
      </c>
      <c r="O24" s="137">
        <v>82.9</v>
      </c>
      <c r="P24" s="137"/>
      <c r="Q24" s="137">
        <v>47775</v>
      </c>
      <c r="R24" s="137" t="s">
        <v>528</v>
      </c>
      <c r="S24" s="137">
        <v>0</v>
      </c>
      <c r="T24" s="137">
        <v>210048</v>
      </c>
      <c r="U24" s="137">
        <v>56029</v>
      </c>
      <c r="V24" s="137">
        <v>0</v>
      </c>
      <c r="W24" s="137">
        <v>117371</v>
      </c>
      <c r="X24" s="137">
        <v>33029.5</v>
      </c>
      <c r="Y24" s="137">
        <v>19931.5</v>
      </c>
      <c r="Z24" s="137">
        <v>14037</v>
      </c>
      <c r="AA24" s="137">
        <v>1</v>
      </c>
      <c r="AB24" s="137">
        <v>0</v>
      </c>
    </row>
    <row r="25" spans="1:28">
      <c r="A25" s="136" t="s">
        <v>520</v>
      </c>
      <c r="B25" s="137">
        <v>280599</v>
      </c>
      <c r="C25" s="137">
        <v>696733</v>
      </c>
      <c r="D25" s="137">
        <v>126989</v>
      </c>
      <c r="E25" s="137">
        <v>229982</v>
      </c>
      <c r="F25" s="137">
        <v>9727</v>
      </c>
      <c r="G25" s="137"/>
      <c r="H25" s="137">
        <v>58369</v>
      </c>
      <c r="I25" s="137">
        <v>7535</v>
      </c>
      <c r="J25" s="137">
        <v>408618</v>
      </c>
      <c r="K25" s="137">
        <v>37285</v>
      </c>
      <c r="L25" s="137">
        <v>14036</v>
      </c>
      <c r="M25" s="137">
        <v>55235</v>
      </c>
      <c r="N25" s="137">
        <v>64580</v>
      </c>
      <c r="O25" s="137">
        <v>79.33</v>
      </c>
      <c r="P25" s="137">
        <v>15173</v>
      </c>
      <c r="Q25" s="137">
        <v>98408</v>
      </c>
      <c r="R25" s="137"/>
      <c r="S25" s="137" t="s">
        <v>528</v>
      </c>
      <c r="T25" s="137">
        <v>1136124</v>
      </c>
      <c r="U25" s="137">
        <v>238837</v>
      </c>
      <c r="V25" s="137">
        <v>0</v>
      </c>
      <c r="W25" s="137">
        <v>657849</v>
      </c>
      <c r="X25" s="137">
        <v>15818.5</v>
      </c>
      <c r="Y25" s="137">
        <v>102355</v>
      </c>
      <c r="Z25" s="137">
        <v>15829.5</v>
      </c>
      <c r="AA25" s="137">
        <v>1</v>
      </c>
      <c r="AB25" s="137">
        <v>0</v>
      </c>
    </row>
    <row r="26" spans="1:28">
      <c r="A26" s="134" t="s">
        <v>547</v>
      </c>
      <c r="B26" s="134">
        <v>104892</v>
      </c>
      <c r="C26" s="134">
        <v>1376946</v>
      </c>
      <c r="D26" s="134">
        <v>393500</v>
      </c>
      <c r="E26" s="134">
        <v>94071</v>
      </c>
      <c r="F26" s="134">
        <v>132694</v>
      </c>
      <c r="G26" s="134"/>
      <c r="H26" s="134">
        <v>104066</v>
      </c>
      <c r="I26" s="134">
        <v>60107</v>
      </c>
      <c r="J26" s="134">
        <v>1270554</v>
      </c>
      <c r="K26" s="134">
        <v>128127</v>
      </c>
      <c r="L26" s="134">
        <v>40810</v>
      </c>
      <c r="M26" s="134">
        <v>137144</v>
      </c>
      <c r="N26" s="134">
        <v>48890</v>
      </c>
      <c r="O26" s="134">
        <v>66.36</v>
      </c>
      <c r="P26" s="134">
        <v>52274</v>
      </c>
      <c r="Q26" s="134">
        <v>548322</v>
      </c>
      <c r="R26" s="134" t="s">
        <v>528</v>
      </c>
      <c r="S26" s="134">
        <v>0</v>
      </c>
      <c r="T26" s="134">
        <v>2061362</v>
      </c>
      <c r="U26" s="134">
        <v>627207.5</v>
      </c>
      <c r="V26" s="134">
        <v>0</v>
      </c>
      <c r="W26" s="134">
        <v>1896547.5</v>
      </c>
      <c r="X26" s="134">
        <v>195417.5</v>
      </c>
      <c r="Y26" s="134">
        <v>176255</v>
      </c>
      <c r="Z26" s="134">
        <v>91691</v>
      </c>
      <c r="AA26" s="134">
        <v>0</v>
      </c>
      <c r="AB26" s="134">
        <v>1</v>
      </c>
    </row>
    <row r="27" spans="1:28">
      <c r="A27" s="134" t="s">
        <v>549</v>
      </c>
      <c r="B27" s="134">
        <v>62991</v>
      </c>
      <c r="C27" s="134">
        <v>470964</v>
      </c>
      <c r="D27" s="134">
        <v>81652</v>
      </c>
      <c r="E27" s="134">
        <v>58216</v>
      </c>
      <c r="F27" s="134">
        <v>16264</v>
      </c>
      <c r="G27" s="134"/>
      <c r="H27" s="134">
        <v>11746</v>
      </c>
      <c r="I27" s="134">
        <v>3812</v>
      </c>
      <c r="J27" s="134">
        <v>402019</v>
      </c>
      <c r="K27" s="134">
        <v>2841</v>
      </c>
      <c r="L27" s="134">
        <v>12562</v>
      </c>
      <c r="M27" s="134">
        <v>51615</v>
      </c>
      <c r="N27" s="134">
        <v>-168</v>
      </c>
      <c r="O27" s="134">
        <v>88.21</v>
      </c>
      <c r="P27" s="134">
        <v>13108</v>
      </c>
      <c r="Q27" s="134">
        <v>52178</v>
      </c>
      <c r="R27" s="134"/>
      <c r="S27" s="134">
        <v>0</v>
      </c>
      <c r="T27" s="134">
        <v>727401</v>
      </c>
      <c r="U27" s="134">
        <v>125173</v>
      </c>
      <c r="V27" s="134">
        <v>0</v>
      </c>
      <c r="W27" s="134">
        <v>620971.5</v>
      </c>
      <c r="X27" s="134">
        <v>25978</v>
      </c>
      <c r="Y27" s="134">
        <v>19830</v>
      </c>
      <c r="Z27" s="134">
        <v>8217</v>
      </c>
      <c r="AA27" s="134">
        <v>0</v>
      </c>
      <c r="AB27" s="134">
        <v>1</v>
      </c>
    </row>
    <row r="28" spans="1:28">
      <c r="A28" s="134" t="s">
        <v>550</v>
      </c>
      <c r="B28" s="134">
        <v>193097</v>
      </c>
      <c r="C28" s="134">
        <v>409792</v>
      </c>
      <c r="D28" s="134">
        <v>174519</v>
      </c>
      <c r="E28" s="134">
        <v>114743</v>
      </c>
      <c r="F28" s="134">
        <v>90698</v>
      </c>
      <c r="G28" s="134"/>
      <c r="H28" s="134">
        <v>67902</v>
      </c>
      <c r="I28" s="134">
        <v>42383</v>
      </c>
      <c r="J28" s="134">
        <v>216695</v>
      </c>
      <c r="K28" s="134">
        <v>45833</v>
      </c>
      <c r="L28" s="134">
        <v>2891</v>
      </c>
      <c r="M28" s="134">
        <v>13616</v>
      </c>
      <c r="N28" s="134">
        <v>-1857</v>
      </c>
      <c r="O28" s="134">
        <v>59.78</v>
      </c>
      <c r="P28" s="134">
        <v>11549</v>
      </c>
      <c r="Q28" s="134">
        <v>264806</v>
      </c>
      <c r="R28" s="134"/>
      <c r="S28" s="134">
        <v>0</v>
      </c>
      <c r="T28" s="134">
        <v>614782</v>
      </c>
      <c r="U28" s="134">
        <v>260629.5</v>
      </c>
      <c r="V28" s="134">
        <v>0</v>
      </c>
      <c r="W28" s="134">
        <v>328647.5</v>
      </c>
      <c r="X28" s="134">
        <v>134037.5</v>
      </c>
      <c r="Y28" s="134">
        <v>102079.5</v>
      </c>
      <c r="Z28" s="134">
        <v>65334.5</v>
      </c>
      <c r="AA28" s="134">
        <v>0</v>
      </c>
      <c r="AB28" s="134">
        <v>1</v>
      </c>
    </row>
    <row r="29" spans="1:28">
      <c r="A29" s="134" t="s">
        <v>551</v>
      </c>
      <c r="B29" s="134">
        <v>449023</v>
      </c>
      <c r="C29" s="134">
        <v>1889157</v>
      </c>
      <c r="D29" s="134">
        <v>544214</v>
      </c>
      <c r="E29" s="134">
        <v>280047</v>
      </c>
      <c r="F29" s="134">
        <v>277848</v>
      </c>
      <c r="G29" s="134"/>
      <c r="H29" s="134">
        <v>173983</v>
      </c>
      <c r="I29" s="134">
        <v>78219</v>
      </c>
      <c r="J29" s="134">
        <v>1440134</v>
      </c>
      <c r="K29" s="134">
        <v>110149</v>
      </c>
      <c r="L29" s="134"/>
      <c r="M29" s="134">
        <v>69674</v>
      </c>
      <c r="N29" s="134">
        <v>801</v>
      </c>
      <c r="O29" s="134">
        <v>87.01</v>
      </c>
      <c r="P29" s="134"/>
      <c r="Q29" s="134">
        <v>675327</v>
      </c>
      <c r="R29" s="134" t="s">
        <v>528</v>
      </c>
      <c r="S29" s="134">
        <v>0</v>
      </c>
      <c r="T29" s="134">
        <v>2814719</v>
      </c>
      <c r="U29" s="134">
        <v>823463.5</v>
      </c>
      <c r="V29" s="134">
        <v>0</v>
      </c>
      <c r="W29" s="134">
        <v>2136220</v>
      </c>
      <c r="X29" s="134">
        <v>409916.5</v>
      </c>
      <c r="Y29" s="134">
        <v>273757.5</v>
      </c>
      <c r="Z29" s="134">
        <v>105186</v>
      </c>
      <c r="AA29" s="134">
        <v>0</v>
      </c>
      <c r="AB29" s="134">
        <v>1</v>
      </c>
    </row>
    <row r="30" spans="1:28">
      <c r="A30" s="134" t="s">
        <v>552</v>
      </c>
      <c r="B30" s="134">
        <v>362344</v>
      </c>
      <c r="C30" s="134">
        <v>1256067</v>
      </c>
      <c r="D30" s="134">
        <v>264016</v>
      </c>
      <c r="E30" s="134">
        <v>279970</v>
      </c>
      <c r="F30" s="134">
        <v>89040</v>
      </c>
      <c r="G30" s="134"/>
      <c r="H30" s="134">
        <v>96872</v>
      </c>
      <c r="I30" s="134">
        <v>42454</v>
      </c>
      <c r="J30" s="134">
        <v>893723</v>
      </c>
      <c r="K30" s="134">
        <v>46035</v>
      </c>
      <c r="L30" s="134">
        <v>50859</v>
      </c>
      <c r="M30" s="134">
        <v>73409</v>
      </c>
      <c r="N30" s="134">
        <v>-15717</v>
      </c>
      <c r="O30" s="134">
        <v>73.89</v>
      </c>
      <c r="P30" s="134">
        <v>56034</v>
      </c>
      <c r="Q30" s="134">
        <v>406817</v>
      </c>
      <c r="R30" s="134" t="s">
        <v>528</v>
      </c>
      <c r="S30" s="134">
        <v>0</v>
      </c>
      <c r="T30" s="134">
        <v>1826588.5</v>
      </c>
      <c r="U30" s="134">
        <v>394005.5</v>
      </c>
      <c r="V30" s="134">
        <v>0</v>
      </c>
      <c r="W30" s="134">
        <v>1317235.5</v>
      </c>
      <c r="X30" s="134">
        <v>144853.5</v>
      </c>
      <c r="Y30" s="134">
        <v>136114.5</v>
      </c>
      <c r="Z30" s="134">
        <v>58057</v>
      </c>
      <c r="AA30" s="134">
        <v>0</v>
      </c>
      <c r="AB30" s="134">
        <v>1</v>
      </c>
    </row>
    <row r="31" spans="1:28">
      <c r="A31" s="134" t="s">
        <v>553</v>
      </c>
      <c r="B31" s="134">
        <v>431148</v>
      </c>
      <c r="C31" s="134">
        <v>4719852</v>
      </c>
      <c r="D31" s="134">
        <v>1046541</v>
      </c>
      <c r="E31" s="134">
        <v>232819</v>
      </c>
      <c r="F31" s="134">
        <v>0</v>
      </c>
      <c r="G31" s="134"/>
      <c r="H31" s="134">
        <v>129756</v>
      </c>
      <c r="I31" s="134">
        <v>89025</v>
      </c>
      <c r="J31" s="134">
        <v>3717802</v>
      </c>
      <c r="K31" s="134">
        <v>114804</v>
      </c>
      <c r="L31" s="134">
        <v>150587</v>
      </c>
      <c r="M31" s="134">
        <v>339226</v>
      </c>
      <c r="N31" s="134">
        <v>13036</v>
      </c>
      <c r="O31" s="134">
        <v>63.06</v>
      </c>
      <c r="P31" s="134">
        <v>167200</v>
      </c>
      <c r="Q31" s="134">
        <v>297826</v>
      </c>
      <c r="R31" s="134">
        <v>2000</v>
      </c>
      <c r="S31" s="134">
        <v>570902</v>
      </c>
      <c r="T31" s="134">
        <v>7097343.5</v>
      </c>
      <c r="U31" s="134">
        <v>1533714.5</v>
      </c>
      <c r="V31" s="134">
        <v>0</v>
      </c>
      <c r="W31" s="134">
        <v>5593840</v>
      </c>
      <c r="X31" s="134">
        <v>0</v>
      </c>
      <c r="Y31" s="134">
        <v>179816.5</v>
      </c>
      <c r="Z31" s="134">
        <v>138063</v>
      </c>
      <c r="AA31" s="134">
        <v>0</v>
      </c>
      <c r="AB31" s="134">
        <v>1</v>
      </c>
    </row>
    <row r="32" spans="1:28">
      <c r="A32" s="134" t="s">
        <v>554</v>
      </c>
      <c r="B32" s="134">
        <v>1507377</v>
      </c>
      <c r="C32" s="134">
        <v>4862247</v>
      </c>
      <c r="D32" s="134">
        <v>3513805</v>
      </c>
      <c r="E32" s="134">
        <v>1371609</v>
      </c>
      <c r="F32" s="134">
        <v>248570</v>
      </c>
      <c r="G32" s="134"/>
      <c r="H32" s="134">
        <v>3036696</v>
      </c>
      <c r="I32" s="134">
        <v>208700</v>
      </c>
      <c r="J32" s="134">
        <v>3354870</v>
      </c>
      <c r="K32" s="134">
        <v>365523</v>
      </c>
      <c r="L32" s="134">
        <v>206758</v>
      </c>
      <c r="M32" s="134">
        <v>181251</v>
      </c>
      <c r="N32" s="134">
        <v>449843</v>
      </c>
      <c r="O32" s="134">
        <v>76.11</v>
      </c>
      <c r="P32" s="134">
        <v>233364</v>
      </c>
      <c r="Q32" s="134">
        <v>1629204</v>
      </c>
      <c r="R32" s="134"/>
      <c r="S32" s="134">
        <v>0</v>
      </c>
      <c r="T32" s="134">
        <v>7169911.5</v>
      </c>
      <c r="U32" s="134">
        <v>5148321.5</v>
      </c>
      <c r="V32" s="134">
        <v>0</v>
      </c>
      <c r="W32" s="134">
        <v>5068329.5</v>
      </c>
      <c r="X32" s="134">
        <v>361978</v>
      </c>
      <c r="Y32" s="134">
        <v>4113293</v>
      </c>
      <c r="Z32" s="134">
        <v>299255</v>
      </c>
      <c r="AA32" s="134">
        <v>0</v>
      </c>
      <c r="AB32" s="134">
        <v>1</v>
      </c>
    </row>
    <row r="33" spans="1:28">
      <c r="A33" s="134" t="s">
        <v>555</v>
      </c>
      <c r="B33" s="134">
        <v>533391</v>
      </c>
      <c r="C33" s="134">
        <v>1257601</v>
      </c>
      <c r="D33" s="134">
        <v>334479</v>
      </c>
      <c r="E33" s="134">
        <v>317104</v>
      </c>
      <c r="F33" s="134">
        <v>16186</v>
      </c>
      <c r="G33" s="134"/>
      <c r="H33" s="134">
        <v>179097</v>
      </c>
      <c r="I33" s="134">
        <v>128733</v>
      </c>
      <c r="J33" s="134">
        <v>724210</v>
      </c>
      <c r="K33" s="134">
        <v>214413</v>
      </c>
      <c r="L33" s="134">
        <v>123274</v>
      </c>
      <c r="M33" s="134">
        <v>139196</v>
      </c>
      <c r="N33" s="134">
        <v>58890</v>
      </c>
      <c r="O33" s="134">
        <v>74.52</v>
      </c>
      <c r="P33" s="134">
        <v>137233</v>
      </c>
      <c r="Q33" s="134">
        <v>781337</v>
      </c>
      <c r="R33" s="134"/>
      <c r="S33" s="134">
        <v>0</v>
      </c>
      <c r="T33" s="134">
        <v>1861417.5</v>
      </c>
      <c r="U33" s="134">
        <v>568305.5</v>
      </c>
      <c r="V33" s="134">
        <v>0</v>
      </c>
      <c r="W33" s="134">
        <v>1082870</v>
      </c>
      <c r="X33" s="134">
        <v>24548</v>
      </c>
      <c r="Y33" s="134">
        <v>293942</v>
      </c>
      <c r="Z33" s="134">
        <v>188952.5</v>
      </c>
      <c r="AA33" s="134">
        <v>0</v>
      </c>
      <c r="AB33" s="134">
        <v>1</v>
      </c>
    </row>
    <row r="34" spans="1:28">
      <c r="A34" s="134" t="s">
        <v>556</v>
      </c>
      <c r="B34" s="134">
        <v>107283</v>
      </c>
      <c r="C34" s="134">
        <v>559194</v>
      </c>
      <c r="D34" s="134">
        <v>324480</v>
      </c>
      <c r="E34" s="134">
        <v>94886</v>
      </c>
      <c r="F34" s="134">
        <v>40251</v>
      </c>
      <c r="G34" s="134"/>
      <c r="H34" s="134">
        <v>174273</v>
      </c>
      <c r="I34" s="134">
        <v>26591</v>
      </c>
      <c r="J34" s="134">
        <v>444499</v>
      </c>
      <c r="K34" s="134">
        <v>103790</v>
      </c>
      <c r="L34" s="134">
        <v>-249807</v>
      </c>
      <c r="M34" s="134">
        <v>101936</v>
      </c>
      <c r="N34" s="134">
        <v>149516</v>
      </c>
      <c r="O34" s="134">
        <v>81.83</v>
      </c>
      <c r="P34" s="134">
        <v>-227307</v>
      </c>
      <c r="Q34" s="134">
        <v>299087</v>
      </c>
      <c r="R34" s="134"/>
      <c r="S34" s="134">
        <v>0</v>
      </c>
      <c r="T34" s="134">
        <v>862191.5</v>
      </c>
      <c r="U34" s="134">
        <v>553854.5</v>
      </c>
      <c r="V34" s="134">
        <v>0</v>
      </c>
      <c r="W34" s="134">
        <v>694636</v>
      </c>
      <c r="X34" s="134">
        <v>54148</v>
      </c>
      <c r="Y34" s="134">
        <v>261892</v>
      </c>
      <c r="Z34" s="134">
        <v>34397</v>
      </c>
      <c r="AA34" s="134">
        <v>0</v>
      </c>
      <c r="AB34" s="134">
        <v>1</v>
      </c>
    </row>
    <row r="35" spans="1:28">
      <c r="A35" s="134" t="s">
        <v>557</v>
      </c>
      <c r="B35" s="134">
        <v>1042424</v>
      </c>
      <c r="C35" s="134">
        <v>3248529</v>
      </c>
      <c r="D35" s="134">
        <v>1792807</v>
      </c>
      <c r="E35" s="134">
        <v>739664</v>
      </c>
      <c r="F35" s="134">
        <v>419819</v>
      </c>
      <c r="G35" s="134"/>
      <c r="H35" s="134">
        <v>1207889</v>
      </c>
      <c r="I35" s="134">
        <v>91795</v>
      </c>
      <c r="J35" s="134">
        <v>2176245</v>
      </c>
      <c r="K35" s="134">
        <v>18654</v>
      </c>
      <c r="L35" s="134">
        <v>230361</v>
      </c>
      <c r="M35" s="134">
        <v>156862</v>
      </c>
      <c r="N35" s="134">
        <v>17010</v>
      </c>
      <c r="O35" s="134">
        <v>36.43</v>
      </c>
      <c r="P35" s="134">
        <v>254344</v>
      </c>
      <c r="Q35" s="134">
        <v>1442257</v>
      </c>
      <c r="R35" s="134" t="s">
        <v>528</v>
      </c>
      <c r="S35" s="134">
        <v>0</v>
      </c>
      <c r="T35" s="134">
        <v>4976446</v>
      </c>
      <c r="U35" s="134">
        <v>2745420</v>
      </c>
      <c r="V35" s="134">
        <v>0</v>
      </c>
      <c r="W35" s="134">
        <v>3277036.5</v>
      </c>
      <c r="X35" s="134">
        <v>665590</v>
      </c>
      <c r="Y35" s="134">
        <v>1827211.5</v>
      </c>
      <c r="Z35" s="134">
        <v>224160</v>
      </c>
      <c r="AA35" s="134">
        <v>0</v>
      </c>
      <c r="AB35" s="134">
        <v>1</v>
      </c>
    </row>
    <row r="36" spans="1:28">
      <c r="A36" s="134" t="s">
        <v>558</v>
      </c>
      <c r="B36" s="134">
        <v>298578</v>
      </c>
      <c r="C36" s="134">
        <v>1518920</v>
      </c>
      <c r="D36" s="134">
        <v>712130</v>
      </c>
      <c r="E36" s="134">
        <v>182914</v>
      </c>
      <c r="F36" s="134">
        <v>249349</v>
      </c>
      <c r="G36" s="134"/>
      <c r="H36" s="134">
        <v>150054</v>
      </c>
      <c r="I36" s="134">
        <v>81891</v>
      </c>
      <c r="J36" s="134">
        <v>1220342</v>
      </c>
      <c r="K36" s="134">
        <v>165980</v>
      </c>
      <c r="L36" s="134"/>
      <c r="M36" s="134">
        <v>312727</v>
      </c>
      <c r="N36" s="134">
        <v>-9345</v>
      </c>
      <c r="O36" s="134">
        <v>76.790000000000006</v>
      </c>
      <c r="P36" s="134"/>
      <c r="Q36" s="134">
        <v>708421</v>
      </c>
      <c r="R36" s="134" t="s">
        <v>528</v>
      </c>
      <c r="S36" s="134">
        <v>0</v>
      </c>
      <c r="T36" s="134">
        <v>2241466</v>
      </c>
      <c r="U36" s="134">
        <v>1042848</v>
      </c>
      <c r="V36" s="134">
        <v>0</v>
      </c>
      <c r="W36" s="134">
        <v>1828274</v>
      </c>
      <c r="X36" s="134">
        <v>366047</v>
      </c>
      <c r="Y36" s="134">
        <v>212383</v>
      </c>
      <c r="Z36" s="134">
        <v>102073</v>
      </c>
      <c r="AA36" s="134">
        <v>0</v>
      </c>
      <c r="AB36" s="134">
        <v>1</v>
      </c>
    </row>
    <row r="37" spans="1:28">
      <c r="A37" s="134" t="s">
        <v>559</v>
      </c>
      <c r="B37" s="134">
        <v>266910</v>
      </c>
      <c r="C37" s="134">
        <v>2254634</v>
      </c>
      <c r="D37" s="134">
        <v>1387333</v>
      </c>
      <c r="E37" s="134">
        <v>266079</v>
      </c>
      <c r="F37" s="134">
        <v>0</v>
      </c>
      <c r="G37" s="134"/>
      <c r="H37" s="134">
        <v>175333</v>
      </c>
      <c r="I37" s="134">
        <v>441</v>
      </c>
      <c r="J37" s="134">
        <v>1987724</v>
      </c>
      <c r="K37" s="134">
        <v>-65046</v>
      </c>
      <c r="L37" s="134">
        <v>318662</v>
      </c>
      <c r="M37" s="134">
        <v>856405</v>
      </c>
      <c r="N37" s="134">
        <v>-366940</v>
      </c>
      <c r="O37" s="134">
        <v>27.68</v>
      </c>
      <c r="P37" s="134">
        <v>318929</v>
      </c>
      <c r="Q37" s="134">
        <v>268263</v>
      </c>
      <c r="R37" s="134" t="s">
        <v>528</v>
      </c>
      <c r="S37" s="134">
        <v>0</v>
      </c>
      <c r="T37" s="134">
        <v>3387294</v>
      </c>
      <c r="U37" s="134">
        <v>1817975.5</v>
      </c>
      <c r="V37" s="134">
        <v>0</v>
      </c>
      <c r="W37" s="134">
        <v>2978002</v>
      </c>
      <c r="X37" s="134">
        <v>40</v>
      </c>
      <c r="Y37" s="134">
        <v>182296</v>
      </c>
      <c r="Z37" s="134">
        <v>10244.5</v>
      </c>
      <c r="AA37" s="134">
        <v>0</v>
      </c>
      <c r="AB37" s="134">
        <v>1</v>
      </c>
    </row>
    <row r="38" spans="1:28">
      <c r="A38" s="138" t="s">
        <v>560</v>
      </c>
      <c r="B38" s="134">
        <v>78996</v>
      </c>
      <c r="C38" s="134">
        <v>498318</v>
      </c>
      <c r="D38" s="134">
        <v>221400</v>
      </c>
      <c r="E38" s="134">
        <v>62608</v>
      </c>
      <c r="F38" s="134">
        <v>740</v>
      </c>
      <c r="G38" s="134"/>
      <c r="H38" s="134">
        <v>11334</v>
      </c>
      <c r="I38" s="134">
        <v>11560</v>
      </c>
      <c r="J38" s="134">
        <v>405412</v>
      </c>
      <c r="K38" s="134">
        <v>104445</v>
      </c>
      <c r="L38" s="134">
        <v>42485</v>
      </c>
      <c r="M38" s="134">
        <v>200571</v>
      </c>
      <c r="N38" s="134">
        <v>73477</v>
      </c>
      <c r="O38" s="134">
        <v>27.37</v>
      </c>
      <c r="P38" s="134">
        <v>44974</v>
      </c>
      <c r="Q38" s="134">
        <v>199855</v>
      </c>
      <c r="R38" s="134"/>
      <c r="S38" s="134">
        <v>0</v>
      </c>
      <c r="T38" s="134">
        <v>784805</v>
      </c>
      <c r="U38" s="134">
        <v>369274.5</v>
      </c>
      <c r="V38" s="134">
        <v>0</v>
      </c>
      <c r="W38" s="134">
        <v>641481</v>
      </c>
      <c r="X38" s="134">
        <v>1003.5</v>
      </c>
      <c r="Y38" s="134">
        <v>17847</v>
      </c>
      <c r="Z38" s="134">
        <v>16624</v>
      </c>
      <c r="AA38" s="134">
        <v>0</v>
      </c>
      <c r="AB38" s="134">
        <v>1</v>
      </c>
    </row>
    <row r="39" spans="1:28">
      <c r="A39" s="138" t="s">
        <v>561</v>
      </c>
      <c r="B39" s="134">
        <v>1892244</v>
      </c>
      <c r="C39" s="134">
        <v>4304946</v>
      </c>
      <c r="D39" s="134">
        <v>1153683</v>
      </c>
      <c r="E39" s="134">
        <v>415902</v>
      </c>
      <c r="F39" s="134">
        <v>352009</v>
      </c>
      <c r="G39" s="134"/>
      <c r="H39" s="134">
        <v>395567</v>
      </c>
      <c r="I39" s="134">
        <v>103838</v>
      </c>
      <c r="J39" s="134">
        <v>2199105</v>
      </c>
      <c r="K39" s="134">
        <v>414464</v>
      </c>
      <c r="L39" s="134">
        <v>213962</v>
      </c>
      <c r="M39" s="134">
        <v>195988</v>
      </c>
      <c r="N39" s="134">
        <v>238665</v>
      </c>
      <c r="O39" s="134">
        <v>29.04</v>
      </c>
      <c r="P39" s="134">
        <v>252422</v>
      </c>
      <c r="Q39" s="134">
        <v>1611413</v>
      </c>
      <c r="R39" s="134"/>
      <c r="S39" s="134">
        <v>0</v>
      </c>
      <c r="T39" s="134">
        <v>6640175</v>
      </c>
      <c r="U39" s="134">
        <v>1937115.5</v>
      </c>
      <c r="V39" s="134">
        <v>0</v>
      </c>
      <c r="W39" s="134">
        <v>3403327.5</v>
      </c>
      <c r="X39" s="134">
        <v>548754.5</v>
      </c>
      <c r="Y39" s="134">
        <v>692918</v>
      </c>
      <c r="Z39" s="134">
        <v>149050.5</v>
      </c>
      <c r="AA39" s="134">
        <v>0</v>
      </c>
      <c r="AB39" s="134">
        <v>1</v>
      </c>
    </row>
    <row r="40" spans="1:28" s="157" customFormat="1">
      <c r="A40" s="156" t="s">
        <v>543</v>
      </c>
      <c r="B40" s="156">
        <v>732343</v>
      </c>
      <c r="C40" s="156">
        <v>1023568</v>
      </c>
      <c r="D40" s="156">
        <v>63147</v>
      </c>
      <c r="E40" s="156">
        <v>730602</v>
      </c>
      <c r="F40" s="156" t="s">
        <v>541</v>
      </c>
      <c r="G40" s="156">
        <v>960421</v>
      </c>
      <c r="H40" s="156">
        <v>25760</v>
      </c>
      <c r="I40" s="156" t="s">
        <v>541</v>
      </c>
      <c r="J40" s="156">
        <v>291225</v>
      </c>
      <c r="K40" s="156" t="s">
        <v>541</v>
      </c>
      <c r="L40" s="156">
        <v>10028</v>
      </c>
      <c r="M40" s="156">
        <v>26251</v>
      </c>
      <c r="N40" s="156">
        <v>-6950</v>
      </c>
      <c r="O40" s="156" t="s">
        <v>541</v>
      </c>
      <c r="P40" s="156">
        <v>18710</v>
      </c>
      <c r="Q40" s="156">
        <v>127700</v>
      </c>
      <c r="R40" s="156">
        <v>551666.66599999997</v>
      </c>
      <c r="S40" s="156" t="s">
        <v>541</v>
      </c>
      <c r="T40" s="156">
        <v>1521822</v>
      </c>
      <c r="U40" s="156">
        <v>1074898.5</v>
      </c>
      <c r="V40" s="156">
        <v>1425412</v>
      </c>
      <c r="W40" s="156">
        <v>446923.5</v>
      </c>
      <c r="X40" s="156" t="e">
        <v>#VALUE!</v>
      </c>
      <c r="Y40" s="156">
        <v>38452.5</v>
      </c>
      <c r="Z40" s="156" t="e">
        <v>#VALUE!</v>
      </c>
      <c r="AA40" s="156">
        <v>1</v>
      </c>
      <c r="AB40" s="156">
        <v>0</v>
      </c>
    </row>
    <row r="41" spans="1:28" s="157" customFormat="1">
      <c r="A41" s="156" t="s">
        <v>544</v>
      </c>
      <c r="B41" s="156">
        <v>439816</v>
      </c>
      <c r="C41" s="156">
        <v>842417</v>
      </c>
      <c r="D41" s="156">
        <v>129346</v>
      </c>
      <c r="E41" s="156">
        <v>221263</v>
      </c>
      <c r="F41" s="156" t="s">
        <v>541</v>
      </c>
      <c r="G41" s="156">
        <v>713071</v>
      </c>
      <c r="H41" s="156">
        <v>99093</v>
      </c>
      <c r="I41" s="156" t="s">
        <v>541</v>
      </c>
      <c r="J41" s="156">
        <v>402601</v>
      </c>
      <c r="K41" s="156" t="s">
        <v>541</v>
      </c>
      <c r="L41" s="156">
        <v>4725</v>
      </c>
      <c r="M41" s="156">
        <v>13785</v>
      </c>
      <c r="N41" s="156">
        <v>8432</v>
      </c>
      <c r="O41" s="156">
        <v>22858</v>
      </c>
      <c r="P41" s="156">
        <v>27913</v>
      </c>
      <c r="Q41" s="156">
        <v>25277</v>
      </c>
      <c r="R41" s="156">
        <v>315789.299</v>
      </c>
      <c r="S41" s="156" t="s">
        <v>541</v>
      </c>
      <c r="T41" s="156">
        <v>1155868.5</v>
      </c>
      <c r="U41" s="156">
        <v>610223</v>
      </c>
      <c r="V41" s="156">
        <v>992243</v>
      </c>
      <c r="W41" s="156">
        <v>545645.5</v>
      </c>
      <c r="X41" s="156" t="e">
        <v>#VALUE!</v>
      </c>
      <c r="Y41" s="156">
        <v>111629</v>
      </c>
      <c r="Z41" s="156" t="e">
        <v>#VALUE!</v>
      </c>
      <c r="AA41" s="156">
        <v>1</v>
      </c>
      <c r="AB41" s="156">
        <v>0</v>
      </c>
    </row>
    <row r="42" spans="1:28" s="157" customFormat="1">
      <c r="A42" s="156" t="s">
        <v>545</v>
      </c>
      <c r="B42" s="156">
        <v>89686</v>
      </c>
      <c r="C42" s="156">
        <v>238384</v>
      </c>
      <c r="D42" s="156">
        <v>12567</v>
      </c>
      <c r="E42" s="156">
        <v>89197</v>
      </c>
      <c r="F42" s="156" t="s">
        <v>541</v>
      </c>
      <c r="G42" s="156">
        <v>225817</v>
      </c>
      <c r="H42" s="156">
        <v>1170</v>
      </c>
      <c r="I42" s="156" t="s">
        <v>541</v>
      </c>
      <c r="J42" s="156">
        <v>148698</v>
      </c>
      <c r="K42" s="156" t="s">
        <v>541</v>
      </c>
      <c r="L42" s="156">
        <v>27262</v>
      </c>
      <c r="M42" s="156">
        <v>11922</v>
      </c>
      <c r="N42" s="156">
        <v>4282</v>
      </c>
      <c r="O42" s="156" t="s">
        <v>541</v>
      </c>
      <c r="P42" s="156">
        <v>4092</v>
      </c>
      <c r="Q42" s="156" t="s">
        <v>541</v>
      </c>
      <c r="R42" s="156" t="s">
        <v>541</v>
      </c>
      <c r="S42" s="156">
        <v>5992</v>
      </c>
      <c r="T42" s="156">
        <v>364065</v>
      </c>
      <c r="U42" s="156">
        <v>136430.5</v>
      </c>
      <c r="V42" s="156">
        <v>343508</v>
      </c>
      <c r="W42" s="156">
        <v>227634.5</v>
      </c>
      <c r="X42" s="156" t="e">
        <v>#VALUE!</v>
      </c>
      <c r="Y42" s="156">
        <v>1847</v>
      </c>
      <c r="Z42" s="156" t="e">
        <v>#VALUE!</v>
      </c>
      <c r="AA42" s="156">
        <v>1</v>
      </c>
      <c r="AB42" s="156">
        <v>0</v>
      </c>
    </row>
    <row r="43" spans="1:28" s="157" customFormat="1">
      <c r="A43" s="156" t="s">
        <v>546</v>
      </c>
      <c r="B43" s="156">
        <v>18345</v>
      </c>
      <c r="C43" s="156">
        <v>223112</v>
      </c>
      <c r="D43" s="156">
        <v>2729</v>
      </c>
      <c r="E43" s="156">
        <v>16499</v>
      </c>
      <c r="F43" s="156" t="s">
        <v>541</v>
      </c>
      <c r="G43" s="156">
        <v>242954</v>
      </c>
      <c r="H43" s="156" t="s">
        <v>541</v>
      </c>
      <c r="I43" s="156" t="s">
        <v>541</v>
      </c>
      <c r="J43" s="156">
        <v>214601</v>
      </c>
      <c r="K43" s="156" t="s">
        <v>541</v>
      </c>
      <c r="L43" s="156">
        <v>9834</v>
      </c>
      <c r="M43" s="156">
        <v>18</v>
      </c>
      <c r="N43" s="156">
        <v>4</v>
      </c>
      <c r="O43" s="156" t="s">
        <v>541</v>
      </c>
      <c r="P43" s="156">
        <v>-92</v>
      </c>
      <c r="Q43" s="156">
        <v>0</v>
      </c>
      <c r="R43" s="156" t="s">
        <v>541</v>
      </c>
      <c r="S43" s="156">
        <v>7082</v>
      </c>
      <c r="T43" s="156">
        <v>345953.5</v>
      </c>
      <c r="U43" s="156">
        <v>33886</v>
      </c>
      <c r="V43" s="156">
        <v>364235.5</v>
      </c>
      <c r="W43" s="156">
        <v>321595.5</v>
      </c>
      <c r="X43" s="156" t="e">
        <v>#VALUE!</v>
      </c>
      <c r="Y43" s="156" t="e">
        <v>#VALUE!</v>
      </c>
      <c r="Z43" s="156" t="e">
        <v>#VALUE!</v>
      </c>
      <c r="AA43" s="156">
        <v>1</v>
      </c>
      <c r="AB43" s="156">
        <v>0</v>
      </c>
    </row>
    <row r="44" spans="1:28">
      <c r="A44" s="157" t="s">
        <v>566</v>
      </c>
      <c r="B44" s="157">
        <v>219283</v>
      </c>
      <c r="C44" s="157">
        <v>162243</v>
      </c>
      <c r="D44" s="157">
        <v>39140</v>
      </c>
      <c r="E44" s="157">
        <v>79968</v>
      </c>
      <c r="F44" s="157">
        <v>176639</v>
      </c>
      <c r="G44" s="157">
        <v>0</v>
      </c>
      <c r="H44" s="157">
        <v>26890</v>
      </c>
      <c r="I44" s="157"/>
      <c r="J44" s="157">
        <v>4913</v>
      </c>
      <c r="K44" s="157">
        <v>16593</v>
      </c>
      <c r="L44" s="157">
        <v>15442</v>
      </c>
      <c r="M44" s="157" t="s">
        <v>528</v>
      </c>
      <c r="N44" s="157">
        <v>0</v>
      </c>
      <c r="O44" s="157">
        <v>4.03</v>
      </c>
      <c r="P44" s="157">
        <v>15418</v>
      </c>
      <c r="Q44" s="157">
        <v>85.28</v>
      </c>
      <c r="R44" s="157">
        <v>6942</v>
      </c>
      <c r="S44" s="157">
        <v>87956</v>
      </c>
      <c r="T44" s="157">
        <v>232695</v>
      </c>
      <c r="U44" s="157">
        <v>56638.5</v>
      </c>
      <c r="V44" s="157">
        <v>0</v>
      </c>
      <c r="W44" s="157">
        <v>23340.5</v>
      </c>
      <c r="X44" s="157">
        <v>270929</v>
      </c>
      <c r="Y44" s="157">
        <v>29640.5</v>
      </c>
      <c r="Z44" s="157">
        <v>0</v>
      </c>
      <c r="AA44" s="157">
        <v>1</v>
      </c>
      <c r="AB44" s="158">
        <v>0</v>
      </c>
    </row>
    <row r="45" spans="1:28">
      <c r="A45" s="150" t="s">
        <v>516</v>
      </c>
      <c r="B45" s="134">
        <v>14524684</v>
      </c>
      <c r="C45" s="134">
        <v>5747926</v>
      </c>
      <c r="D45" s="134">
        <v>2405278</v>
      </c>
      <c r="E45" s="134">
        <v>744363</v>
      </c>
      <c r="F45" s="134">
        <v>10105310</v>
      </c>
      <c r="G45" s="151">
        <v>0</v>
      </c>
      <c r="H45" s="134">
        <v>390017</v>
      </c>
      <c r="I45" s="134" t="s">
        <v>528</v>
      </c>
      <c r="J45" s="134">
        <v>976352</v>
      </c>
      <c r="K45" s="134">
        <v>909252</v>
      </c>
      <c r="L45" s="134">
        <v>295998</v>
      </c>
      <c r="M45" s="134">
        <v>0</v>
      </c>
      <c r="N45" s="151">
        <v>0</v>
      </c>
      <c r="O45" s="134">
        <v>42.32</v>
      </c>
      <c r="P45" s="134">
        <v>822316</v>
      </c>
      <c r="Q45" s="134">
        <v>64.44</v>
      </c>
      <c r="R45" s="134">
        <v>2873421</v>
      </c>
      <c r="S45" s="152">
        <v>5493425</v>
      </c>
      <c r="T45" s="134">
        <v>8544416</v>
      </c>
      <c r="U45" s="134">
        <v>3639428.5</v>
      </c>
      <c r="V45" s="134">
        <v>0</v>
      </c>
      <c r="W45" s="134">
        <v>1449599</v>
      </c>
      <c r="X45" s="134">
        <v>15461218</v>
      </c>
      <c r="Y45" s="134">
        <v>565555.5</v>
      </c>
      <c r="Z45" s="134" t="e">
        <v>#VALUE!</v>
      </c>
      <c r="AA45" s="151">
        <v>0</v>
      </c>
      <c r="AB45" s="158">
        <v>1</v>
      </c>
    </row>
    <row r="46" spans="1:28">
      <c r="A46" s="155" t="s">
        <v>515</v>
      </c>
      <c r="B46" s="155">
        <v>17878099</v>
      </c>
      <c r="C46" s="155">
        <v>8358888</v>
      </c>
      <c r="D46" s="155">
        <v>5904549</v>
      </c>
      <c r="E46" s="155">
        <v>150183</v>
      </c>
      <c r="F46" s="155">
        <v>7838739</v>
      </c>
      <c r="G46" s="155">
        <v>0</v>
      </c>
      <c r="H46" s="155">
        <v>2075729</v>
      </c>
      <c r="I46" s="155">
        <v>4571.43</v>
      </c>
      <c r="J46" s="155">
        <v>3839762</v>
      </c>
      <c r="K46" s="155">
        <v>2071106</v>
      </c>
      <c r="L46" s="155">
        <v>2117601</v>
      </c>
      <c r="M46" s="155">
        <v>0</v>
      </c>
      <c r="N46" s="155">
        <v>0</v>
      </c>
      <c r="O46" s="155">
        <v>18.39</v>
      </c>
      <c r="P46" s="155">
        <v>1986400</v>
      </c>
      <c r="Q46" s="155">
        <v>51.76</v>
      </c>
      <c r="R46" s="155">
        <v>6032737</v>
      </c>
      <c r="S46" s="155">
        <v>39106841</v>
      </c>
      <c r="T46" s="155">
        <v>12504902.5</v>
      </c>
      <c r="U46" s="155">
        <v>8648909</v>
      </c>
      <c r="V46" s="155">
        <v>0</v>
      </c>
      <c r="W46" s="155">
        <v>5859777</v>
      </c>
      <c r="X46" s="155">
        <v>11748067</v>
      </c>
      <c r="Y46" s="155">
        <v>2987355.5</v>
      </c>
      <c r="Z46" s="155">
        <v>6857.1450000000004</v>
      </c>
      <c r="AA46" s="155">
        <v>0</v>
      </c>
      <c r="AB46" s="158">
        <v>1</v>
      </c>
    </row>
    <row r="47" spans="1:28">
      <c r="A47" s="155" t="s">
        <v>517</v>
      </c>
      <c r="B47" s="155">
        <v>10574441</v>
      </c>
      <c r="C47" s="155">
        <v>2019678</v>
      </c>
      <c r="D47" s="155">
        <v>2138089</v>
      </c>
      <c r="E47" s="155">
        <v>17423</v>
      </c>
      <c r="F47" s="155">
        <v>5054525</v>
      </c>
      <c r="G47" s="155">
        <v>0</v>
      </c>
      <c r="H47" s="155">
        <v>771480</v>
      </c>
      <c r="I47" s="155">
        <v>4666.6989999999996</v>
      </c>
      <c r="J47" s="155">
        <v>1319354</v>
      </c>
      <c r="K47" s="155">
        <v>478384</v>
      </c>
      <c r="L47" s="155">
        <v>488795</v>
      </c>
      <c r="M47" s="155">
        <v>0</v>
      </c>
      <c r="N47" s="155">
        <v>0</v>
      </c>
      <c r="O47" s="155">
        <v>13.21</v>
      </c>
      <c r="P47" s="155">
        <v>420739</v>
      </c>
      <c r="Q47" s="155">
        <v>73.73</v>
      </c>
      <c r="R47" s="155">
        <v>1557904</v>
      </c>
      <c r="S47" s="155">
        <v>10128120</v>
      </c>
      <c r="T47" s="155">
        <v>3258682</v>
      </c>
      <c r="U47" s="155">
        <v>3236245</v>
      </c>
      <c r="V47" s="155">
        <v>0</v>
      </c>
      <c r="W47" s="155">
        <v>1907864.5</v>
      </c>
      <c r="X47" s="155">
        <v>7535432</v>
      </c>
      <c r="Y47" s="155">
        <v>1574132.5</v>
      </c>
      <c r="Z47" s="155">
        <v>7000.048499999999</v>
      </c>
      <c r="AA47" s="155">
        <v>0</v>
      </c>
      <c r="AB47" s="158">
        <v>1</v>
      </c>
    </row>
    <row r="48" spans="1:28">
      <c r="A48" s="155" t="s">
        <v>518</v>
      </c>
      <c r="B48" s="155">
        <v>14341583</v>
      </c>
      <c r="C48" s="155">
        <v>9714830</v>
      </c>
      <c r="D48" s="155">
        <v>6551541</v>
      </c>
      <c r="E48" s="155">
        <v>1065672</v>
      </c>
      <c r="F48" s="155">
        <v>5692740</v>
      </c>
      <c r="G48" s="155">
        <v>0</v>
      </c>
      <c r="H48" s="155">
        <v>699765</v>
      </c>
      <c r="I48" s="155">
        <v>1132.056</v>
      </c>
      <c r="J48" s="155">
        <v>-1201070</v>
      </c>
      <c r="K48" s="155">
        <v>530029</v>
      </c>
      <c r="L48" s="155">
        <v>168611</v>
      </c>
      <c r="M48" s="155">
        <v>0</v>
      </c>
      <c r="N48" s="155">
        <v>0</v>
      </c>
      <c r="O48" s="155">
        <v>5.13</v>
      </c>
      <c r="P48" s="155">
        <v>377777</v>
      </c>
      <c r="Q48" s="155">
        <v>85.83</v>
      </c>
      <c r="R48" s="155">
        <v>1167854</v>
      </c>
      <c r="S48" s="155">
        <v>1725855</v>
      </c>
      <c r="T48" s="155">
        <v>14004255.5</v>
      </c>
      <c r="U48" s="155">
        <v>10489011</v>
      </c>
      <c r="V48" s="155">
        <v>0</v>
      </c>
      <c r="W48" s="155">
        <v>-1691086.5</v>
      </c>
      <c r="X48" s="155">
        <v>7373890</v>
      </c>
      <c r="Y48" s="155">
        <v>1090042</v>
      </c>
      <c r="Z48" s="155">
        <v>1698.0840000000001</v>
      </c>
      <c r="AA48" s="155">
        <v>0</v>
      </c>
      <c r="AB48" s="158">
        <v>1</v>
      </c>
    </row>
    <row r="49" spans="1:28">
      <c r="A49" s="155" t="s">
        <v>565</v>
      </c>
      <c r="B49" s="155">
        <v>6098919</v>
      </c>
      <c r="C49" s="155">
        <v>3887844</v>
      </c>
      <c r="D49" s="155">
        <v>1131077</v>
      </c>
      <c r="E49" s="155">
        <v>1742</v>
      </c>
      <c r="F49" s="155">
        <v>4373064</v>
      </c>
      <c r="G49" s="155">
        <v>0</v>
      </c>
      <c r="H49" s="155" t="s">
        <v>528</v>
      </c>
      <c r="I49" s="155">
        <v>5778</v>
      </c>
      <c r="J49" s="155">
        <v>686019</v>
      </c>
      <c r="K49" s="155">
        <v>197671</v>
      </c>
      <c r="L49" s="155">
        <v>2220</v>
      </c>
      <c r="M49" s="155">
        <v>0</v>
      </c>
      <c r="N49" s="155">
        <v>0</v>
      </c>
      <c r="O49" s="155">
        <v>21.4</v>
      </c>
      <c r="P49" s="155">
        <v>154517</v>
      </c>
      <c r="Q49" s="155">
        <v>70.98</v>
      </c>
      <c r="R49" s="155">
        <v>994292</v>
      </c>
      <c r="S49" s="155">
        <v>391034</v>
      </c>
      <c r="T49" s="155">
        <v>5944046</v>
      </c>
      <c r="U49" s="155">
        <v>1715313</v>
      </c>
      <c r="V49" s="155">
        <v>0</v>
      </c>
      <c r="W49" s="155">
        <v>702215</v>
      </c>
      <c r="X49" s="155">
        <v>6704340.5</v>
      </c>
      <c r="Y49" s="155" t="e">
        <v>#VALUE!</v>
      </c>
      <c r="Z49" s="155">
        <v>8667</v>
      </c>
      <c r="AA49" s="155">
        <v>0</v>
      </c>
      <c r="AB49" s="158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V33"/>
  <sheetViews>
    <sheetView tabSelected="1" topLeftCell="N1" workbookViewId="0">
      <selection activeCell="O1" sqref="O1"/>
    </sheetView>
  </sheetViews>
  <sheetFormatPr defaultRowHeight="15"/>
  <cols>
    <col min="1" max="1" width="36.85546875" customWidth="1"/>
    <col min="2" max="2" width="16.42578125" bestFit="1" customWidth="1"/>
    <col min="3" max="3" width="13.5703125" bestFit="1" customWidth="1"/>
    <col min="4" max="4" width="16.28515625" bestFit="1" customWidth="1"/>
    <col min="5" max="5" width="19.28515625" bestFit="1" customWidth="1"/>
    <col min="6" max="6" width="11.140625" bestFit="1" customWidth="1"/>
    <col min="7" max="7" width="22.42578125" bestFit="1" customWidth="1"/>
    <col min="8" max="8" width="19.140625" bestFit="1" customWidth="1"/>
    <col min="9" max="9" width="13.140625" bestFit="1" customWidth="1"/>
    <col min="10" max="10" width="27" bestFit="1" customWidth="1"/>
    <col min="11" max="11" width="11.7109375" bestFit="1" customWidth="1"/>
    <col min="12" max="12" width="10" bestFit="1" customWidth="1"/>
    <col min="13" max="13" width="21.85546875" bestFit="1" customWidth="1"/>
    <col min="14" max="14" width="16.7109375" bestFit="1" customWidth="1"/>
    <col min="15" max="15" width="23.28515625" bestFit="1" customWidth="1"/>
    <col min="16" max="16" width="26.140625" bestFit="1" customWidth="1"/>
    <col min="17" max="17" width="16.5703125" bestFit="1" customWidth="1"/>
    <col min="18" max="18" width="20.28515625" bestFit="1" customWidth="1"/>
    <col min="19" max="19" width="32.140625" bestFit="1" customWidth="1"/>
    <col min="20" max="20" width="28.85546875" bestFit="1" customWidth="1"/>
    <col min="21" max="21" width="7.5703125" customWidth="1"/>
    <col min="22" max="22" width="2" customWidth="1"/>
  </cols>
  <sheetData>
    <row r="1" spans="1:22" ht="17.25">
      <c r="A1" s="132" t="s">
        <v>33</v>
      </c>
      <c r="B1" s="132" t="s">
        <v>439</v>
      </c>
      <c r="C1" s="132" t="s">
        <v>38</v>
      </c>
      <c r="D1" s="132" t="s">
        <v>18</v>
      </c>
      <c r="E1" s="132" t="s">
        <v>19</v>
      </c>
      <c r="F1" s="132" t="s">
        <v>0</v>
      </c>
      <c r="G1" s="132" t="s">
        <v>485</v>
      </c>
      <c r="H1" s="132" t="s">
        <v>486</v>
      </c>
      <c r="I1" s="132" t="s">
        <v>440</v>
      </c>
      <c r="J1" s="132" t="s">
        <v>441</v>
      </c>
      <c r="K1" s="132" t="s">
        <v>449</v>
      </c>
      <c r="L1" s="132" t="s">
        <v>426</v>
      </c>
      <c r="M1" s="132" t="s">
        <v>490</v>
      </c>
      <c r="N1" s="132" t="s">
        <v>443</v>
      </c>
      <c r="O1" s="132" t="s">
        <v>445</v>
      </c>
      <c r="P1" s="132" t="s">
        <v>446</v>
      </c>
      <c r="Q1" s="132" t="s">
        <v>448</v>
      </c>
      <c r="R1" s="132" t="s">
        <v>450</v>
      </c>
      <c r="S1" s="132" t="s">
        <v>451</v>
      </c>
      <c r="T1" s="132" t="s">
        <v>452</v>
      </c>
      <c r="U1" s="132" t="s">
        <v>494</v>
      </c>
      <c r="V1" s="132"/>
    </row>
    <row r="2" spans="1:22">
      <c r="A2" s="133" t="s">
        <v>152</v>
      </c>
      <c r="B2" s="133">
        <v>1907507</v>
      </c>
      <c r="C2" s="133">
        <v>3697540</v>
      </c>
      <c r="D2" s="133">
        <v>889199</v>
      </c>
      <c r="E2" s="133">
        <v>244409</v>
      </c>
      <c r="F2" s="133">
        <v>343241</v>
      </c>
      <c r="G2" s="133">
        <v>415553</v>
      </c>
      <c r="H2" s="133">
        <v>244409</v>
      </c>
      <c r="I2" s="133">
        <v>1790033</v>
      </c>
      <c r="J2" s="133">
        <v>-69142</v>
      </c>
      <c r="K2" s="133">
        <v>80013</v>
      </c>
      <c r="L2" s="133">
        <v>98462</v>
      </c>
      <c r="M2" s="133">
        <v>-46752</v>
      </c>
      <c r="N2" s="133">
        <v>751797</v>
      </c>
      <c r="O2" s="133">
        <v>5544353</v>
      </c>
      <c r="P2" s="133">
        <v>1362321</v>
      </c>
      <c r="Q2" s="133">
        <v>2713563.5</v>
      </c>
      <c r="R2" s="133">
        <v>535246.5</v>
      </c>
      <c r="S2" s="133">
        <v>649939.5</v>
      </c>
      <c r="T2" s="133">
        <v>407550.5</v>
      </c>
      <c r="U2" s="133">
        <v>1</v>
      </c>
      <c r="V2" s="133">
        <v>0</v>
      </c>
    </row>
    <row r="3" spans="1:22">
      <c r="A3" s="134" t="s">
        <v>157</v>
      </c>
      <c r="B3" s="134">
        <v>7036304</v>
      </c>
      <c r="C3" s="134">
        <v>12800330</v>
      </c>
      <c r="D3" s="134">
        <v>10072492</v>
      </c>
      <c r="E3" s="134">
        <v>6693342</v>
      </c>
      <c r="F3" s="134">
        <v>220904</v>
      </c>
      <c r="G3" s="134">
        <v>6324872</v>
      </c>
      <c r="H3" s="134">
        <v>5286381</v>
      </c>
      <c r="I3" s="134">
        <v>5764026</v>
      </c>
      <c r="J3" s="134">
        <v>57410</v>
      </c>
      <c r="K3" s="134">
        <v>468259</v>
      </c>
      <c r="L3" s="134">
        <v>2452981</v>
      </c>
      <c r="M3" s="134">
        <v>1640581</v>
      </c>
      <c r="N3" s="134">
        <v>5662297</v>
      </c>
      <c r="O3" s="134">
        <v>19972729.5</v>
      </c>
      <c r="P3" s="134">
        <v>14929907</v>
      </c>
      <c r="Q3" s="134">
        <v>8744898</v>
      </c>
      <c r="R3" s="134">
        <v>319495.5</v>
      </c>
      <c r="S3" s="134">
        <v>9650333</v>
      </c>
      <c r="T3" s="134">
        <v>7936053</v>
      </c>
      <c r="U3" s="134">
        <v>1</v>
      </c>
      <c r="V3" s="133">
        <v>0</v>
      </c>
    </row>
    <row r="4" spans="1:22">
      <c r="A4" s="134" t="s">
        <v>220</v>
      </c>
      <c r="B4" s="134">
        <v>3660778</v>
      </c>
      <c r="C4" s="134">
        <v>6429560</v>
      </c>
      <c r="D4" s="134">
        <v>4594712</v>
      </c>
      <c r="E4" s="134">
        <v>3426231</v>
      </c>
      <c r="F4" s="134">
        <v>26510</v>
      </c>
      <c r="G4" s="134">
        <v>3741861</v>
      </c>
      <c r="H4" s="134">
        <v>2205158</v>
      </c>
      <c r="I4" s="134">
        <v>2768782</v>
      </c>
      <c r="J4" s="134">
        <v>-448051</v>
      </c>
      <c r="K4" s="134">
        <v>115043</v>
      </c>
      <c r="L4" s="134">
        <v>730700</v>
      </c>
      <c r="M4" s="134">
        <v>205213</v>
      </c>
      <c r="N4" s="134">
        <v>3321268</v>
      </c>
      <c r="O4" s="134">
        <v>10010709</v>
      </c>
      <c r="P4" s="134">
        <v>7163320</v>
      </c>
      <c r="Q4" s="134">
        <v>4256195</v>
      </c>
      <c r="R4" s="134">
        <v>41639.5</v>
      </c>
      <c r="S4" s="134">
        <v>5870022.5</v>
      </c>
      <c r="T4" s="134">
        <v>3674612.5</v>
      </c>
      <c r="U4" s="134">
        <v>1</v>
      </c>
      <c r="V4" s="133">
        <v>0</v>
      </c>
    </row>
    <row r="5" spans="1:22">
      <c r="A5" s="133" t="s">
        <v>299</v>
      </c>
      <c r="B5" s="133">
        <v>1221751</v>
      </c>
      <c r="C5" s="133">
        <v>2510285</v>
      </c>
      <c r="D5" s="133">
        <v>240893</v>
      </c>
      <c r="E5" s="133">
        <v>1172769</v>
      </c>
      <c r="F5" s="133">
        <v>20864</v>
      </c>
      <c r="G5" s="133">
        <v>58278</v>
      </c>
      <c r="H5" s="133">
        <v>77185</v>
      </c>
      <c r="I5" s="133">
        <v>1288534</v>
      </c>
      <c r="J5" s="133">
        <v>80492</v>
      </c>
      <c r="K5" s="133">
        <v>-72695</v>
      </c>
      <c r="L5" s="133">
        <v>42174</v>
      </c>
      <c r="M5" s="133">
        <v>7000</v>
      </c>
      <c r="N5" s="133">
        <v>256362</v>
      </c>
      <c r="O5" s="133">
        <v>3610519</v>
      </c>
      <c r="P5" s="133">
        <v>307916.5</v>
      </c>
      <c r="Q5" s="133">
        <v>1878397</v>
      </c>
      <c r="R5" s="133">
        <v>25509</v>
      </c>
      <c r="S5" s="133">
        <v>80750</v>
      </c>
      <c r="T5" s="133">
        <v>102409</v>
      </c>
      <c r="U5" s="133">
        <v>1</v>
      </c>
      <c r="V5" s="133">
        <v>0</v>
      </c>
    </row>
    <row r="6" spans="1:22">
      <c r="A6" s="134" t="s">
        <v>306</v>
      </c>
      <c r="B6" s="134">
        <v>1042424</v>
      </c>
      <c r="C6" s="134">
        <v>3248529</v>
      </c>
      <c r="D6" s="134">
        <v>1792807</v>
      </c>
      <c r="E6" s="134">
        <v>739664</v>
      </c>
      <c r="F6" s="134">
        <v>419819</v>
      </c>
      <c r="G6" s="134">
        <v>1212267</v>
      </c>
      <c r="H6" s="134">
        <v>278660</v>
      </c>
      <c r="I6" s="134">
        <v>2206105</v>
      </c>
      <c r="J6" s="134">
        <v>41597</v>
      </c>
      <c r="K6" s="134">
        <v>233790</v>
      </c>
      <c r="L6" s="134">
        <v>120925</v>
      </c>
      <c r="M6" s="134">
        <v>-93689</v>
      </c>
      <c r="N6" s="134">
        <v>1442257</v>
      </c>
      <c r="O6" s="134">
        <v>4976479</v>
      </c>
      <c r="P6" s="134">
        <v>2745357</v>
      </c>
      <c r="Q6" s="134">
        <v>3306896.5</v>
      </c>
      <c r="R6" s="134">
        <v>665519</v>
      </c>
      <c r="S6" s="134">
        <v>1288017</v>
      </c>
      <c r="T6" s="134">
        <v>433760</v>
      </c>
      <c r="U6" s="134">
        <v>1</v>
      </c>
      <c r="V6" s="133">
        <v>0</v>
      </c>
    </row>
    <row r="7" spans="1:22">
      <c r="A7" s="133" t="s">
        <v>273</v>
      </c>
      <c r="B7" s="133">
        <v>5073646</v>
      </c>
      <c r="C7" s="133">
        <v>6367040</v>
      </c>
      <c r="D7" s="133">
        <v>2704202</v>
      </c>
      <c r="E7" s="133">
        <v>2231963</v>
      </c>
      <c r="F7" s="133">
        <v>129528</v>
      </c>
      <c r="G7" s="133">
        <v>1094479</v>
      </c>
      <c r="H7" s="133">
        <v>984785</v>
      </c>
      <c r="I7" s="133">
        <v>1293394</v>
      </c>
      <c r="J7" s="133">
        <v>306860</v>
      </c>
      <c r="K7" s="133">
        <v>110625</v>
      </c>
      <c r="L7" s="133">
        <v>383353</v>
      </c>
      <c r="M7" s="133">
        <v>15051</v>
      </c>
      <c r="N7" s="133">
        <v>1710626</v>
      </c>
      <c r="O7" s="133">
        <v>9423627.5</v>
      </c>
      <c r="P7" s="133">
        <v>4035390</v>
      </c>
      <c r="Q7" s="133">
        <v>1932148.5</v>
      </c>
      <c r="R7" s="133">
        <v>176647</v>
      </c>
      <c r="S7" s="133">
        <v>1500122.5</v>
      </c>
      <c r="T7" s="133">
        <v>1371524.5</v>
      </c>
      <c r="U7" s="133">
        <v>1</v>
      </c>
      <c r="V7" s="133">
        <v>0</v>
      </c>
    </row>
    <row r="8" spans="1:22">
      <c r="A8" s="134" t="s">
        <v>354</v>
      </c>
      <c r="B8" s="134">
        <v>814298</v>
      </c>
      <c r="C8" s="134">
        <v>1377708</v>
      </c>
      <c r="D8" s="134">
        <v>278053</v>
      </c>
      <c r="E8" s="134">
        <v>271847</v>
      </c>
      <c r="F8" s="134">
        <v>31908</v>
      </c>
      <c r="G8" s="134">
        <v>66174</v>
      </c>
      <c r="H8" s="134">
        <v>48398</v>
      </c>
      <c r="I8" s="134">
        <v>563408</v>
      </c>
      <c r="J8" s="134">
        <v>-1225</v>
      </c>
      <c r="K8" s="134">
        <v>16647</v>
      </c>
      <c r="L8" s="134">
        <v>32253</v>
      </c>
      <c r="M8" s="134">
        <v>32253</v>
      </c>
      <c r="N8" s="134">
        <v>109501</v>
      </c>
      <c r="O8" s="134">
        <v>2070682</v>
      </c>
      <c r="P8" s="134">
        <v>421231.5</v>
      </c>
      <c r="Q8" s="134">
        <v>856959</v>
      </c>
      <c r="R8" s="134">
        <v>47919.5</v>
      </c>
      <c r="S8" s="134">
        <v>97850</v>
      </c>
      <c r="T8" s="134">
        <v>75987</v>
      </c>
      <c r="U8" s="134">
        <v>1</v>
      </c>
      <c r="V8" s="133">
        <v>0</v>
      </c>
    </row>
    <row r="9" spans="1:22">
      <c r="A9" s="133" t="s">
        <v>314</v>
      </c>
      <c r="B9" s="133">
        <v>755394</v>
      </c>
      <c r="C9" s="133">
        <v>1045634</v>
      </c>
      <c r="D9" s="133">
        <v>337628</v>
      </c>
      <c r="E9" s="133">
        <v>162326</v>
      </c>
      <c r="F9" s="133">
        <v>48899</v>
      </c>
      <c r="G9" s="133">
        <v>124228</v>
      </c>
      <c r="H9" s="133">
        <v>69094</v>
      </c>
      <c r="I9" s="133">
        <v>290240</v>
      </c>
      <c r="J9" s="133">
        <v>-70092</v>
      </c>
      <c r="K9" s="133">
        <v>-150979</v>
      </c>
      <c r="L9" s="133">
        <v>86606</v>
      </c>
      <c r="M9" s="133">
        <v>-35828713</v>
      </c>
      <c r="N9" s="133">
        <v>146481</v>
      </c>
      <c r="O9" s="133">
        <v>1401151.5</v>
      </c>
      <c r="P9" s="133">
        <v>461787</v>
      </c>
      <c r="Q9" s="133">
        <v>314285</v>
      </c>
      <c r="R9" s="133">
        <v>52103.5</v>
      </c>
      <c r="S9" s="133">
        <v>208858.5</v>
      </c>
      <c r="T9" s="133">
        <v>127943.5</v>
      </c>
      <c r="U9" s="133">
        <v>1</v>
      </c>
      <c r="V9" s="133">
        <v>0</v>
      </c>
    </row>
    <row r="10" spans="1:22">
      <c r="A10" s="134" t="s">
        <v>78</v>
      </c>
      <c r="B10" s="134">
        <v>1093651</v>
      </c>
      <c r="C10" s="134">
        <v>3309249</v>
      </c>
      <c r="D10" s="134">
        <v>1188783</v>
      </c>
      <c r="E10" s="134">
        <v>338139</v>
      </c>
      <c r="F10" s="134">
        <v>333042</v>
      </c>
      <c r="G10" s="134">
        <v>484231</v>
      </c>
      <c r="H10" s="134">
        <v>76840</v>
      </c>
      <c r="I10" s="134">
        <v>2215598</v>
      </c>
      <c r="J10" s="134">
        <v>228709</v>
      </c>
      <c r="K10" s="134">
        <v>223723</v>
      </c>
      <c r="L10" s="134">
        <v>191010</v>
      </c>
      <c r="M10" s="134">
        <v>-193011</v>
      </c>
      <c r="N10" s="134">
        <v>1638984</v>
      </c>
      <c r="O10" s="134">
        <v>5461722</v>
      </c>
      <c r="P10" s="134">
        <v>1765624.5</v>
      </c>
      <c r="Q10" s="134">
        <v>3421949</v>
      </c>
      <c r="R10" s="134">
        <v>509046.5</v>
      </c>
      <c r="S10" s="134">
        <v>682014.5</v>
      </c>
      <c r="T10" s="134">
        <v>128759</v>
      </c>
      <c r="U10" s="134">
        <v>0</v>
      </c>
      <c r="V10" s="134">
        <v>1</v>
      </c>
    </row>
    <row r="11" spans="1:22">
      <c r="A11" s="134" t="s">
        <v>284</v>
      </c>
      <c r="B11" s="134">
        <v>16263929</v>
      </c>
      <c r="C11" s="134">
        <v>67453126</v>
      </c>
      <c r="D11" s="134">
        <v>51974506</v>
      </c>
      <c r="E11" s="134">
        <v>9089174</v>
      </c>
      <c r="F11" s="134">
        <v>7451824</v>
      </c>
      <c r="G11" s="134">
        <v>14752258</v>
      </c>
      <c r="H11" s="134">
        <v>4155498</v>
      </c>
      <c r="I11" s="134">
        <v>51189197</v>
      </c>
      <c r="J11" s="134">
        <v>6527850</v>
      </c>
      <c r="K11" s="134">
        <v>6414305</v>
      </c>
      <c r="L11" s="134">
        <v>28295431</v>
      </c>
      <c r="M11" s="134">
        <v>10849591</v>
      </c>
      <c r="N11" s="134">
        <v>59988200</v>
      </c>
      <c r="O11" s="134">
        <v>93880548</v>
      </c>
      <c r="P11" s="134">
        <v>72056024.5</v>
      </c>
      <c r="Q11" s="134">
        <v>69182401.5</v>
      </c>
      <c r="R11" s="134">
        <v>10451115</v>
      </c>
      <c r="S11" s="134">
        <v>19939093</v>
      </c>
      <c r="T11" s="134">
        <v>5574423</v>
      </c>
      <c r="U11" s="134">
        <v>0</v>
      </c>
      <c r="V11" s="133">
        <v>1</v>
      </c>
    </row>
    <row r="12" spans="1:22">
      <c r="A12" s="133" t="s">
        <v>409</v>
      </c>
      <c r="B12" s="133">
        <v>38876100</v>
      </c>
      <c r="C12" s="133">
        <v>227456190</v>
      </c>
      <c r="D12" s="133">
        <v>140903596</v>
      </c>
      <c r="E12" s="133">
        <v>34997066</v>
      </c>
      <c r="F12" s="133">
        <v>63880499</v>
      </c>
      <c r="G12" s="133">
        <v>70004678</v>
      </c>
      <c r="H12" s="133">
        <v>20204603</v>
      </c>
      <c r="I12" s="133">
        <v>188580090</v>
      </c>
      <c r="J12" s="133">
        <v>36855428</v>
      </c>
      <c r="K12" s="133">
        <v>16133362</v>
      </c>
      <c r="L12" s="133">
        <v>6828652</v>
      </c>
      <c r="M12" s="133">
        <v>-113819</v>
      </c>
      <c r="N12" s="133">
        <v>418158148</v>
      </c>
      <c r="O12" s="133">
        <v>362846937</v>
      </c>
      <c r="P12" s="133">
        <v>213732878</v>
      </c>
      <c r="Q12" s="133">
        <v>294388599</v>
      </c>
      <c r="R12" s="133">
        <v>96472348.5</v>
      </c>
      <c r="S12" s="133">
        <v>107437247.5</v>
      </c>
      <c r="T12" s="133">
        <v>36551638</v>
      </c>
      <c r="U12" s="133">
        <v>0</v>
      </c>
      <c r="V12" s="134">
        <v>1</v>
      </c>
    </row>
    <row r="13" spans="1:22">
      <c r="A13" s="133" t="s">
        <v>323</v>
      </c>
      <c r="B13" s="133">
        <v>41629</v>
      </c>
      <c r="C13" s="133">
        <v>100059</v>
      </c>
      <c r="D13" s="133">
        <v>79233</v>
      </c>
      <c r="E13" s="133">
        <v>36628</v>
      </c>
      <c r="F13" s="133">
        <v>5545</v>
      </c>
      <c r="G13" s="133">
        <v>44008</v>
      </c>
      <c r="H13" s="133">
        <v>17983</v>
      </c>
      <c r="I13" s="133">
        <v>58430</v>
      </c>
      <c r="J13" s="133">
        <v>2690</v>
      </c>
      <c r="K13" s="133">
        <v>4347</v>
      </c>
      <c r="L13" s="133">
        <v>9112</v>
      </c>
      <c r="M13" s="133">
        <v>-6041</v>
      </c>
      <c r="N13" s="133">
        <v>83026</v>
      </c>
      <c r="O13" s="133">
        <v>155284.5</v>
      </c>
      <c r="P13" s="133">
        <v>124346</v>
      </c>
      <c r="Q13" s="133">
        <v>87426</v>
      </c>
      <c r="R13" s="133">
        <v>8472.5</v>
      </c>
      <c r="S13" s="133">
        <v>67711</v>
      </c>
      <c r="T13" s="133">
        <v>33463</v>
      </c>
      <c r="U13" s="133">
        <v>0</v>
      </c>
      <c r="V13" s="133">
        <v>1</v>
      </c>
    </row>
    <row r="14" spans="1:22">
      <c r="A14" s="134" t="s">
        <v>259</v>
      </c>
      <c r="B14" s="134">
        <v>298578273</v>
      </c>
      <c r="C14" s="134">
        <v>151892034</v>
      </c>
      <c r="D14" s="134">
        <v>712129569</v>
      </c>
      <c r="E14" s="134">
        <v>182914128</v>
      </c>
      <c r="F14" s="134">
        <v>249348502</v>
      </c>
      <c r="G14" s="134">
        <v>150053684</v>
      </c>
      <c r="H14" s="134">
        <v>154848241</v>
      </c>
      <c r="I14" s="134">
        <v>1220342061</v>
      </c>
      <c r="J14" s="134">
        <v>156756212</v>
      </c>
      <c r="K14" s="134">
        <v>60572549</v>
      </c>
      <c r="L14" s="134">
        <v>119135725</v>
      </c>
      <c r="M14" s="134">
        <v>50355702</v>
      </c>
      <c r="N14" s="134">
        <v>708420988</v>
      </c>
      <c r="O14" s="134">
        <v>874437942</v>
      </c>
      <c r="P14" s="134">
        <v>1030147819</v>
      </c>
      <c r="Q14" s="134">
        <v>1828274202</v>
      </c>
      <c r="R14" s="134">
        <v>353346770.5</v>
      </c>
      <c r="S14" s="134">
        <v>212382898.5</v>
      </c>
      <c r="T14" s="134">
        <v>211339561</v>
      </c>
      <c r="U14" s="134">
        <v>0</v>
      </c>
      <c r="V14" s="134">
        <v>1</v>
      </c>
    </row>
    <row r="15" spans="1:22">
      <c r="A15" s="133" t="s">
        <v>228</v>
      </c>
      <c r="B15" s="133">
        <v>23906343</v>
      </c>
      <c r="C15" s="133">
        <v>68080788</v>
      </c>
      <c r="D15" s="133">
        <v>32118403</v>
      </c>
      <c r="E15" s="133">
        <v>21897585</v>
      </c>
      <c r="F15" s="133">
        <v>8933179</v>
      </c>
      <c r="G15" s="133">
        <v>11652927</v>
      </c>
      <c r="H15" s="133">
        <v>16248034</v>
      </c>
      <c r="I15" s="133">
        <v>190026047</v>
      </c>
      <c r="J15" s="133">
        <v>9427309</v>
      </c>
      <c r="K15" s="133">
        <v>28466844</v>
      </c>
      <c r="L15" s="133">
        <v>120973593</v>
      </c>
      <c r="M15" s="133">
        <v>27409444</v>
      </c>
      <c r="N15" s="133">
        <v>73219659</v>
      </c>
      <c r="O15" s="133">
        <v>100651459</v>
      </c>
      <c r="P15" s="133">
        <v>49233510</v>
      </c>
      <c r="Q15" s="133">
        <v>288161124.5</v>
      </c>
      <c r="R15" s="133">
        <v>14500742</v>
      </c>
      <c r="S15" s="133">
        <v>17383543.5</v>
      </c>
      <c r="T15" s="133">
        <v>23625143.5</v>
      </c>
      <c r="U15" s="133">
        <v>0</v>
      </c>
      <c r="V15" s="133">
        <v>1</v>
      </c>
    </row>
    <row r="16" spans="1:22">
      <c r="A16" s="134" t="s">
        <v>215</v>
      </c>
      <c r="B16" s="134">
        <v>78996005</v>
      </c>
      <c r="C16" s="134">
        <v>498317687</v>
      </c>
      <c r="D16" s="134">
        <v>221400172</v>
      </c>
      <c r="E16" s="134">
        <v>62607828</v>
      </c>
      <c r="F16" s="134">
        <v>740034</v>
      </c>
      <c r="G16" s="134">
        <v>20089517</v>
      </c>
      <c r="H16" s="134">
        <v>62607828</v>
      </c>
      <c r="I16" s="134">
        <v>419321682</v>
      </c>
      <c r="J16" s="134">
        <v>99508149</v>
      </c>
      <c r="K16" s="134">
        <v>72353987</v>
      </c>
      <c r="L16" s="134">
        <v>200570621</v>
      </c>
      <c r="M16" s="134">
        <v>200429778</v>
      </c>
      <c r="N16" s="134">
        <v>205228913</v>
      </c>
      <c r="O16" s="134">
        <v>784804521</v>
      </c>
      <c r="P16" s="134">
        <v>374274837.5</v>
      </c>
      <c r="Q16" s="134">
        <v>662764962</v>
      </c>
      <c r="R16" s="134">
        <v>1003595.5</v>
      </c>
      <c r="S16" s="134">
        <v>35676645.5</v>
      </c>
      <c r="T16" s="134">
        <v>96576919.5</v>
      </c>
      <c r="U16" s="134">
        <v>0</v>
      </c>
      <c r="V16" s="135">
        <v>1</v>
      </c>
    </row>
    <row r="17" spans="1:22">
      <c r="A17" s="133" t="s">
        <v>389</v>
      </c>
      <c r="B17" s="133">
        <v>449023</v>
      </c>
      <c r="C17" s="133">
        <v>1889157</v>
      </c>
      <c r="D17" s="133">
        <v>544214</v>
      </c>
      <c r="E17" s="133">
        <v>280047</v>
      </c>
      <c r="F17" s="133">
        <v>277848</v>
      </c>
      <c r="G17" s="133">
        <v>196692</v>
      </c>
      <c r="H17" s="133">
        <v>133566</v>
      </c>
      <c r="I17" s="133">
        <v>1440134</v>
      </c>
      <c r="J17" s="133">
        <v>106561</v>
      </c>
      <c r="K17" s="133">
        <v>62955</v>
      </c>
      <c r="L17" s="133">
        <v>54009</v>
      </c>
      <c r="M17" s="133">
        <v>54009</v>
      </c>
      <c r="N17" s="133">
        <v>675327</v>
      </c>
      <c r="O17" s="133">
        <v>2814719</v>
      </c>
      <c r="P17" s="133">
        <v>823463.5</v>
      </c>
      <c r="Q17" s="133">
        <v>2136220</v>
      </c>
      <c r="R17" s="133">
        <v>409916.5</v>
      </c>
      <c r="S17" s="133">
        <v>308635.5</v>
      </c>
      <c r="T17" s="133">
        <v>188819.5</v>
      </c>
      <c r="U17" s="133">
        <v>0</v>
      </c>
      <c r="V17" s="133">
        <v>1</v>
      </c>
    </row>
    <row r="18" spans="1:22">
      <c r="A18" s="136" t="s">
        <v>521</v>
      </c>
      <c r="B18" s="137">
        <v>4062379</v>
      </c>
      <c r="C18" s="137">
        <v>7119190</v>
      </c>
      <c r="D18" s="137">
        <v>1294836</v>
      </c>
      <c r="E18" s="137">
        <v>2630583</v>
      </c>
      <c r="F18" s="137">
        <v>38492</v>
      </c>
      <c r="G18" s="137">
        <v>791432</v>
      </c>
      <c r="H18" s="137">
        <v>721715</v>
      </c>
      <c r="I18" s="137">
        <v>3256674</v>
      </c>
      <c r="J18" s="137">
        <v>908831</v>
      </c>
      <c r="K18" s="137">
        <v>-21453</v>
      </c>
      <c r="L18" s="137">
        <v>197578</v>
      </c>
      <c r="M18" s="137">
        <v>-41707</v>
      </c>
      <c r="N18" s="137">
        <v>2604196</v>
      </c>
      <c r="O18" s="137">
        <v>10781540</v>
      </c>
      <c r="P18" s="137">
        <v>2059725</v>
      </c>
      <c r="Q18" s="137">
        <v>4914318</v>
      </c>
      <c r="R18" s="137">
        <v>66522</v>
      </c>
      <c r="S18" s="137">
        <v>1296476</v>
      </c>
      <c r="T18" s="137">
        <v>1211162</v>
      </c>
      <c r="U18" s="137">
        <v>1</v>
      </c>
      <c r="V18" s="137">
        <v>0</v>
      </c>
    </row>
    <row r="19" spans="1:22">
      <c r="A19" s="136" t="s">
        <v>522</v>
      </c>
      <c r="B19" s="137">
        <v>5678622</v>
      </c>
      <c r="C19" s="137">
        <v>9605936</v>
      </c>
      <c r="D19" s="137">
        <v>1508996</v>
      </c>
      <c r="E19" s="137">
        <v>309579</v>
      </c>
      <c r="F19" s="137">
        <v>8661</v>
      </c>
      <c r="G19" s="137">
        <v>348677</v>
      </c>
      <c r="H19" s="137">
        <v>54437</v>
      </c>
      <c r="I19" s="137">
        <v>3870594</v>
      </c>
      <c r="J19" s="137">
        <v>-100419</v>
      </c>
      <c r="K19" s="137">
        <v>1732671</v>
      </c>
      <c r="L19" s="137">
        <v>1151658</v>
      </c>
      <c r="M19" s="137">
        <v>-549396</v>
      </c>
      <c r="N19" s="137">
        <v>277285</v>
      </c>
      <c r="O19" s="137">
        <v>14612926.5</v>
      </c>
      <c r="P19" s="137">
        <v>2009735.5</v>
      </c>
      <c r="Q19" s="137">
        <v>5806092.5</v>
      </c>
      <c r="R19" s="137">
        <v>13970.5</v>
      </c>
      <c r="S19" s="137">
        <v>542976</v>
      </c>
      <c r="T19" s="137">
        <v>93059</v>
      </c>
      <c r="U19" s="137">
        <v>1</v>
      </c>
      <c r="V19" s="137">
        <v>0</v>
      </c>
    </row>
    <row r="20" spans="1:22">
      <c r="A20" s="136" t="s">
        <v>523</v>
      </c>
      <c r="B20" s="137">
        <v>340870</v>
      </c>
      <c r="C20" s="137">
        <v>685948</v>
      </c>
      <c r="D20" s="137">
        <v>76615</v>
      </c>
      <c r="E20" s="137">
        <v>135935</v>
      </c>
      <c r="F20" s="137">
        <v>28819</v>
      </c>
      <c r="G20" s="137">
        <v>45749</v>
      </c>
      <c r="H20" s="137">
        <v>27170</v>
      </c>
      <c r="I20" s="137">
        <v>339762</v>
      </c>
      <c r="J20" s="137">
        <v>-22418</v>
      </c>
      <c r="K20" s="137">
        <v>4725</v>
      </c>
      <c r="L20" s="137">
        <v>2046</v>
      </c>
      <c r="M20" s="137">
        <v>1550</v>
      </c>
      <c r="N20" s="137">
        <v>95094</v>
      </c>
      <c r="O20" s="137">
        <v>1031783</v>
      </c>
      <c r="P20" s="137">
        <v>111260</v>
      </c>
      <c r="Q20" s="137">
        <v>508028.5</v>
      </c>
      <c r="R20" s="137">
        <v>35843</v>
      </c>
      <c r="S20" s="137">
        <v>70434</v>
      </c>
      <c r="T20" s="137">
        <v>27170</v>
      </c>
      <c r="U20" s="137">
        <v>1</v>
      </c>
      <c r="V20" s="137">
        <v>0</v>
      </c>
    </row>
    <row r="21" spans="1:22">
      <c r="A21" s="136" t="s">
        <v>524</v>
      </c>
      <c r="B21" s="137">
        <v>105707000</v>
      </c>
      <c r="C21" s="137">
        <v>114491000</v>
      </c>
      <c r="D21" s="137">
        <v>12475000</v>
      </c>
      <c r="E21" s="137">
        <v>9704000</v>
      </c>
      <c r="F21" s="137">
        <v>2963000</v>
      </c>
      <c r="G21" s="137">
        <v>5627000</v>
      </c>
      <c r="H21" s="137">
        <v>864000</v>
      </c>
      <c r="I21" s="137">
        <v>4614000</v>
      </c>
      <c r="J21" s="137">
        <v>7660000</v>
      </c>
      <c r="K21" s="137">
        <v>-2519000</v>
      </c>
      <c r="L21" s="137">
        <v>3885000</v>
      </c>
      <c r="M21" s="137">
        <v>-53000</v>
      </c>
      <c r="N21" s="137">
        <v>27325000</v>
      </c>
      <c r="O21" s="137">
        <v>168283000</v>
      </c>
      <c r="P21" s="137">
        <v>18340000</v>
      </c>
      <c r="Q21" s="137">
        <v>6033500</v>
      </c>
      <c r="R21" s="137">
        <v>4380500</v>
      </c>
      <c r="S21" s="137">
        <v>7868500</v>
      </c>
      <c r="T21" s="137">
        <v>1162000</v>
      </c>
      <c r="U21" s="137">
        <v>1</v>
      </c>
      <c r="V21" s="137">
        <v>0</v>
      </c>
    </row>
    <row r="22" spans="1:22">
      <c r="A22" s="136" t="s">
        <v>525</v>
      </c>
      <c r="B22" s="137">
        <v>4035550</v>
      </c>
      <c r="C22" s="137">
        <v>14364942</v>
      </c>
      <c r="D22" s="137">
        <v>5684287</v>
      </c>
      <c r="E22" s="137">
        <v>789484</v>
      </c>
      <c r="F22" s="137">
        <v>194617</v>
      </c>
      <c r="G22" s="137">
        <v>3727100</v>
      </c>
      <c r="H22" s="137">
        <v>246025</v>
      </c>
      <c r="I22" s="137">
        <v>10325720</v>
      </c>
      <c r="J22" s="137">
        <v>763976</v>
      </c>
      <c r="K22" s="137">
        <v>459120</v>
      </c>
      <c r="L22" s="137">
        <v>1755226</v>
      </c>
      <c r="M22" s="137">
        <v>-612935</v>
      </c>
      <c r="N22" s="137">
        <v>1531624</v>
      </c>
      <c r="O22" s="137">
        <v>21279289</v>
      </c>
      <c r="P22" s="137">
        <v>8229648.5</v>
      </c>
      <c r="Q22" s="137">
        <v>15326455</v>
      </c>
      <c r="R22" s="137">
        <v>284604.5</v>
      </c>
      <c r="S22" s="137">
        <v>5605819</v>
      </c>
      <c r="T22" s="137">
        <v>324993.5</v>
      </c>
      <c r="U22" s="137">
        <v>1</v>
      </c>
      <c r="V22" s="137">
        <v>0</v>
      </c>
    </row>
    <row r="23" spans="1:22">
      <c r="A23" s="136" t="s">
        <v>526</v>
      </c>
      <c r="B23" s="137">
        <v>1846258</v>
      </c>
      <c r="C23" s="137">
        <v>3693626</v>
      </c>
      <c r="D23" s="137">
        <v>946244</v>
      </c>
      <c r="E23" s="137">
        <v>734818</v>
      </c>
      <c r="F23" s="137">
        <v>384011</v>
      </c>
      <c r="G23" s="137">
        <v>454994</v>
      </c>
      <c r="H23" s="137">
        <v>246630</v>
      </c>
      <c r="I23" s="137">
        <v>1847061</v>
      </c>
      <c r="J23" s="137">
        <v>152427</v>
      </c>
      <c r="K23" s="137">
        <v>80013</v>
      </c>
      <c r="L23" s="137">
        <v>61927</v>
      </c>
      <c r="M23" s="137">
        <v>-31012</v>
      </c>
      <c r="N23" s="137">
        <v>876926</v>
      </c>
      <c r="O23" s="137">
        <v>5439631.5</v>
      </c>
      <c r="P23" s="137">
        <v>1400737.5</v>
      </c>
      <c r="Q23" s="137">
        <v>2722744.5</v>
      </c>
      <c r="R23" s="137">
        <v>567414.5</v>
      </c>
      <c r="S23" s="137">
        <v>685445.5</v>
      </c>
      <c r="T23" s="137">
        <v>385285</v>
      </c>
      <c r="U23" s="137">
        <v>1</v>
      </c>
      <c r="V23" s="137">
        <v>0</v>
      </c>
    </row>
    <row r="24" spans="1:22">
      <c r="A24" s="136" t="s">
        <v>527</v>
      </c>
      <c r="B24" s="137">
        <v>62346</v>
      </c>
      <c r="C24" s="137">
        <v>138238</v>
      </c>
      <c r="D24" s="137">
        <v>38237</v>
      </c>
      <c r="E24" s="137">
        <v>34644</v>
      </c>
      <c r="F24" s="137">
        <v>23573</v>
      </c>
      <c r="G24" s="137">
        <v>12936</v>
      </c>
      <c r="H24" s="137">
        <v>11247</v>
      </c>
      <c r="I24" s="137">
        <v>75892</v>
      </c>
      <c r="J24" s="137">
        <v>7004</v>
      </c>
      <c r="K24" s="137">
        <v>0</v>
      </c>
      <c r="L24" s="137">
        <v>1481</v>
      </c>
      <c r="M24" s="137">
        <v>851</v>
      </c>
      <c r="N24" s="137">
        <v>47775</v>
      </c>
      <c r="O24" s="137">
        <v>210048</v>
      </c>
      <c r="P24" s="137">
        <v>56029</v>
      </c>
      <c r="Q24" s="137">
        <v>117371</v>
      </c>
      <c r="R24" s="137">
        <v>33029.5</v>
      </c>
      <c r="S24" s="137">
        <v>19931.5</v>
      </c>
      <c r="T24" s="137">
        <v>14037</v>
      </c>
      <c r="U24" s="137">
        <v>1</v>
      </c>
      <c r="V24" s="137">
        <v>0</v>
      </c>
    </row>
    <row r="25" spans="1:22">
      <c r="A25" s="136" t="s">
        <v>520</v>
      </c>
      <c r="B25" s="137">
        <v>280599</v>
      </c>
      <c r="C25" s="137">
        <v>696733</v>
      </c>
      <c r="D25" s="137">
        <v>126989</v>
      </c>
      <c r="E25" s="137">
        <v>229982</v>
      </c>
      <c r="F25" s="137">
        <v>9727</v>
      </c>
      <c r="G25" s="137">
        <v>58369</v>
      </c>
      <c r="H25" s="137">
        <v>7535</v>
      </c>
      <c r="I25" s="137">
        <v>408618</v>
      </c>
      <c r="J25" s="137">
        <v>37285</v>
      </c>
      <c r="K25" s="137">
        <v>14036</v>
      </c>
      <c r="L25" s="137">
        <v>55235</v>
      </c>
      <c r="M25" s="137">
        <v>64580</v>
      </c>
      <c r="N25" s="137">
        <v>98408</v>
      </c>
      <c r="O25" s="137">
        <v>1136124</v>
      </c>
      <c r="P25" s="137">
        <v>238837</v>
      </c>
      <c r="Q25" s="137">
        <v>657849</v>
      </c>
      <c r="R25" s="137">
        <v>15818.5</v>
      </c>
      <c r="S25" s="137">
        <v>102355</v>
      </c>
      <c r="T25" s="137">
        <v>15829.5</v>
      </c>
      <c r="U25" s="137">
        <v>1</v>
      </c>
      <c r="V25" s="137">
        <v>0</v>
      </c>
    </row>
    <row r="26" spans="1:22">
      <c r="A26" s="134" t="s">
        <v>547</v>
      </c>
      <c r="B26" s="134">
        <v>104892</v>
      </c>
      <c r="C26" s="134">
        <v>1376946</v>
      </c>
      <c r="D26" s="134">
        <v>393500</v>
      </c>
      <c r="E26" s="134">
        <v>94071</v>
      </c>
      <c r="F26" s="134">
        <v>132694</v>
      </c>
      <c r="G26" s="134">
        <v>104066</v>
      </c>
      <c r="H26" s="134">
        <v>60107</v>
      </c>
      <c r="I26" s="134">
        <v>1270554</v>
      </c>
      <c r="J26" s="134">
        <v>128127</v>
      </c>
      <c r="K26" s="134">
        <v>40810</v>
      </c>
      <c r="L26" s="134">
        <v>137144</v>
      </c>
      <c r="M26" s="134">
        <v>48890</v>
      </c>
      <c r="N26" s="134">
        <v>548322</v>
      </c>
      <c r="O26" s="134">
        <v>2061362</v>
      </c>
      <c r="P26" s="134">
        <v>627207.5</v>
      </c>
      <c r="Q26" s="134">
        <v>1896547.5</v>
      </c>
      <c r="R26" s="134">
        <v>195417.5</v>
      </c>
      <c r="S26" s="134">
        <v>176255</v>
      </c>
      <c r="T26" s="134">
        <v>91691</v>
      </c>
      <c r="U26" s="134">
        <v>0</v>
      </c>
      <c r="V26" s="134">
        <v>1</v>
      </c>
    </row>
    <row r="27" spans="1:22">
      <c r="A27" s="134" t="s">
        <v>550</v>
      </c>
      <c r="B27" s="134">
        <v>193097</v>
      </c>
      <c r="C27" s="134">
        <v>409792</v>
      </c>
      <c r="D27" s="134">
        <v>174519</v>
      </c>
      <c r="E27" s="134">
        <v>114743</v>
      </c>
      <c r="F27" s="134">
        <v>90698</v>
      </c>
      <c r="G27" s="134">
        <v>67902</v>
      </c>
      <c r="H27" s="134">
        <v>42383</v>
      </c>
      <c r="I27" s="134">
        <v>216695</v>
      </c>
      <c r="J27" s="134">
        <v>45833</v>
      </c>
      <c r="K27" s="134">
        <v>2891</v>
      </c>
      <c r="L27" s="134">
        <v>13616</v>
      </c>
      <c r="M27" s="134">
        <v>-1857</v>
      </c>
      <c r="N27" s="134">
        <v>264806</v>
      </c>
      <c r="O27" s="134">
        <v>614782</v>
      </c>
      <c r="P27" s="134">
        <v>260629.5</v>
      </c>
      <c r="Q27" s="134">
        <v>328647.5</v>
      </c>
      <c r="R27" s="134">
        <v>134037.5</v>
      </c>
      <c r="S27" s="134">
        <v>102079.5</v>
      </c>
      <c r="T27" s="134">
        <v>65334.5</v>
      </c>
      <c r="U27" s="134">
        <v>0</v>
      </c>
      <c r="V27" s="134">
        <v>1</v>
      </c>
    </row>
    <row r="28" spans="1:22">
      <c r="A28" s="134" t="s">
        <v>552</v>
      </c>
      <c r="B28" s="134">
        <v>362344</v>
      </c>
      <c r="C28" s="134">
        <v>1256067</v>
      </c>
      <c r="D28" s="134">
        <v>264016</v>
      </c>
      <c r="E28" s="134">
        <v>279970</v>
      </c>
      <c r="F28" s="134">
        <v>89040</v>
      </c>
      <c r="G28" s="134">
        <v>96872</v>
      </c>
      <c r="H28" s="134">
        <v>42454</v>
      </c>
      <c r="I28" s="134">
        <v>893723</v>
      </c>
      <c r="J28" s="134">
        <v>46035</v>
      </c>
      <c r="K28" s="134">
        <v>50859</v>
      </c>
      <c r="L28" s="134">
        <v>73409</v>
      </c>
      <c r="M28" s="134">
        <v>-15717</v>
      </c>
      <c r="N28" s="134">
        <v>406817</v>
      </c>
      <c r="O28" s="134">
        <v>1826588.5</v>
      </c>
      <c r="P28" s="134">
        <v>394005.5</v>
      </c>
      <c r="Q28" s="134">
        <v>1317235.5</v>
      </c>
      <c r="R28" s="134">
        <v>144853.5</v>
      </c>
      <c r="S28" s="134">
        <v>136114.5</v>
      </c>
      <c r="T28" s="134">
        <v>58057</v>
      </c>
      <c r="U28" s="134">
        <v>0</v>
      </c>
      <c r="V28" s="134">
        <v>1</v>
      </c>
    </row>
    <row r="29" spans="1:22">
      <c r="A29" s="134" t="s">
        <v>554</v>
      </c>
      <c r="B29" s="134">
        <v>1507377</v>
      </c>
      <c r="C29" s="134">
        <v>4862247</v>
      </c>
      <c r="D29" s="134">
        <v>3513805</v>
      </c>
      <c r="E29" s="134">
        <v>1371609</v>
      </c>
      <c r="F29" s="134">
        <v>248570</v>
      </c>
      <c r="G29" s="134">
        <v>3036696</v>
      </c>
      <c r="H29" s="134">
        <v>208700</v>
      </c>
      <c r="I29" s="134">
        <v>3354870</v>
      </c>
      <c r="J29" s="134">
        <v>365523</v>
      </c>
      <c r="K29" s="134">
        <v>206758</v>
      </c>
      <c r="L29" s="134">
        <v>181251</v>
      </c>
      <c r="M29" s="134">
        <v>449843</v>
      </c>
      <c r="N29" s="134">
        <v>1629204</v>
      </c>
      <c r="O29" s="134">
        <v>7169911.5</v>
      </c>
      <c r="P29" s="134">
        <v>5148321.5</v>
      </c>
      <c r="Q29" s="134">
        <v>5068329.5</v>
      </c>
      <c r="R29" s="134">
        <v>361978</v>
      </c>
      <c r="S29" s="134">
        <v>4113293</v>
      </c>
      <c r="T29" s="134">
        <v>299255</v>
      </c>
      <c r="U29" s="134">
        <v>0</v>
      </c>
      <c r="V29" s="134">
        <v>1</v>
      </c>
    </row>
    <row r="30" spans="1:22">
      <c r="A30" s="134" t="s">
        <v>555</v>
      </c>
      <c r="B30" s="134">
        <v>533391</v>
      </c>
      <c r="C30" s="134">
        <v>1257601</v>
      </c>
      <c r="D30" s="134">
        <v>334479</v>
      </c>
      <c r="E30" s="134">
        <v>317104</v>
      </c>
      <c r="F30" s="134">
        <v>16186</v>
      </c>
      <c r="G30" s="134">
        <v>179097</v>
      </c>
      <c r="H30" s="134">
        <v>128733</v>
      </c>
      <c r="I30" s="134">
        <v>724210</v>
      </c>
      <c r="J30" s="134">
        <v>214413</v>
      </c>
      <c r="K30" s="134">
        <v>123274</v>
      </c>
      <c r="L30" s="134">
        <v>139196</v>
      </c>
      <c r="M30" s="134">
        <v>58890</v>
      </c>
      <c r="N30" s="134">
        <v>781337</v>
      </c>
      <c r="O30" s="134">
        <v>1861417.5</v>
      </c>
      <c r="P30" s="134">
        <v>568305.5</v>
      </c>
      <c r="Q30" s="134">
        <v>1082870</v>
      </c>
      <c r="R30" s="134">
        <v>24548</v>
      </c>
      <c r="S30" s="134">
        <v>293942</v>
      </c>
      <c r="T30" s="134">
        <v>188952.5</v>
      </c>
      <c r="U30" s="134">
        <v>0</v>
      </c>
      <c r="V30" s="134">
        <v>1</v>
      </c>
    </row>
    <row r="31" spans="1:22">
      <c r="A31" s="134" t="s">
        <v>556</v>
      </c>
      <c r="B31" s="134">
        <v>107283</v>
      </c>
      <c r="C31" s="134">
        <v>559194</v>
      </c>
      <c r="D31" s="134">
        <v>324480</v>
      </c>
      <c r="E31" s="134">
        <v>94886</v>
      </c>
      <c r="F31" s="134">
        <v>40251</v>
      </c>
      <c r="G31" s="134">
        <v>174273</v>
      </c>
      <c r="H31" s="134">
        <v>26591</v>
      </c>
      <c r="I31" s="134">
        <v>444499</v>
      </c>
      <c r="J31" s="134">
        <v>103790</v>
      </c>
      <c r="K31" s="134">
        <v>-249807</v>
      </c>
      <c r="L31" s="134">
        <v>101936</v>
      </c>
      <c r="M31" s="134">
        <v>149516</v>
      </c>
      <c r="N31" s="134">
        <v>299087</v>
      </c>
      <c r="O31" s="134">
        <v>862191.5</v>
      </c>
      <c r="P31" s="134">
        <v>553854.5</v>
      </c>
      <c r="Q31" s="134">
        <v>694636</v>
      </c>
      <c r="R31" s="134">
        <v>54148</v>
      </c>
      <c r="S31" s="134">
        <v>261892</v>
      </c>
      <c r="T31" s="134">
        <v>34397</v>
      </c>
      <c r="U31" s="134">
        <v>0</v>
      </c>
      <c r="V31" s="134">
        <v>1</v>
      </c>
    </row>
    <row r="32" spans="1:22">
      <c r="A32" s="134" t="s">
        <v>557</v>
      </c>
      <c r="B32" s="134">
        <v>1042424</v>
      </c>
      <c r="C32" s="134">
        <v>3248529</v>
      </c>
      <c r="D32" s="134">
        <v>1792807</v>
      </c>
      <c r="E32" s="134">
        <v>739664</v>
      </c>
      <c r="F32" s="134">
        <v>419819</v>
      </c>
      <c r="G32" s="134">
        <v>1207889</v>
      </c>
      <c r="H32" s="134">
        <v>91795</v>
      </c>
      <c r="I32" s="134">
        <v>2176245</v>
      </c>
      <c r="J32" s="134">
        <v>18654</v>
      </c>
      <c r="K32" s="134">
        <v>230361</v>
      </c>
      <c r="L32" s="134">
        <v>156862</v>
      </c>
      <c r="M32" s="134">
        <v>17010</v>
      </c>
      <c r="N32" s="134">
        <v>1442257</v>
      </c>
      <c r="O32" s="134">
        <v>4976446</v>
      </c>
      <c r="P32" s="134">
        <v>2745420</v>
      </c>
      <c r="Q32" s="134">
        <v>3277036.5</v>
      </c>
      <c r="R32" s="134">
        <v>665590</v>
      </c>
      <c r="S32" s="134">
        <v>1827211.5</v>
      </c>
      <c r="T32" s="134">
        <v>224160</v>
      </c>
      <c r="U32" s="134">
        <v>0</v>
      </c>
      <c r="V32" s="134">
        <v>1</v>
      </c>
    </row>
    <row r="33" spans="1:22">
      <c r="A33" s="138" t="s">
        <v>561</v>
      </c>
      <c r="B33" s="134">
        <v>1892244</v>
      </c>
      <c r="C33" s="134">
        <v>4304946</v>
      </c>
      <c r="D33" s="134">
        <v>1153683</v>
      </c>
      <c r="E33" s="134">
        <v>415902</v>
      </c>
      <c r="F33" s="134">
        <v>352009</v>
      </c>
      <c r="G33" s="134">
        <v>395567</v>
      </c>
      <c r="H33" s="134">
        <v>103838</v>
      </c>
      <c r="I33" s="134">
        <v>2199105</v>
      </c>
      <c r="J33" s="134">
        <v>414464</v>
      </c>
      <c r="K33" s="134">
        <v>213962</v>
      </c>
      <c r="L33" s="134">
        <v>195988</v>
      </c>
      <c r="M33" s="134">
        <v>238665</v>
      </c>
      <c r="N33" s="134">
        <v>1611413</v>
      </c>
      <c r="O33" s="134">
        <v>6640175</v>
      </c>
      <c r="P33" s="134">
        <v>1937115.5</v>
      </c>
      <c r="Q33" s="134">
        <v>3403327.5</v>
      </c>
      <c r="R33" s="134">
        <v>548754.5</v>
      </c>
      <c r="S33" s="134">
        <v>692918</v>
      </c>
      <c r="T33" s="134">
        <v>149050.5</v>
      </c>
      <c r="U33" s="134">
        <v>0</v>
      </c>
      <c r="V33" s="134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Pre-DataSet</vt:lpstr>
      <vt:lpstr>DataSet</vt:lpstr>
      <vt:lpstr>DataSetFinal</vt:lpstr>
      <vt:lpstr>Pre-DataSet3</vt:lpstr>
      <vt:lpstr>DataSet2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uesr</dc:creator>
  <cp:lastModifiedBy>Meenu</cp:lastModifiedBy>
  <cp:lastPrinted>2018-02-01T06:31:48Z</cp:lastPrinted>
  <dcterms:created xsi:type="dcterms:W3CDTF">2018-01-31T17:48:08Z</dcterms:created>
  <dcterms:modified xsi:type="dcterms:W3CDTF">2019-06-20T12:17:16Z</dcterms:modified>
</cp:coreProperties>
</file>