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enemies\"/>
    </mc:Choice>
  </mc:AlternateContent>
  <xr:revisionPtr revIDLastSave="0" documentId="10_ncr:100000_{23BCD8B1-DCDE-4082-9C5C-9468FD40903F}" xr6:coauthVersionLast="31" xr6:coauthVersionMax="31" xr10:uidLastSave="{00000000-0000-0000-0000-000000000000}"/>
  <bookViews>
    <workbookView xWindow="0" yWindow="0" windowWidth="28800" windowHeight="12225" xr2:uid="{7C7806C9-AC08-4287-BFE3-355EE0D4C54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M22" i="1" l="1"/>
  <c r="Q22" i="1"/>
  <c r="M23" i="1"/>
  <c r="Q23" i="1" s="1"/>
  <c r="M24" i="1"/>
  <c r="Q24" i="1"/>
  <c r="M25" i="1"/>
  <c r="M26" i="1"/>
  <c r="Q26" i="1" s="1"/>
  <c r="M27" i="1"/>
  <c r="Q27" i="1"/>
  <c r="M28" i="1"/>
  <c r="Q28" i="1" s="1"/>
  <c r="M29" i="1"/>
  <c r="Q29" i="1" s="1"/>
  <c r="M30" i="1"/>
  <c r="Q30" i="1"/>
  <c r="M31" i="1"/>
  <c r="Q31" i="1" s="1"/>
  <c r="M32" i="1"/>
  <c r="Q32" i="1" s="1"/>
  <c r="M33" i="1"/>
  <c r="Q33" i="1" s="1"/>
  <c r="M34" i="1"/>
  <c r="Q34" i="1" s="1"/>
  <c r="M35" i="1"/>
  <c r="Q35" i="1"/>
  <c r="M36" i="1"/>
  <c r="Q36" i="1" s="1"/>
  <c r="M37" i="1"/>
  <c r="Q37" i="1"/>
  <c r="M38" i="1"/>
  <c r="Q38" i="1"/>
  <c r="M39" i="1"/>
  <c r="Q39" i="1" s="1"/>
  <c r="M40" i="1"/>
  <c r="Q40" i="1"/>
  <c r="M41" i="1"/>
  <c r="Q41" i="1" s="1"/>
  <c r="M42" i="1"/>
  <c r="Q42" i="1" s="1"/>
  <c r="M43" i="1"/>
  <c r="Q43" i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0" i="1"/>
  <c r="Q50" i="1" s="1"/>
  <c r="M51" i="1"/>
  <c r="Q51" i="1" s="1"/>
  <c r="Q25" i="1" l="1"/>
  <c r="Q2" i="1"/>
  <c r="O14" i="1" l="1"/>
  <c r="O15" i="1"/>
  <c r="O16" i="1"/>
  <c r="O17" i="1"/>
  <c r="O18" i="1"/>
  <c r="O19" i="1"/>
  <c r="O20" i="1"/>
  <c r="O21" i="1"/>
  <c r="M18" i="1"/>
  <c r="Q18" i="1" s="1"/>
  <c r="M19" i="1"/>
  <c r="Q19" i="1" s="1"/>
  <c r="M20" i="1"/>
  <c r="Q20" i="1" s="1"/>
  <c r="M21" i="1"/>
  <c r="Q21" i="1" s="1"/>
  <c r="M17" i="1" l="1"/>
  <c r="Q17" i="1" s="1"/>
  <c r="M16" i="1"/>
  <c r="Q16" i="1" s="1"/>
  <c r="M15" i="1"/>
  <c r="Q15" i="1" s="1"/>
  <c r="M14" i="1"/>
  <c r="Q14" i="1" s="1"/>
  <c r="M4" i="1"/>
  <c r="Q4" i="1" s="1"/>
  <c r="M5" i="1"/>
  <c r="Q5" i="1" s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2" i="1"/>
  <c r="N3" i="1" s="1"/>
  <c r="O2" i="1" l="1"/>
  <c r="C2" i="1" l="1"/>
  <c r="P2" i="1"/>
  <c r="O3" i="1"/>
  <c r="O4" i="1"/>
  <c r="O5" i="1"/>
  <c r="O6" i="1"/>
  <c r="O7" i="1"/>
  <c r="O8" i="1"/>
  <c r="O9" i="1"/>
  <c r="O10" i="1"/>
  <c r="O11" i="1"/>
  <c r="O12" i="1"/>
  <c r="O13" i="1"/>
  <c r="C3" i="1" l="1"/>
  <c r="P3" i="1"/>
  <c r="Z5" i="1"/>
  <c r="Z6" i="1"/>
  <c r="Z7" i="1"/>
  <c r="Z8" i="1"/>
  <c r="Z9" i="1"/>
  <c r="Z10" i="1"/>
  <c r="Z11" i="1"/>
  <c r="Z12" i="1"/>
  <c r="Z4" i="1"/>
  <c r="Z3" i="1"/>
  <c r="Q3" i="1"/>
  <c r="M3" i="1"/>
  <c r="N4" i="1" s="1"/>
  <c r="P4" i="1" l="1"/>
  <c r="C4" i="1"/>
  <c r="N5" i="1"/>
  <c r="P5" i="1" l="1"/>
  <c r="C5" i="1"/>
  <c r="N6" i="1"/>
  <c r="C6" i="1" l="1"/>
  <c r="N7" i="1"/>
  <c r="P6" i="1"/>
  <c r="C7" i="1" l="1"/>
  <c r="P7" i="1"/>
  <c r="N8" i="1"/>
  <c r="N9" i="1" l="1"/>
  <c r="P8" i="1"/>
  <c r="C8" i="1"/>
  <c r="N10" i="1" l="1"/>
  <c r="C9" i="1"/>
  <c r="P9" i="1"/>
  <c r="C10" i="1" l="1"/>
  <c r="P10" i="1"/>
  <c r="N11" i="1"/>
  <c r="C11" i="1" l="1"/>
  <c r="P11" i="1"/>
  <c r="N12" i="1"/>
  <c r="P12" i="1" l="1"/>
  <c r="C12" i="1"/>
  <c r="N13" i="1"/>
  <c r="N14" i="1" l="1"/>
  <c r="C13" i="1"/>
  <c r="P13" i="1"/>
  <c r="N15" i="1" l="1"/>
  <c r="P14" i="1"/>
  <c r="C14" i="1"/>
  <c r="N16" i="1" l="1"/>
  <c r="P15" i="1"/>
  <c r="C15" i="1"/>
  <c r="P16" i="1" l="1"/>
  <c r="C16" i="1"/>
  <c r="N17" i="1"/>
  <c r="N18" i="1" l="1"/>
  <c r="C17" i="1"/>
  <c r="P17" i="1"/>
  <c r="C18" i="1" l="1"/>
  <c r="N19" i="1"/>
  <c r="P18" i="1"/>
  <c r="P19" i="1" l="1"/>
  <c r="C19" i="1"/>
  <c r="N20" i="1"/>
  <c r="C20" i="1" l="1"/>
  <c r="P20" i="1"/>
  <c r="N21" i="1"/>
  <c r="N22" i="1" s="1"/>
  <c r="O22" i="1" s="1"/>
  <c r="D22" i="1" s="1"/>
  <c r="N23" i="1" l="1"/>
  <c r="O23" i="1" s="1"/>
  <c r="D23" i="1" s="1"/>
  <c r="P22" i="1"/>
  <c r="P21" i="1"/>
  <c r="C21" i="1"/>
  <c r="N24" i="1" l="1"/>
  <c r="O24" i="1" s="1"/>
  <c r="D24" i="1" s="1"/>
  <c r="P23" i="1"/>
  <c r="P24" i="1" l="1"/>
  <c r="N25" i="1"/>
  <c r="O25" i="1" s="1"/>
  <c r="D25" i="1" s="1"/>
  <c r="P25" i="1" l="1"/>
  <c r="N26" i="1"/>
  <c r="O26" i="1" s="1"/>
  <c r="D26" i="1" s="1"/>
  <c r="N27" i="1" l="1"/>
  <c r="O27" i="1" s="1"/>
  <c r="D27" i="1" s="1"/>
  <c r="P26" i="1"/>
  <c r="P27" i="1" l="1"/>
  <c r="N28" i="1"/>
  <c r="O28" i="1" s="1"/>
  <c r="D28" i="1" s="1"/>
  <c r="P28" i="1" l="1"/>
  <c r="N29" i="1"/>
  <c r="O29" i="1" s="1"/>
  <c r="D29" i="1" s="1"/>
  <c r="N30" i="1" l="1"/>
  <c r="O30" i="1" s="1"/>
  <c r="D30" i="1" s="1"/>
  <c r="P29" i="1"/>
  <c r="N31" i="1" l="1"/>
  <c r="O31" i="1" s="1"/>
  <c r="D31" i="1" s="1"/>
  <c r="P30" i="1"/>
  <c r="N32" i="1" l="1"/>
  <c r="O32" i="1" s="1"/>
  <c r="D32" i="1" s="1"/>
  <c r="P31" i="1"/>
  <c r="P32" i="1" l="1"/>
  <c r="N33" i="1"/>
  <c r="O33" i="1" s="1"/>
  <c r="D33" i="1" s="1"/>
  <c r="P33" i="1" l="1"/>
  <c r="N34" i="1"/>
  <c r="O34" i="1" s="1"/>
  <c r="D34" i="1" s="1"/>
  <c r="P34" i="1" l="1"/>
  <c r="N35" i="1"/>
  <c r="O35" i="1" s="1"/>
  <c r="D35" i="1" s="1"/>
  <c r="P35" i="1" l="1"/>
  <c r="N36" i="1"/>
  <c r="O36" i="1" s="1"/>
  <c r="D36" i="1" s="1"/>
  <c r="P36" i="1" l="1"/>
  <c r="N37" i="1"/>
  <c r="O37" i="1" s="1"/>
  <c r="D37" i="1" s="1"/>
  <c r="N38" i="1" l="1"/>
  <c r="O38" i="1" s="1"/>
  <c r="D38" i="1" s="1"/>
  <c r="P37" i="1"/>
  <c r="N39" i="1" l="1"/>
  <c r="O39" i="1" s="1"/>
  <c r="D39" i="1" s="1"/>
  <c r="P38" i="1"/>
  <c r="N40" i="1" l="1"/>
  <c r="O40" i="1" s="1"/>
  <c r="D40" i="1" s="1"/>
  <c r="P39" i="1"/>
  <c r="N41" i="1" l="1"/>
  <c r="O41" i="1" s="1"/>
  <c r="D41" i="1" s="1"/>
  <c r="P40" i="1"/>
  <c r="P41" i="1" l="1"/>
  <c r="N42" i="1"/>
  <c r="O42" i="1" s="1"/>
  <c r="D42" i="1" s="1"/>
  <c r="N43" i="1" l="1"/>
  <c r="O43" i="1" s="1"/>
  <c r="D43" i="1" s="1"/>
  <c r="P42" i="1"/>
  <c r="P43" i="1" l="1"/>
  <c r="N44" i="1"/>
  <c r="O44" i="1" s="1"/>
  <c r="D44" i="1" s="1"/>
  <c r="N45" i="1" l="1"/>
  <c r="O45" i="1" s="1"/>
  <c r="D45" i="1" s="1"/>
  <c r="P44" i="1"/>
  <c r="P45" i="1" l="1"/>
  <c r="N46" i="1"/>
  <c r="O46" i="1" s="1"/>
  <c r="D46" i="1" s="1"/>
  <c r="P46" i="1" l="1"/>
  <c r="N47" i="1"/>
  <c r="O47" i="1" s="1"/>
  <c r="D47" i="1" s="1"/>
  <c r="N48" i="1" l="1"/>
  <c r="O48" i="1" s="1"/>
  <c r="D48" i="1" s="1"/>
  <c r="P47" i="1"/>
  <c r="P48" i="1" l="1"/>
  <c r="N49" i="1"/>
  <c r="O49" i="1" s="1"/>
  <c r="D49" i="1" s="1"/>
  <c r="P49" i="1" l="1"/>
  <c r="N50" i="1"/>
  <c r="O50" i="1" s="1"/>
  <c r="D50" i="1" s="1"/>
  <c r="N51" i="1" l="1"/>
  <c r="O51" i="1" s="1"/>
  <c r="D51" i="1" s="1"/>
  <c r="P50" i="1"/>
  <c r="P51" i="1" l="1"/>
</calcChain>
</file>

<file path=xl/sharedStrings.xml><?xml version="1.0" encoding="utf-8"?>
<sst xmlns="http://schemas.openxmlformats.org/spreadsheetml/2006/main" count="128" uniqueCount="79">
  <si>
    <t>Enemy</t>
  </si>
  <si>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</si>
  <si>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</si>
  <si>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</si>
  <si>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</si>
  <si>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</si>
  <si>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</si>
  <si>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</si>
  <si>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</si>
  <si>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</si>
  <si>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</si>
  <si>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</si>
  <si>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</si>
  <si>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</si>
  <si>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</si>
  <si>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</si>
  <si>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</si>
  <si>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</si>
  <si>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</si>
  <si>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maxHP</t>
  </si>
  <si>
    <t>medium</t>
  </si>
  <si>
    <t>light</t>
  </si>
  <si>
    <t>heavy</t>
  </si>
  <si>
    <t>Gold /HP</t>
  </si>
  <si>
    <t>roundEndBonus</t>
  </si>
  <si>
    <t>maxHp</t>
  </si>
  <si>
    <t>currentRound</t>
  </si>
  <si>
    <t>Slime</t>
  </si>
  <si>
    <t>Goblin</t>
  </si>
  <si>
    <t>R.Goblin</t>
  </si>
  <si>
    <t>Croc</t>
  </si>
  <si>
    <t>Blobs</t>
  </si>
  <si>
    <t>Troll</t>
  </si>
  <si>
    <t>Alligato</t>
  </si>
  <si>
    <t>R.Trtl</t>
  </si>
  <si>
    <t>Beatle</t>
  </si>
  <si>
    <t>Mammoth</t>
  </si>
  <si>
    <t>Apparition</t>
  </si>
  <si>
    <t>Mermaid</t>
  </si>
  <si>
    <t>Bog Monster</t>
  </si>
  <si>
    <t>Gladiator</t>
  </si>
  <si>
    <t>Hydra</t>
  </si>
  <si>
    <t>B.Mage</t>
  </si>
  <si>
    <t>Viper</t>
  </si>
  <si>
    <t>Chimera</t>
  </si>
  <si>
    <t>Gorilla</t>
  </si>
  <si>
    <t>R.Genie</t>
  </si>
  <si>
    <t>roundEnd vs goldGiven</t>
  </si>
  <si>
    <t>killedGold</t>
  </si>
  <si>
    <t>G.Giant</t>
  </si>
  <si>
    <t>R.Demon</t>
  </si>
  <si>
    <t>R.Dragon</t>
  </si>
  <si>
    <t>B.Centipede</t>
  </si>
  <si>
    <t>B.Demon</t>
  </si>
  <si>
    <t>R.Monster</t>
  </si>
  <si>
    <t>Cursed Armor</t>
  </si>
  <si>
    <t>B. Ogre</t>
  </si>
  <si>
    <t>B. Elemental</t>
  </si>
  <si>
    <t>B. Shadow</t>
  </si>
  <si>
    <t>W. Ghost</t>
  </si>
  <si>
    <t>G.Reaper</t>
  </si>
  <si>
    <t>Skeleton</t>
  </si>
  <si>
    <t>Vampire</t>
  </si>
  <si>
    <t>Crusader</t>
  </si>
  <si>
    <t>Flying Skeleton</t>
  </si>
  <si>
    <t>Skeleton Horse</t>
  </si>
  <si>
    <t>Skeleton Dragon</t>
  </si>
  <si>
    <t>Sand Monster</t>
  </si>
  <si>
    <t>T. Giant</t>
  </si>
  <si>
    <t>Iron Giant</t>
  </si>
  <si>
    <t>R. Naga</t>
  </si>
  <si>
    <t>R. Abomination</t>
  </si>
  <si>
    <t>Large Insect</t>
  </si>
  <si>
    <t>P. Dragon</t>
  </si>
  <si>
    <t>Mage</t>
  </si>
  <si>
    <t>Griffin</t>
  </si>
  <si>
    <t>Birdman</t>
  </si>
  <si>
    <t>G. Griffin</t>
  </si>
  <si>
    <t>R. Doom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</si>
</sst>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5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49" fontId="0" fillId="0" borderId="2" xfId="0" applyNumberFormat="1" applyFont="1" applyBorder="1"/>
    <xf numFmtId="0" fontId="1" fillId="5" borderId="3" xfId="0" applyFont="1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1" fillId="6" borderId="4" xfId="0" applyFont="1" applyFill="1" applyBorder="1"/>
    <xf numFmtId="49" fontId="1" fillId="6" borderId="4" xfId="0" applyNumberFormat="1" applyFont="1" applyFill="1" applyBorder="1"/>
    <xf numFmtId="0" fontId="0" fillId="5" borderId="3" xfId="0" applyFont="1" applyFill="1" applyBorder="1"/>
    <xf numFmtId="0" fontId="0" fillId="3" borderId="4" xfId="0" applyFont="1" applyFill="1" applyBorder="1"/>
    <xf numFmtId="0" fontId="0" fillId="2" borderId="4" xfId="0" applyFont="1" applyFill="1" applyBorder="1"/>
    <xf numFmtId="0" fontId="0" fillId="7" borderId="4" xfId="0" applyFont="1" applyFill="1" applyBorder="1"/>
    <xf numFmtId="49" fontId="0" fillId="7" borderId="4" xfId="0" applyNumberFormat="1" applyFont="1" applyFill="1" applyBorder="1"/>
    <xf numFmtId="0" fontId="0" fillId="0" borderId="4" xfId="0" applyFont="1" applyBorder="1"/>
    <xf numFmtId="49" fontId="0" fillId="0" borderId="4" xfId="0" applyNumberFormat="1" applyFont="1" applyBorder="1"/>
    <xf numFmtId="0" fontId="0" fillId="4" borderId="2" xfId="0" applyFont="1" applyFill="1" applyBorder="1"/>
    <xf numFmtId="0" fontId="2" fillId="4" borderId="2" xfId="0" applyFont="1" applyFill="1" applyBorder="1"/>
    <xf numFmtId="0" fontId="3" fillId="4" borderId="0" xfId="0" applyFont="1" applyFill="1"/>
    <xf numFmtId="0" fontId="0" fillId="4" borderId="0" xfId="0" applyNumberFormat="1" applyFill="1"/>
    <xf numFmtId="0" fontId="0" fillId="3" borderId="0" xfId="0" applyFont="1" applyFill="1" applyBorder="1"/>
    <xf numFmtId="0" fontId="0" fillId="0" borderId="0" xfId="0" applyFont="1" applyBorder="1"/>
    <xf numFmtId="49" fontId="0" fillId="0" borderId="0" xfId="0" applyNumberFormat="1" applyFont="1" applyBorder="1"/>
    <xf numFmtId="0" fontId="0" fillId="7" borderId="2" xfId="0" applyFont="1" applyFill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sequence minOccurs="0">
                  <xsd:element minOccurs="0" nillable="true" type="xsd:integer" name="currentRound" form="unqualified"/>
                  <xsd:element minOccurs="0" nillable="true" type="xsd:integer" name="maxHp" form="unqualified"/>
                  <xsd:element minOccurs="0" nillable="true" type="xsd:integer" name="maxMoveSpeed" form="unqualified"/>
                  <xsd:element minOccurs="0" nillable="true" type="xsd:integer" name="goldValue" form="unqualified"/>
                  <xsd:element minOccurs="0" nillable="true" type="xsd:integer" name="numberOfEnemies" form="unqualified"/>
                  <xsd:element minOccurs="0" nillable="true" type="xsd:integer" name="roundEndBonus" form="unqualified"/>
                  <xsd:element minOccurs="0" nillable="true" type="xsd:integer" name="freq" form="unqualified"/>
                  <xsd:element minOccurs="0" nillable="true" type="xsd:string" name="armorType" form="unqualified"/>
                  <xsd:element minOccurs="0" nillable="true" type="xsd:integer" name="maxArmor" form="unqualified"/>
                </xsd:sequence>
              </xsd:complexType>
            </xsd:element>
          </xsd:sequence>
        </xsd:complexType>
      </xsd:element>
    </xsd:schema>
  </Schema>
  <Map ID="2" Name="Root_Map" RootElement="Root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A0FDC-C389-4E24-9987-C97DC7FF1B39}" name="Table1" displayName="Table1" ref="B1:L51" tableType="xml" totalsRowShown="0" headerRowDxfId="12" dataDxfId="11" tableBorderDxfId="10">
  <autoFilter ref="B1:L51" xr:uid="{BB7B5203-2FDA-44AD-8D6D-FF5DC36F0FBF}"/>
  <tableColumns count="11">
    <tableColumn id="1" xr3:uid="{2550C9AA-BC88-494A-A101-FBB680E5CA21}" uniqueName="currentRound" name="currentRound">
      <xmlColumnPr mapId="2" xpath="/Root/Row/currentRound" xmlDataType="integer"/>
    </tableColumn>
    <tableColumn id="10" xr3:uid="{5708407B-65CE-45BC-8878-142AF21D5339}" uniqueName="10" name="Gold /HP" dataDxfId="9">
      <calculatedColumnFormula>SUM(ROUND((O2 / N2),2))</calculatedColumnFormula>
    </tableColumn>
    <tableColumn id="2" xr3:uid="{F8F80C22-33BB-4B29-8273-4EA2699E1D19}" uniqueName="maxHp" name="maxHp" dataDxfId="8">
      <xmlColumnPr mapId="2" xpath="/Root/Row/maxHp" xmlDataType="integer"/>
    </tableColumn>
    <tableColumn id="3" xr3:uid="{E13F5E4A-47D2-47A2-B541-96BA6CA07669}" uniqueName="maxMoveSpeed" name="maxMoveSpeed" dataDxfId="7">
      <xmlColumnPr mapId="2" xpath="/Root/Row/maxMoveSpeed" xmlDataType="integer"/>
    </tableColumn>
    <tableColumn id="11" xr3:uid="{798A0123-C7B3-4B90-8749-D85E3371CA67}" uniqueName="11" name="killedGold" dataDxfId="0">
      <calculatedColumnFormula>SUM(Table1[[#This Row],[goldValue]]*Table1[[#This Row],[numberOfEnemies]])</calculatedColumnFormula>
    </tableColumn>
    <tableColumn id="4" xr3:uid="{65BB117F-355C-4ECA-A7D8-AFCAE570A908}" uniqueName="goldValue" name="goldValue" dataDxfId="6">
      <xmlColumnPr mapId="2" xpath="/Root/Row/goldValue" xmlDataType="integer"/>
    </tableColumn>
    <tableColumn id="5" xr3:uid="{B29D9AC1-07BD-4F52-ADEA-D6A65A2D96D2}" uniqueName="numberOfEnemies" name="numberOfEnemies" dataDxfId="5">
      <xmlColumnPr mapId="2" xpath="/Root/Row/numberOfEnemies" xmlDataType="integer"/>
    </tableColumn>
    <tableColumn id="6" xr3:uid="{1692D955-A0E1-48BD-AF37-2FB021F78F89}" uniqueName="roundEndBonus" name="roundEndBonus" dataDxfId="4">
      <xmlColumnPr mapId="2" xpath="/Root/Row/roundEndBonus" xmlDataType="integer"/>
    </tableColumn>
    <tableColumn id="7" xr3:uid="{B9902638-912E-4928-890B-BB1532195A8E}" uniqueName="freq" name="freq" dataDxfId="3">
      <xmlColumnPr mapId="2" xpath="/Root/Row/freq" xmlDataType="integer"/>
    </tableColumn>
    <tableColumn id="8" xr3:uid="{5BB8CD04-BD5C-47C7-A4AA-1C266F8C4384}" uniqueName="armorType" name="armorType" dataDxfId="2">
      <xmlColumnPr mapId="2" xpath="/Root/Row/armorType" xmlDataType="string"/>
    </tableColumn>
    <tableColumn id="9" xr3:uid="{3400F630-3C6A-40CE-935B-7CDDE29EF7FF}" uniqueName="maxArmor" name="maxArmor" dataDxfId="1">
      <xmlColumnPr mapId="2" xpath="/Root/Row/maxArmor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sheetPr codeName="Sheet1"/>
  <dimension ref="A1:Z51"/>
  <sheetViews>
    <sheetView tabSelected="1" topLeftCell="A16" workbookViewId="0">
      <pane xSplit="1" topLeftCell="B1" activePane="topRight" state="frozen"/>
      <selection pane="topRight" activeCell="H51" sqref="H51"/>
    </sheetView>
  </sheetViews>
  <sheetFormatPr defaultRowHeight="15" x14ac:dyDescent="0.25"/>
  <cols>
    <col min="1" max="1" width="13.28515625" bestFit="1" customWidth="1"/>
    <col min="2" max="2" width="15.28515625" customWidth="1"/>
    <col min="3" max="3" width="11.28515625" bestFit="1" customWidth="1"/>
    <col min="4" max="4" width="9.42578125" customWidth="1"/>
    <col min="5" max="6" width="17.5703125" customWidth="1"/>
    <col min="7" max="7" width="12.140625" customWidth="1"/>
    <col min="8" max="8" width="19.85546875" customWidth="1"/>
    <col min="9" max="11" width="18" customWidth="1"/>
    <col min="12" max="12" width="12.42578125" customWidth="1"/>
    <col min="13" max="13" width="17.7109375" customWidth="1"/>
    <col min="14" max="14" width="14.5703125" customWidth="1"/>
    <col min="15" max="15" width="7.140625" bestFit="1" customWidth="1"/>
    <col min="16" max="16" width="9" bestFit="1" customWidth="1"/>
    <col min="17" max="17" width="21.7109375" bestFit="1" customWidth="1"/>
    <col min="18" max="18" width="7.5703125" bestFit="1" customWidth="1"/>
    <col min="19" max="19" width="6.28515625" bestFit="1" customWidth="1"/>
    <col min="20" max="21" width="7.5703125" bestFit="1" customWidth="1"/>
    <col min="22" max="22" width="10.5703125" bestFit="1" customWidth="1"/>
    <col min="24" max="24" width="6.5703125" bestFit="1" customWidth="1"/>
    <col min="25" max="25" width="22.5703125" bestFit="1" customWidth="1"/>
    <col min="26" max="26" width="3.7109375" bestFit="1" customWidth="1"/>
  </cols>
  <sheetData>
    <row r="1" spans="1:26" x14ac:dyDescent="0.25">
      <c r="A1" t="s">
        <v>0</v>
      </c>
      <c r="B1" t="s">
        <v>26</v>
      </c>
      <c r="C1" s="25" t="s">
        <v>23</v>
      </c>
      <c r="D1" s="11" t="s">
        <v>25</v>
      </c>
      <c r="E1" s="12" t="s">
        <v>3</v>
      </c>
      <c r="F1" s="12" t="s">
        <v>48</v>
      </c>
      <c r="G1" s="13" t="s">
        <v>2</v>
      </c>
      <c r="H1" s="14" t="s">
        <v>15</v>
      </c>
      <c r="I1" s="14" t="s">
        <v>24</v>
      </c>
      <c r="J1" s="14" t="s">
        <v>18</v>
      </c>
      <c r="K1" s="15" t="s">
        <v>8</v>
      </c>
      <c r="L1" s="14" t="s">
        <v>1</v>
      </c>
      <c r="M1" s="3" t="s">
        <v>16</v>
      </c>
      <c r="N1" s="3" t="s">
        <v>17</v>
      </c>
      <c r="O1" s="5" t="s">
        <v>19</v>
      </c>
      <c r="P1" s="24" t="s">
        <v>23</v>
      </c>
      <c r="Q1" t="s">
        <v>47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X1" t="s">
        <v>9</v>
      </c>
      <c r="Y1" t="s">
        <v>10</v>
      </c>
    </row>
    <row r="2" spans="1:26" x14ac:dyDescent="0.25">
      <c r="A2" t="s">
        <v>27</v>
      </c>
      <c r="B2">
        <v>1</v>
      </c>
      <c r="C2" s="4">
        <f t="shared" ref="C2:C21" si="0">SUM(ROUND((O2 / N2),2))</f>
        <v>3.36</v>
      </c>
      <c r="D2" s="16">
        <v>24</v>
      </c>
      <c r="E2" s="17">
        <v>4</v>
      </c>
      <c r="F2" s="17">
        <f>SUM(Table1[[#This Row],[goldValue]]*Table1[[#This Row],[numberOfEnemies]])</f>
        <v>42</v>
      </c>
      <c r="G2" s="18">
        <v>3</v>
      </c>
      <c r="H2" s="19">
        <v>14</v>
      </c>
      <c r="I2" s="19">
        <v>18</v>
      </c>
      <c r="J2" s="19">
        <v>14</v>
      </c>
      <c r="K2" s="20" t="s">
        <v>20</v>
      </c>
      <c r="L2" s="19">
        <v>0</v>
      </c>
      <c r="M2" s="3">
        <f>SUM((H2*G2)+I2)</f>
        <v>60</v>
      </c>
      <c r="N2" s="3">
        <v>100</v>
      </c>
      <c r="O2" s="5">
        <f t="shared" ref="O2:O13" si="1">SUM(H2*D2)</f>
        <v>336</v>
      </c>
      <c r="P2" s="23">
        <f>SUM(ROUND((O2 / N2),2))</f>
        <v>3.36</v>
      </c>
      <c r="Q2">
        <f>SUM(Table1[[#This Row],[roundEndBonus]] / (Table1[[#This Row],[goldValue]]*Table1[[#This Row],[numberOfEnemies]]))</f>
        <v>0.42857142857142855</v>
      </c>
      <c r="X2" s="1" t="s">
        <v>11</v>
      </c>
      <c r="Y2" s="2">
        <v>2</v>
      </c>
    </row>
    <row r="3" spans="1:26" x14ac:dyDescent="0.25">
      <c r="A3" t="s">
        <v>28</v>
      </c>
      <c r="B3">
        <v>2</v>
      </c>
      <c r="C3" s="4">
        <f t="shared" si="0"/>
        <v>3.28</v>
      </c>
      <c r="D3" s="16">
        <v>35</v>
      </c>
      <c r="E3" s="17">
        <v>4</v>
      </c>
      <c r="F3" s="17">
        <f>SUM(Table1[[#This Row],[goldValue]]*Table1[[#This Row],[numberOfEnemies]])</f>
        <v>60</v>
      </c>
      <c r="G3" s="18">
        <v>4</v>
      </c>
      <c r="H3" s="21">
        <v>15</v>
      </c>
      <c r="I3" s="21">
        <v>18</v>
      </c>
      <c r="J3" s="21">
        <v>18</v>
      </c>
      <c r="K3" s="22" t="s">
        <v>20</v>
      </c>
      <c r="L3" s="21">
        <v>0</v>
      </c>
      <c r="M3" s="3">
        <f t="shared" ref="M3:M21" si="2">SUM((H3*G3)+I3)</f>
        <v>78</v>
      </c>
      <c r="N3" s="3">
        <f>SUM(M2+N2)</f>
        <v>160</v>
      </c>
      <c r="O3" s="5">
        <f t="shared" si="1"/>
        <v>525</v>
      </c>
      <c r="P3" s="23">
        <f>SUM(ROUND((O3 / N3),2))</f>
        <v>3.28</v>
      </c>
      <c r="Q3">
        <f>SUM(Table1[[#This Row],[roundEndBonus]]/M3)</f>
        <v>0.23076923076923078</v>
      </c>
      <c r="X3" s="1" t="s">
        <v>12</v>
      </c>
      <c r="Y3" s="2">
        <v>4</v>
      </c>
      <c r="Z3">
        <f>SUM(Y2-Y3)</f>
        <v>-2</v>
      </c>
    </row>
    <row r="4" spans="1:26" x14ac:dyDescent="0.25">
      <c r="A4" t="s">
        <v>29</v>
      </c>
      <c r="B4">
        <v>3</v>
      </c>
      <c r="C4" s="4">
        <f t="shared" si="0"/>
        <v>4.2</v>
      </c>
      <c r="D4" s="16">
        <v>50</v>
      </c>
      <c r="E4" s="17">
        <v>5</v>
      </c>
      <c r="F4" s="17">
        <f>SUM(Table1[[#This Row],[goldValue]]*Table1[[#This Row],[numberOfEnemies]])</f>
        <v>60</v>
      </c>
      <c r="G4" s="18">
        <v>3</v>
      </c>
      <c r="H4" s="19">
        <v>20</v>
      </c>
      <c r="I4" s="19">
        <v>21</v>
      </c>
      <c r="J4" s="19">
        <v>15</v>
      </c>
      <c r="K4" s="20" t="s">
        <v>21</v>
      </c>
      <c r="L4" s="19">
        <v>0</v>
      </c>
      <c r="M4" s="3">
        <f t="shared" si="2"/>
        <v>81</v>
      </c>
      <c r="N4" s="3">
        <f t="shared" ref="N4:N21" si="3">SUM(M3+N3)</f>
        <v>238</v>
      </c>
      <c r="O4" s="5">
        <f t="shared" si="1"/>
        <v>1000</v>
      </c>
      <c r="P4" s="23">
        <f t="shared" ref="P4:P21" si="4">SUM(ROUND((O4 / N4),2))</f>
        <v>4.2</v>
      </c>
      <c r="Q4">
        <f>SUM(Table1[[#This Row],[roundEndBonus]]/M4)</f>
        <v>0.25925925925925924</v>
      </c>
      <c r="X4" s="1" t="s">
        <v>13</v>
      </c>
      <c r="Y4" s="2">
        <v>6</v>
      </c>
      <c r="Z4">
        <f>SUM(Y3-Y4)</f>
        <v>-2</v>
      </c>
    </row>
    <row r="5" spans="1:26" x14ac:dyDescent="0.25">
      <c r="A5" t="s">
        <v>30</v>
      </c>
      <c r="B5">
        <v>4</v>
      </c>
      <c r="C5" s="4">
        <f t="shared" si="0"/>
        <v>4.1100000000000003</v>
      </c>
      <c r="D5" s="16">
        <v>82</v>
      </c>
      <c r="E5" s="17">
        <v>4</v>
      </c>
      <c r="F5" s="17">
        <f>SUM(Table1[[#This Row],[goldValue]]*Table1[[#This Row],[numberOfEnemies]])</f>
        <v>64</v>
      </c>
      <c r="G5" s="18">
        <v>4</v>
      </c>
      <c r="H5" s="21">
        <v>16</v>
      </c>
      <c r="I5" s="21">
        <v>22</v>
      </c>
      <c r="J5" s="21">
        <v>16</v>
      </c>
      <c r="K5" s="22" t="s">
        <v>22</v>
      </c>
      <c r="L5" s="21">
        <v>0</v>
      </c>
      <c r="M5" s="3">
        <f t="shared" si="2"/>
        <v>86</v>
      </c>
      <c r="N5" s="3">
        <f t="shared" si="3"/>
        <v>319</v>
      </c>
      <c r="O5" s="5">
        <f t="shared" si="1"/>
        <v>1312</v>
      </c>
      <c r="P5" s="23">
        <f t="shared" si="4"/>
        <v>4.1100000000000003</v>
      </c>
      <c r="Q5">
        <f>SUM(Table1[[#This Row],[roundEndBonus]]/M5)</f>
        <v>0.2558139534883721</v>
      </c>
      <c r="X5" s="1" t="s">
        <v>14</v>
      </c>
      <c r="Y5" s="2">
        <v>8</v>
      </c>
      <c r="Z5">
        <f t="shared" ref="Z5:Z12" si="5">SUM(Y4-Y5)</f>
        <v>-2</v>
      </c>
    </row>
    <row r="6" spans="1:26" x14ac:dyDescent="0.25">
      <c r="A6" t="s">
        <v>31</v>
      </c>
      <c r="B6">
        <v>5</v>
      </c>
      <c r="C6" s="4">
        <f t="shared" si="0"/>
        <v>4.3499999999999996</v>
      </c>
      <c r="D6" s="16">
        <v>110</v>
      </c>
      <c r="E6" s="17">
        <v>4</v>
      </c>
      <c r="F6" s="17">
        <f>SUM(Table1[[#This Row],[goldValue]]*Table1[[#This Row],[numberOfEnemies]])</f>
        <v>64</v>
      </c>
      <c r="G6" s="18">
        <v>4</v>
      </c>
      <c r="H6" s="19">
        <v>16</v>
      </c>
      <c r="I6" s="19">
        <v>23</v>
      </c>
      <c r="J6" s="19">
        <v>16</v>
      </c>
      <c r="K6" s="20" t="s">
        <v>20</v>
      </c>
      <c r="L6" s="19">
        <v>0</v>
      </c>
      <c r="M6" s="3">
        <f t="shared" si="2"/>
        <v>87</v>
      </c>
      <c r="N6" s="3">
        <f t="shared" si="3"/>
        <v>405</v>
      </c>
      <c r="O6" s="5">
        <f t="shared" si="1"/>
        <v>1760</v>
      </c>
      <c r="P6" s="23">
        <f t="shared" si="4"/>
        <v>4.3499999999999996</v>
      </c>
      <c r="Q6">
        <f>SUM(Table1[[#This Row],[roundEndBonus]]/M6)</f>
        <v>0.26436781609195403</v>
      </c>
      <c r="X6" s="1">
        <v>7</v>
      </c>
      <c r="Y6" s="2">
        <v>10</v>
      </c>
      <c r="Z6">
        <f t="shared" si="5"/>
        <v>-2</v>
      </c>
    </row>
    <row r="7" spans="1:26" x14ac:dyDescent="0.25">
      <c r="A7" t="s">
        <v>32</v>
      </c>
      <c r="B7">
        <v>6</v>
      </c>
      <c r="C7" s="4">
        <f t="shared" si="0"/>
        <v>5.08</v>
      </c>
      <c r="D7" s="16">
        <v>125</v>
      </c>
      <c r="E7" s="17">
        <v>3</v>
      </c>
      <c r="F7" s="17">
        <f>SUM(Table1[[#This Row],[goldValue]]*Table1[[#This Row],[numberOfEnemies]])</f>
        <v>80</v>
      </c>
      <c r="G7" s="18">
        <v>4</v>
      </c>
      <c r="H7" s="21">
        <v>20</v>
      </c>
      <c r="I7" s="21">
        <v>30</v>
      </c>
      <c r="J7" s="21">
        <v>14</v>
      </c>
      <c r="K7" s="22" t="s">
        <v>22</v>
      </c>
      <c r="L7" s="21">
        <v>0</v>
      </c>
      <c r="M7" s="3">
        <f t="shared" si="2"/>
        <v>110</v>
      </c>
      <c r="N7" s="3">
        <f t="shared" si="3"/>
        <v>492</v>
      </c>
      <c r="O7" s="5">
        <f t="shared" si="1"/>
        <v>2500</v>
      </c>
      <c r="P7" s="23">
        <f t="shared" si="4"/>
        <v>5.08</v>
      </c>
      <c r="Q7">
        <f>SUM(Table1[[#This Row],[roundEndBonus]]/M7)</f>
        <v>0.27272727272727271</v>
      </c>
      <c r="X7" s="1">
        <v>6</v>
      </c>
      <c r="Y7" s="2">
        <v>12</v>
      </c>
      <c r="Z7">
        <f t="shared" si="5"/>
        <v>-2</v>
      </c>
    </row>
    <row r="8" spans="1:26" x14ac:dyDescent="0.25">
      <c r="A8" t="s">
        <v>33</v>
      </c>
      <c r="B8">
        <v>7</v>
      </c>
      <c r="C8" s="4">
        <f t="shared" si="0"/>
        <v>5.08</v>
      </c>
      <c r="D8" s="16">
        <v>170</v>
      </c>
      <c r="E8" s="17">
        <v>3</v>
      </c>
      <c r="F8" s="17">
        <f>SUM(Table1[[#This Row],[goldValue]]*Table1[[#This Row],[numberOfEnemies]])</f>
        <v>108</v>
      </c>
      <c r="G8" s="18">
        <v>6</v>
      </c>
      <c r="H8" s="19">
        <v>18</v>
      </c>
      <c r="I8" s="19">
        <v>40</v>
      </c>
      <c r="J8" s="19">
        <v>16</v>
      </c>
      <c r="K8" s="20" t="s">
        <v>21</v>
      </c>
      <c r="L8" s="19">
        <v>0</v>
      </c>
      <c r="M8" s="3">
        <f t="shared" si="2"/>
        <v>148</v>
      </c>
      <c r="N8" s="3">
        <f t="shared" si="3"/>
        <v>602</v>
      </c>
      <c r="O8" s="5">
        <f t="shared" si="1"/>
        <v>3060</v>
      </c>
      <c r="P8" s="23">
        <f t="shared" si="4"/>
        <v>5.08</v>
      </c>
      <c r="Q8">
        <f>SUM(Table1[[#This Row],[roundEndBonus]]/M8)</f>
        <v>0.27027027027027029</v>
      </c>
      <c r="X8" s="1">
        <v>5</v>
      </c>
      <c r="Y8" s="2">
        <v>14</v>
      </c>
      <c r="Z8">
        <f t="shared" si="5"/>
        <v>-2</v>
      </c>
    </row>
    <row r="9" spans="1:26" x14ac:dyDescent="0.25">
      <c r="A9" t="s">
        <v>34</v>
      </c>
      <c r="B9">
        <v>8</v>
      </c>
      <c r="C9" s="4">
        <f t="shared" si="0"/>
        <v>6</v>
      </c>
      <c r="D9" s="16">
        <v>250</v>
      </c>
      <c r="E9" s="17">
        <v>3</v>
      </c>
      <c r="F9" s="17">
        <f>SUM(Table1[[#This Row],[goldValue]]*Table1[[#This Row],[numberOfEnemies]])</f>
        <v>126</v>
      </c>
      <c r="G9" s="18">
        <v>7</v>
      </c>
      <c r="H9" s="21">
        <v>18</v>
      </c>
      <c r="I9" s="21">
        <v>42</v>
      </c>
      <c r="J9" s="21">
        <v>14</v>
      </c>
      <c r="K9" s="22" t="s">
        <v>22</v>
      </c>
      <c r="L9" s="21">
        <v>0</v>
      </c>
      <c r="M9" s="3">
        <f t="shared" si="2"/>
        <v>168</v>
      </c>
      <c r="N9" s="3">
        <f t="shared" si="3"/>
        <v>750</v>
      </c>
      <c r="O9" s="5">
        <f t="shared" si="1"/>
        <v>4500</v>
      </c>
      <c r="P9" s="23">
        <f t="shared" si="4"/>
        <v>6</v>
      </c>
      <c r="Q9">
        <f>SUM(Table1[[#This Row],[roundEndBonus]]/M9)</f>
        <v>0.25</v>
      </c>
      <c r="X9" s="1">
        <v>4</v>
      </c>
      <c r="Y9" s="2">
        <v>16</v>
      </c>
      <c r="Z9">
        <f t="shared" si="5"/>
        <v>-2</v>
      </c>
    </row>
    <row r="10" spans="1:26" x14ac:dyDescent="0.25">
      <c r="A10" t="s">
        <v>35</v>
      </c>
      <c r="B10">
        <v>9</v>
      </c>
      <c r="C10" s="4">
        <f t="shared" si="0"/>
        <v>6.27</v>
      </c>
      <c r="D10" s="16">
        <v>360</v>
      </c>
      <c r="E10" s="17">
        <v>4</v>
      </c>
      <c r="F10" s="17">
        <f>SUM(Table1[[#This Row],[goldValue]]*Table1[[#This Row],[numberOfEnemies]])</f>
        <v>128</v>
      </c>
      <c r="G10" s="18">
        <v>8</v>
      </c>
      <c r="H10" s="19">
        <v>16</v>
      </c>
      <c r="I10" s="19">
        <v>44</v>
      </c>
      <c r="J10" s="19">
        <v>16</v>
      </c>
      <c r="K10" s="20" t="s">
        <v>20</v>
      </c>
      <c r="L10" s="19">
        <v>0</v>
      </c>
      <c r="M10" s="3">
        <f t="shared" si="2"/>
        <v>172</v>
      </c>
      <c r="N10" s="3">
        <f t="shared" si="3"/>
        <v>918</v>
      </c>
      <c r="O10" s="5">
        <f t="shared" si="1"/>
        <v>5760</v>
      </c>
      <c r="P10" s="23">
        <f t="shared" si="4"/>
        <v>6.27</v>
      </c>
      <c r="Q10">
        <f>SUM(Table1[[#This Row],[roundEndBonus]]/M10)</f>
        <v>0.2558139534883721</v>
      </c>
      <c r="X10" s="1">
        <v>3</v>
      </c>
      <c r="Y10" s="2">
        <v>23</v>
      </c>
      <c r="Z10">
        <f t="shared" si="5"/>
        <v>-7</v>
      </c>
    </row>
    <row r="11" spans="1:26" x14ac:dyDescent="0.25">
      <c r="A11" t="s">
        <v>36</v>
      </c>
      <c r="B11">
        <v>10</v>
      </c>
      <c r="C11" s="4">
        <f t="shared" si="0"/>
        <v>6.17</v>
      </c>
      <c r="D11" s="16">
        <v>420</v>
      </c>
      <c r="E11" s="17">
        <v>3</v>
      </c>
      <c r="F11" s="17">
        <f>SUM(Table1[[#This Row],[goldValue]]*Table1[[#This Row],[numberOfEnemies]])</f>
        <v>128</v>
      </c>
      <c r="G11" s="18">
        <v>8</v>
      </c>
      <c r="H11" s="21">
        <v>16</v>
      </c>
      <c r="I11" s="21">
        <v>45</v>
      </c>
      <c r="J11" s="21">
        <v>17</v>
      </c>
      <c r="K11" s="22" t="s">
        <v>22</v>
      </c>
      <c r="L11" s="21">
        <v>0</v>
      </c>
      <c r="M11" s="3">
        <f t="shared" si="2"/>
        <v>173</v>
      </c>
      <c r="N11" s="3">
        <f t="shared" si="3"/>
        <v>1090</v>
      </c>
      <c r="O11" s="5">
        <f t="shared" si="1"/>
        <v>6720</v>
      </c>
      <c r="P11" s="23">
        <f t="shared" si="4"/>
        <v>6.17</v>
      </c>
      <c r="Q11">
        <f>SUM(Table1[[#This Row],[roundEndBonus]]/M11)</f>
        <v>0.26011560693641617</v>
      </c>
      <c r="X11" s="1">
        <v>2</v>
      </c>
      <c r="Y11" s="2">
        <v>32</v>
      </c>
      <c r="Z11">
        <f t="shared" si="5"/>
        <v>-9</v>
      </c>
    </row>
    <row r="12" spans="1:26" x14ac:dyDescent="0.25">
      <c r="A12" t="s">
        <v>37</v>
      </c>
      <c r="B12">
        <v>11</v>
      </c>
      <c r="C12" s="4">
        <f t="shared" si="0"/>
        <v>6.33</v>
      </c>
      <c r="D12" s="16">
        <v>400</v>
      </c>
      <c r="E12" s="17">
        <v>5</v>
      </c>
      <c r="F12" s="17">
        <f>SUM(Table1[[#This Row],[goldValue]]*Table1[[#This Row],[numberOfEnemies]])</f>
        <v>140</v>
      </c>
      <c r="G12" s="18">
        <v>7</v>
      </c>
      <c r="H12" s="19">
        <v>20</v>
      </c>
      <c r="I12" s="19">
        <v>40</v>
      </c>
      <c r="J12" s="19">
        <v>14</v>
      </c>
      <c r="K12" s="20" t="s">
        <v>21</v>
      </c>
      <c r="L12" s="19">
        <v>0</v>
      </c>
      <c r="M12" s="3">
        <f t="shared" si="2"/>
        <v>180</v>
      </c>
      <c r="N12" s="3">
        <f t="shared" si="3"/>
        <v>1263</v>
      </c>
      <c r="O12" s="5">
        <f t="shared" si="1"/>
        <v>8000</v>
      </c>
      <c r="P12" s="23">
        <f t="shared" si="4"/>
        <v>6.33</v>
      </c>
      <c r="Q12">
        <f>SUM(Table1[[#This Row],[roundEndBonus]]/M12)</f>
        <v>0.22222222222222221</v>
      </c>
      <c r="X12" s="1">
        <v>1</v>
      </c>
      <c r="Y12" s="2">
        <v>65</v>
      </c>
      <c r="Z12">
        <f t="shared" si="5"/>
        <v>-33</v>
      </c>
    </row>
    <row r="13" spans="1:26" x14ac:dyDescent="0.25">
      <c r="A13" t="s">
        <v>38</v>
      </c>
      <c r="B13">
        <v>12</v>
      </c>
      <c r="C13" s="4">
        <f t="shared" si="0"/>
        <v>6.79</v>
      </c>
      <c r="D13" s="16">
        <v>490</v>
      </c>
      <c r="E13" s="17">
        <v>4</v>
      </c>
      <c r="F13" s="17">
        <f>SUM(Table1[[#This Row],[goldValue]]*Table1[[#This Row],[numberOfEnemies]])</f>
        <v>140</v>
      </c>
      <c r="G13" s="18">
        <v>7</v>
      </c>
      <c r="H13" s="21">
        <v>20</v>
      </c>
      <c r="I13" s="21">
        <v>72</v>
      </c>
      <c r="J13" s="21">
        <v>14</v>
      </c>
      <c r="K13" s="22" t="s">
        <v>20</v>
      </c>
      <c r="L13" s="21">
        <v>0</v>
      </c>
      <c r="M13" s="3">
        <f t="shared" si="2"/>
        <v>212</v>
      </c>
      <c r="N13" s="3">
        <f t="shared" si="3"/>
        <v>1443</v>
      </c>
      <c r="O13" s="5">
        <f t="shared" si="1"/>
        <v>9800</v>
      </c>
      <c r="P13" s="23">
        <f t="shared" si="4"/>
        <v>6.79</v>
      </c>
      <c r="Q13">
        <f>SUM(Table1[[#This Row],[roundEndBonus]]/M13)</f>
        <v>0.33962264150943394</v>
      </c>
    </row>
    <row r="14" spans="1:26" x14ac:dyDescent="0.25">
      <c r="A14" t="s">
        <v>39</v>
      </c>
      <c r="B14">
        <v>13</v>
      </c>
      <c r="C14" s="4">
        <f t="shared" si="0"/>
        <v>6.85</v>
      </c>
      <c r="D14" s="16">
        <v>630</v>
      </c>
      <c r="E14" s="17">
        <v>4</v>
      </c>
      <c r="F14" s="17">
        <f>SUM(Table1[[#This Row],[goldValue]]*Table1[[#This Row],[numberOfEnemies]])</f>
        <v>144</v>
      </c>
      <c r="G14" s="18">
        <v>8</v>
      </c>
      <c r="H14" s="19">
        <v>18</v>
      </c>
      <c r="I14" s="19">
        <v>92</v>
      </c>
      <c r="J14" s="19">
        <v>16</v>
      </c>
      <c r="K14" s="20" t="s">
        <v>20</v>
      </c>
      <c r="L14" s="19">
        <v>0</v>
      </c>
      <c r="M14" s="3">
        <f t="shared" si="2"/>
        <v>236</v>
      </c>
      <c r="N14" s="3">
        <f t="shared" si="3"/>
        <v>1655</v>
      </c>
      <c r="O14" s="5">
        <f t="shared" ref="O14:O21" si="6">SUM(H14*D14)</f>
        <v>11340</v>
      </c>
      <c r="P14" s="23">
        <f t="shared" si="4"/>
        <v>6.85</v>
      </c>
      <c r="Q14">
        <f>SUM(Table1[[#This Row],[roundEndBonus]]/M14)</f>
        <v>0.38983050847457629</v>
      </c>
    </row>
    <row r="15" spans="1:26" x14ac:dyDescent="0.25">
      <c r="A15" t="s">
        <v>40</v>
      </c>
      <c r="B15">
        <v>14</v>
      </c>
      <c r="C15" s="4">
        <f t="shared" si="0"/>
        <v>8.4499999999999993</v>
      </c>
      <c r="D15" s="16">
        <v>940</v>
      </c>
      <c r="E15" s="17">
        <v>3</v>
      </c>
      <c r="F15" s="17">
        <f>SUM(Table1[[#This Row],[goldValue]]*Table1[[#This Row],[numberOfEnemies]])</f>
        <v>153</v>
      </c>
      <c r="G15" s="18">
        <v>9</v>
      </c>
      <c r="H15" s="21">
        <v>17</v>
      </c>
      <c r="I15" s="21">
        <v>93</v>
      </c>
      <c r="J15" s="21">
        <v>18</v>
      </c>
      <c r="K15" s="22" t="s">
        <v>21</v>
      </c>
      <c r="L15" s="21">
        <v>0</v>
      </c>
      <c r="M15" s="3">
        <f t="shared" si="2"/>
        <v>246</v>
      </c>
      <c r="N15" s="3">
        <f t="shared" si="3"/>
        <v>1891</v>
      </c>
      <c r="O15" s="5">
        <f t="shared" si="6"/>
        <v>15980</v>
      </c>
      <c r="P15" s="23">
        <f t="shared" si="4"/>
        <v>8.4499999999999993</v>
      </c>
      <c r="Q15">
        <f>SUM(Table1[[#This Row],[roundEndBonus]]/M15)</f>
        <v>0.37804878048780488</v>
      </c>
    </row>
    <row r="16" spans="1:26" x14ac:dyDescent="0.25">
      <c r="A16" t="s">
        <v>41</v>
      </c>
      <c r="B16">
        <v>15</v>
      </c>
      <c r="C16" s="4">
        <f t="shared" si="0"/>
        <v>7.34</v>
      </c>
      <c r="D16" s="16">
        <v>980</v>
      </c>
      <c r="E16" s="17">
        <v>4</v>
      </c>
      <c r="F16" s="17">
        <f>SUM(Table1[[#This Row],[goldValue]]*Table1[[#This Row],[numberOfEnemies]])</f>
        <v>160</v>
      </c>
      <c r="G16" s="18">
        <v>10</v>
      </c>
      <c r="H16" s="19">
        <v>16</v>
      </c>
      <c r="I16" s="19">
        <v>97</v>
      </c>
      <c r="J16" s="19">
        <v>16</v>
      </c>
      <c r="K16" s="20" t="s">
        <v>22</v>
      </c>
      <c r="L16" s="19">
        <v>0</v>
      </c>
      <c r="M16" s="3">
        <f t="shared" si="2"/>
        <v>257</v>
      </c>
      <c r="N16" s="3">
        <f t="shared" si="3"/>
        <v>2137</v>
      </c>
      <c r="O16" s="5">
        <f t="shared" si="6"/>
        <v>15680</v>
      </c>
      <c r="P16" s="23">
        <f t="shared" si="4"/>
        <v>7.34</v>
      </c>
      <c r="Q16">
        <f>SUM(Table1[[#This Row],[roundEndBonus]]/M16)</f>
        <v>0.37743190661478598</v>
      </c>
    </row>
    <row r="17" spans="1:17" x14ac:dyDescent="0.25">
      <c r="A17" t="s">
        <v>42</v>
      </c>
      <c r="B17">
        <v>16</v>
      </c>
      <c r="C17" s="4">
        <f t="shared" si="0"/>
        <v>7.89</v>
      </c>
      <c r="D17" s="16">
        <v>1050</v>
      </c>
      <c r="E17" s="17">
        <v>4</v>
      </c>
      <c r="F17" s="17">
        <f>SUM(Table1[[#This Row],[goldValue]]*Table1[[#This Row],[numberOfEnemies]])</f>
        <v>180</v>
      </c>
      <c r="G17" s="18">
        <v>10</v>
      </c>
      <c r="H17" s="21">
        <v>18</v>
      </c>
      <c r="I17" s="21">
        <v>98</v>
      </c>
      <c r="J17" s="21">
        <v>14</v>
      </c>
      <c r="K17" s="22" t="s">
        <v>21</v>
      </c>
      <c r="L17" s="21">
        <v>0</v>
      </c>
      <c r="M17" s="3">
        <f t="shared" si="2"/>
        <v>278</v>
      </c>
      <c r="N17" s="3">
        <f t="shared" si="3"/>
        <v>2394</v>
      </c>
      <c r="O17" s="5">
        <f t="shared" si="6"/>
        <v>18900</v>
      </c>
      <c r="P17" s="23">
        <f t="shared" si="4"/>
        <v>7.89</v>
      </c>
      <c r="Q17">
        <f>SUM(Table1[[#This Row],[roundEndBonus]]/M17)</f>
        <v>0.35251798561151076</v>
      </c>
    </row>
    <row r="18" spans="1:17" x14ac:dyDescent="0.25">
      <c r="A18" t="s">
        <v>43</v>
      </c>
      <c r="B18">
        <v>17</v>
      </c>
      <c r="C18" s="4">
        <f t="shared" si="0"/>
        <v>8.08</v>
      </c>
      <c r="D18" s="16">
        <v>1350</v>
      </c>
      <c r="E18" s="17">
        <v>5</v>
      </c>
      <c r="F18" s="17">
        <f>SUM(Table1[[#This Row],[goldValue]]*Table1[[#This Row],[numberOfEnemies]])</f>
        <v>176</v>
      </c>
      <c r="G18" s="18">
        <v>11</v>
      </c>
      <c r="H18" s="19">
        <v>16</v>
      </c>
      <c r="I18" s="19">
        <v>108</v>
      </c>
      <c r="J18" s="19">
        <v>15</v>
      </c>
      <c r="K18" s="20" t="s">
        <v>21</v>
      </c>
      <c r="L18" s="19">
        <v>0</v>
      </c>
      <c r="M18" s="3">
        <f t="shared" si="2"/>
        <v>284</v>
      </c>
      <c r="N18" s="3">
        <f t="shared" si="3"/>
        <v>2672</v>
      </c>
      <c r="O18" s="5">
        <f t="shared" si="6"/>
        <v>21600</v>
      </c>
      <c r="P18" s="23">
        <f t="shared" si="4"/>
        <v>8.08</v>
      </c>
      <c r="Q18">
        <f>SUM(Table1[[#This Row],[roundEndBonus]]/M18)</f>
        <v>0.38028169014084506</v>
      </c>
    </row>
    <row r="19" spans="1:17" x14ac:dyDescent="0.25">
      <c r="A19" t="s">
        <v>44</v>
      </c>
      <c r="B19">
        <v>18</v>
      </c>
      <c r="C19" s="4">
        <f t="shared" si="0"/>
        <v>8.1199999999999992</v>
      </c>
      <c r="D19" s="16">
        <v>1500</v>
      </c>
      <c r="E19" s="17">
        <v>3</v>
      </c>
      <c r="F19" s="17">
        <f>SUM(Table1[[#This Row],[goldValue]]*Table1[[#This Row],[numberOfEnemies]])</f>
        <v>192</v>
      </c>
      <c r="G19" s="18">
        <v>12</v>
      </c>
      <c r="H19" s="21">
        <v>16</v>
      </c>
      <c r="I19" s="21">
        <v>112</v>
      </c>
      <c r="J19" s="21">
        <v>16</v>
      </c>
      <c r="K19" s="22" t="s">
        <v>22</v>
      </c>
      <c r="L19" s="21">
        <v>0</v>
      </c>
      <c r="M19" s="3">
        <f t="shared" si="2"/>
        <v>304</v>
      </c>
      <c r="N19" s="3">
        <f t="shared" si="3"/>
        <v>2956</v>
      </c>
      <c r="O19" s="5">
        <f t="shared" si="6"/>
        <v>24000</v>
      </c>
      <c r="P19" s="23">
        <f t="shared" si="4"/>
        <v>8.1199999999999992</v>
      </c>
      <c r="Q19">
        <f>SUM(Table1[[#This Row],[roundEndBonus]]/M19)</f>
        <v>0.36842105263157893</v>
      </c>
    </row>
    <row r="20" spans="1:17" x14ac:dyDescent="0.25">
      <c r="A20" t="s">
        <v>45</v>
      </c>
      <c r="B20">
        <v>19</v>
      </c>
      <c r="C20" s="4">
        <f t="shared" si="0"/>
        <v>8.16</v>
      </c>
      <c r="D20" s="16">
        <v>1900</v>
      </c>
      <c r="E20" s="17">
        <v>3</v>
      </c>
      <c r="F20" s="17">
        <f>SUM(Table1[[#This Row],[goldValue]]*Table1[[#This Row],[numberOfEnemies]])</f>
        <v>182</v>
      </c>
      <c r="G20" s="18">
        <v>13</v>
      </c>
      <c r="H20" s="19">
        <v>14</v>
      </c>
      <c r="I20" s="19">
        <v>120</v>
      </c>
      <c r="J20" s="19">
        <v>15</v>
      </c>
      <c r="K20" s="20" t="s">
        <v>20</v>
      </c>
      <c r="L20" s="19">
        <v>0</v>
      </c>
      <c r="M20" s="3">
        <f t="shared" si="2"/>
        <v>302</v>
      </c>
      <c r="N20" s="3">
        <f t="shared" si="3"/>
        <v>3260</v>
      </c>
      <c r="O20" s="5">
        <f t="shared" si="6"/>
        <v>26600</v>
      </c>
      <c r="P20" s="23">
        <f t="shared" si="4"/>
        <v>8.16</v>
      </c>
      <c r="Q20">
        <f>SUM(Table1[[#This Row],[roundEndBonus]]/M20)</f>
        <v>0.39735099337748342</v>
      </c>
    </row>
    <row r="21" spans="1:17" x14ac:dyDescent="0.25">
      <c r="A21" t="s">
        <v>46</v>
      </c>
      <c r="B21">
        <v>20</v>
      </c>
      <c r="C21" s="4">
        <f t="shared" si="0"/>
        <v>8.98</v>
      </c>
      <c r="D21" s="6">
        <v>2000</v>
      </c>
      <c r="E21" s="7">
        <v>4</v>
      </c>
      <c r="F21" s="7">
        <f>SUM(Table1[[#This Row],[goldValue]]*Table1[[#This Row],[numberOfEnemies]])</f>
        <v>240</v>
      </c>
      <c r="G21" s="8">
        <v>15</v>
      </c>
      <c r="H21" s="9">
        <v>16</v>
      </c>
      <c r="I21" s="9">
        <v>122</v>
      </c>
      <c r="J21" s="9">
        <v>16</v>
      </c>
      <c r="K21" s="10" t="s">
        <v>21</v>
      </c>
      <c r="L21" s="9">
        <v>0</v>
      </c>
      <c r="M21" s="3">
        <f t="shared" si="2"/>
        <v>362</v>
      </c>
      <c r="N21" s="3">
        <f t="shared" si="3"/>
        <v>3562</v>
      </c>
      <c r="O21" s="5">
        <f t="shared" si="6"/>
        <v>32000</v>
      </c>
      <c r="P21" s="23">
        <f t="shared" si="4"/>
        <v>8.98</v>
      </c>
      <c r="Q21">
        <f>SUM(Table1[[#This Row],[roundEndBonus]]/M21)</f>
        <v>0.33701657458563539</v>
      </c>
    </row>
    <row r="22" spans="1:17" x14ac:dyDescent="0.25">
      <c r="A22" t="s">
        <v>50</v>
      </c>
      <c r="B22">
        <v>21</v>
      </c>
      <c r="C22" s="26">
        <v>9</v>
      </c>
      <c r="D22" s="16">
        <f>ROUND(O22/Table1[[#This Row],[numberOfEnemies]],0)</f>
        <v>2523</v>
      </c>
      <c r="E22" s="17">
        <v>4</v>
      </c>
      <c r="F22" s="17">
        <f>SUM(Table1[[#This Row],[goldValue]]*Table1[[#This Row],[numberOfEnemies]])</f>
        <v>182</v>
      </c>
      <c r="G22" s="8">
        <v>13</v>
      </c>
      <c r="H22" s="30">
        <v>14</v>
      </c>
      <c r="I22" s="30">
        <v>124</v>
      </c>
      <c r="J22" s="21">
        <v>16</v>
      </c>
      <c r="K22" s="22" t="s">
        <v>21</v>
      </c>
      <c r="L22" s="21">
        <v>0</v>
      </c>
      <c r="M22" s="3">
        <f t="shared" ref="M22:M51" si="7">SUM((H22*G22)+I22)</f>
        <v>306</v>
      </c>
      <c r="N22" s="3">
        <f t="shared" ref="N22:N51" si="8">SUM(M21+N21)</f>
        <v>3924</v>
      </c>
      <c r="O22" s="5">
        <f>SUM(N22*Table1[[#This Row],[Gold /HP]])</f>
        <v>35316</v>
      </c>
      <c r="P22" s="23">
        <f t="shared" ref="P22:P51" si="9">SUM(ROUND((O22 / N22),2))</f>
        <v>9</v>
      </c>
      <c r="Q22">
        <f>SUM(Table1[[#This Row],[roundEndBonus]]/M22)</f>
        <v>0.40522875816993464</v>
      </c>
    </row>
    <row r="23" spans="1:17" x14ac:dyDescent="0.25">
      <c r="A23" t="s">
        <v>49</v>
      </c>
      <c r="B23">
        <v>22</v>
      </c>
      <c r="C23" s="26">
        <v>9.1</v>
      </c>
      <c r="D23" s="16">
        <f>ROUND(O23/Table1[[#This Row],[numberOfEnemies]],0)</f>
        <v>3849</v>
      </c>
      <c r="E23" s="27">
        <v>3</v>
      </c>
      <c r="F23" s="27">
        <f>SUM(Table1[[#This Row],[goldValue]]*Table1[[#This Row],[numberOfEnemies]])</f>
        <v>180</v>
      </c>
      <c r="G23" s="8">
        <v>18</v>
      </c>
      <c r="H23" s="9">
        <v>10</v>
      </c>
      <c r="I23" s="9">
        <v>130</v>
      </c>
      <c r="J23" s="28">
        <v>18</v>
      </c>
      <c r="K23" s="29" t="s">
        <v>20</v>
      </c>
      <c r="L23" s="21">
        <v>0</v>
      </c>
      <c r="M23" s="3">
        <f t="shared" si="7"/>
        <v>310</v>
      </c>
      <c r="N23" s="3">
        <f t="shared" si="8"/>
        <v>4230</v>
      </c>
      <c r="O23" s="5">
        <f>SUM(N23*Table1[[#This Row],[Gold /HP]])</f>
        <v>38493</v>
      </c>
      <c r="P23" s="23">
        <f t="shared" si="9"/>
        <v>9.1</v>
      </c>
      <c r="Q23">
        <f>SUM(Table1[[#This Row],[roundEndBonus]]/M23)</f>
        <v>0.41935483870967744</v>
      </c>
    </row>
    <row r="24" spans="1:17" x14ac:dyDescent="0.25">
      <c r="A24" t="s">
        <v>51</v>
      </c>
      <c r="B24">
        <v>23</v>
      </c>
      <c r="C24" s="26">
        <v>9.1999999999999993</v>
      </c>
      <c r="D24" s="16">
        <f>ROUND(O24/Table1[[#This Row],[numberOfEnemies]],0)</f>
        <v>2983</v>
      </c>
      <c r="E24" s="27">
        <v>4</v>
      </c>
      <c r="F24" s="27">
        <f>SUM(Table1[[#This Row],[goldValue]]*Table1[[#This Row],[numberOfEnemies]])</f>
        <v>182</v>
      </c>
      <c r="G24" s="8">
        <v>13</v>
      </c>
      <c r="H24" s="30">
        <v>14</v>
      </c>
      <c r="I24" s="30">
        <v>132</v>
      </c>
      <c r="J24" s="28">
        <v>14</v>
      </c>
      <c r="K24" s="29" t="s">
        <v>22</v>
      </c>
      <c r="L24" s="21">
        <v>0</v>
      </c>
      <c r="M24" s="3">
        <f t="shared" si="7"/>
        <v>314</v>
      </c>
      <c r="N24" s="3">
        <f t="shared" si="8"/>
        <v>4540</v>
      </c>
      <c r="O24" s="5">
        <f>SUM(N24*Table1[[#This Row],[Gold /HP]])</f>
        <v>41768</v>
      </c>
      <c r="P24" s="23">
        <f t="shared" si="9"/>
        <v>9.1999999999999993</v>
      </c>
      <c r="Q24">
        <f>SUM(Table1[[#This Row],[roundEndBonus]]/M24)</f>
        <v>0.42038216560509556</v>
      </c>
    </row>
    <row r="25" spans="1:17" x14ac:dyDescent="0.25">
      <c r="A25" t="s">
        <v>52</v>
      </c>
      <c r="B25">
        <v>24</v>
      </c>
      <c r="C25" s="26">
        <v>9.3000000000000007</v>
      </c>
      <c r="D25" s="16">
        <f>ROUND(O25/Table1[[#This Row],[numberOfEnemies]],0)</f>
        <v>4514</v>
      </c>
      <c r="E25" s="27">
        <v>3</v>
      </c>
      <c r="F25" s="27">
        <f>SUM(Table1[[#This Row],[goldValue]]*Table1[[#This Row],[numberOfEnemies]])</f>
        <v>190</v>
      </c>
      <c r="G25" s="8">
        <v>19</v>
      </c>
      <c r="H25" s="9">
        <v>10</v>
      </c>
      <c r="I25" s="9">
        <v>134</v>
      </c>
      <c r="J25" s="28">
        <v>16</v>
      </c>
      <c r="K25" s="22" t="s">
        <v>20</v>
      </c>
      <c r="L25" s="21">
        <v>0</v>
      </c>
      <c r="M25" s="3">
        <f t="shared" si="7"/>
        <v>324</v>
      </c>
      <c r="N25" s="3">
        <f t="shared" si="8"/>
        <v>4854</v>
      </c>
      <c r="O25" s="5">
        <f>SUM(N25*Table1[[#This Row],[Gold /HP]])</f>
        <v>45142.200000000004</v>
      </c>
      <c r="P25" s="23">
        <f t="shared" si="9"/>
        <v>9.3000000000000007</v>
      </c>
      <c r="Q25">
        <f>SUM(Table1[[#This Row],[roundEndBonus]]/M25)</f>
        <v>0.41358024691358025</v>
      </c>
    </row>
    <row r="26" spans="1:17" x14ac:dyDescent="0.25">
      <c r="A26" t="s">
        <v>53</v>
      </c>
      <c r="B26">
        <v>25</v>
      </c>
      <c r="C26" s="26">
        <v>9.4</v>
      </c>
      <c r="D26" s="16">
        <f>ROUND(O26/Table1[[#This Row],[numberOfEnemies]],0)</f>
        <v>2704</v>
      </c>
      <c r="E26" s="27">
        <v>5</v>
      </c>
      <c r="F26" s="27">
        <f>SUM(Table1[[#This Row],[goldValue]]*Table1[[#This Row],[numberOfEnemies]])</f>
        <v>216</v>
      </c>
      <c r="G26" s="8">
        <v>12</v>
      </c>
      <c r="H26" s="30">
        <v>18</v>
      </c>
      <c r="I26" s="30">
        <v>140</v>
      </c>
      <c r="J26" s="28">
        <v>18</v>
      </c>
      <c r="K26" s="29" t="s">
        <v>21</v>
      </c>
      <c r="L26" s="21">
        <v>0</v>
      </c>
      <c r="M26" s="3">
        <f t="shared" si="7"/>
        <v>356</v>
      </c>
      <c r="N26" s="3">
        <f t="shared" si="8"/>
        <v>5178</v>
      </c>
      <c r="O26" s="5">
        <f>SUM(N26*Table1[[#This Row],[Gold /HP]])</f>
        <v>48673.200000000004</v>
      </c>
      <c r="P26" s="23">
        <f t="shared" si="9"/>
        <v>9.4</v>
      </c>
      <c r="Q26">
        <f>SUM(Table1[[#This Row],[roundEndBonus]]/M26)</f>
        <v>0.39325842696629215</v>
      </c>
    </row>
    <row r="27" spans="1:17" x14ac:dyDescent="0.25">
      <c r="A27" t="s">
        <v>54</v>
      </c>
      <c r="B27">
        <v>26</v>
      </c>
      <c r="C27" s="26">
        <v>9.5</v>
      </c>
      <c r="D27" s="16">
        <f>ROUND(O27/Table1[[#This Row],[numberOfEnemies]],0)</f>
        <v>3755</v>
      </c>
      <c r="E27" s="27">
        <v>4</v>
      </c>
      <c r="F27" s="27">
        <f>SUM(Table1[[#This Row],[goldValue]]*Table1[[#This Row],[numberOfEnemies]])</f>
        <v>210</v>
      </c>
      <c r="G27" s="8">
        <v>15</v>
      </c>
      <c r="H27" s="9">
        <v>14</v>
      </c>
      <c r="I27" s="9">
        <v>142</v>
      </c>
      <c r="J27" s="28">
        <v>14</v>
      </c>
      <c r="K27" s="29" t="s">
        <v>20</v>
      </c>
      <c r="L27" s="21">
        <v>0</v>
      </c>
      <c r="M27" s="3">
        <f t="shared" si="7"/>
        <v>352</v>
      </c>
      <c r="N27" s="3">
        <f t="shared" si="8"/>
        <v>5534</v>
      </c>
      <c r="O27" s="5">
        <f>SUM(N27*Table1[[#This Row],[Gold /HP]])</f>
        <v>52573</v>
      </c>
      <c r="P27" s="23">
        <f t="shared" si="9"/>
        <v>9.5</v>
      </c>
      <c r="Q27">
        <f>SUM(Table1[[#This Row],[roundEndBonus]]/M27)</f>
        <v>0.40340909090909088</v>
      </c>
    </row>
    <row r="28" spans="1:17" x14ac:dyDescent="0.25">
      <c r="A28" t="s">
        <v>55</v>
      </c>
      <c r="B28">
        <v>27</v>
      </c>
      <c r="C28" s="26">
        <v>9.6</v>
      </c>
      <c r="D28" s="16">
        <f>ROUND(O28/Table1[[#This Row],[numberOfEnemies]],0)</f>
        <v>4036</v>
      </c>
      <c r="E28" s="27">
        <v>4</v>
      </c>
      <c r="F28" s="27">
        <f>SUM(Table1[[#This Row],[goldValue]]*Table1[[#This Row],[numberOfEnemies]])</f>
        <v>196</v>
      </c>
      <c r="G28" s="8">
        <v>14</v>
      </c>
      <c r="H28" s="30">
        <v>14</v>
      </c>
      <c r="I28" s="30">
        <v>145</v>
      </c>
      <c r="J28" s="28">
        <v>16</v>
      </c>
      <c r="K28" s="29" t="s">
        <v>22</v>
      </c>
      <c r="L28" s="21">
        <v>0</v>
      </c>
      <c r="M28" s="3">
        <f t="shared" si="7"/>
        <v>341</v>
      </c>
      <c r="N28" s="3">
        <f t="shared" si="8"/>
        <v>5886</v>
      </c>
      <c r="O28" s="5">
        <f>SUM(N28*Table1[[#This Row],[Gold /HP]])</f>
        <v>56505.599999999999</v>
      </c>
      <c r="P28" s="23">
        <f t="shared" si="9"/>
        <v>9.6</v>
      </c>
      <c r="Q28">
        <f>SUM(Table1[[#This Row],[roundEndBonus]]/M28)</f>
        <v>0.42521994134897362</v>
      </c>
    </row>
    <row r="29" spans="1:17" x14ac:dyDescent="0.25">
      <c r="A29" t="s">
        <v>56</v>
      </c>
      <c r="B29">
        <v>28</v>
      </c>
      <c r="C29" s="26">
        <v>9.6999999999999993</v>
      </c>
      <c r="D29" s="16">
        <f>ROUND(O29/Table1[[#This Row],[numberOfEnemies]],0)</f>
        <v>3356</v>
      </c>
      <c r="E29" s="27">
        <v>5</v>
      </c>
      <c r="F29" s="27">
        <f>SUM(Table1[[#This Row],[goldValue]]*Table1[[#This Row],[numberOfEnemies]])</f>
        <v>216</v>
      </c>
      <c r="G29" s="8">
        <v>12</v>
      </c>
      <c r="H29" s="9">
        <v>18</v>
      </c>
      <c r="I29" s="9">
        <v>148</v>
      </c>
      <c r="J29" s="28">
        <v>18</v>
      </c>
      <c r="K29" s="29" t="s">
        <v>21</v>
      </c>
      <c r="L29" s="21">
        <v>0</v>
      </c>
      <c r="M29" s="3">
        <f t="shared" si="7"/>
        <v>364</v>
      </c>
      <c r="N29" s="3">
        <f t="shared" si="8"/>
        <v>6227</v>
      </c>
      <c r="O29" s="5">
        <f>SUM(N29*Table1[[#This Row],[Gold /HP]])</f>
        <v>60401.899999999994</v>
      </c>
      <c r="P29" s="23">
        <f t="shared" si="9"/>
        <v>9.6999999999999993</v>
      </c>
      <c r="Q29">
        <f>SUM(Table1[[#This Row],[roundEndBonus]]/M29)</f>
        <v>0.40659340659340659</v>
      </c>
    </row>
    <row r="30" spans="1:17" x14ac:dyDescent="0.25">
      <c r="A30" t="s">
        <v>57</v>
      </c>
      <c r="B30">
        <v>29</v>
      </c>
      <c r="C30" s="26">
        <v>9.8000000000000007</v>
      </c>
      <c r="D30" s="16">
        <f>ROUND(O30/Table1[[#This Row],[numberOfEnemies]],0)</f>
        <v>6459</v>
      </c>
      <c r="E30" s="27">
        <v>3</v>
      </c>
      <c r="F30" s="27">
        <f>SUM(Table1[[#This Row],[goldValue]]*Table1[[#This Row],[numberOfEnemies]])</f>
        <v>220</v>
      </c>
      <c r="G30" s="8">
        <v>22</v>
      </c>
      <c r="H30" s="30">
        <v>10</v>
      </c>
      <c r="I30" s="30">
        <v>150</v>
      </c>
      <c r="J30" s="28">
        <v>14</v>
      </c>
      <c r="K30" s="29" t="s">
        <v>20</v>
      </c>
      <c r="L30" s="21">
        <v>0</v>
      </c>
      <c r="M30" s="3">
        <f t="shared" si="7"/>
        <v>370</v>
      </c>
      <c r="N30" s="3">
        <f t="shared" si="8"/>
        <v>6591</v>
      </c>
      <c r="O30" s="5">
        <f>SUM(N30*Table1[[#This Row],[Gold /HP]])</f>
        <v>64591.8</v>
      </c>
      <c r="P30" s="23">
        <f t="shared" si="9"/>
        <v>9.8000000000000007</v>
      </c>
      <c r="Q30">
        <f>SUM(Table1[[#This Row],[roundEndBonus]]/M30)</f>
        <v>0.40540540540540543</v>
      </c>
    </row>
    <row r="31" spans="1:17" x14ac:dyDescent="0.25">
      <c r="A31" t="s">
        <v>58</v>
      </c>
      <c r="B31">
        <v>30</v>
      </c>
      <c r="C31" s="26">
        <v>9.9</v>
      </c>
      <c r="D31" s="16">
        <f>ROUND(O31/Table1[[#This Row],[numberOfEnemies]],0)</f>
        <v>4922</v>
      </c>
      <c r="E31" s="27">
        <v>4</v>
      </c>
      <c r="F31" s="27">
        <f>SUM(Table1[[#This Row],[goldValue]]*Table1[[#This Row],[numberOfEnemies]])</f>
        <v>238</v>
      </c>
      <c r="G31" s="8">
        <v>17</v>
      </c>
      <c r="H31" s="9">
        <v>14</v>
      </c>
      <c r="I31" s="9">
        <v>152</v>
      </c>
      <c r="J31" s="28">
        <v>16</v>
      </c>
      <c r="K31" s="29" t="s">
        <v>20</v>
      </c>
      <c r="L31" s="21">
        <v>0</v>
      </c>
      <c r="M31" s="3">
        <f t="shared" si="7"/>
        <v>390</v>
      </c>
      <c r="N31" s="3">
        <f t="shared" si="8"/>
        <v>6961</v>
      </c>
      <c r="O31" s="5">
        <f>SUM(N31*Table1[[#This Row],[Gold /HP]])</f>
        <v>68913.900000000009</v>
      </c>
      <c r="P31" s="23">
        <f t="shared" si="9"/>
        <v>9.9</v>
      </c>
      <c r="Q31">
        <f>SUM(Table1[[#This Row],[roundEndBonus]]/M31)</f>
        <v>0.38974358974358975</v>
      </c>
    </row>
    <row r="32" spans="1:17" x14ac:dyDescent="0.25">
      <c r="A32" t="s">
        <v>59</v>
      </c>
      <c r="B32">
        <v>31</v>
      </c>
      <c r="C32" s="26">
        <v>10</v>
      </c>
      <c r="D32" s="16">
        <f>ROUND(O32/Table1[[#This Row],[numberOfEnemies]],0)</f>
        <v>5251</v>
      </c>
      <c r="E32" s="27">
        <v>4</v>
      </c>
      <c r="F32" s="27">
        <f>SUM(Table1[[#This Row],[goldValue]]*Table1[[#This Row],[numberOfEnemies]])</f>
        <v>238</v>
      </c>
      <c r="G32" s="8">
        <v>17</v>
      </c>
      <c r="H32" s="30">
        <v>14</v>
      </c>
      <c r="I32" s="30">
        <v>160</v>
      </c>
      <c r="J32" s="28">
        <v>18</v>
      </c>
      <c r="K32" s="29" t="s">
        <v>22</v>
      </c>
      <c r="L32" s="21">
        <v>0</v>
      </c>
      <c r="M32" s="3">
        <f t="shared" si="7"/>
        <v>398</v>
      </c>
      <c r="N32" s="3">
        <f t="shared" si="8"/>
        <v>7351</v>
      </c>
      <c r="O32" s="5">
        <f>SUM(N32*Table1[[#This Row],[Gold /HP]])</f>
        <v>73510</v>
      </c>
      <c r="P32" s="23">
        <f t="shared" si="9"/>
        <v>10</v>
      </c>
      <c r="Q32">
        <f>SUM(Table1[[#This Row],[roundEndBonus]]/M32)</f>
        <v>0.4020100502512563</v>
      </c>
    </row>
    <row r="33" spans="1:17" x14ac:dyDescent="0.25">
      <c r="A33" t="s">
        <v>60</v>
      </c>
      <c r="B33">
        <v>32</v>
      </c>
      <c r="C33" s="26">
        <v>10.1</v>
      </c>
      <c r="D33" s="16">
        <f>ROUND(O33/Table1[[#This Row],[numberOfEnemies]],0)</f>
        <v>7826</v>
      </c>
      <c r="E33" s="27">
        <v>3</v>
      </c>
      <c r="F33" s="27">
        <f>SUM(Table1[[#This Row],[goldValue]]*Table1[[#This Row],[numberOfEnemies]])</f>
        <v>250</v>
      </c>
      <c r="G33" s="8">
        <v>25</v>
      </c>
      <c r="H33" s="9">
        <v>10</v>
      </c>
      <c r="I33" s="9">
        <v>162</v>
      </c>
      <c r="J33" s="28">
        <v>14</v>
      </c>
      <c r="K33" s="29" t="s">
        <v>21</v>
      </c>
      <c r="L33" s="21">
        <v>0</v>
      </c>
      <c r="M33" s="3">
        <f t="shared" si="7"/>
        <v>412</v>
      </c>
      <c r="N33" s="3">
        <f t="shared" si="8"/>
        <v>7749</v>
      </c>
      <c r="O33" s="5">
        <f>SUM(N33*Table1[[#This Row],[Gold /HP]])</f>
        <v>78264.899999999994</v>
      </c>
      <c r="P33" s="23">
        <f t="shared" si="9"/>
        <v>10.1</v>
      </c>
      <c r="Q33">
        <f>SUM(Table1[[#This Row],[roundEndBonus]]/M33)</f>
        <v>0.39320388349514562</v>
      </c>
    </row>
    <row r="34" spans="1:17" x14ac:dyDescent="0.25">
      <c r="A34" t="s">
        <v>61</v>
      </c>
      <c r="B34">
        <v>33</v>
      </c>
      <c r="C34" s="26">
        <v>10.199999999999999</v>
      </c>
      <c r="D34" s="16">
        <f>ROUND(O34/Table1[[#This Row],[numberOfEnemies]],0)</f>
        <v>8324</v>
      </c>
      <c r="E34" s="27">
        <v>3</v>
      </c>
      <c r="F34" s="27">
        <f>SUM(Table1[[#This Row],[goldValue]]*Table1[[#This Row],[numberOfEnemies]])</f>
        <v>270</v>
      </c>
      <c r="G34" s="8">
        <v>27</v>
      </c>
      <c r="H34" s="30">
        <v>10</v>
      </c>
      <c r="I34" s="30">
        <v>165</v>
      </c>
      <c r="J34" s="28">
        <v>16</v>
      </c>
      <c r="K34" s="29" t="s">
        <v>20</v>
      </c>
      <c r="L34" s="21">
        <v>0</v>
      </c>
      <c r="M34" s="3">
        <f t="shared" si="7"/>
        <v>435</v>
      </c>
      <c r="N34" s="3">
        <f t="shared" si="8"/>
        <v>8161</v>
      </c>
      <c r="O34" s="5">
        <f>SUM(N34*Table1[[#This Row],[Gold /HP]])</f>
        <v>83242.2</v>
      </c>
      <c r="P34" s="23">
        <f t="shared" si="9"/>
        <v>10.199999999999999</v>
      </c>
      <c r="Q34">
        <f>SUM(Table1[[#This Row],[roundEndBonus]]/M34)</f>
        <v>0.37931034482758619</v>
      </c>
    </row>
    <row r="35" spans="1:17" x14ac:dyDescent="0.25">
      <c r="A35" t="s">
        <v>62</v>
      </c>
      <c r="B35">
        <v>34</v>
      </c>
      <c r="C35" s="26">
        <v>10.3</v>
      </c>
      <c r="D35" s="16">
        <f>ROUND(O35/Table1[[#This Row],[numberOfEnemies]],0)</f>
        <v>6324</v>
      </c>
      <c r="E35" s="27">
        <v>4</v>
      </c>
      <c r="F35" s="27">
        <f>SUM(Table1[[#This Row],[goldValue]]*Table1[[#This Row],[numberOfEnemies]])</f>
        <v>280</v>
      </c>
      <c r="G35" s="8">
        <v>20</v>
      </c>
      <c r="H35" s="9">
        <v>14</v>
      </c>
      <c r="I35" s="9">
        <v>166</v>
      </c>
      <c r="J35" s="28">
        <v>18</v>
      </c>
      <c r="K35" s="29" t="s">
        <v>21</v>
      </c>
      <c r="L35" s="21">
        <v>0</v>
      </c>
      <c r="M35" s="3">
        <f t="shared" si="7"/>
        <v>446</v>
      </c>
      <c r="N35" s="3">
        <f t="shared" si="8"/>
        <v>8596</v>
      </c>
      <c r="O35" s="5">
        <f>SUM(N35*Table1[[#This Row],[Gold /HP]])</f>
        <v>88538.8</v>
      </c>
      <c r="P35" s="23">
        <f t="shared" si="9"/>
        <v>10.3</v>
      </c>
      <c r="Q35">
        <f>SUM(Table1[[#This Row],[roundEndBonus]]/M35)</f>
        <v>0.37219730941704038</v>
      </c>
    </row>
    <row r="36" spans="1:17" x14ac:dyDescent="0.25">
      <c r="A36" t="s">
        <v>63</v>
      </c>
      <c r="B36">
        <v>35</v>
      </c>
      <c r="C36" s="26">
        <v>10.4</v>
      </c>
      <c r="D36" s="16">
        <f>ROUND(O36/Table1[[#This Row],[numberOfEnemies]],0)</f>
        <v>9404</v>
      </c>
      <c r="E36" s="27">
        <v>3</v>
      </c>
      <c r="F36" s="27">
        <f>SUM(Table1[[#This Row],[goldValue]]*Table1[[#This Row],[numberOfEnemies]])</f>
        <v>300</v>
      </c>
      <c r="G36" s="8">
        <v>30</v>
      </c>
      <c r="H36" s="30">
        <v>10</v>
      </c>
      <c r="I36" s="30">
        <v>168</v>
      </c>
      <c r="J36" s="28">
        <v>14</v>
      </c>
      <c r="K36" s="29" t="s">
        <v>22</v>
      </c>
      <c r="L36" s="21">
        <v>0</v>
      </c>
      <c r="M36" s="3">
        <f t="shared" si="7"/>
        <v>468</v>
      </c>
      <c r="N36" s="3">
        <f t="shared" si="8"/>
        <v>9042</v>
      </c>
      <c r="O36" s="5">
        <f>SUM(N36*Table1[[#This Row],[Gold /HP]])</f>
        <v>94036.800000000003</v>
      </c>
      <c r="P36" s="23">
        <f t="shared" si="9"/>
        <v>10.4</v>
      </c>
      <c r="Q36">
        <f>SUM(Table1[[#This Row],[roundEndBonus]]/M36)</f>
        <v>0.35897435897435898</v>
      </c>
    </row>
    <row r="37" spans="1:17" x14ac:dyDescent="0.25">
      <c r="A37" t="s">
        <v>64</v>
      </c>
      <c r="B37">
        <v>36</v>
      </c>
      <c r="C37" s="26">
        <v>10.5</v>
      </c>
      <c r="D37" s="16">
        <f>ROUND(O37/Table1[[#This Row],[numberOfEnemies]],0)</f>
        <v>5548</v>
      </c>
      <c r="E37" s="27">
        <v>5</v>
      </c>
      <c r="F37" s="27">
        <f>SUM(Table1[[#This Row],[goldValue]]*Table1[[#This Row],[numberOfEnemies]])</f>
        <v>306</v>
      </c>
      <c r="G37" s="8">
        <v>17</v>
      </c>
      <c r="H37" s="9">
        <v>18</v>
      </c>
      <c r="I37" s="9">
        <v>170</v>
      </c>
      <c r="J37" s="28">
        <v>16</v>
      </c>
      <c r="K37" s="29" t="s">
        <v>21</v>
      </c>
      <c r="L37" s="21">
        <v>0</v>
      </c>
      <c r="M37" s="3">
        <f t="shared" si="7"/>
        <v>476</v>
      </c>
      <c r="N37" s="3">
        <f t="shared" si="8"/>
        <v>9510</v>
      </c>
      <c r="O37" s="5">
        <f>SUM(N37*Table1[[#This Row],[Gold /HP]])</f>
        <v>99855</v>
      </c>
      <c r="P37" s="23">
        <f t="shared" si="9"/>
        <v>10.5</v>
      </c>
      <c r="Q37">
        <f>SUM(Table1[[#This Row],[roundEndBonus]]/M37)</f>
        <v>0.35714285714285715</v>
      </c>
    </row>
    <row r="38" spans="1:17" x14ac:dyDescent="0.25">
      <c r="A38" t="s">
        <v>65</v>
      </c>
      <c r="B38">
        <v>37</v>
      </c>
      <c r="C38" s="26">
        <v>10.6</v>
      </c>
      <c r="D38" s="16">
        <f>ROUND(O38/Table1[[#This Row],[numberOfEnemies]],0)</f>
        <v>10585</v>
      </c>
      <c r="E38" s="27">
        <v>3</v>
      </c>
      <c r="F38" s="27">
        <f>SUM(Table1[[#This Row],[goldValue]]*Table1[[#This Row],[numberOfEnemies]])</f>
        <v>310</v>
      </c>
      <c r="G38" s="8">
        <v>31</v>
      </c>
      <c r="H38" s="30">
        <v>10</v>
      </c>
      <c r="I38" s="30">
        <v>173</v>
      </c>
      <c r="J38" s="28">
        <v>18</v>
      </c>
      <c r="K38" s="29" t="s">
        <v>20</v>
      </c>
      <c r="L38" s="21">
        <v>0</v>
      </c>
      <c r="M38" s="3">
        <f t="shared" si="7"/>
        <v>483</v>
      </c>
      <c r="N38" s="3">
        <f t="shared" si="8"/>
        <v>9986</v>
      </c>
      <c r="O38" s="5">
        <f>SUM(N38*Table1[[#This Row],[Gold /HP]])</f>
        <v>105851.59999999999</v>
      </c>
      <c r="P38" s="23">
        <f t="shared" si="9"/>
        <v>10.6</v>
      </c>
      <c r="Q38">
        <f>SUM(Table1[[#This Row],[roundEndBonus]]/M38)</f>
        <v>0.35817805383022772</v>
      </c>
    </row>
    <row r="39" spans="1:17" x14ac:dyDescent="0.25">
      <c r="A39" t="s">
        <v>66</v>
      </c>
      <c r="B39">
        <v>38</v>
      </c>
      <c r="C39" s="26">
        <v>10.7</v>
      </c>
      <c r="D39" s="16">
        <f>ROUND(O39/Table1[[#This Row],[numberOfEnemies]],0)</f>
        <v>5896</v>
      </c>
      <c r="E39" s="27">
        <v>5</v>
      </c>
      <c r="F39" s="27">
        <f>SUM(Table1[[#This Row],[goldValue]]*Table1[[#This Row],[numberOfEnemies]])</f>
        <v>323</v>
      </c>
      <c r="G39" s="8">
        <v>17</v>
      </c>
      <c r="H39" s="9">
        <v>19</v>
      </c>
      <c r="I39" s="9">
        <v>174</v>
      </c>
      <c r="J39" s="28">
        <v>14</v>
      </c>
      <c r="K39" s="29" t="s">
        <v>22</v>
      </c>
      <c r="L39" s="21">
        <v>0</v>
      </c>
      <c r="M39" s="3">
        <f t="shared" si="7"/>
        <v>497</v>
      </c>
      <c r="N39" s="3">
        <f t="shared" si="8"/>
        <v>10469</v>
      </c>
      <c r="O39" s="5">
        <f>SUM(N39*Table1[[#This Row],[Gold /HP]])</f>
        <v>112018.29999999999</v>
      </c>
      <c r="P39" s="23">
        <f t="shared" si="9"/>
        <v>10.7</v>
      </c>
      <c r="Q39">
        <f>SUM(Table1[[#This Row],[roundEndBonus]]/M39)</f>
        <v>0.3501006036217304</v>
      </c>
    </row>
    <row r="40" spans="1:17" x14ac:dyDescent="0.25">
      <c r="A40" t="s">
        <v>67</v>
      </c>
      <c r="B40">
        <v>39</v>
      </c>
      <c r="C40" s="26">
        <v>10.8</v>
      </c>
      <c r="D40" s="16">
        <f>ROUND(O40/Table1[[#This Row],[numberOfEnemies]],0)</f>
        <v>8459</v>
      </c>
      <c r="E40" s="27">
        <v>4</v>
      </c>
      <c r="F40" s="27">
        <f>SUM(Table1[[#This Row],[goldValue]]*Table1[[#This Row],[numberOfEnemies]])</f>
        <v>322</v>
      </c>
      <c r="G40" s="8">
        <v>23</v>
      </c>
      <c r="H40" s="30">
        <v>14</v>
      </c>
      <c r="I40" s="30">
        <v>176</v>
      </c>
      <c r="J40" s="28">
        <v>16</v>
      </c>
      <c r="K40" s="29" t="s">
        <v>22</v>
      </c>
      <c r="L40" s="21">
        <v>0</v>
      </c>
      <c r="M40" s="3">
        <f t="shared" si="7"/>
        <v>498</v>
      </c>
      <c r="N40" s="3">
        <f t="shared" si="8"/>
        <v>10966</v>
      </c>
      <c r="O40" s="5">
        <f>SUM(N40*Table1[[#This Row],[Gold /HP]])</f>
        <v>118432.8</v>
      </c>
      <c r="P40" s="23">
        <f t="shared" si="9"/>
        <v>10.8</v>
      </c>
      <c r="Q40">
        <f>SUM(Table1[[#This Row],[roundEndBonus]]/M40)</f>
        <v>0.3534136546184739</v>
      </c>
    </row>
    <row r="41" spans="1:17" x14ac:dyDescent="0.25">
      <c r="A41" t="s">
        <v>68</v>
      </c>
      <c r="B41">
        <v>40</v>
      </c>
      <c r="C41" s="26">
        <v>10.9</v>
      </c>
      <c r="D41" s="16">
        <f>ROUND(O41/Table1[[#This Row],[numberOfEnemies]],0)</f>
        <v>8926</v>
      </c>
      <c r="E41" s="27">
        <v>4</v>
      </c>
      <c r="F41" s="27">
        <f>SUM(Table1[[#This Row],[goldValue]]*Table1[[#This Row],[numberOfEnemies]])</f>
        <v>336</v>
      </c>
      <c r="G41" s="8">
        <v>24</v>
      </c>
      <c r="H41" s="9">
        <v>14</v>
      </c>
      <c r="I41" s="9">
        <v>188</v>
      </c>
      <c r="J41" s="28">
        <v>18</v>
      </c>
      <c r="K41" s="29" t="s">
        <v>20</v>
      </c>
      <c r="L41" s="21">
        <v>0</v>
      </c>
      <c r="M41" s="3">
        <f t="shared" si="7"/>
        <v>524</v>
      </c>
      <c r="N41" s="3">
        <f t="shared" si="8"/>
        <v>11464</v>
      </c>
      <c r="O41" s="5">
        <f>SUM(N41*Table1[[#This Row],[Gold /HP]])</f>
        <v>124957.6</v>
      </c>
      <c r="P41" s="23">
        <f t="shared" si="9"/>
        <v>10.9</v>
      </c>
      <c r="Q41">
        <f>SUM(Table1[[#This Row],[roundEndBonus]]/M41)</f>
        <v>0.35877862595419846</v>
      </c>
    </row>
    <row r="42" spans="1:17" x14ac:dyDescent="0.25">
      <c r="A42" t="s">
        <v>69</v>
      </c>
      <c r="B42">
        <v>41</v>
      </c>
      <c r="C42" s="26">
        <v>11</v>
      </c>
      <c r="D42" s="16">
        <f>ROUND(O42/Table1[[#This Row],[numberOfEnemies]],0)</f>
        <v>7757</v>
      </c>
      <c r="E42" s="27">
        <v>5</v>
      </c>
      <c r="F42" s="27">
        <f>SUM(Table1[[#This Row],[goldValue]]*Table1[[#This Row],[numberOfEnemies]])</f>
        <v>340</v>
      </c>
      <c r="G42" s="8">
        <v>20</v>
      </c>
      <c r="H42" s="30">
        <v>17</v>
      </c>
      <c r="I42" s="30">
        <v>190</v>
      </c>
      <c r="J42" s="28">
        <v>14</v>
      </c>
      <c r="K42" s="29" t="s">
        <v>22</v>
      </c>
      <c r="L42" s="21">
        <v>0</v>
      </c>
      <c r="M42" s="3">
        <f t="shared" si="7"/>
        <v>530</v>
      </c>
      <c r="N42" s="3">
        <f t="shared" si="8"/>
        <v>11988</v>
      </c>
      <c r="O42" s="5">
        <f>SUM(N42*Table1[[#This Row],[Gold /HP]])</f>
        <v>131868</v>
      </c>
      <c r="P42" s="23">
        <f t="shared" si="9"/>
        <v>11</v>
      </c>
      <c r="Q42">
        <f>SUM(Table1[[#This Row],[roundEndBonus]]/M42)</f>
        <v>0.35849056603773582</v>
      </c>
    </row>
    <row r="43" spans="1:17" x14ac:dyDescent="0.25">
      <c r="A43" t="s">
        <v>70</v>
      </c>
      <c r="B43">
        <v>42</v>
      </c>
      <c r="C43" s="26">
        <v>11.1</v>
      </c>
      <c r="D43" s="16">
        <f>ROUND(O43/Table1[[#This Row],[numberOfEnemies]],0)</f>
        <v>9925</v>
      </c>
      <c r="E43" s="27">
        <v>4</v>
      </c>
      <c r="F43" s="27">
        <f>SUM(Table1[[#This Row],[goldValue]]*Table1[[#This Row],[numberOfEnemies]])</f>
        <v>350</v>
      </c>
      <c r="G43" s="8">
        <v>25</v>
      </c>
      <c r="H43" s="9">
        <v>14</v>
      </c>
      <c r="I43" s="9">
        <v>192</v>
      </c>
      <c r="J43" s="28">
        <v>16</v>
      </c>
      <c r="K43" s="29" t="s">
        <v>20</v>
      </c>
      <c r="L43" s="21">
        <v>0</v>
      </c>
      <c r="M43" s="3">
        <f t="shared" si="7"/>
        <v>542</v>
      </c>
      <c r="N43" s="3">
        <f t="shared" si="8"/>
        <v>12518</v>
      </c>
      <c r="O43" s="5">
        <f>SUM(N43*Table1[[#This Row],[Gold /HP]])</f>
        <v>138949.79999999999</v>
      </c>
      <c r="P43" s="23">
        <f t="shared" si="9"/>
        <v>11.1</v>
      </c>
      <c r="Q43">
        <f>SUM(Table1[[#This Row],[roundEndBonus]]/M43)</f>
        <v>0.35424354243542433</v>
      </c>
    </row>
    <row r="44" spans="1:17" x14ac:dyDescent="0.25">
      <c r="A44" t="s">
        <v>71</v>
      </c>
      <c r="B44">
        <v>43</v>
      </c>
      <c r="C44" s="26">
        <v>11.2</v>
      </c>
      <c r="D44" s="16">
        <f>ROUND(O44/Table1[[#This Row],[numberOfEnemies]],0)</f>
        <v>14627</v>
      </c>
      <c r="E44" s="27">
        <v>3</v>
      </c>
      <c r="F44" s="27">
        <f>SUM(Table1[[#This Row],[goldValue]]*Table1[[#This Row],[numberOfEnemies]])</f>
        <v>360</v>
      </c>
      <c r="G44" s="8">
        <v>36</v>
      </c>
      <c r="H44" s="30">
        <v>10</v>
      </c>
      <c r="I44" s="30">
        <v>194</v>
      </c>
      <c r="J44" s="28">
        <v>18</v>
      </c>
      <c r="K44" s="29" t="s">
        <v>20</v>
      </c>
      <c r="L44" s="21">
        <v>0</v>
      </c>
      <c r="M44" s="3">
        <f t="shared" si="7"/>
        <v>554</v>
      </c>
      <c r="N44" s="3">
        <f t="shared" si="8"/>
        <v>13060</v>
      </c>
      <c r="O44" s="5">
        <f>SUM(N44*Table1[[#This Row],[Gold /HP]])</f>
        <v>146272</v>
      </c>
      <c r="P44" s="23">
        <f t="shared" si="9"/>
        <v>11.2</v>
      </c>
      <c r="Q44">
        <f>SUM(Table1[[#This Row],[roundEndBonus]]/M44)</f>
        <v>0.35018050541516244</v>
      </c>
    </row>
    <row r="45" spans="1:17" x14ac:dyDescent="0.25">
      <c r="A45" t="s">
        <v>72</v>
      </c>
      <c r="B45">
        <v>44</v>
      </c>
      <c r="C45" s="26">
        <v>11.3</v>
      </c>
      <c r="D45" s="16">
        <f>ROUND(O45/Table1[[#This Row],[numberOfEnemies]],0)</f>
        <v>15384</v>
      </c>
      <c r="E45" s="27">
        <v>3</v>
      </c>
      <c r="F45" s="27">
        <f>SUM(Table1[[#This Row],[goldValue]]*Table1[[#This Row],[numberOfEnemies]])</f>
        <v>370</v>
      </c>
      <c r="G45" s="8">
        <v>37</v>
      </c>
      <c r="H45" s="9">
        <v>10</v>
      </c>
      <c r="I45" s="9">
        <v>198</v>
      </c>
      <c r="J45" s="28">
        <v>14</v>
      </c>
      <c r="K45" s="29" t="s">
        <v>21</v>
      </c>
      <c r="L45" s="21">
        <v>0</v>
      </c>
      <c r="M45" s="3">
        <f t="shared" si="7"/>
        <v>568</v>
      </c>
      <c r="N45" s="3">
        <f t="shared" si="8"/>
        <v>13614</v>
      </c>
      <c r="O45" s="5">
        <f>SUM(N45*Table1[[#This Row],[Gold /HP]])</f>
        <v>153838.20000000001</v>
      </c>
      <c r="P45" s="23">
        <f t="shared" si="9"/>
        <v>11.3</v>
      </c>
      <c r="Q45">
        <f>SUM(Table1[[#This Row],[roundEndBonus]]/M45)</f>
        <v>0.34859154929577463</v>
      </c>
    </row>
    <row r="46" spans="1:17" x14ac:dyDescent="0.25">
      <c r="A46" t="s">
        <v>73</v>
      </c>
      <c r="B46">
        <v>45</v>
      </c>
      <c r="C46" s="26">
        <v>11.4</v>
      </c>
      <c r="D46" s="16">
        <f>ROUND(O46/Table1[[#This Row],[numberOfEnemies]],0)</f>
        <v>11548</v>
      </c>
      <c r="E46" s="27">
        <v>4</v>
      </c>
      <c r="F46" s="27">
        <f>SUM(Table1[[#This Row],[goldValue]]*Table1[[#This Row],[numberOfEnemies]])</f>
        <v>392</v>
      </c>
      <c r="G46" s="8">
        <v>28</v>
      </c>
      <c r="H46" s="30">
        <v>14</v>
      </c>
      <c r="I46" s="30">
        <v>200</v>
      </c>
      <c r="J46" s="28">
        <v>16</v>
      </c>
      <c r="K46" s="29" t="s">
        <v>20</v>
      </c>
      <c r="L46" s="21">
        <v>0</v>
      </c>
      <c r="M46" s="3">
        <f t="shared" si="7"/>
        <v>592</v>
      </c>
      <c r="N46" s="3">
        <f t="shared" si="8"/>
        <v>14182</v>
      </c>
      <c r="O46" s="5">
        <f>SUM(N46*Table1[[#This Row],[Gold /HP]])</f>
        <v>161674.80000000002</v>
      </c>
      <c r="P46" s="23">
        <f t="shared" si="9"/>
        <v>11.4</v>
      </c>
      <c r="Q46">
        <f>SUM(Table1[[#This Row],[roundEndBonus]]/M46)</f>
        <v>0.33783783783783783</v>
      </c>
    </row>
    <row r="47" spans="1:17" x14ac:dyDescent="0.25">
      <c r="A47" t="s">
        <v>74</v>
      </c>
      <c r="B47">
        <v>46</v>
      </c>
      <c r="C47" s="26">
        <v>11.5</v>
      </c>
      <c r="D47" s="16">
        <f>ROUND(O47/Table1[[#This Row],[numberOfEnemies]],0)</f>
        <v>12136</v>
      </c>
      <c r="E47" s="27">
        <v>4</v>
      </c>
      <c r="F47" s="27">
        <f>SUM(Table1[[#This Row],[goldValue]]*Table1[[#This Row],[numberOfEnemies]])</f>
        <v>406</v>
      </c>
      <c r="G47" s="8">
        <v>29</v>
      </c>
      <c r="H47" s="9">
        <v>14</v>
      </c>
      <c r="I47" s="9">
        <v>202</v>
      </c>
      <c r="J47" s="28">
        <v>18</v>
      </c>
      <c r="K47" s="29" t="s">
        <v>20</v>
      </c>
      <c r="L47" s="21">
        <v>0</v>
      </c>
      <c r="M47" s="3">
        <f t="shared" si="7"/>
        <v>608</v>
      </c>
      <c r="N47" s="3">
        <f t="shared" si="8"/>
        <v>14774</v>
      </c>
      <c r="O47" s="5">
        <f>SUM(N47*Table1[[#This Row],[Gold /HP]])</f>
        <v>169901</v>
      </c>
      <c r="P47" s="23">
        <f t="shared" si="9"/>
        <v>11.5</v>
      </c>
      <c r="Q47">
        <f>SUM(Table1[[#This Row],[roundEndBonus]]/M47)</f>
        <v>0.33223684210526316</v>
      </c>
    </row>
    <row r="48" spans="1:17" x14ac:dyDescent="0.25">
      <c r="A48" t="s">
        <v>75</v>
      </c>
      <c r="B48">
        <v>47</v>
      </c>
      <c r="C48" s="26">
        <v>11.6</v>
      </c>
      <c r="D48" s="16">
        <f>ROUND(O48/Table1[[#This Row],[numberOfEnemies]],0)</f>
        <v>17843</v>
      </c>
      <c r="E48" s="27">
        <v>3</v>
      </c>
      <c r="F48" s="27">
        <f>SUM(Table1[[#This Row],[goldValue]]*Table1[[#This Row],[numberOfEnemies]])</f>
        <v>430</v>
      </c>
      <c r="G48" s="8">
        <v>43</v>
      </c>
      <c r="H48" s="30">
        <v>10</v>
      </c>
      <c r="I48" s="30">
        <v>208</v>
      </c>
      <c r="J48" s="28">
        <v>14</v>
      </c>
      <c r="K48" s="29" t="s">
        <v>21</v>
      </c>
      <c r="L48" s="21">
        <v>0</v>
      </c>
      <c r="M48" s="3">
        <f t="shared" si="7"/>
        <v>638</v>
      </c>
      <c r="N48" s="3">
        <f t="shared" si="8"/>
        <v>15382</v>
      </c>
      <c r="O48" s="5">
        <f>SUM(N48*Table1[[#This Row],[Gold /HP]])</f>
        <v>178431.19999999998</v>
      </c>
      <c r="P48" s="23">
        <f t="shared" si="9"/>
        <v>11.6</v>
      </c>
      <c r="Q48">
        <f>SUM(Table1[[#This Row],[roundEndBonus]]/M48)</f>
        <v>0.32601880877742945</v>
      </c>
    </row>
    <row r="49" spans="1:17" x14ac:dyDescent="0.25">
      <c r="A49" t="s">
        <v>76</v>
      </c>
      <c r="B49">
        <v>48</v>
      </c>
      <c r="C49" s="26">
        <v>11.7</v>
      </c>
      <c r="D49" s="16">
        <f>ROUND(O49/Table1[[#This Row],[numberOfEnemies]],0)</f>
        <v>10413</v>
      </c>
      <c r="E49" s="27">
        <v>5</v>
      </c>
      <c r="F49" s="27">
        <f>SUM(Table1[[#This Row],[goldValue]]*Table1[[#This Row],[numberOfEnemies]])</f>
        <v>432</v>
      </c>
      <c r="G49" s="8">
        <v>24</v>
      </c>
      <c r="H49" s="9">
        <v>18</v>
      </c>
      <c r="I49" s="9">
        <v>210</v>
      </c>
      <c r="J49" s="28">
        <v>16</v>
      </c>
      <c r="K49" s="29" t="s">
        <v>21</v>
      </c>
      <c r="L49" s="21">
        <v>0</v>
      </c>
      <c r="M49" s="3">
        <f t="shared" si="7"/>
        <v>642</v>
      </c>
      <c r="N49" s="3">
        <f t="shared" si="8"/>
        <v>16020</v>
      </c>
      <c r="O49" s="5">
        <f>SUM(N49*Table1[[#This Row],[Gold /HP]])</f>
        <v>187434</v>
      </c>
      <c r="P49" s="23">
        <f t="shared" si="9"/>
        <v>11.7</v>
      </c>
      <c r="Q49">
        <f>SUM(Table1[[#This Row],[roundEndBonus]]/M49)</f>
        <v>0.32710280373831774</v>
      </c>
    </row>
    <row r="50" spans="1:17" x14ac:dyDescent="0.25">
      <c r="A50" t="s">
        <v>77</v>
      </c>
      <c r="B50">
        <v>49</v>
      </c>
      <c r="C50" s="26">
        <v>11.8</v>
      </c>
      <c r="D50" s="16">
        <f>ROUND(O50/Table1[[#This Row],[numberOfEnemies]],0)</f>
        <v>14044</v>
      </c>
      <c r="E50" s="27">
        <v>4</v>
      </c>
      <c r="F50" s="27">
        <f>SUM(Table1[[#This Row],[goldValue]]*Table1[[#This Row],[numberOfEnemies]])</f>
        <v>434</v>
      </c>
      <c r="G50" s="8">
        <v>31</v>
      </c>
      <c r="H50" s="30">
        <v>14</v>
      </c>
      <c r="I50" s="30">
        <v>212</v>
      </c>
      <c r="J50" s="28">
        <v>18</v>
      </c>
      <c r="K50" s="29" t="s">
        <v>20</v>
      </c>
      <c r="L50" s="21">
        <v>0</v>
      </c>
      <c r="M50" s="3">
        <f t="shared" si="7"/>
        <v>646</v>
      </c>
      <c r="N50" s="3">
        <f t="shared" si="8"/>
        <v>16662</v>
      </c>
      <c r="O50" s="5">
        <f>SUM(N50*Table1[[#This Row],[Gold /HP]])</f>
        <v>196611.6</v>
      </c>
      <c r="P50" s="23">
        <f t="shared" si="9"/>
        <v>11.8</v>
      </c>
      <c r="Q50">
        <f>SUM(Table1[[#This Row],[roundEndBonus]]/M50)</f>
        <v>0.32817337461300311</v>
      </c>
    </row>
    <row r="51" spans="1:17" x14ac:dyDescent="0.25">
      <c r="A51" t="s">
        <v>78</v>
      </c>
      <c r="B51">
        <v>50</v>
      </c>
      <c r="C51" s="26">
        <v>11.9</v>
      </c>
      <c r="D51" s="16">
        <f>ROUND(O51/Table1[[#This Row],[numberOfEnemies]],0)</f>
        <v>20597</v>
      </c>
      <c r="E51" s="27">
        <v>3</v>
      </c>
      <c r="F51" s="27">
        <f>SUM(Table1[[#This Row],[goldValue]]*Table1[[#This Row],[numberOfEnemies]])</f>
        <v>440</v>
      </c>
      <c r="G51" s="8">
        <v>44</v>
      </c>
      <c r="H51" s="9">
        <v>10</v>
      </c>
      <c r="I51" s="9">
        <v>215</v>
      </c>
      <c r="J51" s="28">
        <v>16</v>
      </c>
      <c r="K51" s="29" t="s">
        <v>22</v>
      </c>
      <c r="L51" s="21">
        <v>0</v>
      </c>
      <c r="M51" s="3">
        <f t="shared" si="7"/>
        <v>655</v>
      </c>
      <c r="N51" s="3">
        <f t="shared" si="8"/>
        <v>17308</v>
      </c>
      <c r="O51" s="5">
        <f>SUM(N51*Table1[[#This Row],[Gold /HP]])</f>
        <v>205965.2</v>
      </c>
      <c r="P51" s="23">
        <f t="shared" si="9"/>
        <v>11.9</v>
      </c>
      <c r="Q51">
        <f>SUM(Table1[[#This Row],[roundEndBonus]]/M51)</f>
        <v>0.3282442748091603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2018-07-29T20:57:00Z</dcterms:created>
  <dcterms:modified xsi:type="dcterms:W3CDTF">2018-09-06T02:51:40Z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2018-08-22T11:54:58.4559286-05:00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