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ec\Documents\GitHub\TowerDefense\Maps\Maps\"/>
    </mc:Choice>
  </mc:AlternateContent>
  <xr:revisionPtr revIDLastSave="0" documentId="13_ncr:1_{C76AF1CA-117B-4F6F-9A8C-33FABE324376}" xr6:coauthVersionLast="45" xr6:coauthVersionMax="45" xr10:uidLastSave="{00000000-0000-0000-0000-000000000000}"/>
  <bookViews>
    <workbookView xWindow="-120" yWindow="-120" windowWidth="38640" windowHeight="21240" xr2:uid="{7C7806C9-AC08-4287-BFE3-355EE0D4C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Q2" i="1" l="1"/>
  <c r="M4" i="1" l="1"/>
  <c r="Q4" i="1" s="1"/>
  <c r="M5" i="1"/>
  <c r="Q5" i="1" s="1"/>
  <c r="M6" i="1"/>
  <c r="Q6" i="1" s="1"/>
  <c r="M7" i="1"/>
  <c r="Q7" i="1" s="1"/>
  <c r="M8" i="1"/>
  <c r="Q8" i="1" s="1"/>
  <c r="M9" i="1"/>
  <c r="Q9" i="1" s="1"/>
  <c r="M10" i="1"/>
  <c r="Q10" i="1" s="1"/>
  <c r="M11" i="1"/>
  <c r="Q11" i="1" s="1"/>
  <c r="M12" i="1"/>
  <c r="Q12" i="1" s="1"/>
  <c r="M13" i="1"/>
  <c r="Q13" i="1" s="1"/>
  <c r="M2" i="1"/>
  <c r="N3" i="1" s="1"/>
  <c r="O2" i="1" l="1"/>
  <c r="C2" i="1" l="1"/>
  <c r="P2" i="1"/>
  <c r="O3" i="1"/>
  <c r="O4" i="1"/>
  <c r="O5" i="1"/>
  <c r="O6" i="1"/>
  <c r="O7" i="1"/>
  <c r="O8" i="1"/>
  <c r="O9" i="1"/>
  <c r="O10" i="1"/>
  <c r="O11" i="1"/>
  <c r="O12" i="1"/>
  <c r="O13" i="1"/>
  <c r="C3" i="1" l="1"/>
  <c r="P3" i="1"/>
  <c r="Z5" i="1"/>
  <c r="Z6" i="1"/>
  <c r="Z7" i="1"/>
  <c r="Z8" i="1"/>
  <c r="Z9" i="1"/>
  <c r="Z10" i="1"/>
  <c r="Z11" i="1"/>
  <c r="Z12" i="1"/>
  <c r="Z4" i="1"/>
  <c r="Z3" i="1"/>
  <c r="M3" i="1"/>
  <c r="N4" i="1" s="1"/>
  <c r="Q3" i="1" l="1"/>
  <c r="P4" i="1"/>
  <c r="C4" i="1"/>
  <c r="N5" i="1"/>
  <c r="P5" i="1" l="1"/>
  <c r="C5" i="1"/>
  <c r="N6" i="1"/>
  <c r="C6" i="1" l="1"/>
  <c r="N7" i="1"/>
  <c r="P6" i="1"/>
  <c r="C7" i="1" l="1"/>
  <c r="P7" i="1"/>
  <c r="N8" i="1"/>
  <c r="N9" i="1" l="1"/>
  <c r="P8" i="1"/>
  <c r="C8" i="1"/>
  <c r="N10" i="1" l="1"/>
  <c r="C9" i="1"/>
  <c r="P9" i="1"/>
  <c r="C10" i="1" l="1"/>
  <c r="P10" i="1"/>
  <c r="N11" i="1"/>
  <c r="C11" i="1" l="1"/>
  <c r="P11" i="1"/>
  <c r="N12" i="1"/>
  <c r="P12" i="1" l="1"/>
  <c r="C12" i="1"/>
  <c r="N13" i="1"/>
  <c r="C13" i="1" l="1"/>
  <c r="P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208D3F-5BFB-4A92-87A6-9487A2855881}" name="RoundsList" type="4" refreshedVersion="0" background="1">
    <webPr xml="1" sourceData="1" url="C:\Users\spec\Documents\GitHub\TowerDefense\RoundsList.xml" htmlTables="1" htmlFormat="all"/>
  </connection>
  <connection id="2" xr16:uid="{3B44CC6D-216A-457F-9DCC-8484C8A6FF3C}" name="RoundsList1" type="4" refreshedVersion="0" background="1">
    <webPr xml="1" sourceData="1" url="C:\Users\spec\Documents\GitHub\TowerDefense\RoundsList.xml" htmlTables="1" htmlFormat="all"/>
  </connection>
</connections>
</file>

<file path=xl/sharedStrings.xml><?xml version="1.0" encoding="utf-8"?>
<sst xmlns="http://schemas.openxmlformats.org/spreadsheetml/2006/main" count="52" uniqueCount="41">
  <si>
    <t>maxArmor</t>
  </si>
  <si>
    <t>goldValue</t>
  </si>
  <si>
    <t>maxMoveSpeed</t>
  </si>
  <si>
    <t>WIP:</t>
  </si>
  <si>
    <t>frame</t>
  </si>
  <si>
    <t>ability1</t>
  </si>
  <si>
    <t>ability2</t>
  </si>
  <si>
    <t>armorType</t>
  </si>
  <si>
    <t>Speed</t>
  </si>
  <si>
    <t>Time to finish (seconds)</t>
  </si>
  <si>
    <t>32-64</t>
  </si>
  <si>
    <t>31-16</t>
  </si>
  <si>
    <t>15-11</t>
  </si>
  <si>
    <t>10-8</t>
  </si>
  <si>
    <t>numberOfEnemies</t>
  </si>
  <si>
    <t>goldGivenInRound</t>
  </si>
  <si>
    <t>totalGoldGiven</t>
  </si>
  <si>
    <t>freq</t>
  </si>
  <si>
    <t>maxHP</t>
  </si>
  <si>
    <t>medium</t>
  </si>
  <si>
    <t>light</t>
  </si>
  <si>
    <t>heavy</t>
  </si>
  <si>
    <t>Gold /HP</t>
  </si>
  <si>
    <t>roundEndBonus</t>
  </si>
  <si>
    <t>maxHp</t>
  </si>
  <si>
    <t>Slime</t>
  </si>
  <si>
    <t>Goblin</t>
  </si>
  <si>
    <t>R.Goblin</t>
  </si>
  <si>
    <t>Croc</t>
  </si>
  <si>
    <t>Blobs</t>
  </si>
  <si>
    <t>Troll</t>
  </si>
  <si>
    <t>Alligato</t>
  </si>
  <si>
    <t>R.Trtl</t>
  </si>
  <si>
    <t>Beatle</t>
  </si>
  <si>
    <t>Mammoth</t>
  </si>
  <si>
    <t>Apparition</t>
  </si>
  <si>
    <t>Mermaid</t>
  </si>
  <si>
    <t>roundEnd vs goldGiven</t>
  </si>
  <si>
    <t>killedGold</t>
  </si>
  <si>
    <t>eName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</si>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</sst>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4" borderId="0" xfId="0" applyFill="1"/>
    <xf numFmtId="0" fontId="0" fillId="5" borderId="0" xfId="0" applyFill="1"/>
    <xf numFmtId="0" fontId="1" fillId="5" borderId="2" xfId="0" applyFont="1" applyFill="1" applyBorder="1"/>
    <xf numFmtId="0" fontId="1" fillId="3" borderId="3" xfId="0" applyFont="1" applyFill="1" applyBorder="1"/>
    <xf numFmtId="0" fontId="1" fillId="2" borderId="3" xfId="0" applyFont="1" applyFill="1" applyBorder="1"/>
    <xf numFmtId="0" fontId="1" fillId="6" borderId="3" xfId="0" applyFont="1" applyFill="1" applyBorder="1"/>
    <xf numFmtId="49" fontId="1" fillId="6" borderId="3" xfId="0" applyNumberFormat="1" applyFont="1" applyFill="1" applyBorder="1"/>
    <xf numFmtId="0" fontId="0" fillId="5" borderId="2" xfId="0" applyFont="1" applyFill="1" applyBorder="1"/>
    <xf numFmtId="0" fontId="0" fillId="3" borderId="3" xfId="0" applyFont="1" applyFill="1" applyBorder="1"/>
    <xf numFmtId="0" fontId="0" fillId="2" borderId="3" xfId="0" applyFont="1" applyFill="1" applyBorder="1"/>
    <xf numFmtId="0" fontId="0" fillId="7" borderId="3" xfId="0" applyFont="1" applyFill="1" applyBorder="1"/>
    <xf numFmtId="49" fontId="0" fillId="7" borderId="3" xfId="0" applyNumberFormat="1" applyFont="1" applyFill="1" applyBorder="1"/>
    <xf numFmtId="0" fontId="0" fillId="0" borderId="3" xfId="0" applyFont="1" applyBorder="1"/>
    <xf numFmtId="49" fontId="0" fillId="0" borderId="3" xfId="0" applyNumberFormat="1" applyFont="1" applyBorder="1"/>
    <xf numFmtId="0" fontId="0" fillId="4" borderId="1" xfId="0" applyFont="1" applyFill="1" applyBorder="1"/>
    <xf numFmtId="0" fontId="2" fillId="4" borderId="1" xfId="0" applyFont="1" applyFill="1" applyBorder="1"/>
    <xf numFmtId="0" fontId="3" fillId="4" borderId="0" xfId="0" applyFont="1" applyFill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  <fill>
        <patternFill patternType="solid">
          <fgColor indexed="64"/>
          <bgColor rgb="FFFFFF00"/>
        </patternFill>
      </fill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maxOccurs="unbounded" nillable="true" name="Row" form="unqualified">
              <xsd:complexType>
                <xsd:all>
                  <xsd:element minOccurs="0" nillable="true" type="xsd:string" name="eName" form="unqualified"/>
                  <xsd:element minOccurs="0" nillable="true" type="xsd:integer" name="currentRound" form="unqualified"/>
                  <xsd:element minOccurs="0" nillable="true" type="xsd:integer" name="maxHp" form="unqualified"/>
                  <xsd:element minOccurs="0" nillable="true" type="xsd:integer" name="maxMoveSpeed" form="unqualified"/>
                  <xsd:element minOccurs="0" nillable="true" type="xsd:integer" name="goldValue" form="unqualified"/>
                  <xsd:element minOccurs="0" nillable="true" type="xsd:integer" name="numberOfEnemies" form="unqualified"/>
                  <xsd:element minOccurs="0" nillable="true" type="xsd:integer" name="roundEndBonus" form="unqualified"/>
                  <xsd:element minOccurs="0" nillable="true" type="xsd:integer" name="freq" form="unqualified"/>
                  <xsd:element minOccurs="0" nillable="true" type="xsd:string" name="armorType" form="unqualified"/>
                  <xsd:element minOccurs="0" nillable="true" type="xsd:integer" name="maxArmor" form="unqualified"/>
                </xsd:all>
              </xsd:complexType>
            </xsd:element>
          </xsd:sequence>
        </xsd:complexType>
      </xsd:element>
    </xsd:schema>
  </Schema>
  <Map ID="3" Name="Root_Map" RootElement="Root" SchemaID="Schema3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A0FDC-C389-4E24-9987-C97DC7FF1B39}" name="Table1" displayName="Table1" ref="A1:L13" tableType="xml" totalsRowShown="0" headerRowDxfId="12" dataDxfId="11" tableBorderDxfId="10" connectionId="2">
  <autoFilter ref="A1:L13" xr:uid="{BB7B5203-2FDA-44AD-8D6D-FF5DC36F0FBF}"/>
  <tableColumns count="12">
    <tableColumn id="1" xr3:uid="{2550C9AA-BC88-494A-A101-FBB680E5CA21}" uniqueName="currentRound" name="round">
      <xmlColumnPr mapId="3" xpath="/Root/Row/currentRound" xmlDataType="integer"/>
    </tableColumn>
    <tableColumn id="12" xr3:uid="{EA42ACC1-AD5D-4190-B029-D38CD8D5DF28}" uniqueName="eName" name="eName">
      <xmlColumnPr mapId="3" xpath="/Root/Row/eName" xmlDataType="string"/>
    </tableColumn>
    <tableColumn id="10" xr3:uid="{5708407B-65CE-45BC-8878-142AF21D5339}" uniqueName="10" name="Gold /HP" dataDxfId="9">
      <calculatedColumnFormula>SUM(ROUND((O2 / N2),2))</calculatedColumnFormula>
    </tableColumn>
    <tableColumn id="2" xr3:uid="{F8F80C22-33BB-4B29-8273-4EA2699E1D19}" uniqueName="maxHp" name="maxHp" dataDxfId="8">
      <xmlColumnPr mapId="3" xpath="/Root/Row/maxHp" xmlDataType="integer"/>
    </tableColumn>
    <tableColumn id="3" xr3:uid="{E13F5E4A-47D2-47A2-B541-96BA6CA07669}" uniqueName="maxMoveSpeed" name="maxMoveSpeed" dataDxfId="7">
      <xmlColumnPr mapId="3" xpath="/Root/Row/maxMoveSpeed" xmlDataType="integer"/>
    </tableColumn>
    <tableColumn id="11" xr3:uid="{798A0123-C7B3-4B90-8749-D85E3371CA67}" uniqueName="11" name="killedGold" dataDxfId="6">
      <calculatedColumnFormula>SUM(Table1[[#This Row],[goldValue]]*Table1[[#This Row],[numberOfEnemies]])</calculatedColumnFormula>
    </tableColumn>
    <tableColumn id="4" xr3:uid="{65BB117F-355C-4ECA-A7D8-AFCAE570A908}" uniqueName="goldValue" name="goldValue" dataDxfId="5">
      <xmlColumnPr mapId="3" xpath="/Root/Row/goldValue" xmlDataType="integer"/>
    </tableColumn>
    <tableColumn id="5" xr3:uid="{B29D9AC1-07BD-4F52-ADEA-D6A65A2D96D2}" uniqueName="numberOfEnemies" name="numberOfEnemies" dataDxfId="4">
      <xmlColumnPr mapId="3" xpath="/Root/Row/numberOfEnemies" xmlDataType="integer"/>
    </tableColumn>
    <tableColumn id="6" xr3:uid="{1692D955-A0E1-48BD-AF37-2FB021F78F89}" uniqueName="roundEndBonus" name="roundEndBonus" dataDxfId="3">
      <xmlColumnPr mapId="3" xpath="/Root/Row/roundEndBonus" xmlDataType="integer"/>
    </tableColumn>
    <tableColumn id="7" xr3:uid="{B9902638-912E-4928-890B-BB1532195A8E}" uniqueName="freq" name="freq" dataDxfId="2">
      <xmlColumnPr mapId="3" xpath="/Root/Row/freq" xmlDataType="integer"/>
    </tableColumn>
    <tableColumn id="8" xr3:uid="{5BB8CD04-BD5C-47C7-A4AA-1C266F8C4384}" uniqueName="armorType" name="armorType" dataDxfId="1">
      <xmlColumnPr mapId="3" xpath="/Root/Row/armorType" xmlDataType="string"/>
    </tableColumn>
    <tableColumn id="9" xr3:uid="{3400F630-3C6A-40CE-935B-7CDDE29EF7FF}" uniqueName="maxArmor" name="maxArmor" dataDxfId="0">
      <xmlColumnPr mapId="3" xpath="/Root/Row/maxArmor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EF013-6C3B-49C1-962D-F4582BD477E0}">
  <sheetPr codeName="Sheet1"/>
  <dimension ref="A1:Z13"/>
  <sheetViews>
    <sheetView tabSelected="1"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8.5703125" bestFit="1" customWidth="1"/>
    <col min="2" max="2" width="15.7109375" bestFit="1" customWidth="1"/>
    <col min="3" max="3" width="11.28515625" bestFit="1" customWidth="1"/>
    <col min="4" max="4" width="9.42578125" bestFit="1" customWidth="1"/>
    <col min="5" max="5" width="17.85546875" bestFit="1" customWidth="1"/>
    <col min="6" max="6" width="12.5703125" bestFit="1" customWidth="1"/>
    <col min="7" max="7" width="12.28515625" bestFit="1" customWidth="1"/>
    <col min="8" max="8" width="20.28515625" bestFit="1" customWidth="1"/>
    <col min="9" max="9" width="17.42578125" bestFit="1" customWidth="1"/>
    <col min="10" max="10" width="7" bestFit="1" customWidth="1"/>
    <col min="11" max="11" width="12.85546875" bestFit="1" customWidth="1"/>
    <col min="12" max="12" width="12.5703125" bestFit="1" customWidth="1"/>
    <col min="13" max="13" width="17.7109375" bestFit="1" customWidth="1"/>
    <col min="14" max="14" width="14.5703125" bestFit="1" customWidth="1"/>
    <col min="15" max="16" width="9" bestFit="1" customWidth="1"/>
    <col min="17" max="17" width="21.7109375" bestFit="1" customWidth="1"/>
    <col min="18" max="18" width="5.140625" bestFit="1" customWidth="1"/>
    <col min="19" max="19" width="6.28515625" bestFit="1" customWidth="1"/>
    <col min="20" max="21" width="7.5703125" bestFit="1" customWidth="1"/>
    <col min="22" max="22" width="10.5703125" bestFit="1" customWidth="1"/>
    <col min="23" max="23" width="7.5703125" bestFit="1" customWidth="1"/>
    <col min="24" max="24" width="6.5703125" bestFit="1" customWidth="1"/>
    <col min="25" max="25" width="22.5703125" bestFit="1" customWidth="1"/>
    <col min="26" max="26" width="3.7109375" bestFit="1" customWidth="1"/>
    <col min="27" max="27" width="22.5703125" bestFit="1" customWidth="1"/>
    <col min="28" max="28" width="3.7109375" bestFit="1" customWidth="1"/>
  </cols>
  <sheetData>
    <row r="1" spans="1:26" x14ac:dyDescent="0.25">
      <c r="A1" t="s">
        <v>40</v>
      </c>
      <c r="B1" t="s">
        <v>39</v>
      </c>
      <c r="C1" s="20" t="s">
        <v>22</v>
      </c>
      <c r="D1" s="6" t="s">
        <v>24</v>
      </c>
      <c r="E1" s="7" t="s">
        <v>2</v>
      </c>
      <c r="F1" s="7" t="s">
        <v>38</v>
      </c>
      <c r="G1" s="8" t="s">
        <v>1</v>
      </c>
      <c r="H1" s="9" t="s">
        <v>14</v>
      </c>
      <c r="I1" s="9" t="s">
        <v>23</v>
      </c>
      <c r="J1" s="9" t="s">
        <v>17</v>
      </c>
      <c r="K1" s="10" t="s">
        <v>7</v>
      </c>
      <c r="L1" s="9" t="s">
        <v>0</v>
      </c>
      <c r="M1" s="3" t="s">
        <v>15</v>
      </c>
      <c r="N1" s="3" t="s">
        <v>16</v>
      </c>
      <c r="O1" s="5" t="s">
        <v>18</v>
      </c>
      <c r="P1" s="19" t="s">
        <v>22</v>
      </c>
      <c r="Q1" t="s">
        <v>37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X1" t="s">
        <v>8</v>
      </c>
      <c r="Y1" t="s">
        <v>9</v>
      </c>
    </row>
    <row r="2" spans="1:26" x14ac:dyDescent="0.25">
      <c r="A2">
        <v>1</v>
      </c>
      <c r="B2" s="1" t="s">
        <v>25</v>
      </c>
      <c r="C2" s="4">
        <f t="shared" ref="C2:C4" si="0">SUM(ROUND((O2 / N2),2))</f>
        <v>3.36</v>
      </c>
      <c r="D2" s="11">
        <v>24</v>
      </c>
      <c r="E2" s="12">
        <v>5</v>
      </c>
      <c r="F2" s="12">
        <f>SUM(Table1[[#This Row],[goldValue]]*Table1[[#This Row],[numberOfEnemies]])</f>
        <v>42</v>
      </c>
      <c r="G2" s="13">
        <v>3</v>
      </c>
      <c r="H2" s="14">
        <v>14</v>
      </c>
      <c r="I2" s="14">
        <v>18</v>
      </c>
      <c r="J2" s="14">
        <v>22</v>
      </c>
      <c r="K2" s="15" t="s">
        <v>19</v>
      </c>
      <c r="L2" s="14">
        <v>0</v>
      </c>
      <c r="M2" s="3">
        <f>SUM((H2*G2)+I2)</f>
        <v>60</v>
      </c>
      <c r="N2" s="3">
        <v>100</v>
      </c>
      <c r="O2" s="5">
        <f t="shared" ref="O2:O4" si="1">SUM(H2*D2)</f>
        <v>336</v>
      </c>
      <c r="P2" s="18">
        <f>SUM(ROUND((O2 / N2),2))</f>
        <v>3.36</v>
      </c>
      <c r="Q2">
        <f>SUM(Table1[[#This Row],[roundEndBonus]] / (Table1[[#This Row],[goldValue]]*Table1[[#This Row],[numberOfEnemies]]))</f>
        <v>0.42857142857142855</v>
      </c>
      <c r="X2" s="1" t="s">
        <v>10</v>
      </c>
      <c r="Y2" s="2">
        <v>2</v>
      </c>
    </row>
    <row r="3" spans="1:26" x14ac:dyDescent="0.25">
      <c r="A3">
        <v>2</v>
      </c>
      <c r="B3" s="1" t="s">
        <v>26</v>
      </c>
      <c r="C3" s="4">
        <f t="shared" si="0"/>
        <v>3.28</v>
      </c>
      <c r="D3" s="11">
        <v>35</v>
      </c>
      <c r="E3" s="12">
        <v>4</v>
      </c>
      <c r="F3" s="12">
        <f>SUM(Table1[[#This Row],[goldValue]]*Table1[[#This Row],[numberOfEnemies]])</f>
        <v>60</v>
      </c>
      <c r="G3" s="13">
        <v>4</v>
      </c>
      <c r="H3" s="16">
        <v>15</v>
      </c>
      <c r="I3" s="16">
        <v>18</v>
      </c>
      <c r="J3" s="16">
        <v>18</v>
      </c>
      <c r="K3" s="17" t="s">
        <v>19</v>
      </c>
      <c r="L3" s="16">
        <v>0</v>
      </c>
      <c r="M3" s="3">
        <f t="shared" ref="M3:M4" si="2">SUM((H3*G3)+I3)</f>
        <v>78</v>
      </c>
      <c r="N3" s="3">
        <f>SUM(M2+N2)</f>
        <v>160</v>
      </c>
      <c r="O3" s="5">
        <f t="shared" si="1"/>
        <v>525</v>
      </c>
      <c r="P3" s="18">
        <f>SUM(ROUND((O3 / N3),2))</f>
        <v>3.28</v>
      </c>
      <c r="Q3">
        <f>SUM(Table1[[#This Row],[roundEndBonus]]/M3)</f>
        <v>0.23076923076923078</v>
      </c>
      <c r="X3" s="1" t="s">
        <v>11</v>
      </c>
      <c r="Y3" s="2">
        <v>4</v>
      </c>
      <c r="Z3">
        <f>SUM(Y2-Y3)</f>
        <v>-2</v>
      </c>
    </row>
    <row r="4" spans="1:26" x14ac:dyDescent="0.25">
      <c r="A4">
        <v>3</v>
      </c>
      <c r="B4" s="1" t="s">
        <v>27</v>
      </c>
      <c r="C4" s="4">
        <f t="shared" si="0"/>
        <v>4.2</v>
      </c>
      <c r="D4" s="11">
        <v>50</v>
      </c>
      <c r="E4" s="12">
        <v>5</v>
      </c>
      <c r="F4" s="12">
        <f>SUM(Table1[[#This Row],[goldValue]]*Table1[[#This Row],[numberOfEnemies]])</f>
        <v>60</v>
      </c>
      <c r="G4" s="13">
        <v>3</v>
      </c>
      <c r="H4" s="14">
        <v>20</v>
      </c>
      <c r="I4" s="14">
        <v>21</v>
      </c>
      <c r="J4" s="14">
        <v>15</v>
      </c>
      <c r="K4" s="15" t="s">
        <v>20</v>
      </c>
      <c r="L4" s="14">
        <v>0</v>
      </c>
      <c r="M4" s="3">
        <f t="shared" si="2"/>
        <v>81</v>
      </c>
      <c r="N4" s="3">
        <f t="shared" ref="N4" si="3">SUM(M3+N3)</f>
        <v>238</v>
      </c>
      <c r="O4" s="5">
        <f t="shared" si="1"/>
        <v>1000</v>
      </c>
      <c r="P4" s="18">
        <f t="shared" ref="P4" si="4">SUM(ROUND((O4 / N4),2))</f>
        <v>4.2</v>
      </c>
      <c r="Q4">
        <f>SUM(Table1[[#This Row],[roundEndBonus]]/M4)</f>
        <v>0.25925925925925924</v>
      </c>
      <c r="X4" s="1" t="s">
        <v>12</v>
      </c>
      <c r="Y4" s="2">
        <v>6</v>
      </c>
      <c r="Z4">
        <f>SUM(Y3-Y4)</f>
        <v>-2</v>
      </c>
    </row>
    <row r="5" spans="1:26" x14ac:dyDescent="0.25">
      <c r="A5">
        <v>4</v>
      </c>
      <c r="B5" s="1" t="s">
        <v>28</v>
      </c>
      <c r="C5" s="4">
        <f>SUM(ROUND((O5 / N5),2))</f>
        <v>4.1100000000000003</v>
      </c>
      <c r="D5" s="11">
        <v>82</v>
      </c>
      <c r="E5" s="12">
        <v>4</v>
      </c>
      <c r="F5" s="12">
        <f>SUM(Table1[[#This Row],[goldValue]]*Table1[[#This Row],[numberOfEnemies]])</f>
        <v>64</v>
      </c>
      <c r="G5" s="13">
        <v>4</v>
      </c>
      <c r="H5" s="16">
        <v>16</v>
      </c>
      <c r="I5" s="16">
        <v>22</v>
      </c>
      <c r="J5" s="16">
        <v>16</v>
      </c>
      <c r="K5" s="17" t="s">
        <v>21</v>
      </c>
      <c r="L5" s="16">
        <v>0</v>
      </c>
      <c r="M5" s="3">
        <f>SUM((H5*G5)+I5)</f>
        <v>86</v>
      </c>
      <c r="N5" s="3">
        <f>SUM(M4+N4)</f>
        <v>319</v>
      </c>
      <c r="O5" s="5">
        <f>SUM(H5*D5)</f>
        <v>1312</v>
      </c>
      <c r="P5" s="18">
        <f>SUM(ROUND((O5 / N5),2))</f>
        <v>4.1100000000000003</v>
      </c>
      <c r="Q5">
        <f>SUM(Table1[[#This Row],[roundEndBonus]]/M5)</f>
        <v>0.2558139534883721</v>
      </c>
      <c r="X5" s="1" t="s">
        <v>13</v>
      </c>
      <c r="Y5" s="2">
        <v>8</v>
      </c>
      <c r="Z5">
        <f>SUM(Y4-Y5)</f>
        <v>-2</v>
      </c>
    </row>
    <row r="6" spans="1:26" x14ac:dyDescent="0.25">
      <c r="A6">
        <v>5</v>
      </c>
      <c r="B6" s="1" t="s">
        <v>29</v>
      </c>
      <c r="C6" s="4">
        <f>SUM(ROUND((O6 / N6),2))</f>
        <v>4.3499999999999996</v>
      </c>
      <c r="D6" s="11">
        <v>110</v>
      </c>
      <c r="E6" s="12">
        <v>4</v>
      </c>
      <c r="F6" s="12">
        <f>SUM(Table1[[#This Row],[goldValue]]*Table1[[#This Row],[numberOfEnemies]])</f>
        <v>64</v>
      </c>
      <c r="G6" s="13">
        <v>4</v>
      </c>
      <c r="H6" s="14">
        <v>16</v>
      </c>
      <c r="I6" s="14">
        <v>23</v>
      </c>
      <c r="J6" s="14">
        <v>16</v>
      </c>
      <c r="K6" s="15" t="s">
        <v>19</v>
      </c>
      <c r="L6" s="14">
        <v>0</v>
      </c>
      <c r="M6" s="3">
        <f>SUM((H6*G6)+I6)</f>
        <v>87</v>
      </c>
      <c r="N6" s="3">
        <f>SUM(M5+N5)</f>
        <v>405</v>
      </c>
      <c r="O6" s="5">
        <f>SUM(H6*D6)</f>
        <v>1760</v>
      </c>
      <c r="P6" s="18">
        <f>SUM(ROUND((O6 / N6),2))</f>
        <v>4.3499999999999996</v>
      </c>
      <c r="Q6">
        <f>SUM(Table1[[#This Row],[roundEndBonus]]/M6)</f>
        <v>0.26436781609195403</v>
      </c>
      <c r="X6" s="1">
        <v>7</v>
      </c>
      <c r="Y6" s="2">
        <v>10</v>
      </c>
      <c r="Z6">
        <f>SUM(Y5-Y6)</f>
        <v>-2</v>
      </c>
    </row>
    <row r="7" spans="1:26" x14ac:dyDescent="0.25">
      <c r="A7">
        <v>6</v>
      </c>
      <c r="B7" s="1" t="s">
        <v>30</v>
      </c>
      <c r="C7" s="4">
        <f>SUM(ROUND((O7 / N7),2))</f>
        <v>5.08</v>
      </c>
      <c r="D7" s="11">
        <v>125</v>
      </c>
      <c r="E7" s="12">
        <v>3</v>
      </c>
      <c r="F7" s="12">
        <f>SUM(Table1[[#This Row],[goldValue]]*Table1[[#This Row],[numberOfEnemies]])</f>
        <v>80</v>
      </c>
      <c r="G7" s="13">
        <v>4</v>
      </c>
      <c r="H7" s="16">
        <v>20</v>
      </c>
      <c r="I7" s="16">
        <v>30</v>
      </c>
      <c r="J7" s="16">
        <v>14</v>
      </c>
      <c r="K7" s="17" t="s">
        <v>21</v>
      </c>
      <c r="L7" s="16">
        <v>0</v>
      </c>
      <c r="M7" s="3">
        <f>SUM((H7*G7)+I7)</f>
        <v>110</v>
      </c>
      <c r="N7" s="3">
        <f>SUM(M6+N6)</f>
        <v>492</v>
      </c>
      <c r="O7" s="5">
        <f>SUM(H7*D7)</f>
        <v>2500</v>
      </c>
      <c r="P7" s="18">
        <f>SUM(ROUND((O7 / N7),2))</f>
        <v>5.08</v>
      </c>
      <c r="Q7">
        <f>SUM(Table1[[#This Row],[roundEndBonus]]/M7)</f>
        <v>0.27272727272727271</v>
      </c>
      <c r="X7" s="1">
        <v>6</v>
      </c>
      <c r="Y7" s="2">
        <v>12</v>
      </c>
      <c r="Z7">
        <f>SUM(Y6-Y7)</f>
        <v>-2</v>
      </c>
    </row>
    <row r="8" spans="1:26" x14ac:dyDescent="0.25">
      <c r="A8">
        <v>7</v>
      </c>
      <c r="B8" s="1" t="s">
        <v>31</v>
      </c>
      <c r="C8" s="4">
        <f>SUM(ROUND((O8 / N8),2))</f>
        <v>5.08</v>
      </c>
      <c r="D8" s="11">
        <v>170</v>
      </c>
      <c r="E8" s="12">
        <v>3</v>
      </c>
      <c r="F8" s="12">
        <f>SUM(Table1[[#This Row],[goldValue]]*Table1[[#This Row],[numberOfEnemies]])</f>
        <v>108</v>
      </c>
      <c r="G8" s="13">
        <v>6</v>
      </c>
      <c r="H8" s="14">
        <v>18</v>
      </c>
      <c r="I8" s="14">
        <v>40</v>
      </c>
      <c r="J8" s="14">
        <v>16</v>
      </c>
      <c r="K8" s="15" t="s">
        <v>20</v>
      </c>
      <c r="L8" s="14">
        <v>0</v>
      </c>
      <c r="M8" s="3">
        <f>SUM((H8*G8)+I8)</f>
        <v>148</v>
      </c>
      <c r="N8" s="3">
        <f>SUM(M7+N7)</f>
        <v>602</v>
      </c>
      <c r="O8" s="5">
        <f>SUM(H8*D8)</f>
        <v>3060</v>
      </c>
      <c r="P8" s="18">
        <f>SUM(ROUND((O8 / N8),2))</f>
        <v>5.08</v>
      </c>
      <c r="Q8">
        <f>SUM(Table1[[#This Row],[roundEndBonus]]/M8)</f>
        <v>0.27027027027027029</v>
      </c>
      <c r="X8" s="1">
        <v>5</v>
      </c>
      <c r="Y8" s="2">
        <v>14</v>
      </c>
      <c r="Z8">
        <f>SUM(Y7-Y8)</f>
        <v>-2</v>
      </c>
    </row>
    <row r="9" spans="1:26" x14ac:dyDescent="0.25">
      <c r="A9">
        <v>8</v>
      </c>
      <c r="B9" s="1" t="s">
        <v>32</v>
      </c>
      <c r="C9" s="4">
        <f>SUM(ROUND((O9 / N9),2))</f>
        <v>5.76</v>
      </c>
      <c r="D9" s="11">
        <v>240</v>
      </c>
      <c r="E9" s="12">
        <v>3</v>
      </c>
      <c r="F9" s="12">
        <f>SUM(Table1[[#This Row],[goldValue]]*Table1[[#This Row],[numberOfEnemies]])</f>
        <v>126</v>
      </c>
      <c r="G9" s="13">
        <v>7</v>
      </c>
      <c r="H9" s="16">
        <v>18</v>
      </c>
      <c r="I9" s="16">
        <v>42</v>
      </c>
      <c r="J9" s="16">
        <v>14</v>
      </c>
      <c r="K9" s="17" t="s">
        <v>21</v>
      </c>
      <c r="L9" s="16">
        <v>0</v>
      </c>
      <c r="M9" s="3">
        <f>SUM((H9*G9)+I9)</f>
        <v>168</v>
      </c>
      <c r="N9" s="3">
        <f>SUM(M8+N8)</f>
        <v>750</v>
      </c>
      <c r="O9" s="5">
        <f>SUM(H9*D9)</f>
        <v>4320</v>
      </c>
      <c r="P9" s="18">
        <f>SUM(ROUND((O9 / N9),2))</f>
        <v>5.76</v>
      </c>
      <c r="Q9">
        <f>SUM(Table1[[#This Row],[roundEndBonus]]/M9)</f>
        <v>0.25</v>
      </c>
      <c r="X9" s="1">
        <v>4</v>
      </c>
      <c r="Y9" s="2">
        <v>16</v>
      </c>
      <c r="Z9">
        <f>SUM(Y8-Y9)</f>
        <v>-2</v>
      </c>
    </row>
    <row r="10" spans="1:26" x14ac:dyDescent="0.25">
      <c r="A10">
        <v>9</v>
      </c>
      <c r="B10" s="1" t="s">
        <v>33</v>
      </c>
      <c r="C10" s="4">
        <f>SUM(ROUND((O10 / N10),2))</f>
        <v>5.84</v>
      </c>
      <c r="D10" s="11">
        <v>335</v>
      </c>
      <c r="E10" s="12">
        <v>4</v>
      </c>
      <c r="F10" s="12">
        <f>SUM(Table1[[#This Row],[goldValue]]*Table1[[#This Row],[numberOfEnemies]])</f>
        <v>128</v>
      </c>
      <c r="G10" s="13">
        <v>8</v>
      </c>
      <c r="H10" s="14">
        <v>16</v>
      </c>
      <c r="I10" s="14">
        <v>44</v>
      </c>
      <c r="J10" s="14">
        <v>16</v>
      </c>
      <c r="K10" s="15" t="s">
        <v>19</v>
      </c>
      <c r="L10" s="14">
        <v>0</v>
      </c>
      <c r="M10" s="3">
        <f>SUM((H10*G10)+I10)</f>
        <v>172</v>
      </c>
      <c r="N10" s="3">
        <f>SUM(M9+N9)</f>
        <v>918</v>
      </c>
      <c r="O10" s="5">
        <f>SUM(H10*D10)</f>
        <v>5360</v>
      </c>
      <c r="P10" s="18">
        <f>SUM(ROUND((O10 / N10),2))</f>
        <v>5.84</v>
      </c>
      <c r="Q10">
        <f>SUM(Table1[[#This Row],[roundEndBonus]]/M10)</f>
        <v>0.2558139534883721</v>
      </c>
      <c r="X10" s="1">
        <v>3</v>
      </c>
      <c r="Y10" s="2">
        <v>23</v>
      </c>
      <c r="Z10">
        <f>SUM(Y9-Y10)</f>
        <v>-7</v>
      </c>
    </row>
    <row r="11" spans="1:26" x14ac:dyDescent="0.25">
      <c r="A11">
        <v>10</v>
      </c>
      <c r="B11" s="1" t="s">
        <v>34</v>
      </c>
      <c r="C11" s="4">
        <f>SUM(ROUND((O11 / N11),2))</f>
        <v>5.87</v>
      </c>
      <c r="D11" s="11">
        <v>400</v>
      </c>
      <c r="E11" s="12">
        <v>3</v>
      </c>
      <c r="F11" s="12">
        <f>SUM(Table1[[#This Row],[goldValue]]*Table1[[#This Row],[numberOfEnemies]])</f>
        <v>128</v>
      </c>
      <c r="G11" s="13">
        <v>8</v>
      </c>
      <c r="H11" s="16">
        <v>16</v>
      </c>
      <c r="I11" s="16">
        <v>45</v>
      </c>
      <c r="J11" s="16">
        <v>17</v>
      </c>
      <c r="K11" s="17" t="s">
        <v>21</v>
      </c>
      <c r="L11" s="16">
        <v>0</v>
      </c>
      <c r="M11" s="3">
        <f>SUM((H11*G11)+I11)</f>
        <v>173</v>
      </c>
      <c r="N11" s="3">
        <f>SUM(M10+N10)</f>
        <v>1090</v>
      </c>
      <c r="O11" s="5">
        <f>SUM(H11*D11)</f>
        <v>6400</v>
      </c>
      <c r="P11" s="18">
        <f>SUM(ROUND((O11 / N11),2))</f>
        <v>5.87</v>
      </c>
      <c r="Q11">
        <f>SUM(Table1[[#This Row],[roundEndBonus]]/M11)</f>
        <v>0.26011560693641617</v>
      </c>
      <c r="X11" s="1">
        <v>2</v>
      </c>
      <c r="Y11" s="2">
        <v>32</v>
      </c>
      <c r="Z11">
        <f>SUM(Y10-Y11)</f>
        <v>-9</v>
      </c>
    </row>
    <row r="12" spans="1:26" x14ac:dyDescent="0.25">
      <c r="A12">
        <v>11</v>
      </c>
      <c r="B12" s="1" t="s">
        <v>35</v>
      </c>
      <c r="C12" s="4">
        <f>SUM(ROUND((O12 / N12),2))</f>
        <v>6.02</v>
      </c>
      <c r="D12" s="11">
        <v>380</v>
      </c>
      <c r="E12" s="12">
        <v>5</v>
      </c>
      <c r="F12" s="12">
        <f>SUM(Table1[[#This Row],[goldValue]]*Table1[[#This Row],[numberOfEnemies]])</f>
        <v>140</v>
      </c>
      <c r="G12" s="13">
        <v>7</v>
      </c>
      <c r="H12" s="14">
        <v>20</v>
      </c>
      <c r="I12" s="14">
        <v>40</v>
      </c>
      <c r="J12" s="14">
        <v>14</v>
      </c>
      <c r="K12" s="15" t="s">
        <v>20</v>
      </c>
      <c r="L12" s="14">
        <v>0</v>
      </c>
      <c r="M12" s="3">
        <f>SUM((H12*G12)+I12)</f>
        <v>180</v>
      </c>
      <c r="N12" s="3">
        <f>SUM(M11+N11)</f>
        <v>1263</v>
      </c>
      <c r="O12" s="5">
        <f>SUM(H12*D12)</f>
        <v>7600</v>
      </c>
      <c r="P12" s="18">
        <f>SUM(ROUND((O12 / N12),2))</f>
        <v>6.02</v>
      </c>
      <c r="Q12">
        <f>SUM(Table1[[#This Row],[roundEndBonus]]/M12)</f>
        <v>0.22222222222222221</v>
      </c>
      <c r="X12" s="1">
        <v>1</v>
      </c>
      <c r="Y12" s="2">
        <v>65</v>
      </c>
      <c r="Z12">
        <f>SUM(Y11-Y12)</f>
        <v>-33</v>
      </c>
    </row>
    <row r="13" spans="1:26" x14ac:dyDescent="0.25">
      <c r="A13">
        <v>12</v>
      </c>
      <c r="B13" s="1" t="s">
        <v>36</v>
      </c>
      <c r="C13" s="4">
        <f>SUM(ROUND((O13 / N13),2))</f>
        <v>6.38</v>
      </c>
      <c r="D13" s="11">
        <v>460</v>
      </c>
      <c r="E13" s="12">
        <v>4</v>
      </c>
      <c r="F13" s="12">
        <f>SUM(Table1[[#This Row],[goldValue]]*Table1[[#This Row],[numberOfEnemies]])</f>
        <v>140</v>
      </c>
      <c r="G13" s="13">
        <v>7</v>
      </c>
      <c r="H13" s="16">
        <v>20</v>
      </c>
      <c r="I13" s="16">
        <v>72</v>
      </c>
      <c r="J13" s="16">
        <v>14</v>
      </c>
      <c r="K13" s="17" t="s">
        <v>19</v>
      </c>
      <c r="L13" s="16">
        <v>0</v>
      </c>
      <c r="M13" s="3">
        <f>SUM((H13*G13)+I13)</f>
        <v>212</v>
      </c>
      <c r="N13" s="3">
        <f>SUM(M12+N12)</f>
        <v>1443</v>
      </c>
      <c r="O13" s="5">
        <f>SUM(H13*D13)</f>
        <v>9200</v>
      </c>
      <c r="P13" s="18">
        <f>SUM(ROUND((O13 / N13),2))</f>
        <v>6.38</v>
      </c>
      <c r="Q13">
        <f>SUM(Table1[[#This Row],[roundEndBonus]]/M13)</f>
        <v>0.33962264150943394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spec</cp:lastModifiedBy>
  <dcterms:created xsi:type="dcterms:W3CDTF">2018-07-29T20:57:00Z</dcterms:created>
  <dcterms:modified xsi:type="dcterms:W3CDTF">2020-01-27T06:09:07Z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b3317e-2651-4f42-ba7d-5080712a8b9e_Enabled">
    <vt:lpwstr>True</vt:lpwstr>
  </property>
  <property fmtid="{D5CDD505-2E9C-101B-9397-08002B2CF9AE}" pid="3" name="MSIP_Label_2ab3317e-2651-4f42-ba7d-5080712a8b9e_SiteId">
    <vt:lpwstr>1cfa5799-30fe-425b-9ec2-57424398bf57</vt:lpwstr>
  </property>
  <property fmtid="{D5CDD505-2E9C-101B-9397-08002B2CF9AE}" pid="4" name="MSIP_Label_2ab3317e-2651-4f42-ba7d-5080712a8b9e_Ref">
    <vt:lpwstr>https://api.informationprotection.azure.com/api/1cfa5799-30fe-425b-9ec2-57424398bf57</vt:lpwstr>
  </property>
  <property fmtid="{D5CDD505-2E9C-101B-9397-08002B2CF9AE}" pid="5" name="MSIP_Label_2ab3317e-2651-4f42-ba7d-5080712a8b9e_Owner">
    <vt:lpwstr>melrayes@marjentech.com</vt:lpwstr>
  </property>
  <property fmtid="{D5CDD505-2E9C-101B-9397-08002B2CF9AE}" pid="6" name="MSIP_Label_2ab3317e-2651-4f42-ba7d-5080712a8b9e_SetDate">
    <vt:lpwstr>2018-08-22T11:54:58.4559286-05:00</vt:lpwstr>
  </property>
  <property fmtid="{D5CDD505-2E9C-101B-9397-08002B2CF9AE}" pid="7" name="MSIP_Label_2ab3317e-2651-4f42-ba7d-5080712a8b9e_Name">
    <vt:lpwstr>General</vt:lpwstr>
  </property>
  <property fmtid="{D5CDD505-2E9C-101B-9397-08002B2CF9AE}" pid="8" name="MSIP_Label_2ab3317e-2651-4f42-ba7d-5080712a8b9e_Application">
    <vt:lpwstr>Microsoft Azure Information Protection</vt:lpwstr>
  </property>
  <property fmtid="{D5CDD505-2E9C-101B-9397-08002B2CF9AE}" pid="9" name="MSIP_Label_2ab3317e-2651-4f42-ba7d-5080712a8b9e_Extended_MSFT_Method">
    <vt:lpwstr>Automatic</vt:lpwstr>
  </property>
  <property fmtid="{D5CDD505-2E9C-101B-9397-08002B2CF9AE}" pid="10" name="Sensitivity">
    <vt:lpwstr>General</vt:lpwstr>
  </property>
</Properties>
</file>