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towers\"/>
    </mc:Choice>
  </mc:AlternateContent>
  <xr:revisionPtr revIDLastSave="0" documentId="10_ncr:100000_{1161D3F1-9EEE-40E7-84E5-469A07C5A2D3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7" i="1"/>
  <c r="L11" i="1"/>
  <c r="L23" i="1" l="1"/>
  <c r="L31" i="1" l="1"/>
  <c r="L30" i="1"/>
  <c r="L26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8" i="1"/>
  <c r="L32" i="1"/>
  <c r="L33" i="1"/>
  <c r="L34" i="1"/>
  <c r="L35" i="1"/>
  <c r="I30" i="1"/>
  <c r="I32" i="1" s="1"/>
  <c r="I26" i="1"/>
  <c r="I27" i="1" s="1"/>
  <c r="I22" i="1"/>
  <c r="I25" i="1" s="1"/>
  <c r="I29" i="1" l="1"/>
  <c r="I28" i="1"/>
  <c r="I31" i="1"/>
  <c r="I23" i="1"/>
  <c r="N23" i="1" s="1"/>
  <c r="I24" i="1"/>
  <c r="N24" i="1" s="1"/>
  <c r="K34" i="1"/>
  <c r="I33" i="1"/>
  <c r="K33" i="1"/>
  <c r="I34" i="1" l="1"/>
  <c r="N34" i="1" s="1"/>
  <c r="I35" i="1"/>
  <c r="N33" i="1"/>
  <c r="M33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I5" i="1" l="1"/>
  <c r="I4" i="1"/>
  <c r="M34" i="1"/>
  <c r="M4" i="1" l="1"/>
  <c r="N4" i="1"/>
  <c r="I12" i="1"/>
  <c r="N12" i="1" s="1"/>
  <c r="I2" i="1"/>
  <c r="K31" i="1"/>
  <c r="M31" i="1" s="1"/>
  <c r="N30" i="1"/>
  <c r="N31" i="1"/>
  <c r="K3" i="1"/>
  <c r="K6" i="1"/>
  <c r="K23" i="1"/>
  <c r="K24" i="1"/>
  <c r="K25" i="1"/>
  <c r="K26" i="1"/>
  <c r="K27" i="1"/>
  <c r="K28" i="1"/>
  <c r="K29" i="1"/>
  <c r="K30" i="1"/>
  <c r="M30" i="1" s="1"/>
  <c r="K32" i="1"/>
  <c r="K35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32" i="1"/>
  <c r="N32" i="1"/>
  <c r="M24" i="1"/>
  <c r="M25" i="1"/>
  <c r="N25" i="1"/>
  <c r="M26" i="1"/>
  <c r="N26" i="1"/>
  <c r="M19" i="1"/>
  <c r="N19" i="1"/>
  <c r="N27" i="1"/>
  <c r="M27" i="1"/>
  <c r="N28" i="1"/>
  <c r="M28" i="1"/>
  <c r="M12" i="1"/>
  <c r="M29" i="1"/>
  <c r="N29" i="1"/>
  <c r="M5" i="1"/>
  <c r="N5" i="1"/>
  <c r="M22" i="1"/>
  <c r="N22" i="1"/>
  <c r="M23" i="1"/>
  <c r="M35" i="1"/>
  <c r="N35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sharedStrings.xml><?xml version="1.0" encoding="utf-8"?>
<sst xmlns="http://schemas.openxmlformats.org/spreadsheetml/2006/main" count="153" uniqueCount="98">
  <si>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</si>
  <si>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</si>
  <si>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</si>
  <si>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</si>
  <si>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</si>
  <si>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</si>
  <si>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</si>
  <si>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</si>
  <si>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</si>
  <si>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</si>
  <si>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</si>
  <si>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</si>
  <si>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</si>
  <si>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</si>
  <si>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</si>
  <si>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</si>
  <si>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</si>
  <si>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</si>
  <si>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</si>
  <si>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</si>
  <si>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</si>
  <si>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</si>
  <si>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</si>
  <si>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</si>
  <si>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</si>
  <si>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</si>
  <si>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</si>
  <si>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</si>
  <si>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</si>
  <si>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</si>
  <si>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</si>
  <si>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</si>
  <si>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</si>
  <si>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</si>
  <si>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</si>
  <si>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</si>
  <si>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</si>
  <si>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</si>
  <si>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</si>
  <si>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</si>
  <si>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</si>
  <si>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</si>
  <si>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</si>
  <si>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</si>
  <si>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</si>
  <si>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</si>
  <si>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</si>
  <si>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</si>
  <si>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</si>
  <si>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</si>
  <si>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</si>
  <si>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</si>
  <si>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</si>
  <si>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</si>
  <si>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</si>
  <si>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</si>
  <si>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</si>
  <si>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</si>
  <si>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</si>
  <si>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</si>
  <si>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</si>
  <si>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</si>
  <si>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</si>
  <si>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</si>
  <si>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</si>
  <si>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</si>
  <si>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</si>
  <si>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</si>
  <si>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</si>
  <si>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</si>
  <si>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</si>
  <si>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</si>
  <si>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</si>
  <si>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</si>
  <si>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Snow Machine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</si>
  <si>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</si>
  <si>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</si>
  <si>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</si>
  <si>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</si>
  <si>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</si>
  <si>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</si>
  <si>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</si>
  <si>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</si>
  <si>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</si>
  <si>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</si>
  <si>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</si>
  <si>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</si>
  <si>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</si>
  <si>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</si>
  <si>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Icey.  Cold.  Refreshing.  Slows by 18% to small area for 2 seconds.</t>
  </si>
  <si>
    <t>Shoots ice spikes.  Long range, single target.  Slows 18% and reduces armor by 1 for 2 seconds.</t>
  </si>
  <si>
    <t>Frozen Pond.  Slows in a small AoE around it by 23% and does light damage</t>
  </si>
  <si>
    <t>Bigger splash, still slows 18%.  Just a nice, little upgrade :)</t>
  </si>
  <si>
    <t>Burns the ground in a 1 block AoE (melee range) dealing 30 damage a second to anything it can.  Strong.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</si>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</sst>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integer" name="Total_Cost" form="unqualified"/>
                  <xsd:element minOccurs="0" nillable="true" type="xsd:string" name="Type" form="unqualified"/>
                  <xsd:element minOccurs="0" nillable="true" type="xsd:integer" name="Projectile_Speed" form="unqualified"/>
                  <xsd:element minOccurs="0" nillable="true" type="xsd:double" name="Min_DPS" form="unqualified"/>
                  <xsd:element minOccurs="0" nillable="true" type="xsd:double" name="Max_DPS" form="unqualified"/>
                  <xsd:element minOccurs="0" nillable="true" type="xsd:double" name="Gold_per_Min_DPS" form="unqualified"/>
                  <xsd:element minOccurs="0" nillable="true" type="xsd:double" name="G_M_DPS" form="unqualified"/>
                  <xsd:element minOccurs="0" nillable="true" type="xsd:string" name="bulletFrame" form="unqualified"/>
                  <xsd:element minOccurs="0" nillable="true" type="xsd:string" name="bulletSpeed" form="unqualified"/>
                  <xsd:element minOccurs="0" nillable="true" type="xsd:string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S35" tableType="xml" totalsRowShown="0" headerRowDxfId="9">
  <autoFilter ref="A1:S35" xr:uid="{7E13DCAC-A1A1-4793-A40C-C0AAEFCA7A3B}"/>
  <tableColumns count="19">
    <tableColumn id="2" xr3:uid="{BD04A9ED-09E4-4C2F-9A1E-376D27897506}" uniqueName="Name" name="Name">
      <xmlColumnPr mapId="1" xpath="/Root/Row/Name" xmlDataType="string"/>
    </tableColumn>
    <tableColumn id="1" xr3:uid="{DBB8675E-7724-4CE7-AC9D-3B5B328DB5AC}" uniqueName="1" name="maxHits" dataDxfId="8"/>
    <tableColumn id="3" xr3:uid="{CB4E03FE-21CD-4530-A347-9FF12F372BD1}" uniqueName="AoE" name="AoE">
      <xmlColumnPr mapId="1" xpath="/Root/Row/AoE" xmlDataType="integer"/>
    </tableColumn>
    <tableColumn id="4" xr3:uid="{34A04DB4-B101-4D53-AA48-F1BAEB4D37E1}" uniqueName="Range" name="Range">
      <xmlColumnPr mapId="1" xpath="/Root/Row/Range" xmlDataType="integer"/>
    </tableColumn>
    <tableColumn id="5" xr3:uid="{B9C30279-F32E-41E3-B3B1-374F41B7EA21}" uniqueName="of_Targets" name="# of Targets">
      <xmlColumnPr mapId="1" xpath="/Root/Row/of_Targets" xmlDataType="integer"/>
    </tableColumn>
    <tableColumn id="6" xr3:uid="{C158085E-F6FA-4A44-B100-6EA300E835B5}" uniqueName="Dmg" name="Dmg" dataDxfId="7">
      <xmlColumnPr mapId="1" xpath="/Root/Row/Dmg" xmlDataType="integer"/>
    </tableColumn>
    <tableColumn id="7" xr3:uid="{1207337A-E6BF-4DD9-AB32-5D838856DA34}" uniqueName="Atk_Speed" name="Atk Speed" dataDxfId="6">
      <xmlColumnPr mapId="1" xpath="/Root/Row/Atk_Speed" xmlDataType="integer"/>
    </tableColumn>
    <tableColumn id="8" xr3:uid="{EB7D4130-A460-4772-B3AD-98C34232A5B7}" uniqueName="Cost" name="Cost" dataDxfId="5">
      <xmlColumnPr mapId="1" xpath="/Root/Row/Cost" xmlDataType="integer"/>
    </tableColumn>
    <tableColumn id="9" xr3:uid="{CDADC387-2692-4651-A063-1A76B0415D0D}" uniqueName="Total_Cost" name="Total Cost" dataDxfId="4"/>
    <tableColumn id="10" xr3:uid="{960B1B92-4605-4C0A-9012-0A2C4A9B7786}" uniqueName="Type" name="Type">
      <xmlColumnPr mapId="1" xpath="/Root/Row/Type" xmlDataType="string"/>
    </tableColumn>
    <tableColumn id="12" xr3:uid="{F406916D-AC1F-4D7C-91E2-3C08BF8F9390}" uniqueName="Min_DPS" name="Min DPS" dataDxfId="3">
      <calculatedColumnFormula>SUM(F2*(24/G2))</calculatedColumnFormula>
    </tableColumn>
    <tableColumn id="13" xr3:uid="{3165D01F-EC46-48DE-8129-008D610D5BB8}" uniqueName="Max_DPS" name="Max DPS" dataDxfId="2">
      <calculatedColumnFormula>SUM(F2*(24/G2))*E2</calculatedColumnFormula>
    </tableColumn>
    <tableColumn id="14" xr3:uid="{79A19EDE-9D24-4FD1-BD5F-613A5DE27DA6}" uniqueName="Gold_per_Min_DPS" name="Gold per Min DPS" dataDxfId="1">
      <calculatedColumnFormula>SUM(I2/K2)</calculatedColumnFormula>
    </tableColumn>
    <tableColumn id="15" xr3:uid="{A26755EC-DC65-4209-BFD6-9F0002BCD397}" uniqueName="G_M_DPS" name="G/M.DPS" dataDxfId="0">
      <calculatedColumnFormula>SUM(I2/L2)</calculatedColumnFormula>
    </tableColumn>
    <tableColumn id="16" xr3:uid="{C3F60BD1-F34D-480E-93CD-521D41E09EB5}" uniqueName="bulletFrame" name="bulletFrame">
      <xmlColumnPr mapId="1" xpath="/Root/Row/bulletFrame" xmlDataType="string"/>
    </tableColumn>
    <tableColumn id="17" xr3:uid="{D6FE27F0-9BA9-4042-A2FB-7EB813A3CD4E}" uniqueName="bulletSpeed" name="bulletSpeed">
      <xmlColumnPr mapId="1" xpath="/Root/Row/bulletSpeed" xmlDataType="string"/>
    </tableColumn>
    <tableColumn id="18" xr3:uid="{3D7ECFAE-69C7-4D3F-B8EF-DE3456EED59C}" uniqueName="towerFrame" name="towerFrame">
      <xmlColumnPr mapId="1" xpath="/Root/Row/towerFrame" xmlDataType="string"/>
    </tableColumn>
    <tableColumn id="19" xr3:uid="{483C72D6-B33C-452D-BE8F-E524D370C58C}" uniqueName="fireSoundString" name="fireSoundString">
      <xmlColumnPr mapId="1" xpath="/Root/Row/fireSoundString" xmlDataType="string"/>
    </tableColumn>
    <tableColumn id="20" xr3:uid="{3624DC5F-C196-4453-A4C0-CB17DCE76751}" uniqueName="tDescription" name="tDescription">
      <xmlColumnPr mapId="1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S35"/>
  <sheetViews>
    <sheetView tabSelected="1" topLeftCell="A10" zoomScaleNormal="100" workbookViewId="0">
      <pane xSplit="1" topLeftCell="O1" activePane="topRight" state="frozen"/>
      <selection activeCell="A19" sqref="A19"/>
      <selection pane="topRight" activeCell="O29" sqref="O29"/>
    </sheetView>
  </sheetViews>
  <sheetFormatPr defaultRowHeight="15" x14ac:dyDescent="0.25"/>
  <cols>
    <col min="1" max="1" width="18.140625" bestFit="1" customWidth="1"/>
    <col min="2" max="2" width="4" customWidth="1"/>
    <col min="3" max="3" width="6.7109375" bestFit="1" customWidth="1"/>
    <col min="4" max="4" width="8.7109375" bestFit="1" customWidth="1"/>
    <col min="5" max="5" width="8.5703125" customWidth="1"/>
    <col min="6" max="6" width="7.28515625" bestFit="1" customWidth="1"/>
    <col min="7" max="7" width="5" customWidth="1"/>
    <col min="8" max="8" width="12.140625" customWidth="1"/>
    <col min="9" max="9" width="7" customWidth="1"/>
    <col min="10" max="10" width="11.85546875" customWidth="1"/>
    <col min="11" max="11" width="7.42578125" customWidth="1"/>
    <col min="12" max="12" width="10.5703125" customWidth="1"/>
    <col min="13" max="13" width="10.85546875" customWidth="1"/>
    <col min="14" max="14" width="18.7109375" customWidth="1"/>
    <col min="15" max="15" width="12" bestFit="1" customWidth="1"/>
    <col min="16" max="18" width="14" customWidth="1"/>
    <col min="19" max="20" width="121.140625" bestFit="1" customWidth="1"/>
  </cols>
  <sheetData>
    <row r="1" spans="1:19" x14ac:dyDescent="0.25">
      <c r="A1" s="8" t="s">
        <v>27</v>
      </c>
      <c r="B1" s="8" t="s">
        <v>75</v>
      </c>
      <c r="C1" s="9" t="s">
        <v>20</v>
      </c>
      <c r="D1" s="9" t="s">
        <v>9</v>
      </c>
      <c r="E1" s="9" t="s">
        <v>13</v>
      </c>
      <c r="F1" s="10" t="s">
        <v>10</v>
      </c>
      <c r="G1" s="11" t="s">
        <v>19</v>
      </c>
      <c r="H1" s="12" t="s">
        <v>11</v>
      </c>
      <c r="I1" s="12" t="s">
        <v>26</v>
      </c>
      <c r="J1" s="8" t="s">
        <v>12</v>
      </c>
      <c r="K1" s="9" t="s">
        <v>18</v>
      </c>
      <c r="L1" s="9" t="s">
        <v>24</v>
      </c>
      <c r="M1" s="9" t="s">
        <v>25</v>
      </c>
      <c r="N1" s="9" t="s">
        <v>35</v>
      </c>
      <c r="O1" s="8" t="s">
        <v>34</v>
      </c>
      <c r="P1" s="8" t="s">
        <v>33</v>
      </c>
      <c r="Q1" s="8" t="s">
        <v>36</v>
      </c>
      <c r="R1" s="8" t="s">
        <v>37</v>
      </c>
      <c r="S1" s="8" t="s">
        <v>38</v>
      </c>
    </row>
    <row r="2" spans="1:19" x14ac:dyDescent="0.25">
      <c r="A2" s="13" t="s">
        <v>39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28</v>
      </c>
      <c r="K2" s="4">
        <f t="shared" ref="K2:K34" si="0">SUM(F2*(24/G2))</f>
        <v>16</v>
      </c>
      <c r="L2" s="4">
        <f t="shared" ref="L2:L34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54</v>
      </c>
      <c r="S2" s="6" t="s">
        <v>56</v>
      </c>
    </row>
    <row r="3" spans="1:19" x14ac:dyDescent="0.25">
      <c r="A3" s="13" t="s">
        <v>0</v>
      </c>
      <c r="B3" s="6"/>
      <c r="C3">
        <v>0</v>
      </c>
      <c r="D3">
        <v>108</v>
      </c>
      <c r="E3">
        <v>2</v>
      </c>
      <c r="F3" s="1">
        <v>35</v>
      </c>
      <c r="G3" s="2">
        <v>24</v>
      </c>
      <c r="H3" s="3">
        <v>120</v>
      </c>
      <c r="I3" s="3">
        <f>SUM(H3+H2)</f>
        <v>160</v>
      </c>
      <c r="J3" s="6" t="s">
        <v>28</v>
      </c>
      <c r="K3" s="4">
        <f t="shared" si="0"/>
        <v>35</v>
      </c>
      <c r="L3" s="4">
        <f t="shared" si="1"/>
        <v>70</v>
      </c>
      <c r="M3" s="5">
        <f t="shared" ref="M3:M34" si="2">SUM(I3/K3)</f>
        <v>4.5714285714285712</v>
      </c>
      <c r="N3" s="5">
        <f>SUM(I3/L3)</f>
        <v>2.2857142857142856</v>
      </c>
      <c r="O3" s="7">
        <v>5</v>
      </c>
      <c r="P3" s="7">
        <v>30</v>
      </c>
      <c r="Q3" s="7">
        <v>9</v>
      </c>
      <c r="R3" s="6" t="s">
        <v>58</v>
      </c>
      <c r="S3" s="6" t="s">
        <v>97</v>
      </c>
    </row>
    <row r="4" spans="1:19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345</v>
      </c>
      <c r="J4" s="6" t="s">
        <v>28</v>
      </c>
      <c r="K4" s="4">
        <f t="shared" si="0"/>
        <v>82.5</v>
      </c>
      <c r="L4" s="4">
        <f t="shared" si="1"/>
        <v>165</v>
      </c>
      <c r="M4" s="5">
        <f t="shared" si="2"/>
        <v>4.1818181818181817</v>
      </c>
      <c r="N4" s="5">
        <f>SUM(I4/L4)</f>
        <v>2.0909090909090908</v>
      </c>
      <c r="O4" s="7">
        <v>5</v>
      </c>
      <c r="P4" s="7">
        <v>20</v>
      </c>
      <c r="Q4" s="7">
        <v>22</v>
      </c>
      <c r="R4" s="6" t="s">
        <v>58</v>
      </c>
      <c r="S4" s="6" t="s">
        <v>96</v>
      </c>
    </row>
    <row r="5" spans="1:19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335</v>
      </c>
      <c r="J5" s="6" t="s">
        <v>29</v>
      </c>
      <c r="K5" s="4">
        <f t="shared" si="0"/>
        <v>54.54545454545454</v>
      </c>
      <c r="L5" s="4">
        <f t="shared" si="1"/>
        <v>163.63636363636363</v>
      </c>
      <c r="M5" s="5">
        <f t="shared" si="2"/>
        <v>6.1416666666666675</v>
      </c>
      <c r="N5" s="5">
        <f t="shared" ref="N5:N34" si="3">SUM(I5/L5)</f>
        <v>2.0472222222222225</v>
      </c>
      <c r="O5" s="7">
        <v>5</v>
      </c>
      <c r="P5" s="7">
        <v>20</v>
      </c>
      <c r="Q5" s="7">
        <v>23</v>
      </c>
      <c r="R5" s="6" t="s">
        <v>58</v>
      </c>
      <c r="S5" s="6" t="s">
        <v>82</v>
      </c>
    </row>
    <row r="6" spans="1:19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17</v>
      </c>
      <c r="H6" s="3">
        <v>135</v>
      </c>
      <c r="I6" s="3">
        <f>SUM(I2+Table1[[#This Row],[Cost]])</f>
        <v>175</v>
      </c>
      <c r="J6" s="6" t="s">
        <v>28</v>
      </c>
      <c r="K6" s="4">
        <f t="shared" si="0"/>
        <v>79.058823529411768</v>
      </c>
      <c r="L6" s="4">
        <f t="shared" si="1"/>
        <v>79.058823529411768</v>
      </c>
      <c r="M6" s="5">
        <f t="shared" si="2"/>
        <v>2.2135416666666665</v>
      </c>
      <c r="N6" s="5">
        <f t="shared" ref="N6:N18" si="4">SUM(I6/L6)</f>
        <v>2.2135416666666665</v>
      </c>
      <c r="O6" s="7">
        <v>5</v>
      </c>
      <c r="P6" s="7">
        <v>20</v>
      </c>
      <c r="Q6" s="7">
        <v>10</v>
      </c>
      <c r="R6" s="6" t="s">
        <v>54</v>
      </c>
      <c r="S6" s="6" t="s">
        <v>77</v>
      </c>
    </row>
    <row r="7" spans="1:19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29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54</v>
      </c>
      <c r="S7" t="s">
        <v>76</v>
      </c>
    </row>
    <row r="8" spans="1:19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29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54</v>
      </c>
      <c r="S8" s="6" t="s">
        <v>78</v>
      </c>
    </row>
    <row r="9" spans="1:19" x14ac:dyDescent="0.25">
      <c r="A9" s="13" t="s">
        <v>3</v>
      </c>
      <c r="B9" s="6"/>
      <c r="C9">
        <v>0</v>
      </c>
      <c r="D9">
        <v>103</v>
      </c>
      <c r="E9">
        <v>1</v>
      </c>
      <c r="F9" s="1">
        <v>43</v>
      </c>
      <c r="G9" s="2">
        <v>20</v>
      </c>
      <c r="H9" s="3">
        <v>80</v>
      </c>
      <c r="I9" s="3">
        <f>SUM(H9+I2)</f>
        <v>120</v>
      </c>
      <c r="J9" s="6" t="s">
        <v>14</v>
      </c>
      <c r="K9" s="4">
        <f t="shared" si="0"/>
        <v>51.6</v>
      </c>
      <c r="L9" s="4">
        <f t="shared" si="1"/>
        <v>51.6</v>
      </c>
      <c r="M9" s="5">
        <f t="shared" si="2"/>
        <v>2.3255813953488373</v>
      </c>
      <c r="N9" s="5">
        <f t="shared" si="4"/>
        <v>2.3255813953488373</v>
      </c>
      <c r="O9" s="7">
        <v>5</v>
      </c>
      <c r="P9" s="7">
        <v>20</v>
      </c>
      <c r="Q9" s="7">
        <v>11</v>
      </c>
      <c r="R9" s="6" t="s">
        <v>54</v>
      </c>
      <c r="S9" s="6" t="s">
        <v>95</v>
      </c>
    </row>
    <row r="10" spans="1:19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300</v>
      </c>
      <c r="J10" s="6" t="s">
        <v>85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2.8000000000000003</v>
      </c>
      <c r="N10" s="5">
        <f t="shared" si="4"/>
        <v>2.8000000000000003</v>
      </c>
      <c r="O10" s="7">
        <v>5</v>
      </c>
      <c r="P10" s="7">
        <v>20</v>
      </c>
      <c r="Q10" s="7">
        <v>32</v>
      </c>
      <c r="R10" s="6" t="s">
        <v>54</v>
      </c>
      <c r="S10" s="6" t="s">
        <v>86</v>
      </c>
    </row>
    <row r="11" spans="1:19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40</v>
      </c>
      <c r="H11" s="3">
        <v>190</v>
      </c>
      <c r="I11" s="3">
        <f>SUM(H11+I9)</f>
        <v>310</v>
      </c>
      <c r="J11" s="6" t="s">
        <v>29</v>
      </c>
      <c r="K11" s="4">
        <f t="shared" si="0"/>
        <v>30</v>
      </c>
      <c r="L11" s="4">
        <f>SUM(F11*(24/G11))*B11</f>
        <v>120</v>
      </c>
      <c r="M11" s="5">
        <f t="shared" si="2"/>
        <v>10.333333333333334</v>
      </c>
      <c r="N11" s="5">
        <f t="shared" si="4"/>
        <v>2.5833333333333335</v>
      </c>
      <c r="O11" s="7">
        <v>5</v>
      </c>
      <c r="P11" s="7">
        <v>20</v>
      </c>
      <c r="Q11" s="7">
        <v>31</v>
      </c>
      <c r="R11" s="6" t="s">
        <v>69</v>
      </c>
      <c r="S11" s="6" t="s">
        <v>87</v>
      </c>
    </row>
    <row r="12" spans="1:19" x14ac:dyDescent="0.25">
      <c r="A12" s="14" t="s">
        <v>70</v>
      </c>
      <c r="B12" s="6"/>
      <c r="C12">
        <v>0</v>
      </c>
      <c r="D12">
        <v>50</v>
      </c>
      <c r="E12">
        <v>1</v>
      </c>
      <c r="F12" s="1">
        <v>17</v>
      </c>
      <c r="G12" s="2">
        <v>24</v>
      </c>
      <c r="H12" s="3">
        <v>30</v>
      </c>
      <c r="I12" s="3">
        <f>SUM(H12)</f>
        <v>30</v>
      </c>
      <c r="J12" s="6" t="s">
        <v>29</v>
      </c>
      <c r="K12" s="4">
        <f t="shared" si="0"/>
        <v>17</v>
      </c>
      <c r="L12" s="4">
        <f t="shared" si="1"/>
        <v>17</v>
      </c>
      <c r="M12" s="5">
        <f t="shared" si="2"/>
        <v>1.7647058823529411</v>
      </c>
      <c r="N12" s="5">
        <f t="shared" si="4"/>
        <v>1.7647058823529411</v>
      </c>
      <c r="O12" s="7">
        <v>8</v>
      </c>
      <c r="P12" s="7">
        <v>50</v>
      </c>
      <c r="Q12" s="7">
        <v>1</v>
      </c>
      <c r="R12" s="6" t="s">
        <v>52</v>
      </c>
      <c r="S12" s="6" t="s">
        <v>53</v>
      </c>
    </row>
    <row r="13" spans="1:19" x14ac:dyDescent="0.25">
      <c r="A13" s="14" t="s">
        <v>40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30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52</v>
      </c>
      <c r="S13" s="6" t="s">
        <v>55</v>
      </c>
    </row>
    <row r="14" spans="1:19" x14ac:dyDescent="0.25">
      <c r="A14" s="14" t="s">
        <v>41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30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52</v>
      </c>
      <c r="S14" s="6" t="s">
        <v>79</v>
      </c>
    </row>
    <row r="15" spans="1:19" x14ac:dyDescent="0.25">
      <c r="A15" s="14" t="s">
        <v>84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29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52</v>
      </c>
      <c r="S15" s="6" t="s">
        <v>80</v>
      </c>
    </row>
    <row r="16" spans="1:19" x14ac:dyDescent="0.25">
      <c r="A16" s="14" t="s">
        <v>43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29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52</v>
      </c>
      <c r="S16" s="6" t="s">
        <v>63</v>
      </c>
    </row>
    <row r="17" spans="1:19" x14ac:dyDescent="0.25">
      <c r="A17" s="14" t="s">
        <v>42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29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52</v>
      </c>
      <c r="S17" s="6" t="s">
        <v>94</v>
      </c>
    </row>
    <row r="18" spans="1:19" x14ac:dyDescent="0.25">
      <c r="A18" s="14" t="s">
        <v>44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29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52</v>
      </c>
      <c r="S18" s="6" t="s">
        <v>81</v>
      </c>
    </row>
    <row r="19" spans="1:19" x14ac:dyDescent="0.25">
      <c r="A19" s="14" t="s">
        <v>45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29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52</v>
      </c>
      <c r="S19" s="6" t="s">
        <v>88</v>
      </c>
    </row>
    <row r="20" spans="1:19" x14ac:dyDescent="0.25">
      <c r="A20" s="14" t="s">
        <v>46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29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52</v>
      </c>
      <c r="S20" s="6"/>
    </row>
    <row r="21" spans="1:19" x14ac:dyDescent="0.25">
      <c r="A21" s="14" t="s">
        <v>47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30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52</v>
      </c>
      <c r="S21" s="6"/>
    </row>
    <row r="22" spans="1:19" collapsed="1" x14ac:dyDescent="0.25">
      <c r="A22" s="15" t="s">
        <v>71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16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66</v>
      </c>
      <c r="S22" s="6" t="s">
        <v>65</v>
      </c>
    </row>
    <row r="23" spans="1:19" x14ac:dyDescent="0.25">
      <c r="A23" s="15" t="s">
        <v>48</v>
      </c>
      <c r="B23" s="7">
        <v>5</v>
      </c>
      <c r="C23">
        <v>0</v>
      </c>
      <c r="D23">
        <v>50</v>
      </c>
      <c r="E23">
        <v>1</v>
      </c>
      <c r="F23" s="1">
        <v>10</v>
      </c>
      <c r="G23" s="2">
        <v>8</v>
      </c>
      <c r="H23" s="3">
        <v>160</v>
      </c>
      <c r="I23" s="3">
        <f>SUM(H23+I22)</f>
        <v>215</v>
      </c>
      <c r="J23" s="6" t="s">
        <v>16</v>
      </c>
      <c r="K23" s="4">
        <f t="shared" si="0"/>
        <v>30</v>
      </c>
      <c r="L23" s="4">
        <f>SUM(F23*(24/G23))*B23</f>
        <v>150</v>
      </c>
      <c r="M23" s="5">
        <f t="shared" si="2"/>
        <v>7.166666666666667</v>
      </c>
      <c r="N23" s="5">
        <f>SUM(I23/L23)</f>
        <v>1.4333333333333333</v>
      </c>
      <c r="O23" s="7">
        <v>0</v>
      </c>
      <c r="P23" s="7">
        <v>50</v>
      </c>
      <c r="Q23" s="7">
        <v>14</v>
      </c>
      <c r="R23" s="6" t="s">
        <v>69</v>
      </c>
      <c r="S23" s="6" t="s">
        <v>93</v>
      </c>
    </row>
    <row r="24" spans="1:19" x14ac:dyDescent="0.25">
      <c r="A24" s="15" t="s">
        <v>73</v>
      </c>
      <c r="B24" s="6"/>
      <c r="C24">
        <v>0</v>
      </c>
      <c r="D24">
        <v>85</v>
      </c>
      <c r="E24">
        <v>2</v>
      </c>
      <c r="F24" s="1">
        <v>15</v>
      </c>
      <c r="G24" s="2">
        <v>6</v>
      </c>
      <c r="H24" s="3">
        <v>120</v>
      </c>
      <c r="I24" s="3">
        <f>SUM(H24+I22)</f>
        <v>175</v>
      </c>
      <c r="J24" s="6" t="s">
        <v>16</v>
      </c>
      <c r="K24" s="4">
        <f t="shared" si="0"/>
        <v>60</v>
      </c>
      <c r="L24" s="4">
        <f t="shared" si="1"/>
        <v>120</v>
      </c>
      <c r="M24" s="5">
        <f t="shared" si="2"/>
        <v>2.9166666666666665</v>
      </c>
      <c r="N24" s="5">
        <f>SUM(I24/L24)</f>
        <v>1.4583333333333333</v>
      </c>
      <c r="O24" s="7">
        <v>2</v>
      </c>
      <c r="P24" s="7">
        <v>8</v>
      </c>
      <c r="Q24" s="7">
        <v>12</v>
      </c>
      <c r="R24" s="6" t="s">
        <v>66</v>
      </c>
      <c r="S24" s="6" t="s">
        <v>67</v>
      </c>
    </row>
    <row r="25" spans="1:19" x14ac:dyDescent="0.25">
      <c r="A25" s="15" t="s">
        <v>49</v>
      </c>
      <c r="B25" s="7">
        <v>3</v>
      </c>
      <c r="C25">
        <v>45</v>
      </c>
      <c r="D25">
        <v>95</v>
      </c>
      <c r="E25">
        <v>1</v>
      </c>
      <c r="F25" s="1">
        <v>60</v>
      </c>
      <c r="G25" s="2">
        <v>32</v>
      </c>
      <c r="H25" s="3">
        <v>160</v>
      </c>
      <c r="I25" s="3">
        <f>SUM(H25+I22)</f>
        <v>215</v>
      </c>
      <c r="J25" s="6" t="s">
        <v>15</v>
      </c>
      <c r="K25" s="4">
        <f t="shared" si="0"/>
        <v>45</v>
      </c>
      <c r="L25" s="19">
        <f>SUM(F25*(24/G25))*B25</f>
        <v>135</v>
      </c>
      <c r="M25" s="5">
        <f t="shared" si="2"/>
        <v>4.7777777777777777</v>
      </c>
      <c r="N25" s="5">
        <f t="shared" si="3"/>
        <v>1.5925925925925926</v>
      </c>
      <c r="O25" s="7">
        <v>2</v>
      </c>
      <c r="P25" s="7">
        <v>36</v>
      </c>
      <c r="Q25" s="7">
        <v>13</v>
      </c>
      <c r="R25" s="6" t="s">
        <v>69</v>
      </c>
      <c r="S25" s="6" t="s">
        <v>60</v>
      </c>
    </row>
    <row r="26" spans="1:19" x14ac:dyDescent="0.25">
      <c r="A26" s="16" t="s">
        <v>72</v>
      </c>
      <c r="B26" s="7">
        <v>2</v>
      </c>
      <c r="C26">
        <v>30</v>
      </c>
      <c r="D26">
        <v>80</v>
      </c>
      <c r="E26">
        <v>1</v>
      </c>
      <c r="F26" s="1">
        <v>10</v>
      </c>
      <c r="G26" s="2">
        <v>20</v>
      </c>
      <c r="H26" s="3">
        <v>50</v>
      </c>
      <c r="I26" s="3">
        <f>SUM(H26)</f>
        <v>50</v>
      </c>
      <c r="J26" s="6" t="s">
        <v>17</v>
      </c>
      <c r="K26" s="4">
        <f t="shared" si="0"/>
        <v>12</v>
      </c>
      <c r="L26" s="19">
        <f>SUM(F26*(24/G26))*B26</f>
        <v>24</v>
      </c>
      <c r="M26" s="5">
        <f t="shared" si="2"/>
        <v>4.166666666666667</v>
      </c>
      <c r="N26" s="5">
        <f t="shared" si="3"/>
        <v>2.0833333333333335</v>
      </c>
      <c r="O26" s="7">
        <v>3</v>
      </c>
      <c r="P26" s="7">
        <v>24</v>
      </c>
      <c r="Q26" s="7">
        <v>4</v>
      </c>
      <c r="R26" s="6" t="s">
        <v>69</v>
      </c>
      <c r="S26" t="s">
        <v>89</v>
      </c>
    </row>
    <row r="27" spans="1:19" x14ac:dyDescent="0.25">
      <c r="A27" s="16" t="s">
        <v>74</v>
      </c>
      <c r="B27" s="7">
        <v>3</v>
      </c>
      <c r="C27">
        <v>43</v>
      </c>
      <c r="D27">
        <v>80</v>
      </c>
      <c r="E27">
        <v>1</v>
      </c>
      <c r="F27" s="1">
        <v>38</v>
      </c>
      <c r="G27" s="2">
        <v>42</v>
      </c>
      <c r="H27" s="3">
        <v>110</v>
      </c>
      <c r="I27" s="3">
        <f>SUM(H27+I26)</f>
        <v>160</v>
      </c>
      <c r="J27" s="6" t="s">
        <v>17</v>
      </c>
      <c r="K27" s="4">
        <f t="shared" si="0"/>
        <v>21.714285714285712</v>
      </c>
      <c r="L27" s="4">
        <f>SUM(F27*(24/G27))*B27</f>
        <v>65.142857142857139</v>
      </c>
      <c r="M27" s="5">
        <f t="shared" si="2"/>
        <v>7.3684210526315796</v>
      </c>
      <c r="N27" s="5">
        <f t="shared" si="3"/>
        <v>2.4561403508771931</v>
      </c>
      <c r="O27" s="7">
        <v>0</v>
      </c>
      <c r="P27" s="7">
        <v>50</v>
      </c>
      <c r="Q27" s="7">
        <v>16</v>
      </c>
      <c r="R27" s="6" t="s">
        <v>69</v>
      </c>
      <c r="S27" s="6" t="s">
        <v>92</v>
      </c>
    </row>
    <row r="28" spans="1:19" x14ac:dyDescent="0.25">
      <c r="A28" s="16" t="s">
        <v>83</v>
      </c>
      <c r="B28" s="6"/>
      <c r="C28">
        <v>0</v>
      </c>
      <c r="D28">
        <v>120</v>
      </c>
      <c r="E28">
        <v>1</v>
      </c>
      <c r="F28" s="1">
        <v>53</v>
      </c>
      <c r="G28" s="2">
        <v>22</v>
      </c>
      <c r="H28" s="3">
        <v>80</v>
      </c>
      <c r="I28" s="3">
        <f>SUM(H28+I26)</f>
        <v>130</v>
      </c>
      <c r="J28" s="6" t="s">
        <v>17</v>
      </c>
      <c r="K28" s="4">
        <f t="shared" si="0"/>
        <v>57.818181818181813</v>
      </c>
      <c r="L28" s="4">
        <f t="shared" si="1"/>
        <v>57.818181818181813</v>
      </c>
      <c r="M28" s="5">
        <f t="shared" si="2"/>
        <v>2.2484276729559749</v>
      </c>
      <c r="N28" s="5">
        <f t="shared" si="3"/>
        <v>2.2484276729559749</v>
      </c>
      <c r="O28" s="7">
        <v>4</v>
      </c>
      <c r="P28" s="7">
        <v>30</v>
      </c>
      <c r="Q28" s="7">
        <v>17</v>
      </c>
      <c r="R28" s="6" t="s">
        <v>69</v>
      </c>
      <c r="S28" s="6" t="s">
        <v>90</v>
      </c>
    </row>
    <row r="29" spans="1:19" x14ac:dyDescent="0.25">
      <c r="A29" s="16" t="s">
        <v>50</v>
      </c>
      <c r="B29" s="7">
        <v>4</v>
      </c>
      <c r="C29">
        <v>0</v>
      </c>
      <c r="D29">
        <v>66</v>
      </c>
      <c r="E29">
        <v>1</v>
      </c>
      <c r="F29" s="1">
        <v>2</v>
      </c>
      <c r="G29" s="2">
        <v>4</v>
      </c>
      <c r="H29" s="3">
        <v>120</v>
      </c>
      <c r="I29" s="3">
        <f>SUM(H29+I26)</f>
        <v>170</v>
      </c>
      <c r="J29" s="6" t="s">
        <v>17</v>
      </c>
      <c r="K29" s="4">
        <f t="shared" si="0"/>
        <v>12</v>
      </c>
      <c r="L29" s="4">
        <f>SUM(F29*(24/G29))*B29</f>
        <v>48</v>
      </c>
      <c r="M29" s="5">
        <f t="shared" si="2"/>
        <v>14.166666666666666</v>
      </c>
      <c r="N29" s="5">
        <f t="shared" si="3"/>
        <v>3.5416666666666665</v>
      </c>
      <c r="O29" s="7">
        <v>0</v>
      </c>
      <c r="P29" s="7">
        <v>50</v>
      </c>
      <c r="Q29" s="7">
        <v>15</v>
      </c>
      <c r="R29" s="6" t="s">
        <v>69</v>
      </c>
      <c r="S29" s="6" t="s">
        <v>91</v>
      </c>
    </row>
    <row r="30" spans="1:19" x14ac:dyDescent="0.25">
      <c r="A30" s="17" t="s">
        <v>21</v>
      </c>
      <c r="B30" s="7">
        <v>2</v>
      </c>
      <c r="C30">
        <v>40</v>
      </c>
      <c r="D30">
        <v>106</v>
      </c>
      <c r="E30">
        <v>1</v>
      </c>
      <c r="F30" s="1">
        <v>11</v>
      </c>
      <c r="G30" s="2">
        <v>24</v>
      </c>
      <c r="H30" s="3">
        <v>60</v>
      </c>
      <c r="I30" s="3">
        <f>SUM(H30)</f>
        <v>60</v>
      </c>
      <c r="J30" s="6" t="s">
        <v>30</v>
      </c>
      <c r="K30" s="4">
        <f t="shared" si="0"/>
        <v>11</v>
      </c>
      <c r="L30" s="4">
        <f>SUM(F30*(24/G30))*B30</f>
        <v>22</v>
      </c>
      <c r="M30" s="5">
        <f t="shared" si="2"/>
        <v>5.4545454545454541</v>
      </c>
      <c r="N30" s="5">
        <f t="shared" si="3"/>
        <v>2.7272727272727271</v>
      </c>
      <c r="O30" s="7">
        <v>6</v>
      </c>
      <c r="P30" s="7">
        <v>10</v>
      </c>
      <c r="Q30" s="7">
        <v>5</v>
      </c>
      <c r="R30" s="6" t="s">
        <v>69</v>
      </c>
      <c r="S30" s="6" t="s">
        <v>57</v>
      </c>
    </row>
    <row r="31" spans="1:19" x14ac:dyDescent="0.25">
      <c r="A31" s="17" t="s">
        <v>51</v>
      </c>
      <c r="B31" s="7">
        <v>3</v>
      </c>
      <c r="C31">
        <v>50</v>
      </c>
      <c r="D31">
        <v>106</v>
      </c>
      <c r="E31">
        <v>1</v>
      </c>
      <c r="F31" s="1">
        <v>50</v>
      </c>
      <c r="G31" s="2">
        <v>28</v>
      </c>
      <c r="H31" s="3">
        <v>160</v>
      </c>
      <c r="I31" s="3">
        <f>SUM(H31+I30)</f>
        <v>220</v>
      </c>
      <c r="J31" s="6" t="s">
        <v>30</v>
      </c>
      <c r="K31" s="4">
        <f t="shared" si="0"/>
        <v>42.857142857142854</v>
      </c>
      <c r="L31" s="4">
        <f>SUM(F31*(24/G31))*B31</f>
        <v>128.57142857142856</v>
      </c>
      <c r="M31" s="5">
        <f t="shared" si="2"/>
        <v>5.1333333333333337</v>
      </c>
      <c r="N31" s="5">
        <f t="shared" si="3"/>
        <v>1.7111111111111112</v>
      </c>
      <c r="O31" s="7">
        <v>6</v>
      </c>
      <c r="P31" s="7">
        <v>30</v>
      </c>
      <c r="Q31" s="7">
        <v>18</v>
      </c>
      <c r="R31" s="6" t="s">
        <v>69</v>
      </c>
      <c r="S31" s="6" t="s">
        <v>68</v>
      </c>
    </row>
    <row r="32" spans="1:19" x14ac:dyDescent="0.25">
      <c r="A32" s="17" t="s">
        <v>23</v>
      </c>
      <c r="B32" s="6"/>
      <c r="C32">
        <v>0</v>
      </c>
      <c r="D32">
        <v>106</v>
      </c>
      <c r="E32">
        <v>1</v>
      </c>
      <c r="F32" s="1">
        <v>12</v>
      </c>
      <c r="G32" s="2">
        <v>3</v>
      </c>
      <c r="H32" s="3">
        <v>110</v>
      </c>
      <c r="I32" s="3">
        <f>SUM(H32+I30)</f>
        <v>170</v>
      </c>
      <c r="J32" s="6" t="s">
        <v>28</v>
      </c>
      <c r="K32" s="4">
        <f t="shared" si="0"/>
        <v>96</v>
      </c>
      <c r="L32" s="4">
        <f t="shared" si="1"/>
        <v>96</v>
      </c>
      <c r="M32" s="5">
        <f t="shared" si="2"/>
        <v>1.7708333333333333</v>
      </c>
      <c r="N32" s="5">
        <f t="shared" si="3"/>
        <v>1.7708333333333333</v>
      </c>
      <c r="O32" s="7">
        <v>1</v>
      </c>
      <c r="P32" s="7">
        <v>40</v>
      </c>
      <c r="Q32" s="7">
        <v>28</v>
      </c>
      <c r="R32" s="6" t="s">
        <v>69</v>
      </c>
      <c r="S32" s="6" t="s">
        <v>64</v>
      </c>
    </row>
    <row r="33" spans="1:19" x14ac:dyDescent="0.25">
      <c r="A33" s="18" t="s">
        <v>31</v>
      </c>
      <c r="B33" s="6"/>
      <c r="C33">
        <v>0</v>
      </c>
      <c r="D33">
        <v>106</v>
      </c>
      <c r="E33">
        <v>1</v>
      </c>
      <c r="F33" s="1">
        <v>10</v>
      </c>
      <c r="G33" s="2">
        <v>9</v>
      </c>
      <c r="H33" s="3">
        <v>65</v>
      </c>
      <c r="I33" s="3">
        <f>SUM(H33)</f>
        <v>65</v>
      </c>
      <c r="J33" s="6" t="s">
        <v>16</v>
      </c>
      <c r="K33" s="4">
        <f t="shared" si="0"/>
        <v>26.666666666666664</v>
      </c>
      <c r="L33" s="4">
        <f t="shared" si="1"/>
        <v>26.666666666666664</v>
      </c>
      <c r="M33" s="5">
        <f t="shared" si="2"/>
        <v>2.4375</v>
      </c>
      <c r="N33" s="5">
        <f t="shared" si="3"/>
        <v>2.4375</v>
      </c>
      <c r="O33" s="7">
        <v>7</v>
      </c>
      <c r="P33" s="7">
        <v>20</v>
      </c>
      <c r="Q33" s="7">
        <v>20</v>
      </c>
      <c r="R33" s="6" t="s">
        <v>69</v>
      </c>
      <c r="S33" s="6" t="s">
        <v>61</v>
      </c>
    </row>
    <row r="34" spans="1:19" x14ac:dyDescent="0.25">
      <c r="A34" s="18" t="s">
        <v>32</v>
      </c>
      <c r="B34" s="6"/>
      <c r="C34">
        <v>0</v>
      </c>
      <c r="D34">
        <v>106</v>
      </c>
      <c r="E34">
        <v>3</v>
      </c>
      <c r="F34" s="1">
        <v>9</v>
      </c>
      <c r="G34" s="2">
        <v>8</v>
      </c>
      <c r="H34" s="3">
        <v>90</v>
      </c>
      <c r="I34" s="3">
        <f>SUM(I33+H34)</f>
        <v>155</v>
      </c>
      <c r="J34" s="6" t="s">
        <v>16</v>
      </c>
      <c r="K34" s="4">
        <f t="shared" si="0"/>
        <v>27</v>
      </c>
      <c r="L34" s="4">
        <f t="shared" si="1"/>
        <v>81</v>
      </c>
      <c r="M34" s="5">
        <f t="shared" si="2"/>
        <v>5.7407407407407405</v>
      </c>
      <c r="N34" s="5">
        <f t="shared" si="3"/>
        <v>1.9135802469135803</v>
      </c>
      <c r="O34" s="7">
        <v>7</v>
      </c>
      <c r="P34" s="7">
        <v>20</v>
      </c>
      <c r="Q34" s="7">
        <v>21</v>
      </c>
      <c r="R34" s="6" t="s">
        <v>69</v>
      </c>
      <c r="S34" s="6" t="s">
        <v>59</v>
      </c>
    </row>
    <row r="35" spans="1:19" x14ac:dyDescent="0.25">
      <c r="A35" s="18" t="s">
        <v>22</v>
      </c>
      <c r="B35" s="6"/>
      <c r="C35">
        <v>0</v>
      </c>
      <c r="D35">
        <v>106</v>
      </c>
      <c r="E35">
        <v>1</v>
      </c>
      <c r="F35" s="1">
        <v>13</v>
      </c>
      <c r="G35" s="2">
        <v>3</v>
      </c>
      <c r="H35" s="3">
        <v>130</v>
      </c>
      <c r="I35" s="3">
        <f>SUM(Table1[[#This Row],[Cost]]+I33)</f>
        <v>195</v>
      </c>
      <c r="J35" s="6" t="s">
        <v>16</v>
      </c>
      <c r="K35" s="4">
        <f>SUM(F35*(24/G35))</f>
        <v>104</v>
      </c>
      <c r="L35" s="4">
        <f>SUM(F35*(24/G35))*E35</f>
        <v>104</v>
      </c>
      <c r="M35" s="5">
        <f>SUM(I35/K35)</f>
        <v>1.875</v>
      </c>
      <c r="N35" s="5">
        <f>SUM(I35/L35)</f>
        <v>1.875</v>
      </c>
      <c r="O35" s="7">
        <v>9</v>
      </c>
      <c r="P35" s="7">
        <v>20</v>
      </c>
      <c r="Q35" s="7">
        <v>30</v>
      </c>
      <c r="R35" s="6" t="s">
        <v>69</v>
      </c>
      <c r="S35" s="6" t="s">
        <v>62</v>
      </c>
    </row>
  </sheetData>
  <conditionalFormatting sqref="J36:J1048576 I1: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2018-07-28T23:57:55Z</dcterms:created>
  <dcterms:modified xsi:type="dcterms:W3CDTF">2018-08-31T00:01:46Z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