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enemies\"/>
    </mc:Choice>
  </mc:AlternateContent>
  <xr:revisionPtr revIDLastSave="0" documentId="13_ncr:1_{999401BB-C7FB-405F-AF4F-BFA79D25E807}" xr6:coauthVersionLast="45" xr6:coauthVersionMax="45" xr10:uidLastSave="{00000000-0000-0000-0000-000000000000}"/>
  <bookViews>
    <workbookView xWindow="-120" yWindow="-120" windowWidth="38640" windowHeight="212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P22" i="1" l="1"/>
  <c r="T22" i="1" s="1"/>
  <c r="P23" i="1"/>
  <c r="T23" i="1" s="1"/>
  <c r="P24" i="1"/>
  <c r="T24" i="1" s="1"/>
  <c r="P25" i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T47" i="1" s="1"/>
  <c r="P48" i="1"/>
  <c r="T48" i="1" s="1"/>
  <c r="P49" i="1"/>
  <c r="T49" i="1" s="1"/>
  <c r="P50" i="1"/>
  <c r="T50" i="1" s="1"/>
  <c r="P51" i="1"/>
  <c r="T51" i="1" s="1"/>
  <c r="T25" i="1" l="1"/>
  <c r="T2" i="1"/>
  <c r="R14" i="1" l="1"/>
  <c r="R15" i="1"/>
  <c r="R16" i="1"/>
  <c r="R17" i="1"/>
  <c r="R18" i="1"/>
  <c r="R19" i="1"/>
  <c r="R20" i="1"/>
  <c r="R21" i="1"/>
  <c r="P18" i="1"/>
  <c r="T18" i="1" s="1"/>
  <c r="P19" i="1"/>
  <c r="T19" i="1" s="1"/>
  <c r="P20" i="1"/>
  <c r="T20" i="1" s="1"/>
  <c r="P21" i="1"/>
  <c r="T21" i="1" s="1"/>
  <c r="P17" i="1" l="1"/>
  <c r="T17" i="1" s="1"/>
  <c r="P16" i="1"/>
  <c r="T16" i="1" s="1"/>
  <c r="P15" i="1"/>
  <c r="T15" i="1" s="1"/>
  <c r="P14" i="1"/>
  <c r="T14" i="1" s="1"/>
  <c r="P4" i="1"/>
  <c r="T4" i="1" s="1"/>
  <c r="P5" i="1"/>
  <c r="T5" i="1" s="1"/>
  <c r="P6" i="1"/>
  <c r="T6" i="1" s="1"/>
  <c r="P7" i="1"/>
  <c r="T7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2" i="1"/>
  <c r="Q3" i="1" s="1"/>
  <c r="R2" i="1" l="1"/>
  <c r="C2" i="1" l="1"/>
  <c r="S2" i="1"/>
  <c r="R3" i="1"/>
  <c r="R4" i="1"/>
  <c r="R5" i="1"/>
  <c r="R6" i="1"/>
  <c r="R7" i="1"/>
  <c r="R8" i="1"/>
  <c r="R9" i="1"/>
  <c r="R10" i="1"/>
  <c r="R11" i="1"/>
  <c r="R12" i="1"/>
  <c r="R13" i="1"/>
  <c r="C3" i="1" l="1"/>
  <c r="S3" i="1"/>
  <c r="AC5" i="1"/>
  <c r="AC6" i="1"/>
  <c r="AC7" i="1"/>
  <c r="AC8" i="1"/>
  <c r="AC9" i="1"/>
  <c r="AC10" i="1"/>
  <c r="AC11" i="1"/>
  <c r="AC12" i="1"/>
  <c r="AC4" i="1"/>
  <c r="AC3" i="1"/>
  <c r="P3" i="1"/>
  <c r="Q4" i="1" s="1"/>
  <c r="T3" i="1" l="1"/>
  <c r="S4" i="1"/>
  <c r="C4" i="1"/>
  <c r="Q5" i="1"/>
  <c r="S5" i="1" l="1"/>
  <c r="C5" i="1"/>
  <c r="Q6" i="1"/>
  <c r="C6" i="1" l="1"/>
  <c r="Q7" i="1"/>
  <c r="S6" i="1"/>
  <c r="C7" i="1" l="1"/>
  <c r="S7" i="1"/>
  <c r="Q8" i="1"/>
  <c r="Q9" i="1" l="1"/>
  <c r="S8" i="1"/>
  <c r="C8" i="1"/>
  <c r="Q10" i="1" l="1"/>
  <c r="C9" i="1"/>
  <c r="S9" i="1"/>
  <c r="C10" i="1" l="1"/>
  <c r="S10" i="1"/>
  <c r="Q11" i="1"/>
  <c r="C11" i="1" l="1"/>
  <c r="S11" i="1"/>
  <c r="Q12" i="1"/>
  <c r="S12" i="1" l="1"/>
  <c r="C12" i="1"/>
  <c r="Q13" i="1"/>
  <c r="Q14" i="1" l="1"/>
  <c r="C13" i="1"/>
  <c r="S13" i="1"/>
  <c r="Q15" i="1" l="1"/>
  <c r="S14" i="1"/>
  <c r="C14" i="1"/>
  <c r="Q16" i="1" l="1"/>
  <c r="S15" i="1"/>
  <c r="C15" i="1"/>
  <c r="S16" i="1" l="1"/>
  <c r="C16" i="1"/>
  <c r="Q17" i="1"/>
  <c r="Q18" i="1" l="1"/>
  <c r="C17" i="1"/>
  <c r="S17" i="1"/>
  <c r="C18" i="1" l="1"/>
  <c r="Q19" i="1"/>
  <c r="S18" i="1"/>
  <c r="S19" i="1" l="1"/>
  <c r="C19" i="1"/>
  <c r="Q20" i="1"/>
  <c r="C20" i="1" l="1"/>
  <c r="S20" i="1"/>
  <c r="Q21" i="1"/>
  <c r="Q22" i="1" s="1"/>
  <c r="R22" i="1" s="1"/>
  <c r="Q23" i="1" l="1"/>
  <c r="R23" i="1" s="1"/>
  <c r="S22" i="1"/>
  <c r="S21" i="1"/>
  <c r="C21" i="1"/>
  <c r="Q24" i="1" l="1"/>
  <c r="R24" i="1" s="1"/>
  <c r="S23" i="1"/>
  <c r="S24" i="1" l="1"/>
  <c r="Q25" i="1"/>
  <c r="R25" i="1" s="1"/>
  <c r="S25" i="1" l="1"/>
  <c r="Q26" i="1"/>
  <c r="R26" i="1" s="1"/>
  <c r="Q27" i="1" l="1"/>
  <c r="R27" i="1" s="1"/>
  <c r="S26" i="1"/>
  <c r="S27" i="1" l="1"/>
  <c r="Q28" i="1"/>
  <c r="R28" i="1" s="1"/>
  <c r="S28" i="1" l="1"/>
  <c r="Q29" i="1"/>
  <c r="R29" i="1" s="1"/>
  <c r="Q30" i="1" l="1"/>
  <c r="R30" i="1" s="1"/>
  <c r="S29" i="1"/>
  <c r="Q31" i="1" l="1"/>
  <c r="R31" i="1" s="1"/>
  <c r="S30" i="1"/>
  <c r="Q32" i="1" l="1"/>
  <c r="R32" i="1" s="1"/>
  <c r="S31" i="1"/>
  <c r="S32" i="1" l="1"/>
  <c r="Q33" i="1"/>
  <c r="R33" i="1" s="1"/>
  <c r="S33" i="1" l="1"/>
  <c r="Q34" i="1"/>
  <c r="R34" i="1" s="1"/>
  <c r="S34" i="1" l="1"/>
  <c r="Q35" i="1"/>
  <c r="R35" i="1" s="1"/>
  <c r="S35" i="1" l="1"/>
  <c r="Q36" i="1"/>
  <c r="R36" i="1" s="1"/>
  <c r="S36" i="1" l="1"/>
  <c r="Q37" i="1"/>
  <c r="R37" i="1" s="1"/>
  <c r="Q38" i="1" l="1"/>
  <c r="R38" i="1" s="1"/>
  <c r="S37" i="1"/>
  <c r="Q39" i="1" l="1"/>
  <c r="R39" i="1" s="1"/>
  <c r="S38" i="1"/>
  <c r="Q40" i="1" l="1"/>
  <c r="R40" i="1" s="1"/>
  <c r="S39" i="1"/>
  <c r="Q41" i="1" l="1"/>
  <c r="R41" i="1" s="1"/>
  <c r="S40" i="1"/>
  <c r="S41" i="1" l="1"/>
  <c r="Q42" i="1"/>
  <c r="R42" i="1" s="1"/>
  <c r="Q43" i="1" l="1"/>
  <c r="R43" i="1" s="1"/>
  <c r="S42" i="1"/>
  <c r="S43" i="1" l="1"/>
  <c r="Q44" i="1"/>
  <c r="R44" i="1" s="1"/>
  <c r="Q45" i="1" l="1"/>
  <c r="R45" i="1" s="1"/>
  <c r="S44" i="1"/>
  <c r="S45" i="1" l="1"/>
  <c r="Q46" i="1"/>
  <c r="R46" i="1" s="1"/>
  <c r="S46" i="1" l="1"/>
  <c r="Q47" i="1"/>
  <c r="R47" i="1" s="1"/>
  <c r="Q48" i="1" l="1"/>
  <c r="R48" i="1" s="1"/>
  <c r="S47" i="1"/>
  <c r="S48" i="1" l="1"/>
  <c r="Q49" i="1"/>
  <c r="R49" i="1" s="1"/>
  <c r="S49" i="1" l="1"/>
  <c r="Q50" i="1"/>
  <c r="R50" i="1" s="1"/>
  <c r="Q51" i="1" l="1"/>
  <c r="R51" i="1" s="1"/>
  <c r="S50" i="1"/>
  <c r="S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<sst xmlns="http://schemas.openxmlformats.org/spreadsheetml/2006/main" count="131" uniqueCount="82">
  <si>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</si>
  <si>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</si>
  <si>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</si>
  <si>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</si>
  <si>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</si>
  <si>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</si>
  <si>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</si>
  <si>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</si>
  <si>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</si>
  <si>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</si>
  <si>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</si>
  <si>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</si>
  <si>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</si>
  <si>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</si>
  <si>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</si>
  <si>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</si>
  <si>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</si>
  <si>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</si>
  <si>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</si>
  <si>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</si>
  <si>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</si>
  <si>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</si>
  <si>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</si>
  <si>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</si>
  <si>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</si>
  <si>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</si>
  <si>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</si>
  <si>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</si>
  <si>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</si>
  <si>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</si>
  <si>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</si>
  <si>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</si>
  <si>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</si>
  <si>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</si>
  <si>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</si>
  <si>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</si>
  <si>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</si>
  <si>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</si>
  <si>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</si>
  <si>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</si>
  <si>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</si>
  <si>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</si>
  <si>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</si>
  <si>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</si>
  <si>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</si>
  <si>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</si>
  <si>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</si>
  <si>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</si>
  <si>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</si>
  <si>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</si>
  <si>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</si>
  <si>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</si>
  <si>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</si>
  <si>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</si>
  <si>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</si>
  <si>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</si>
  <si>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</si>
  <si>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</si>
  <si>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</si>
  <si>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</si>
  <si>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</si>
  <si>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</si>
  <si>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</si>
  <si>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</si>
  <si>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</si>
  <si>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</si>
  <si>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</si>
  <si>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</si>
  <si>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</si>
  <si>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</si>
  <si>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</si>
  <si>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</si>
  <si>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</si>
  <si>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</si>
  <si>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</si>
  <si>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</si>
  <si>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</si>
  <si>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</si>
  <si>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</si>
  <si>
    <t>skill1</t>
  </si>
  <si>
    <t>skill2</t>
  </si>
  <si>
    <t>skill3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</si>
</sst>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  <xf numFmtId="0" fontId="1" fillId="6" borderId="0" xfId="0" applyFont="1" applyFill="1" applyBorder="1"/>
    <xf numFmtId="0" fontId="0" fillId="7" borderId="0" xfId="0" applyFont="1" applyFill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O51" tableType="xml" totalsRowShown="0" headerRowDxfId="15" dataDxfId="14" tableBorderDxfId="13" connectionId="2">
  <autoFilter ref="A1:O51" xr:uid="{BB7B5203-2FDA-44AD-8D6D-FF5DC36F0FBF}"/>
  <tableColumns count="15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12">
      <calculatedColumnFormula>SUM(ROUND((R2 / Q2),2))</calculatedColumnFormula>
    </tableColumn>
    <tableColumn id="2" xr3:uid="{F8F80C22-33BB-4B29-8273-4EA2699E1D19}" uniqueName="maxHp" name="maxHp" dataDxfId="11">
      <xmlColumnPr mapId="3" xpath="/Root/Row/maxHp" xmlDataType="integer"/>
    </tableColumn>
    <tableColumn id="3" xr3:uid="{E13F5E4A-47D2-47A2-B541-96BA6CA07669}" uniqueName="maxMoveSpeed" name="maxMoveSpeed" dataDxfId="10">
      <xmlColumnPr mapId="3" xpath="/Root/Row/maxMoveSpeed" xmlDataType="integer"/>
    </tableColumn>
    <tableColumn id="11" xr3:uid="{798A0123-C7B3-4B90-8749-D85E3371CA67}" uniqueName="11" name="killedGold" dataDxfId="9">
      <calculatedColumnFormula>SUM(Table1[[#This Row],[goldValue]]*Table1[[#This Row],[numberOfEnemies]])</calculatedColumnFormula>
    </tableColumn>
    <tableColumn id="4" xr3:uid="{65BB117F-355C-4ECA-A7D8-AFCAE570A908}" uniqueName="goldValue" name="goldValue" dataDxfId="8">
      <xmlColumnPr mapId="3" xpath="/Root/Row/goldValue" xmlDataType="integer"/>
    </tableColumn>
    <tableColumn id="5" xr3:uid="{B29D9AC1-07BD-4F52-ADEA-D6A65A2D96D2}" uniqueName="numberOfEnemies" name="numberOfEnemies" dataDxfId="7">
      <xmlColumnPr mapId="3" xpath="/Root/Row/numberOfEnemies" xmlDataType="integer"/>
    </tableColumn>
    <tableColumn id="6" xr3:uid="{1692D955-A0E1-48BD-AF37-2FB021F78F89}" uniqueName="roundEndBonus" name="roundEndBonus" dataDxfId="6">
      <xmlColumnPr mapId="3" xpath="/Root/Row/roundEndBonus" xmlDataType="integer"/>
    </tableColumn>
    <tableColumn id="7" xr3:uid="{B9902638-912E-4928-890B-BB1532195A8E}" uniqueName="freq" name="freq" dataDxfId="5">
      <xmlColumnPr mapId="3" xpath="/Root/Row/freq" xmlDataType="integer"/>
    </tableColumn>
    <tableColumn id="8" xr3:uid="{5BB8CD04-BD5C-47C7-A4AA-1C266F8C4384}" uniqueName="armorType" name="armorType" dataDxfId="4">
      <xmlColumnPr mapId="3" xpath="/Root/Row/armorType" xmlDataType="string"/>
    </tableColumn>
    <tableColumn id="9" xr3:uid="{3400F630-3C6A-40CE-935B-7CDDE29EF7FF}" uniqueName="maxArmor" name="maxArmor" dataDxfId="3">
      <xmlColumnPr mapId="3" xpath="/Root/Row/maxArmor" xmlDataType="integer"/>
    </tableColumn>
    <tableColumn id="15" xr3:uid="{9B90EFD4-0EF8-4EA5-852F-941C3E8B1669}" uniqueName="15" name="skill1" dataDxfId="2"/>
    <tableColumn id="14" xr3:uid="{17996CF2-83E2-435A-9F4D-319CD898D377}" uniqueName="14" name="skill2" dataDxfId="1"/>
    <tableColumn id="13" xr3:uid="{FA870E8B-AAC4-488E-B98C-04EB462586D7}" uniqueName="13" name="skill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AC51"/>
  <sheetViews>
    <sheetView tabSelected="1" zoomScale="85" zoomScaleNormal="85" workbookViewId="0">
      <pane xSplit="1" topLeftCell="B1" activePane="topRight" state="frozen"/>
      <selection pane="topRight" activeCell="H22" sqref="H22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5" width="12.5703125" customWidth="1"/>
    <col min="16" max="16" width="17.7109375" bestFit="1" customWidth="1"/>
    <col min="17" max="17" width="14.5703125" bestFit="1" customWidth="1"/>
    <col min="18" max="19" width="9" bestFit="1" customWidth="1"/>
    <col min="20" max="20" width="21.7109375" bestFit="1" customWidth="1"/>
    <col min="21" max="21" width="5.140625" bestFit="1" customWidth="1"/>
    <col min="22" max="22" width="6.28515625" bestFit="1" customWidth="1"/>
    <col min="23" max="24" width="7.5703125" bestFit="1" customWidth="1"/>
    <col min="25" max="25" width="10.5703125" bestFit="1" customWidth="1"/>
    <col min="26" max="26" width="7.5703125" bestFit="1" customWidth="1"/>
    <col min="27" max="27" width="6.5703125" bestFit="1" customWidth="1"/>
    <col min="28" max="28" width="22.5703125" bestFit="1" customWidth="1"/>
    <col min="29" max="29" width="3.7109375" bestFit="1" customWidth="1"/>
    <col min="30" max="30" width="22.5703125" bestFit="1" customWidth="1"/>
    <col min="31" max="31" width="3.7109375" bestFit="1" customWidth="1"/>
  </cols>
  <sheetData>
    <row r="1" spans="1:29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1" t="s">
        <v>79</v>
      </c>
      <c r="N1" s="31" t="s">
        <v>80</v>
      </c>
      <c r="O1" s="31" t="s">
        <v>81</v>
      </c>
      <c r="P1" s="3" t="s">
        <v>15</v>
      </c>
      <c r="Q1" s="3" t="s">
        <v>16</v>
      </c>
      <c r="R1" s="5" t="s">
        <v>18</v>
      </c>
      <c r="S1" s="24" t="s">
        <v>22</v>
      </c>
      <c r="T1" t="s">
        <v>45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AA1" t="s">
        <v>8</v>
      </c>
      <c r="AB1" t="s">
        <v>9</v>
      </c>
    </row>
    <row r="2" spans="1:29" x14ac:dyDescent="0.25">
      <c r="A2">
        <v>1</v>
      </c>
      <c r="B2" s="1" t="s">
        <v>25</v>
      </c>
      <c r="C2" s="4">
        <f t="shared" ref="C2:C21" si="0">SUM(ROUND((R2 / Q2),2))</f>
        <v>3.36</v>
      </c>
      <c r="D2" s="16">
        <v>24</v>
      </c>
      <c r="E2" s="17">
        <v>2.5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2"/>
      <c r="N2" s="32"/>
      <c r="O2" s="32"/>
      <c r="P2" s="3">
        <f t="shared" ref="P2:P33" si="1">SUM((H2*G2)+I2)</f>
        <v>60</v>
      </c>
      <c r="Q2" s="3">
        <v>100</v>
      </c>
      <c r="R2" s="5">
        <f t="shared" ref="R2:R21" si="2">SUM(H2*D2)</f>
        <v>336</v>
      </c>
      <c r="S2" s="23">
        <f>SUM(ROUND((R2 / Q2),2))</f>
        <v>3.36</v>
      </c>
      <c r="T2">
        <f>SUM(Table1[[#This Row],[roundEndBonus]] / (Table1[[#This Row],[goldValue]]*Table1[[#This Row],[numberOfEnemies]]))</f>
        <v>0.42857142857142855</v>
      </c>
      <c r="AA2" s="1" t="s">
        <v>10</v>
      </c>
      <c r="AB2" s="2">
        <v>2</v>
      </c>
    </row>
    <row r="3" spans="1:29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28"/>
      <c r="N3" s="28"/>
      <c r="O3" s="28"/>
      <c r="P3" s="3">
        <f t="shared" si="1"/>
        <v>78</v>
      </c>
      <c r="Q3" s="3">
        <f>SUM(P2+Q2)</f>
        <v>160</v>
      </c>
      <c r="R3" s="5">
        <f t="shared" si="2"/>
        <v>525</v>
      </c>
      <c r="S3" s="23">
        <f>SUM(ROUND((R3 / Q3),2))</f>
        <v>3.28</v>
      </c>
      <c r="T3">
        <f>SUM(Table1[[#This Row],[roundEndBonus]]/P3)</f>
        <v>0.23076923076923078</v>
      </c>
      <c r="AA3" s="1" t="s">
        <v>11</v>
      </c>
      <c r="AB3" s="2">
        <v>4</v>
      </c>
      <c r="AC3">
        <f>SUM(AB2-AB3)</f>
        <v>-2</v>
      </c>
    </row>
    <row r="4" spans="1:29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2"/>
      <c r="N4" s="32"/>
      <c r="O4" s="32"/>
      <c r="P4" s="3">
        <f t="shared" si="1"/>
        <v>81</v>
      </c>
      <c r="Q4" s="3">
        <f t="shared" ref="Q4:Q21" si="3">SUM(P3+Q3)</f>
        <v>238</v>
      </c>
      <c r="R4" s="5">
        <f t="shared" si="2"/>
        <v>1000</v>
      </c>
      <c r="S4" s="23">
        <f t="shared" ref="S4:S21" si="4">SUM(ROUND((R4 / Q4),2))</f>
        <v>4.2</v>
      </c>
      <c r="T4">
        <f>SUM(Table1[[#This Row],[roundEndBonus]]/P4)</f>
        <v>0.25925925925925924</v>
      </c>
      <c r="AA4" s="1" t="s">
        <v>12</v>
      </c>
      <c r="AB4" s="2">
        <v>6</v>
      </c>
      <c r="AC4">
        <f>SUM(AB3-AB4)</f>
        <v>-2</v>
      </c>
    </row>
    <row r="5" spans="1:29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28"/>
      <c r="N5" s="28"/>
      <c r="O5" s="28"/>
      <c r="P5" s="3">
        <f t="shared" si="1"/>
        <v>86</v>
      </c>
      <c r="Q5" s="3">
        <f t="shared" si="3"/>
        <v>319</v>
      </c>
      <c r="R5" s="5">
        <f t="shared" si="2"/>
        <v>1312</v>
      </c>
      <c r="S5" s="23">
        <f t="shared" si="4"/>
        <v>4.1100000000000003</v>
      </c>
      <c r="T5">
        <f>SUM(Table1[[#This Row],[roundEndBonus]]/P5)</f>
        <v>0.2558139534883721</v>
      </c>
      <c r="AA5" s="1" t="s">
        <v>13</v>
      </c>
      <c r="AB5" s="2">
        <v>8</v>
      </c>
      <c r="AC5">
        <f t="shared" ref="AC5:AC12" si="5">SUM(AB4-AB5)</f>
        <v>-2</v>
      </c>
    </row>
    <row r="6" spans="1:29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2"/>
      <c r="N6" s="32"/>
      <c r="O6" s="32"/>
      <c r="P6" s="3">
        <f t="shared" si="1"/>
        <v>87</v>
      </c>
      <c r="Q6" s="3">
        <f t="shared" si="3"/>
        <v>405</v>
      </c>
      <c r="R6" s="5">
        <f t="shared" si="2"/>
        <v>1760</v>
      </c>
      <c r="S6" s="23">
        <f t="shared" si="4"/>
        <v>4.3499999999999996</v>
      </c>
      <c r="T6">
        <f>SUM(Table1[[#This Row],[roundEndBonus]]/P6)</f>
        <v>0.26436781609195403</v>
      </c>
      <c r="AA6" s="1">
        <v>7</v>
      </c>
      <c r="AB6" s="2">
        <v>10</v>
      </c>
      <c r="AC6">
        <f t="shared" si="5"/>
        <v>-2</v>
      </c>
    </row>
    <row r="7" spans="1:29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28"/>
      <c r="N7" s="28"/>
      <c r="O7" s="28"/>
      <c r="P7" s="3">
        <f t="shared" si="1"/>
        <v>110</v>
      </c>
      <c r="Q7" s="3">
        <f t="shared" si="3"/>
        <v>492</v>
      </c>
      <c r="R7" s="5">
        <f t="shared" si="2"/>
        <v>2500</v>
      </c>
      <c r="S7" s="23">
        <f t="shared" si="4"/>
        <v>5.08</v>
      </c>
      <c r="T7">
        <f>SUM(Table1[[#This Row],[roundEndBonus]]/P7)</f>
        <v>0.27272727272727271</v>
      </c>
      <c r="AA7" s="1">
        <v>6</v>
      </c>
      <c r="AB7" s="2">
        <v>12</v>
      </c>
      <c r="AC7">
        <f t="shared" si="5"/>
        <v>-2</v>
      </c>
    </row>
    <row r="8" spans="1:29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2"/>
      <c r="N8" s="32"/>
      <c r="O8" s="32"/>
      <c r="P8" s="3">
        <f t="shared" si="1"/>
        <v>148</v>
      </c>
      <c r="Q8" s="3">
        <f t="shared" si="3"/>
        <v>602</v>
      </c>
      <c r="R8" s="5">
        <f t="shared" si="2"/>
        <v>3060</v>
      </c>
      <c r="S8" s="23">
        <f t="shared" si="4"/>
        <v>5.08</v>
      </c>
      <c r="T8">
        <f>SUM(Table1[[#This Row],[roundEndBonus]]/P8)</f>
        <v>0.27027027027027029</v>
      </c>
      <c r="AA8" s="1">
        <v>5</v>
      </c>
      <c r="AB8" s="2">
        <v>14</v>
      </c>
      <c r="AC8">
        <f t="shared" si="5"/>
        <v>-2</v>
      </c>
    </row>
    <row r="9" spans="1:29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28"/>
      <c r="N9" s="28"/>
      <c r="O9" s="28"/>
      <c r="P9" s="3">
        <f t="shared" si="1"/>
        <v>168</v>
      </c>
      <c r="Q9" s="3">
        <f t="shared" si="3"/>
        <v>750</v>
      </c>
      <c r="R9" s="5">
        <f t="shared" si="2"/>
        <v>4320</v>
      </c>
      <c r="S9" s="23">
        <f t="shared" si="4"/>
        <v>5.76</v>
      </c>
      <c r="T9">
        <f>SUM(Table1[[#This Row],[roundEndBonus]]/P9)</f>
        <v>0.25</v>
      </c>
      <c r="AA9" s="1">
        <v>4</v>
      </c>
      <c r="AB9" s="2">
        <v>16</v>
      </c>
      <c r="AC9">
        <f t="shared" si="5"/>
        <v>-2</v>
      </c>
    </row>
    <row r="10" spans="1:29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2"/>
      <c r="N10" s="32"/>
      <c r="O10" s="32"/>
      <c r="P10" s="3">
        <f t="shared" si="1"/>
        <v>172</v>
      </c>
      <c r="Q10" s="3">
        <f t="shared" si="3"/>
        <v>918</v>
      </c>
      <c r="R10" s="5">
        <f t="shared" si="2"/>
        <v>5360</v>
      </c>
      <c r="S10" s="23">
        <f t="shared" si="4"/>
        <v>5.84</v>
      </c>
      <c r="T10">
        <f>SUM(Table1[[#This Row],[roundEndBonus]]/P10)</f>
        <v>0.2558139534883721</v>
      </c>
      <c r="AA10" s="1">
        <v>3</v>
      </c>
      <c r="AB10" s="2">
        <v>23</v>
      </c>
      <c r="AC10">
        <f t="shared" si="5"/>
        <v>-7</v>
      </c>
    </row>
    <row r="11" spans="1:29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28"/>
      <c r="N11" s="28"/>
      <c r="O11" s="28"/>
      <c r="P11" s="3">
        <f t="shared" si="1"/>
        <v>173</v>
      </c>
      <c r="Q11" s="3">
        <f t="shared" si="3"/>
        <v>1090</v>
      </c>
      <c r="R11" s="5">
        <f t="shared" si="2"/>
        <v>6400</v>
      </c>
      <c r="S11" s="23">
        <f t="shared" si="4"/>
        <v>5.87</v>
      </c>
      <c r="T11">
        <f>SUM(Table1[[#This Row],[roundEndBonus]]/P11)</f>
        <v>0.26011560693641617</v>
      </c>
      <c r="AA11" s="1">
        <v>2</v>
      </c>
      <c r="AB11" s="2">
        <v>32</v>
      </c>
      <c r="AC11">
        <f t="shared" si="5"/>
        <v>-9</v>
      </c>
    </row>
    <row r="12" spans="1:29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2"/>
      <c r="N12" s="32"/>
      <c r="O12" s="32"/>
      <c r="P12" s="3">
        <f t="shared" si="1"/>
        <v>180</v>
      </c>
      <c r="Q12" s="3">
        <f t="shared" si="3"/>
        <v>1263</v>
      </c>
      <c r="R12" s="5">
        <f t="shared" si="2"/>
        <v>7600</v>
      </c>
      <c r="S12" s="23">
        <f t="shared" si="4"/>
        <v>6.02</v>
      </c>
      <c r="T12">
        <f>SUM(Table1[[#This Row],[roundEndBonus]]/P12)</f>
        <v>0.22222222222222221</v>
      </c>
      <c r="AA12" s="1">
        <v>1</v>
      </c>
      <c r="AB12" s="2">
        <v>65</v>
      </c>
      <c r="AC12">
        <f t="shared" si="5"/>
        <v>-33</v>
      </c>
    </row>
    <row r="13" spans="1:29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28"/>
      <c r="N13" s="28"/>
      <c r="O13" s="28"/>
      <c r="P13" s="3">
        <f t="shared" si="1"/>
        <v>212</v>
      </c>
      <c r="Q13" s="3">
        <f t="shared" si="3"/>
        <v>1443</v>
      </c>
      <c r="R13" s="5">
        <f t="shared" si="2"/>
        <v>9200</v>
      </c>
      <c r="S13" s="23">
        <f t="shared" si="4"/>
        <v>6.38</v>
      </c>
      <c r="T13">
        <f>SUM(Table1[[#This Row],[roundEndBonus]]/P13)</f>
        <v>0.33962264150943394</v>
      </c>
    </row>
    <row r="14" spans="1:29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2"/>
      <c r="N14" s="32"/>
      <c r="O14" s="32"/>
      <c r="P14" s="3">
        <f t="shared" si="1"/>
        <v>236</v>
      </c>
      <c r="Q14" s="3">
        <f t="shared" si="3"/>
        <v>1655</v>
      </c>
      <c r="R14" s="5">
        <f t="shared" si="2"/>
        <v>11340</v>
      </c>
      <c r="S14" s="23">
        <f t="shared" si="4"/>
        <v>6.85</v>
      </c>
      <c r="T14">
        <f>SUM(Table1[[#This Row],[roundEndBonus]]/P14)</f>
        <v>0.38983050847457629</v>
      </c>
    </row>
    <row r="15" spans="1:29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28"/>
      <c r="N15" s="28"/>
      <c r="O15" s="28"/>
      <c r="P15" s="3">
        <f t="shared" si="1"/>
        <v>246</v>
      </c>
      <c r="Q15" s="3">
        <f t="shared" si="3"/>
        <v>1891</v>
      </c>
      <c r="R15" s="5">
        <f t="shared" si="2"/>
        <v>15980</v>
      </c>
      <c r="S15" s="23">
        <f t="shared" si="4"/>
        <v>8.4499999999999993</v>
      </c>
      <c r="T15">
        <f>SUM(Table1[[#This Row],[roundEndBonus]]/P15)</f>
        <v>0.37804878048780488</v>
      </c>
    </row>
    <row r="16" spans="1:29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2"/>
      <c r="N16" s="32"/>
      <c r="O16" s="32"/>
      <c r="P16" s="3">
        <f t="shared" si="1"/>
        <v>257</v>
      </c>
      <c r="Q16" s="3">
        <f t="shared" si="3"/>
        <v>2137</v>
      </c>
      <c r="R16" s="5">
        <f t="shared" si="2"/>
        <v>15040</v>
      </c>
      <c r="S16" s="23">
        <f t="shared" si="4"/>
        <v>7.04</v>
      </c>
      <c r="T16">
        <f>SUM(Table1[[#This Row],[roundEndBonus]]/P16)</f>
        <v>0.37743190661478598</v>
      </c>
    </row>
    <row r="17" spans="1:20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28"/>
      <c r="N17" s="28"/>
      <c r="O17" s="28"/>
      <c r="P17" s="3">
        <f t="shared" si="1"/>
        <v>278</v>
      </c>
      <c r="Q17" s="3">
        <f t="shared" si="3"/>
        <v>2394</v>
      </c>
      <c r="R17" s="5">
        <f t="shared" si="2"/>
        <v>18900</v>
      </c>
      <c r="S17" s="23">
        <f t="shared" si="4"/>
        <v>7.89</v>
      </c>
      <c r="T17">
        <f>SUM(Table1[[#This Row],[roundEndBonus]]/P17)</f>
        <v>0.35251798561151076</v>
      </c>
    </row>
    <row r="18" spans="1:20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2"/>
      <c r="N18" s="32"/>
      <c r="O18" s="32"/>
      <c r="P18" s="3">
        <f t="shared" si="1"/>
        <v>284</v>
      </c>
      <c r="Q18" s="3">
        <f t="shared" si="3"/>
        <v>2672</v>
      </c>
      <c r="R18" s="5">
        <f t="shared" si="2"/>
        <v>21600</v>
      </c>
      <c r="S18" s="23">
        <f t="shared" si="4"/>
        <v>8.08</v>
      </c>
      <c r="T18">
        <f>SUM(Table1[[#This Row],[roundEndBonus]]/P18)</f>
        <v>0.38028169014084506</v>
      </c>
    </row>
    <row r="19" spans="1:20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28"/>
      <c r="N19" s="28"/>
      <c r="O19" s="28"/>
      <c r="P19" s="3">
        <f t="shared" si="1"/>
        <v>304</v>
      </c>
      <c r="Q19" s="3">
        <f t="shared" si="3"/>
        <v>2956</v>
      </c>
      <c r="R19" s="5">
        <f t="shared" si="2"/>
        <v>24000</v>
      </c>
      <c r="S19" s="23">
        <f t="shared" si="4"/>
        <v>8.1199999999999992</v>
      </c>
      <c r="T19">
        <f>SUM(Table1[[#This Row],[roundEndBonus]]/P19)</f>
        <v>0.36842105263157893</v>
      </c>
    </row>
    <row r="20" spans="1:20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2"/>
      <c r="N20" s="32"/>
      <c r="O20" s="32"/>
      <c r="P20" s="3">
        <f t="shared" si="1"/>
        <v>302</v>
      </c>
      <c r="Q20" s="3">
        <f t="shared" si="3"/>
        <v>3260</v>
      </c>
      <c r="R20" s="5">
        <f t="shared" si="2"/>
        <v>26600</v>
      </c>
      <c r="S20" s="23">
        <f t="shared" si="4"/>
        <v>8.16</v>
      </c>
      <c r="T20">
        <f>SUM(Table1[[#This Row],[roundEndBonus]]/P20)</f>
        <v>0.39735099337748342</v>
      </c>
    </row>
    <row r="21" spans="1:20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28"/>
      <c r="N21" s="28"/>
      <c r="O21" s="28"/>
      <c r="P21" s="3">
        <f t="shared" si="1"/>
        <v>362</v>
      </c>
      <c r="Q21" s="3">
        <f t="shared" si="3"/>
        <v>3562</v>
      </c>
      <c r="R21" s="5">
        <f t="shared" si="2"/>
        <v>32000</v>
      </c>
      <c r="S21" s="23">
        <f t="shared" si="4"/>
        <v>8.98</v>
      </c>
      <c r="T21">
        <f>SUM(Table1[[#This Row],[roundEndBonus]]/P21)</f>
        <v>0.33701657458563539</v>
      </c>
    </row>
    <row r="22" spans="1:20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28"/>
      <c r="N22" s="28"/>
      <c r="O22" s="28"/>
      <c r="P22" s="3">
        <f t="shared" si="1"/>
        <v>306</v>
      </c>
      <c r="Q22" s="3">
        <f t="shared" ref="Q22:Q51" si="6">SUM(P21+Q21)</f>
        <v>3924</v>
      </c>
      <c r="R22" s="5">
        <f>SUM(Q22*Table1[[#This Row],[Gold /HP]])</f>
        <v>35316</v>
      </c>
      <c r="S22" s="23">
        <f t="shared" ref="S22:S51" si="7">SUM(ROUND((R22 / Q22),2))</f>
        <v>9</v>
      </c>
      <c r="T22">
        <f>SUM(Table1[[#This Row],[roundEndBonus]]/P22)</f>
        <v>0.40522875816993464</v>
      </c>
    </row>
    <row r="23" spans="1:20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28"/>
      <c r="N23" s="28"/>
      <c r="O23" s="28"/>
      <c r="P23" s="3">
        <f t="shared" si="1"/>
        <v>310</v>
      </c>
      <c r="Q23" s="3">
        <f t="shared" si="6"/>
        <v>4230</v>
      </c>
      <c r="R23" s="5">
        <f>SUM(Q23*Table1[[#This Row],[Gold /HP]])</f>
        <v>38493</v>
      </c>
      <c r="S23" s="23">
        <f t="shared" si="7"/>
        <v>9.1</v>
      </c>
      <c r="T23">
        <f>SUM(Table1[[#This Row],[roundEndBonus]]/P23)</f>
        <v>0.41935483870967744</v>
      </c>
    </row>
    <row r="24" spans="1:20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28"/>
      <c r="N24" s="28"/>
      <c r="O24" s="28"/>
      <c r="P24" s="3">
        <f t="shared" si="1"/>
        <v>314</v>
      </c>
      <c r="Q24" s="3">
        <f t="shared" si="6"/>
        <v>4540</v>
      </c>
      <c r="R24" s="5">
        <f>SUM(Q24*Table1[[#This Row],[Gold /HP]])</f>
        <v>41768</v>
      </c>
      <c r="S24" s="23">
        <f t="shared" si="7"/>
        <v>9.1999999999999993</v>
      </c>
      <c r="T24">
        <f>SUM(Table1[[#This Row],[roundEndBonus]]/P24)</f>
        <v>0.42038216560509556</v>
      </c>
    </row>
    <row r="25" spans="1:20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28"/>
      <c r="N25" s="28"/>
      <c r="O25" s="28"/>
      <c r="P25" s="3">
        <f t="shared" si="1"/>
        <v>324</v>
      </c>
      <c r="Q25" s="3">
        <f t="shared" si="6"/>
        <v>4854</v>
      </c>
      <c r="R25" s="5">
        <f>SUM(Q25*Table1[[#This Row],[Gold /HP]])</f>
        <v>45142.200000000004</v>
      </c>
      <c r="S25" s="23">
        <f t="shared" si="7"/>
        <v>9.3000000000000007</v>
      </c>
      <c r="T25">
        <f>SUM(Table1[[#This Row],[roundEndBonus]]/P25)</f>
        <v>0.41358024691358025</v>
      </c>
    </row>
    <row r="26" spans="1:20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28"/>
      <c r="N26" s="28"/>
      <c r="O26" s="28"/>
      <c r="P26" s="3">
        <f t="shared" si="1"/>
        <v>356</v>
      </c>
      <c r="Q26" s="3">
        <f t="shared" si="6"/>
        <v>5178</v>
      </c>
      <c r="R26" s="5">
        <f>SUM(Q26*Table1[[#This Row],[Gold /HP]])</f>
        <v>48673.200000000004</v>
      </c>
      <c r="S26" s="23">
        <f t="shared" si="7"/>
        <v>9.4</v>
      </c>
      <c r="T26">
        <f>SUM(Table1[[#This Row],[roundEndBonus]]/P26)</f>
        <v>0.39325842696629215</v>
      </c>
    </row>
    <row r="27" spans="1:20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28"/>
      <c r="N27" s="28"/>
      <c r="O27" s="28"/>
      <c r="P27" s="3">
        <f t="shared" si="1"/>
        <v>352</v>
      </c>
      <c r="Q27" s="3">
        <f t="shared" si="6"/>
        <v>5534</v>
      </c>
      <c r="R27" s="5">
        <f>SUM(Q27*Table1[[#This Row],[Gold /HP]])</f>
        <v>52573</v>
      </c>
      <c r="S27" s="23">
        <f t="shared" si="7"/>
        <v>9.5</v>
      </c>
      <c r="T27">
        <f>SUM(Table1[[#This Row],[roundEndBonus]]/P27)</f>
        <v>0.40340909090909088</v>
      </c>
    </row>
    <row r="28" spans="1:20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28"/>
      <c r="N28" s="28"/>
      <c r="O28" s="28"/>
      <c r="P28" s="3">
        <f t="shared" si="1"/>
        <v>341</v>
      </c>
      <c r="Q28" s="3">
        <f t="shared" si="6"/>
        <v>5886</v>
      </c>
      <c r="R28" s="5">
        <f>SUM(Q28*Table1[[#This Row],[Gold /HP]])</f>
        <v>56505.599999999999</v>
      </c>
      <c r="S28" s="23">
        <f t="shared" si="7"/>
        <v>9.6</v>
      </c>
      <c r="T28">
        <f>SUM(Table1[[#This Row],[roundEndBonus]]/P28)</f>
        <v>0.42521994134897362</v>
      </c>
    </row>
    <row r="29" spans="1:20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28"/>
      <c r="N29" s="28"/>
      <c r="O29" s="28"/>
      <c r="P29" s="3">
        <f t="shared" si="1"/>
        <v>364</v>
      </c>
      <c r="Q29" s="3">
        <f t="shared" si="6"/>
        <v>6227</v>
      </c>
      <c r="R29" s="5">
        <f>SUM(Q29*Table1[[#This Row],[Gold /HP]])</f>
        <v>60401.899999999994</v>
      </c>
      <c r="S29" s="23">
        <f t="shared" si="7"/>
        <v>9.6999999999999993</v>
      </c>
      <c r="T29">
        <f>SUM(Table1[[#This Row],[roundEndBonus]]/P29)</f>
        <v>0.40659340659340659</v>
      </c>
    </row>
    <row r="30" spans="1:20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28"/>
      <c r="N30" s="28"/>
      <c r="O30" s="28"/>
      <c r="P30" s="3">
        <f t="shared" si="1"/>
        <v>370</v>
      </c>
      <c r="Q30" s="3">
        <f t="shared" si="6"/>
        <v>6591</v>
      </c>
      <c r="R30" s="5">
        <f>SUM(Q30*Table1[[#This Row],[Gold /HP]])</f>
        <v>64591.8</v>
      </c>
      <c r="S30" s="23">
        <f t="shared" si="7"/>
        <v>9.8000000000000007</v>
      </c>
      <c r="T30">
        <f>SUM(Table1[[#This Row],[roundEndBonus]]/P30)</f>
        <v>0.40540540540540543</v>
      </c>
    </row>
    <row r="31" spans="1:20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28"/>
      <c r="N31" s="28"/>
      <c r="O31" s="28"/>
      <c r="P31" s="3">
        <f t="shared" si="1"/>
        <v>390</v>
      </c>
      <c r="Q31" s="3">
        <f t="shared" si="6"/>
        <v>6961</v>
      </c>
      <c r="R31" s="5">
        <f>SUM(Q31*Table1[[#This Row],[Gold /HP]])</f>
        <v>68913.900000000009</v>
      </c>
      <c r="S31" s="23">
        <f t="shared" si="7"/>
        <v>9.9</v>
      </c>
      <c r="T31">
        <f>SUM(Table1[[#This Row],[roundEndBonus]]/P31)</f>
        <v>0.38974358974358975</v>
      </c>
    </row>
    <row r="32" spans="1:20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28"/>
      <c r="N32" s="28"/>
      <c r="O32" s="28"/>
      <c r="P32" s="3">
        <f t="shared" si="1"/>
        <v>398</v>
      </c>
      <c r="Q32" s="3">
        <f t="shared" si="6"/>
        <v>7351</v>
      </c>
      <c r="R32" s="5">
        <f>SUM(Q32*Table1[[#This Row],[Gold /HP]])</f>
        <v>73510</v>
      </c>
      <c r="S32" s="23">
        <f t="shared" si="7"/>
        <v>10</v>
      </c>
      <c r="T32">
        <f>SUM(Table1[[#This Row],[roundEndBonus]]/P32)</f>
        <v>0.4020100502512563</v>
      </c>
    </row>
    <row r="33" spans="1:20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28"/>
      <c r="N33" s="28"/>
      <c r="O33" s="28"/>
      <c r="P33" s="3">
        <f t="shared" si="1"/>
        <v>412</v>
      </c>
      <c r="Q33" s="3">
        <f t="shared" si="6"/>
        <v>7749</v>
      </c>
      <c r="R33" s="5">
        <f>SUM(Q33*Table1[[#This Row],[Gold /HP]])</f>
        <v>78264.899999999994</v>
      </c>
      <c r="S33" s="23">
        <f t="shared" si="7"/>
        <v>10.1</v>
      </c>
      <c r="T33">
        <f>SUM(Table1[[#This Row],[roundEndBonus]]/P33)</f>
        <v>0.39320388349514562</v>
      </c>
    </row>
    <row r="34" spans="1:20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28"/>
      <c r="N34" s="28"/>
      <c r="O34" s="28"/>
      <c r="P34" s="3">
        <f t="shared" ref="P34:P51" si="8">SUM((H34*G34)+I34)</f>
        <v>435</v>
      </c>
      <c r="Q34" s="3">
        <f t="shared" si="6"/>
        <v>8161</v>
      </c>
      <c r="R34" s="5">
        <f>SUM(Q34*Table1[[#This Row],[Gold /HP]])</f>
        <v>83242.2</v>
      </c>
      <c r="S34" s="23">
        <f t="shared" si="7"/>
        <v>10.199999999999999</v>
      </c>
      <c r="T34">
        <f>SUM(Table1[[#This Row],[roundEndBonus]]/P34)</f>
        <v>0.37931034482758619</v>
      </c>
    </row>
    <row r="35" spans="1:20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28"/>
      <c r="N35" s="28"/>
      <c r="O35" s="28"/>
      <c r="P35" s="3">
        <f t="shared" si="8"/>
        <v>446</v>
      </c>
      <c r="Q35" s="3">
        <f t="shared" si="6"/>
        <v>8596</v>
      </c>
      <c r="R35" s="5">
        <f>SUM(Q35*Table1[[#This Row],[Gold /HP]])</f>
        <v>88538.8</v>
      </c>
      <c r="S35" s="23">
        <f t="shared" si="7"/>
        <v>10.3</v>
      </c>
      <c r="T35">
        <f>SUM(Table1[[#This Row],[roundEndBonus]]/P35)</f>
        <v>0.37219730941704038</v>
      </c>
    </row>
    <row r="36" spans="1:20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28"/>
      <c r="N36" s="28"/>
      <c r="O36" s="28"/>
      <c r="P36" s="3">
        <f t="shared" si="8"/>
        <v>468</v>
      </c>
      <c r="Q36" s="3">
        <f t="shared" si="6"/>
        <v>9042</v>
      </c>
      <c r="R36" s="5">
        <f>SUM(Q36*Table1[[#This Row],[Gold /HP]])</f>
        <v>94036.800000000003</v>
      </c>
      <c r="S36" s="23">
        <f t="shared" si="7"/>
        <v>10.4</v>
      </c>
      <c r="T36">
        <f>SUM(Table1[[#This Row],[roundEndBonus]]/P36)</f>
        <v>0.35897435897435898</v>
      </c>
    </row>
    <row r="37" spans="1:20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28"/>
      <c r="N37" s="28"/>
      <c r="O37" s="28"/>
      <c r="P37" s="3">
        <f t="shared" si="8"/>
        <v>476</v>
      </c>
      <c r="Q37" s="3">
        <f t="shared" si="6"/>
        <v>9510</v>
      </c>
      <c r="R37" s="5">
        <f>SUM(Q37*Table1[[#This Row],[Gold /HP]])</f>
        <v>99855</v>
      </c>
      <c r="S37" s="23">
        <f t="shared" si="7"/>
        <v>10.5</v>
      </c>
      <c r="T37">
        <f>SUM(Table1[[#This Row],[roundEndBonus]]/P37)</f>
        <v>0.35714285714285715</v>
      </c>
    </row>
    <row r="38" spans="1:20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28"/>
      <c r="N38" s="28"/>
      <c r="O38" s="28"/>
      <c r="P38" s="3">
        <f t="shared" si="8"/>
        <v>483</v>
      </c>
      <c r="Q38" s="3">
        <f t="shared" si="6"/>
        <v>9986</v>
      </c>
      <c r="R38" s="5">
        <f>SUM(Q38*Table1[[#This Row],[Gold /HP]])</f>
        <v>105851.59999999999</v>
      </c>
      <c r="S38" s="23">
        <f t="shared" si="7"/>
        <v>10.6</v>
      </c>
      <c r="T38">
        <f>SUM(Table1[[#This Row],[roundEndBonus]]/P38)</f>
        <v>0.35817805383022772</v>
      </c>
    </row>
    <row r="39" spans="1:20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28"/>
      <c r="N39" s="28"/>
      <c r="O39" s="28"/>
      <c r="P39" s="3">
        <f t="shared" si="8"/>
        <v>497</v>
      </c>
      <c r="Q39" s="3">
        <f t="shared" si="6"/>
        <v>10469</v>
      </c>
      <c r="R39" s="5">
        <f>SUM(Q39*Table1[[#This Row],[Gold /HP]])</f>
        <v>112018.29999999999</v>
      </c>
      <c r="S39" s="23">
        <f t="shared" si="7"/>
        <v>10.7</v>
      </c>
      <c r="T39">
        <f>SUM(Table1[[#This Row],[roundEndBonus]]/P39)</f>
        <v>0.3501006036217304</v>
      </c>
    </row>
    <row r="40" spans="1:20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28"/>
      <c r="N40" s="28"/>
      <c r="O40" s="28"/>
      <c r="P40" s="3">
        <f t="shared" si="8"/>
        <v>498</v>
      </c>
      <c r="Q40" s="3">
        <f t="shared" si="6"/>
        <v>10966</v>
      </c>
      <c r="R40" s="5">
        <f>SUM(Q40*Table1[[#This Row],[Gold /HP]])</f>
        <v>118432.8</v>
      </c>
      <c r="S40" s="23">
        <f t="shared" si="7"/>
        <v>10.8</v>
      </c>
      <c r="T40">
        <f>SUM(Table1[[#This Row],[roundEndBonus]]/P40)</f>
        <v>0.3534136546184739</v>
      </c>
    </row>
    <row r="41" spans="1:20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28"/>
      <c r="N41" s="28"/>
      <c r="O41" s="28"/>
      <c r="P41" s="3">
        <f t="shared" si="8"/>
        <v>524</v>
      </c>
      <c r="Q41" s="3">
        <f t="shared" si="6"/>
        <v>11464</v>
      </c>
      <c r="R41" s="5">
        <f>SUM(Q41*Table1[[#This Row],[Gold /HP]])</f>
        <v>124957.6</v>
      </c>
      <c r="S41" s="23">
        <f t="shared" si="7"/>
        <v>10.9</v>
      </c>
      <c r="T41">
        <f>SUM(Table1[[#This Row],[roundEndBonus]]/P41)</f>
        <v>0.35877862595419846</v>
      </c>
    </row>
    <row r="42" spans="1:20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28"/>
      <c r="N42" s="28"/>
      <c r="O42" s="28"/>
      <c r="P42" s="3">
        <f t="shared" si="8"/>
        <v>530</v>
      </c>
      <c r="Q42" s="3">
        <f t="shared" si="6"/>
        <v>11988</v>
      </c>
      <c r="R42" s="5">
        <f>SUM(Q42*Table1[[#This Row],[Gold /HP]])</f>
        <v>131868</v>
      </c>
      <c r="S42" s="23">
        <f t="shared" si="7"/>
        <v>11</v>
      </c>
      <c r="T42">
        <f>SUM(Table1[[#This Row],[roundEndBonus]]/P42)</f>
        <v>0.35849056603773582</v>
      </c>
    </row>
    <row r="43" spans="1:20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28"/>
      <c r="N43" s="28"/>
      <c r="O43" s="28"/>
      <c r="P43" s="3">
        <f t="shared" si="8"/>
        <v>542</v>
      </c>
      <c r="Q43" s="3">
        <f t="shared" si="6"/>
        <v>12518</v>
      </c>
      <c r="R43" s="5">
        <f>SUM(Q43*Table1[[#This Row],[Gold /HP]])</f>
        <v>138949.79999999999</v>
      </c>
      <c r="S43" s="23">
        <f t="shared" si="7"/>
        <v>11.1</v>
      </c>
      <c r="T43">
        <f>SUM(Table1[[#This Row],[roundEndBonus]]/P43)</f>
        <v>0.35424354243542433</v>
      </c>
    </row>
    <row r="44" spans="1:20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28"/>
      <c r="N44" s="28"/>
      <c r="O44" s="28"/>
      <c r="P44" s="3">
        <f t="shared" si="8"/>
        <v>554</v>
      </c>
      <c r="Q44" s="3">
        <f t="shared" si="6"/>
        <v>13060</v>
      </c>
      <c r="R44" s="5">
        <f>SUM(Q44*Table1[[#This Row],[Gold /HP]])</f>
        <v>146272</v>
      </c>
      <c r="S44" s="23">
        <f t="shared" si="7"/>
        <v>11.2</v>
      </c>
      <c r="T44">
        <f>SUM(Table1[[#This Row],[roundEndBonus]]/P44)</f>
        <v>0.35018050541516244</v>
      </c>
    </row>
    <row r="45" spans="1:20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28"/>
      <c r="N45" s="28"/>
      <c r="O45" s="28"/>
      <c r="P45" s="3">
        <f t="shared" si="8"/>
        <v>568</v>
      </c>
      <c r="Q45" s="3">
        <f t="shared" si="6"/>
        <v>13614</v>
      </c>
      <c r="R45" s="5">
        <f>SUM(Q45*Table1[[#This Row],[Gold /HP]])</f>
        <v>153838.20000000001</v>
      </c>
      <c r="S45" s="23">
        <f t="shared" si="7"/>
        <v>11.3</v>
      </c>
      <c r="T45">
        <f>SUM(Table1[[#This Row],[roundEndBonus]]/P45)</f>
        <v>0.34859154929577463</v>
      </c>
    </row>
    <row r="46" spans="1:20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28"/>
      <c r="N46" s="28"/>
      <c r="O46" s="28"/>
      <c r="P46" s="3">
        <f t="shared" si="8"/>
        <v>592</v>
      </c>
      <c r="Q46" s="3">
        <f t="shared" si="6"/>
        <v>14182</v>
      </c>
      <c r="R46" s="5">
        <f>SUM(Q46*Table1[[#This Row],[Gold /HP]])</f>
        <v>161674.80000000002</v>
      </c>
      <c r="S46" s="23">
        <f t="shared" si="7"/>
        <v>11.4</v>
      </c>
      <c r="T46">
        <f>SUM(Table1[[#This Row],[roundEndBonus]]/P46)</f>
        <v>0.33783783783783783</v>
      </c>
    </row>
    <row r="47" spans="1:20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28"/>
      <c r="N47" s="28"/>
      <c r="O47" s="28"/>
      <c r="P47" s="3">
        <f t="shared" si="8"/>
        <v>608</v>
      </c>
      <c r="Q47" s="3">
        <f t="shared" si="6"/>
        <v>14774</v>
      </c>
      <c r="R47" s="5">
        <f>SUM(Q47*Table1[[#This Row],[Gold /HP]])</f>
        <v>169901</v>
      </c>
      <c r="S47" s="23">
        <f t="shared" si="7"/>
        <v>11.5</v>
      </c>
      <c r="T47">
        <f>SUM(Table1[[#This Row],[roundEndBonus]]/P47)</f>
        <v>0.33223684210526316</v>
      </c>
    </row>
    <row r="48" spans="1:20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28"/>
      <c r="N48" s="28"/>
      <c r="O48" s="28"/>
      <c r="P48" s="3">
        <f t="shared" si="8"/>
        <v>638</v>
      </c>
      <c r="Q48" s="3">
        <f t="shared" si="6"/>
        <v>15382</v>
      </c>
      <c r="R48" s="5">
        <f>SUM(Q48*Table1[[#This Row],[Gold /HP]])</f>
        <v>178431.19999999998</v>
      </c>
      <c r="S48" s="23">
        <f t="shared" si="7"/>
        <v>11.6</v>
      </c>
      <c r="T48">
        <f>SUM(Table1[[#This Row],[roundEndBonus]]/P48)</f>
        <v>0.32601880877742945</v>
      </c>
    </row>
    <row r="49" spans="1:20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28"/>
      <c r="N49" s="28"/>
      <c r="O49" s="28"/>
      <c r="P49" s="3">
        <f t="shared" si="8"/>
        <v>642</v>
      </c>
      <c r="Q49" s="3">
        <f t="shared" si="6"/>
        <v>16020</v>
      </c>
      <c r="R49" s="5">
        <f>SUM(Q49*Table1[[#This Row],[Gold /HP]])</f>
        <v>187434</v>
      </c>
      <c r="S49" s="23">
        <f t="shared" si="7"/>
        <v>11.7</v>
      </c>
      <c r="T49">
        <f>SUM(Table1[[#This Row],[roundEndBonus]]/P49)</f>
        <v>0.32710280373831774</v>
      </c>
    </row>
    <row r="50" spans="1:20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28"/>
      <c r="N50" s="28"/>
      <c r="O50" s="28"/>
      <c r="P50" s="3">
        <f t="shared" si="8"/>
        <v>646</v>
      </c>
      <c r="Q50" s="3">
        <f t="shared" si="6"/>
        <v>16662</v>
      </c>
      <c r="R50" s="5">
        <f>SUM(Q50*Table1[[#This Row],[Gold /HP]])</f>
        <v>196611.6</v>
      </c>
      <c r="S50" s="23">
        <f t="shared" si="7"/>
        <v>11.8</v>
      </c>
      <c r="T50">
        <f>SUM(Table1[[#This Row],[roundEndBonus]]/P50)</f>
        <v>0.32817337461300311</v>
      </c>
    </row>
    <row r="51" spans="1:20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28"/>
      <c r="N51" s="28"/>
      <c r="O51" s="28"/>
      <c r="P51" s="3">
        <f t="shared" si="8"/>
        <v>655</v>
      </c>
      <c r="Q51" s="3">
        <f t="shared" si="6"/>
        <v>17308</v>
      </c>
      <c r="R51" s="5">
        <f>SUM(Q51*Table1[[#This Row],[Gold /HP]])</f>
        <v>205965.2</v>
      </c>
      <c r="S51" s="23">
        <f t="shared" si="7"/>
        <v>11.9</v>
      </c>
      <c r="T51">
        <f>SUM(Table1[[#This Row],[roundEndBonus]]/P51)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2020-02-08T21:05:12Z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