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250.249\ShareDataPhongBan\QLRRTT\URD\RRLS\URD\"/>
    </mc:Choice>
  </mc:AlternateContent>
  <xr:revisionPtr revIDLastSave="0" documentId="13_ncr:1_{B1F36559-93F2-4532-9B6C-80D88FF1270A}" xr6:coauthVersionLast="47" xr6:coauthVersionMax="47" xr10:uidLastSave="{00000000-0000-0000-0000-000000000000}"/>
  <bookViews>
    <workbookView xWindow="-120" yWindow="-120" windowWidth="29040" windowHeight="15840" xr2:uid="{F3AE320B-557A-404C-8760-D519C8B10A45}"/>
  </bookViews>
  <sheets>
    <sheet name="BM_RRLS_01" sheetId="1" r:id="rId1"/>
    <sheet name="BM_RRLS_02" sheetId="3" r:id="rId2"/>
  </sheets>
  <externalReferences>
    <externalReference r:id="rId3"/>
    <externalReference r:id="rId4"/>
  </externalReferences>
  <definedNames>
    <definedName name="_____t2" hidden="1">#REF!</definedName>
    <definedName name="___a1" localSheetId="0" hidden="1">{"'Sheet1'!$L$16"}</definedName>
    <definedName name="___a1" localSheetId="1" hidden="1">{"'Sheet1'!$L$16"}</definedName>
    <definedName name="___a1" hidden="1">{"'Sheet1'!$L$16"}</definedName>
    <definedName name="___T01" hidden="1">#REF!</definedName>
    <definedName name="__a1" localSheetId="0" hidden="1">{"'Sheet1'!$L$16"}</definedName>
    <definedName name="__a1" localSheetId="1" hidden="1">{"'Sheet1'!$L$16"}</definedName>
    <definedName name="__a1" hidden="1">{"'Sheet1'!$L$16"}</definedName>
    <definedName name="__a2" localSheetId="0" hidden="1">{"'Sheet1'!$L$16"}</definedName>
    <definedName name="__a2" localSheetId="1" hidden="1">{"'Sheet1'!$L$16"}</definedName>
    <definedName name="__a2" hidden="1">{"'Sheet1'!$L$16"}</definedName>
    <definedName name="__IntlFixup" hidden="1">TRUE</definedName>
    <definedName name="__T01" hidden="1">#REF!</definedName>
    <definedName name="_a1" localSheetId="0" hidden="1">{"'Sheet1'!$L$16"}</definedName>
    <definedName name="_a1" localSheetId="1" hidden="1">{"'Sheet1'!$L$16"}</definedName>
    <definedName name="_a1" hidden="1">{"'Sheet1'!$L$16"}</definedName>
    <definedName name="_a10" localSheetId="0" hidden="1">{"'Sheet1'!$L$16"}</definedName>
    <definedName name="_a10" localSheetId="1" hidden="1">{"'Sheet1'!$L$16"}</definedName>
    <definedName name="_a10" hidden="1">{"'Sheet1'!$L$16"}</definedName>
    <definedName name="_a11" localSheetId="0" hidden="1">{"'Sheet1'!$L$16"}</definedName>
    <definedName name="_a11" localSheetId="1" hidden="1">{"'Sheet1'!$L$16"}</definedName>
    <definedName name="_a11" hidden="1">{"'Sheet1'!$L$16"}</definedName>
    <definedName name="_a12" localSheetId="0" hidden="1">{"'Sheet1'!$L$16"}</definedName>
    <definedName name="_a12" localSheetId="1" hidden="1">{"'Sheet1'!$L$16"}</definedName>
    <definedName name="_a12" hidden="1">{"'Sheet1'!$L$16"}</definedName>
    <definedName name="_a13" localSheetId="0" hidden="1">{"'Sheet1'!$L$16"}</definedName>
    <definedName name="_a13" localSheetId="1" hidden="1">{"'Sheet1'!$L$16"}</definedName>
    <definedName name="_a13" hidden="1">{"'Sheet1'!$L$16"}</definedName>
    <definedName name="_a14" localSheetId="0" hidden="1">{"'Sheet1'!$L$16"}</definedName>
    <definedName name="_a14" localSheetId="1" hidden="1">{"'Sheet1'!$L$16"}</definedName>
    <definedName name="_a14" hidden="1">{"'Sheet1'!$L$16"}</definedName>
    <definedName name="_a18" localSheetId="0" hidden="1">{"'Sheet1'!$L$16"}</definedName>
    <definedName name="_a18" localSheetId="1" hidden="1">{"'Sheet1'!$L$16"}</definedName>
    <definedName name="_a18" hidden="1">{"'Sheet1'!$L$16"}</definedName>
    <definedName name="_a2" localSheetId="0" hidden="1">{"'Sheet1'!$L$16"}</definedName>
    <definedName name="_a2" localSheetId="1" hidden="1">{"'Sheet1'!$L$16"}</definedName>
    <definedName name="_a2" hidden="1">{"'Sheet1'!$L$16"}</definedName>
    <definedName name="_a20" localSheetId="0" hidden="1">{"'Sheet1'!$L$16"}</definedName>
    <definedName name="_a20" localSheetId="1" hidden="1">{"'Sheet1'!$L$16"}</definedName>
    <definedName name="_a20" hidden="1">{"'Sheet1'!$L$16"}</definedName>
    <definedName name="_a3" localSheetId="0" hidden="1">{"'Sheet1'!$L$16"}</definedName>
    <definedName name="_a3" localSheetId="1" hidden="1">{"'Sheet1'!$L$16"}</definedName>
    <definedName name="_a3" hidden="1">{"'Sheet1'!$L$16"}</definedName>
    <definedName name="_a4" localSheetId="0" hidden="1">{"'Sheet1'!$L$16"}</definedName>
    <definedName name="_a4" localSheetId="1" hidden="1">{"'Sheet1'!$L$16"}</definedName>
    <definedName name="_a4" hidden="1">{"'Sheet1'!$L$16"}</definedName>
    <definedName name="_a5" localSheetId="0" hidden="1">{"'Sheet1'!$L$16"}</definedName>
    <definedName name="_a5" localSheetId="1" hidden="1">{"'Sheet1'!$L$16"}</definedName>
    <definedName name="_a5" hidden="1">{"'Sheet1'!$L$16"}</definedName>
    <definedName name="_a7" localSheetId="0" hidden="1">{"'Sheet1'!$L$16"}</definedName>
    <definedName name="_a7" localSheetId="1" hidden="1">{"'Sheet1'!$L$16"}</definedName>
    <definedName name="_a7" hidden="1">{"'Sheet1'!$L$16"}</definedName>
    <definedName name="_a8" localSheetId="0" hidden="1">{"'Sheet1'!$L$16"}</definedName>
    <definedName name="_a8" localSheetId="1" hidden="1">{"'Sheet1'!$L$16"}</definedName>
    <definedName name="_a8" hidden="1">{"'Sheet1'!$L$16"}</definedName>
    <definedName name="_a9" localSheetId="0" hidden="1">{"'Sheet1'!$L$16"}</definedName>
    <definedName name="_a9" localSheetId="1" hidden="1">{"'Sheet1'!$L$16"}</definedName>
    <definedName name="_a9" hidden="1">{"'Sheet1'!$L$16"}</definedName>
    <definedName name="_f5" localSheetId="0" hidden="1">{"'Sheet1'!$L$16"}</definedName>
    <definedName name="_f5" localSheetId="1" hidden="1">{"'Sheet1'!$L$16"}</definedName>
    <definedName name="_f5" hidden="1">{"'Sheet1'!$L$16"}</definedName>
    <definedName name="_Fill" hidden="1">#REF!</definedName>
    <definedName name="_xlnm._FilterDatabase" hidden="1">#REF!</definedName>
    <definedName name="_hu14" localSheetId="0" hidden="1">{"'Sheet1'!$L$16"}</definedName>
    <definedName name="_hu14" localSheetId="1" hidden="1">{"'Sheet1'!$L$16"}</definedName>
    <definedName name="_hu14" hidden="1">{"'Sheet1'!$L$16"}</definedName>
    <definedName name="_Key1" hidden="1">#REF!</definedName>
    <definedName name="_Key2" hidden="1">#REF!</definedName>
    <definedName name="_NS03" localSheetId="0" hidden="1">{"'Sheet1'!$L$16"}</definedName>
    <definedName name="_NS03" localSheetId="1" hidden="1">{"'Sheet1'!$L$16"}</definedName>
    <definedName name="_NS03" hidden="1">{"'Sheet1'!$L$16"}</definedName>
    <definedName name="_NSO2" localSheetId="0" hidden="1">{"'Sheet1'!$L$16"}</definedName>
    <definedName name="_NSO2" localSheetId="1" hidden="1">{"'Sheet1'!$L$16"}</definedName>
    <definedName name="_NSO2" hidden="1">{"'Sheet1'!$L$16"}</definedName>
    <definedName name="_Order1" hidden="1">255</definedName>
    <definedName name="_Order2" hidden="1">255</definedName>
    <definedName name="_Sort" hidden="1">#REF!</definedName>
    <definedName name="_T01" hidden="1">#REF!</definedName>
    <definedName name="AAAAAAAAAAAAA" hidden="1">#REF!</definedName>
    <definedName name="AccessDatabase" hidden="1">"C:\Documents and Settings\trong.tran\My Documents\Phieu thu chi.mdb"</definedName>
    <definedName name="AS2DocOpenMode" hidden="1">"AS2DocumentEdit"</definedName>
    <definedName name="data1" hidden="1">#REF!</definedName>
    <definedName name="data2" hidden="1">#REF!</definedName>
    <definedName name="data3" hidden="1">#REF!</definedName>
    <definedName name="Discount" hidden="1">#REF!</definedName>
    <definedName name="display_area_2" hidden="1">#REF!</definedName>
    <definedName name="dsakhfiuwalsd" hidden="1">#REF!</definedName>
    <definedName name="dsfasdjfsafdsaf" hidden="1">#REF!</definedName>
    <definedName name="e" localSheetId="0" hidden="1">{"'Sheet1'!$L$16"}</definedName>
    <definedName name="e" localSheetId="1" hidden="1">{"'Sheet1'!$L$16"}</definedName>
    <definedName name="e" hidden="1">{"'Sheet1'!$L$16"}</definedName>
    <definedName name="ExactAddinConnection" hidden="1">"200"</definedName>
    <definedName name="ExactAddinConnection.002" hidden="1">"NEVN;002;ACS1;1"</definedName>
    <definedName name="ExactAddinConnection.034" hidden="1">"NOIVU;034;gl4;1"</definedName>
    <definedName name="ExactAddinConnection.200" hidden="1">"MAYCHU2;200;yen;0"</definedName>
    <definedName name="ExactAddinReports" hidden="1">24</definedName>
    <definedName name="fa" localSheetId="0" hidden="1">{"'Sheet1'!$L$16"}</definedName>
    <definedName name="fa" localSheetId="1" hidden="1">{"'Sheet1'!$L$16"}</definedName>
    <definedName name="fa" hidden="1">{"'Sheet1'!$L$16"}</definedName>
    <definedName name="FCode" hidden="1">#REF!</definedName>
    <definedName name="hanh" localSheetId="0" hidden="1">{"'Sheet1'!$L$16"}</definedName>
    <definedName name="hanh" localSheetId="1" hidden="1">{"'Sheet1'!$L$16"}</definedName>
    <definedName name="hanh" hidden="1">{"'Sheet1'!$L$16"}</definedName>
    <definedName name="hfjjgjgjg" localSheetId="0" hidden="1">{"'Sheet1'!$L$16"}</definedName>
    <definedName name="hfjjgjgjg" localSheetId="1" hidden="1">{"'Sheet1'!$L$16"}</definedName>
    <definedName name="hfjjgjgjg" hidden="1">{"'Sheet1'!$L$16"}</definedName>
    <definedName name="hhhh" localSheetId="0" hidden="1">{"'Sheet1'!$L$16"}</definedName>
    <definedName name="hhhh" localSheetId="1" hidden="1">{"'Sheet1'!$L$16"}</definedName>
    <definedName name="hhhh" hidden="1">{"'Sheet1'!$L$16"}</definedName>
    <definedName name="HiddenRows" hidden="1">#REF!</definedName>
    <definedName name="htg" localSheetId="0" hidden="1">{#N/A,#N/A,TRUE,"BT M200 da 10x20"}</definedName>
    <definedName name="htg" localSheetId="1" hidden="1">{#N/A,#N/A,TRUE,"BT M200 da 10x20"}</definedName>
    <definedName name="htg" hidden="1">{#N/A,#N/A,TRUE,"BT M200 da 10x20"}</definedName>
    <definedName name="HTML_CodePage" hidden="1">950</definedName>
    <definedName name="HTML_Control" localSheetId="0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localSheetId="1" hidden="1">{"'Sheet1'!$L$16"}</definedName>
    <definedName name="huy" hidden="1">{"'Sheet1'!$L$16"}</definedName>
    <definedName name="JUN" localSheetId="0" hidden="1">{"'Sheet1'!$L$16"}</definedName>
    <definedName name="JUN" localSheetId="1" hidden="1">{"'Sheet1'!$L$16"}</definedName>
    <definedName name="JUN" hidden="1">{"'Sheet1'!$L$16"}</definedName>
    <definedName name="lan" localSheetId="0" hidden="1">{#N/A,#N/A,TRUE,"BT M200 da 10x20"}</definedName>
    <definedName name="lan" localSheetId="1" hidden="1">{#N/A,#N/A,TRUE,"BT M200 da 10x20"}</definedName>
    <definedName name="lan" hidden="1">{#N/A,#N/A,TRUE,"BT M200 da 10x20"}</definedName>
    <definedName name="long" localSheetId="0" hidden="1">{"'Sheet1'!$L$16"}</definedName>
    <definedName name="long" localSheetId="1" hidden="1">{"'Sheet1'!$L$16"}</definedName>
    <definedName name="long" hidden="1">{"'Sheet1'!$L$16"}</definedName>
    <definedName name="n" hidden="1">#REF!</definedName>
    <definedName name="Nam" hidden="1">#REF!</definedName>
    <definedName name="nnnnnnnnnnnnnnn" hidden="1">#REF!</definedName>
    <definedName name="NPP" hidden="1">#REF!</definedName>
    <definedName name="OrderTable" hidden="1">#REF!</definedName>
    <definedName name="Popn" localSheetId="0" hidden="1">{"'Sheet1'!$L$16"}</definedName>
    <definedName name="Popn" localSheetId="1" hidden="1">{"'Sheet1'!$L$16"}</definedName>
    <definedName name="Popn" hidden="1">{"'Sheet1'!$L$16"}</definedName>
    <definedName name="ProdForm" hidden="1">#REF!</definedName>
    <definedName name="Product" hidden="1">#REF!</definedName>
    <definedName name="q" hidden="1">#REF!</definedName>
    <definedName name="RCArea" hidden="1">#REF!</definedName>
    <definedName name="SpecialPrice" hidden="1">#REF!</definedName>
    <definedName name="tbl_ProdInfo" hidden="1">#REF!</definedName>
    <definedName name="UGVG" localSheetId="0" hidden="1">{#N/A,#N/A,TRUE,"BT M200 da 10x20"}</definedName>
    <definedName name="UGVG" localSheetId="1" hidden="1">{#N/A,#N/A,TRUE,"BT M200 da 10x20"}</definedName>
    <definedName name="UGVG" hidden="1">{#N/A,#N/A,TRUE,"BT M200 da 10x20"}</definedName>
    <definedName name="wf" localSheetId="0" hidden="1">#REF!</definedName>
    <definedName name="wf" localSheetId="1" hidden="1">#REF!</definedName>
    <definedName name="wf" hidden="1">[1]T.Tinh!#REF!</definedName>
    <definedName name="wrn.BAOCAO." localSheetId="0" hidden="1">{#N/A,#N/A,FALSE,"sum";#N/A,#N/A,FALSE,"MARTV";#N/A,#N/A,FALSE,"APRTV"}</definedName>
    <definedName name="wrn.BAOCAO." localSheetId="1" hidden="1">{#N/A,#N/A,FALSE,"sum";#N/A,#N/A,FALSE,"MARTV";#N/A,#N/A,FALSE,"APRTV"}</definedName>
    <definedName name="wrn.BAOCAO." hidden="1">{#N/A,#N/A,FALSE,"sum";#N/A,#N/A,FALSE,"MARTV";#N/A,#N/A,FALSE,"APRTV"}</definedName>
    <definedName name="wrn.chi._.tiÆt." localSheetId="0" hidden="1">{#N/A,#N/A,FALSE,"Chi tiÆt"}</definedName>
    <definedName name="wrn.chi._.tiÆt." localSheetId="1" hidden="1">{#N/A,#N/A,FALSE,"Chi tiÆt"}</definedName>
    <definedName name="wrn.chi._.tiÆt." hidden="1">{#N/A,#N/A,FALSE,"Chi tiÆt"}</definedName>
    <definedName name="wrn.tuan." localSheetId="0" hidden="1">{#N/A,#N/A,FALSE,"LEDGERSUMARY"}</definedName>
    <definedName name="wrn.tuan." localSheetId="1" hidden="1">{#N/A,#N/A,FALSE,"LEDGERSUMARY"}</definedName>
    <definedName name="wrn.tuan." hidden="1">{#N/A,#N/A,FALSE,"LEDGERSUMARY"}</definedName>
    <definedName name="wrn.vd." localSheetId="0" hidden="1">{#N/A,#N/A,TRUE,"BT M200 da 10x20"}</definedName>
    <definedName name="wrn.vd." localSheetId="1" hidden="1">{#N/A,#N/A,TRUE,"BT M200 da 10x20"}</definedName>
    <definedName name="wrn.vd." hidden="1">{#N/A,#N/A,TRUE,"BT M200 da 10x20"}</definedName>
    <definedName name="Z_F0C8E203_0007_4032_BD25_AF3A312A9E1D_.wvu.Rows" localSheetId="0" hidden="1">BM_RRLS_01!$15:$15,BM_RRLS_01!$26:$26</definedName>
    <definedName name="Z_F0C8E203_0007_4032_BD25_AF3A312A9E1D_.wvu.Rows" localSheetId="1" hidden="1">BM_RRLS_02!$14:$14,BM_RRLS_02!$25:$25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Y31" i="1" l="1"/>
  <c r="Z31" i="1"/>
  <c r="D40" i="1" l="1"/>
  <c r="G105" i="1"/>
  <c r="O73" i="1"/>
  <c r="O74" i="1" s="1"/>
  <c r="F73" i="1"/>
  <c r="F74" i="1" s="1"/>
  <c r="V72" i="1"/>
  <c r="V73" i="1" s="1"/>
  <c r="V74" i="1" s="1"/>
  <c r="U72" i="1"/>
  <c r="U73" i="1" s="1"/>
  <c r="U74" i="1" s="1"/>
  <c r="T72" i="1"/>
  <c r="T73" i="1" s="1"/>
  <c r="T74" i="1" s="1"/>
  <c r="S72" i="1"/>
  <c r="S73" i="1" s="1"/>
  <c r="S74" i="1" s="1"/>
  <c r="R72" i="1"/>
  <c r="R73" i="1" s="1"/>
  <c r="R74" i="1" s="1"/>
  <c r="Q72" i="1"/>
  <c r="Q73" i="1" s="1"/>
  <c r="Q74" i="1" s="1"/>
  <c r="P72" i="1"/>
  <c r="P73" i="1" s="1"/>
  <c r="P74" i="1" s="1"/>
  <c r="O72" i="1"/>
  <c r="N72" i="1"/>
  <c r="N73" i="1" s="1"/>
  <c r="N74" i="1" s="1"/>
  <c r="M72" i="1"/>
  <c r="M73" i="1" s="1"/>
  <c r="M74" i="1" s="1"/>
  <c r="L72" i="1"/>
  <c r="L73" i="1" s="1"/>
  <c r="L74" i="1" s="1"/>
  <c r="K72" i="1"/>
  <c r="K73" i="1" s="1"/>
  <c r="K74" i="1" s="1"/>
  <c r="J72" i="1"/>
  <c r="J73" i="1" s="1"/>
  <c r="J74" i="1" s="1"/>
  <c r="I72" i="1"/>
  <c r="I73" i="1" s="1"/>
  <c r="I74" i="1" s="1"/>
  <c r="H72" i="1"/>
  <c r="H73" i="1" s="1"/>
  <c r="H74" i="1" s="1"/>
  <c r="G72" i="1"/>
  <c r="G73" i="1" s="1"/>
  <c r="G74" i="1" s="1"/>
  <c r="F72" i="1"/>
  <c r="E72" i="1"/>
  <c r="E73" i="1" s="1"/>
  <c r="E74" i="1" s="1"/>
  <c r="D72" i="1"/>
  <c r="D73" i="1" s="1"/>
  <c r="D74" i="1" s="1"/>
  <c r="D62" i="1"/>
  <c r="I61" i="1"/>
  <c r="I62" i="1" s="1"/>
  <c r="H61" i="1"/>
  <c r="H62" i="1" s="1"/>
  <c r="G61" i="1"/>
  <c r="G62" i="1" s="1"/>
  <c r="F61" i="1"/>
  <c r="F62" i="1" s="1"/>
  <c r="E61" i="1"/>
  <c r="E62" i="1" s="1"/>
  <c r="D61" i="1"/>
  <c r="H56" i="1" l="1"/>
  <c r="H93" i="1" s="1"/>
  <c r="H94" i="1" s="1"/>
  <c r="P56" i="1"/>
  <c r="P93" i="1" s="1"/>
  <c r="P94" i="1" s="1"/>
  <c r="I56" i="1"/>
  <c r="I93" i="1" s="1"/>
  <c r="I94" i="1" s="1"/>
  <c r="V42" i="1"/>
  <c r="U42" i="1"/>
  <c r="Q56" i="1"/>
  <c r="Q93" i="1" s="1"/>
  <c r="Q94" i="1" s="1"/>
  <c r="S55" i="1"/>
  <c r="S90" i="1" s="1"/>
  <c r="S91" i="1" s="1"/>
  <c r="M42" i="1"/>
  <c r="F42" i="1"/>
  <c r="T55" i="1"/>
  <c r="T90" i="1" s="1"/>
  <c r="T91" i="1" s="1"/>
  <c r="D55" i="1"/>
  <c r="D90" i="1" s="1"/>
  <c r="D91" i="1" s="1"/>
  <c r="N42" i="1"/>
  <c r="W74" i="1"/>
  <c r="O56" i="1"/>
  <c r="O93" i="1" s="1"/>
  <c r="O94" i="1" s="1"/>
  <c r="G56" i="1"/>
  <c r="G93" i="1" s="1"/>
  <c r="G94" i="1" s="1"/>
  <c r="R55" i="1"/>
  <c r="R90" i="1" s="1"/>
  <c r="R91" i="1" s="1"/>
  <c r="J55" i="1"/>
  <c r="J90" i="1" s="1"/>
  <c r="J91" i="1" s="1"/>
  <c r="T42" i="1"/>
  <c r="L42" i="1"/>
  <c r="D42" i="1"/>
  <c r="U56" i="1"/>
  <c r="U93" i="1" s="1"/>
  <c r="U94" i="1" s="1"/>
  <c r="E56" i="1"/>
  <c r="E93" i="1" s="1"/>
  <c r="E94" i="1" s="1"/>
  <c r="P55" i="1"/>
  <c r="P90" i="1" s="1"/>
  <c r="P91" i="1" s="1"/>
  <c r="R42" i="1"/>
  <c r="U55" i="1"/>
  <c r="U90" i="1" s="1"/>
  <c r="U91" i="1" s="1"/>
  <c r="E55" i="1"/>
  <c r="E90" i="1" s="1"/>
  <c r="E91" i="1" s="1"/>
  <c r="V56" i="1"/>
  <c r="V93" i="1" s="1"/>
  <c r="V94" i="1" s="1"/>
  <c r="N56" i="1"/>
  <c r="N93" i="1" s="1"/>
  <c r="N94" i="1" s="1"/>
  <c r="F56" i="1"/>
  <c r="F93" i="1" s="1"/>
  <c r="F94" i="1" s="1"/>
  <c r="Q55" i="1"/>
  <c r="Q90" i="1" s="1"/>
  <c r="Q91" i="1" s="1"/>
  <c r="I55" i="1"/>
  <c r="I90" i="1" s="1"/>
  <c r="I91" i="1" s="1"/>
  <c r="S42" i="1"/>
  <c r="K42" i="1"/>
  <c r="O42" i="1"/>
  <c r="M56" i="1"/>
  <c r="M93" i="1" s="1"/>
  <c r="M94" i="1" s="1"/>
  <c r="H55" i="1"/>
  <c r="H90" i="1" s="1"/>
  <c r="H91" i="1" s="1"/>
  <c r="J42" i="1"/>
  <c r="R56" i="1"/>
  <c r="R93" i="1" s="1"/>
  <c r="R94" i="1" s="1"/>
  <c r="J56" i="1"/>
  <c r="J93" i="1" s="1"/>
  <c r="J94" i="1" s="1"/>
  <c r="M55" i="1"/>
  <c r="M90" i="1" s="1"/>
  <c r="M91" i="1" s="1"/>
  <c r="G42" i="1"/>
  <c r="T56" i="1"/>
  <c r="T93" i="1" s="1"/>
  <c r="T94" i="1" s="1"/>
  <c r="L56" i="1"/>
  <c r="L93" i="1" s="1"/>
  <c r="L94" i="1" s="1"/>
  <c r="D56" i="1"/>
  <c r="D93" i="1" s="1"/>
  <c r="D94" i="1" s="1"/>
  <c r="O55" i="1"/>
  <c r="O90" i="1" s="1"/>
  <c r="O91" i="1" s="1"/>
  <c r="G55" i="1"/>
  <c r="G90" i="1" s="1"/>
  <c r="G91" i="1" s="1"/>
  <c r="Q42" i="1"/>
  <c r="I42" i="1"/>
  <c r="S56" i="1"/>
  <c r="S93" i="1" s="1"/>
  <c r="S94" i="1" s="1"/>
  <c r="K56" i="1"/>
  <c r="K93" i="1" s="1"/>
  <c r="K94" i="1" s="1"/>
  <c r="V55" i="1"/>
  <c r="V90" i="1" s="1"/>
  <c r="V91" i="1" s="1"/>
  <c r="N55" i="1"/>
  <c r="N90" i="1" s="1"/>
  <c r="N91" i="1" s="1"/>
  <c r="F55" i="1"/>
  <c r="F90" i="1" s="1"/>
  <c r="F91" i="1" s="1"/>
  <c r="P42" i="1"/>
  <c r="H42" i="1"/>
  <c r="K55" i="1"/>
  <c r="K90" i="1" s="1"/>
  <c r="K91" i="1" s="1"/>
  <c r="E42" i="1"/>
  <c r="L55" i="1"/>
  <c r="L90" i="1" s="1"/>
  <c r="L91" i="1" s="1"/>
  <c r="D39" i="1"/>
  <c r="D41" i="1"/>
  <c r="W94" i="1" l="1"/>
  <c r="W95" i="1" s="1"/>
  <c r="W91" i="1"/>
  <c r="W92" i="1" s="1"/>
  <c r="Q43" i="1"/>
  <c r="Q54" i="1" s="1"/>
  <c r="Q87" i="1" s="1"/>
  <c r="Q88" i="1" s="1"/>
  <c r="I43" i="1"/>
  <c r="I54" i="1" s="1"/>
  <c r="I87" i="1" s="1"/>
  <c r="I88" i="1" s="1"/>
  <c r="O43" i="1"/>
  <c r="O54" i="1" s="1"/>
  <c r="O87" i="1" s="1"/>
  <c r="O88" i="1" s="1"/>
  <c r="P43" i="1"/>
  <c r="P54" i="1" s="1"/>
  <c r="P87" i="1" s="1"/>
  <c r="P88" i="1" s="1"/>
  <c r="H43" i="1"/>
  <c r="H53" i="1" s="1"/>
  <c r="H84" i="1" s="1"/>
  <c r="H85" i="1" s="1"/>
  <c r="L43" i="1"/>
  <c r="L54" i="1" s="1"/>
  <c r="L87" i="1" s="1"/>
  <c r="L88" i="1" s="1"/>
  <c r="G43" i="1"/>
  <c r="G53" i="1" s="1"/>
  <c r="G84" i="1" s="1"/>
  <c r="G85" i="1" s="1"/>
  <c r="T43" i="1"/>
  <c r="T54" i="1" s="1"/>
  <c r="T87" i="1" s="1"/>
  <c r="T88" i="1" s="1"/>
  <c r="D43" i="1"/>
  <c r="D54" i="1" s="1"/>
  <c r="D87" i="1" s="1"/>
  <c r="D88" i="1" s="1"/>
  <c r="V43" i="1"/>
  <c r="N43" i="1"/>
  <c r="N54" i="1" s="1"/>
  <c r="N87" i="1" s="1"/>
  <c r="N88" i="1" s="1"/>
  <c r="F43" i="1"/>
  <c r="U43" i="1"/>
  <c r="M43" i="1"/>
  <c r="E43" i="1"/>
  <c r="E54" i="1" s="1"/>
  <c r="E87" i="1" s="1"/>
  <c r="E88" i="1" s="1"/>
  <c r="R43" i="1"/>
  <c r="R54" i="1" s="1"/>
  <c r="R87" i="1" s="1"/>
  <c r="R88" i="1" s="1"/>
  <c r="J43" i="1"/>
  <c r="J53" i="1" s="1"/>
  <c r="J84" i="1" s="1"/>
  <c r="J85" i="1" s="1"/>
  <c r="K43" i="1"/>
  <c r="K54" i="1" s="1"/>
  <c r="K87" i="1" s="1"/>
  <c r="K88" i="1" s="1"/>
  <c r="S43" i="1"/>
  <c r="S53" i="1" s="1"/>
  <c r="S84" i="1" s="1"/>
  <c r="S85" i="1" s="1"/>
  <c r="P53" i="1"/>
  <c r="P84" i="1" s="1"/>
  <c r="P85" i="1" s="1"/>
  <c r="S52" i="1"/>
  <c r="S81" i="1" s="1"/>
  <c r="S82" i="1" s="1"/>
  <c r="K52" i="1"/>
  <c r="K81" i="1" s="1"/>
  <c r="K82" i="1" s="1"/>
  <c r="V51" i="1"/>
  <c r="V78" i="1" s="1"/>
  <c r="V79" i="1" s="1"/>
  <c r="N51" i="1"/>
  <c r="N78" i="1" s="1"/>
  <c r="N79" i="1" s="1"/>
  <c r="F51" i="1"/>
  <c r="F78" i="1" s="1"/>
  <c r="F79" i="1" s="1"/>
  <c r="I52" i="1"/>
  <c r="I81" i="1" s="1"/>
  <c r="I82" i="1" s="1"/>
  <c r="L51" i="1"/>
  <c r="L78" i="1" s="1"/>
  <c r="L79" i="1" s="1"/>
  <c r="N52" i="1"/>
  <c r="N81" i="1" s="1"/>
  <c r="N82" i="1" s="1"/>
  <c r="R52" i="1"/>
  <c r="R81" i="1" s="1"/>
  <c r="R82" i="1" s="1"/>
  <c r="J52" i="1"/>
  <c r="J81" i="1" s="1"/>
  <c r="J82" i="1" s="1"/>
  <c r="U51" i="1"/>
  <c r="U78" i="1" s="1"/>
  <c r="U79" i="1" s="1"/>
  <c r="M51" i="1"/>
  <c r="M78" i="1" s="1"/>
  <c r="M79" i="1" s="1"/>
  <c r="E51" i="1"/>
  <c r="E78" i="1" s="1"/>
  <c r="E79" i="1" s="1"/>
  <c r="V52" i="1"/>
  <c r="V81" i="1" s="1"/>
  <c r="V82" i="1" s="1"/>
  <c r="Q51" i="1"/>
  <c r="Q78" i="1" s="1"/>
  <c r="Q79" i="1" s="1"/>
  <c r="Q52" i="1"/>
  <c r="Q81" i="1" s="1"/>
  <c r="Q82" i="1" s="1"/>
  <c r="T51" i="1"/>
  <c r="T78" i="1" s="1"/>
  <c r="T79" i="1" s="1"/>
  <c r="D51" i="1"/>
  <c r="D78" i="1" s="1"/>
  <c r="D79" i="1" s="1"/>
  <c r="F52" i="1"/>
  <c r="F81" i="1" s="1"/>
  <c r="F82" i="1" s="1"/>
  <c r="P52" i="1"/>
  <c r="P81" i="1" s="1"/>
  <c r="P82" i="1" s="1"/>
  <c r="H52" i="1"/>
  <c r="H81" i="1" s="1"/>
  <c r="H82" i="1" s="1"/>
  <c r="S51" i="1"/>
  <c r="S78" i="1" s="1"/>
  <c r="S79" i="1" s="1"/>
  <c r="K51" i="1"/>
  <c r="K78" i="1" s="1"/>
  <c r="K79" i="1" s="1"/>
  <c r="C64" i="1"/>
  <c r="C63" i="1"/>
  <c r="O52" i="1"/>
  <c r="O81" i="1" s="1"/>
  <c r="O82" i="1" s="1"/>
  <c r="G52" i="1"/>
  <c r="G81" i="1" s="1"/>
  <c r="G82" i="1" s="1"/>
  <c r="R51" i="1"/>
  <c r="R78" i="1" s="1"/>
  <c r="R79" i="1" s="1"/>
  <c r="J51" i="1"/>
  <c r="J78" i="1" s="1"/>
  <c r="J79" i="1" s="1"/>
  <c r="E52" i="1"/>
  <c r="E81" i="1" s="1"/>
  <c r="E82" i="1" s="1"/>
  <c r="P51" i="1"/>
  <c r="P78" i="1" s="1"/>
  <c r="P79" i="1" s="1"/>
  <c r="U52" i="1"/>
  <c r="U81" i="1" s="1"/>
  <c r="U82" i="1" s="1"/>
  <c r="D52" i="1"/>
  <c r="D81" i="1" s="1"/>
  <c r="D82" i="1" s="1"/>
  <c r="I51" i="1"/>
  <c r="I78" i="1" s="1"/>
  <c r="I79" i="1" s="1"/>
  <c r="O51" i="1"/>
  <c r="O78" i="1" s="1"/>
  <c r="O79" i="1" s="1"/>
  <c r="L52" i="1"/>
  <c r="L81" i="1" s="1"/>
  <c r="L82" i="1" s="1"/>
  <c r="T52" i="1"/>
  <c r="T81" i="1" s="1"/>
  <c r="T82" i="1" s="1"/>
  <c r="H51" i="1"/>
  <c r="H78" i="1" s="1"/>
  <c r="H79" i="1" s="1"/>
  <c r="M52" i="1"/>
  <c r="M81" i="1" s="1"/>
  <c r="M82" i="1" s="1"/>
  <c r="G51" i="1"/>
  <c r="G78" i="1" s="1"/>
  <c r="G79" i="1" s="1"/>
  <c r="O53" i="1" l="1"/>
  <c r="O84" i="1" s="1"/>
  <c r="O85" i="1" s="1"/>
  <c r="J54" i="1"/>
  <c r="J87" i="1" s="1"/>
  <c r="J88" i="1" s="1"/>
  <c r="R53" i="1"/>
  <c r="R84" i="1" s="1"/>
  <c r="R85" i="1" s="1"/>
  <c r="N53" i="1"/>
  <c r="N84" i="1" s="1"/>
  <c r="N85" i="1" s="1"/>
  <c r="S54" i="1"/>
  <c r="S87" i="1" s="1"/>
  <c r="S88" i="1" s="1"/>
  <c r="E53" i="1"/>
  <c r="E84" i="1" s="1"/>
  <c r="E85" i="1" s="1"/>
  <c r="L53" i="1"/>
  <c r="L84" i="1" s="1"/>
  <c r="L85" i="1" s="1"/>
  <c r="K53" i="1"/>
  <c r="K84" i="1" s="1"/>
  <c r="K85" i="1" s="1"/>
  <c r="M54" i="1"/>
  <c r="M87" i="1" s="1"/>
  <c r="M88" i="1" s="1"/>
  <c r="M53" i="1"/>
  <c r="M84" i="1" s="1"/>
  <c r="M85" i="1" s="1"/>
  <c r="Q53" i="1"/>
  <c r="Q84" i="1" s="1"/>
  <c r="Q85" i="1" s="1"/>
  <c r="I53" i="1"/>
  <c r="I84" i="1" s="1"/>
  <c r="I85" i="1" s="1"/>
  <c r="G54" i="1"/>
  <c r="G87" i="1" s="1"/>
  <c r="G88" i="1" s="1"/>
  <c r="G64" i="1"/>
  <c r="E64" i="1"/>
  <c r="F64" i="1"/>
  <c r="D64" i="1"/>
  <c r="I64" i="1"/>
  <c r="H64" i="1"/>
  <c r="U53" i="1"/>
  <c r="U84" i="1" s="1"/>
  <c r="U85" i="1" s="1"/>
  <c r="U54" i="1"/>
  <c r="U87" i="1" s="1"/>
  <c r="U88" i="1" s="1"/>
  <c r="G63" i="1"/>
  <c r="F63" i="1"/>
  <c r="E63" i="1"/>
  <c r="D63" i="1"/>
  <c r="H63" i="1"/>
  <c r="I63" i="1"/>
  <c r="V53" i="1"/>
  <c r="V84" i="1" s="1"/>
  <c r="V85" i="1" s="1"/>
  <c r="V54" i="1"/>
  <c r="V87" i="1" s="1"/>
  <c r="V88" i="1" s="1"/>
  <c r="F53" i="1"/>
  <c r="F84" i="1" s="1"/>
  <c r="F85" i="1" s="1"/>
  <c r="F54" i="1"/>
  <c r="F87" i="1" s="1"/>
  <c r="F88" i="1" s="1"/>
  <c r="H54" i="1"/>
  <c r="H87" i="1" s="1"/>
  <c r="H88" i="1" s="1"/>
  <c r="T53" i="1"/>
  <c r="T84" i="1" s="1"/>
  <c r="T85" i="1" s="1"/>
  <c r="D53" i="1"/>
  <c r="D84" i="1" s="1"/>
  <c r="D85" i="1" s="1"/>
  <c r="W82" i="1"/>
  <c r="W83" i="1" s="1"/>
  <c r="W79" i="1"/>
  <c r="W80" i="1" s="1"/>
  <c r="W88" i="1" l="1"/>
  <c r="W89" i="1" s="1"/>
  <c r="J63" i="1"/>
  <c r="D66" i="1" s="1"/>
  <c r="G106" i="1" s="1"/>
  <c r="J64" i="1"/>
  <c r="W85" i="1"/>
  <c r="W86" i="1" s="1"/>
  <c r="G107" i="1" l="1"/>
</calcChain>
</file>

<file path=xl/sharedStrings.xml><?xml version="1.0" encoding="utf-8"?>
<sst xmlns="http://schemas.openxmlformats.org/spreadsheetml/2006/main" count="745" uniqueCount="492">
  <si>
    <r>
      <t>I.</t>
    </r>
    <r>
      <rPr>
        <b/>
        <sz val="7"/>
        <color theme="1"/>
        <rFont val="Times New Roman"/>
        <family val="1"/>
      </rPr>
      <t xml:space="preserve">                   </t>
    </r>
    <r>
      <rPr>
        <b/>
        <sz val="12"/>
        <color theme="1"/>
        <rFont val="Times New Roman"/>
        <family val="1"/>
      </rPr>
      <t>Đo lường chênh lệch kỳ định lại lãi suất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</si>
  <si>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</si>
  <si>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</si>
  <si>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</si>
  <si>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</si>
  <si>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</si>
  <si>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</si>
  <si>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</si>
  <si>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</si>
  <si>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</si>
  <si>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</si>
  <si>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</si>
  <si>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</si>
  <si>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</si>
  <si>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</si>
  <si>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</si>
  <si>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</si>
  <si>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</si>
  <si>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</si>
  <si>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</si>
  <si>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QH</t>
  </si>
  <si>
    <t>KCL</t>
  </si>
  <si>
    <t>Đến 1N (ON)</t>
  </si>
  <si>
    <t xml:space="preserve"> Đến 1T </t>
  </si>
  <si>
    <t xml:space="preserve"> 1T-3T </t>
  </si>
  <si>
    <t xml:space="preserve"> 3T-6T </t>
  </si>
  <si>
    <t xml:space="preserve"> 6T-9T </t>
  </si>
  <si>
    <t xml:space="preserve"> 9T-12T </t>
  </si>
  <si>
    <t xml:space="preserve"> 1-1.5N </t>
  </si>
  <si>
    <t xml:space="preserve"> 1.5-2N </t>
  </si>
  <si>
    <t xml:space="preserve"> 2-3N </t>
  </si>
  <si>
    <t xml:space="preserve"> 3-4N </t>
  </si>
  <si>
    <t xml:space="preserve"> 4-5N </t>
  </si>
  <si>
    <t xml:space="preserve"> 5-6N </t>
  </si>
  <si>
    <t xml:space="preserve"> 6-7N </t>
  </si>
  <si>
    <t xml:space="preserve"> 7-8N </t>
  </si>
  <si>
    <t xml:space="preserve"> 8-9N </t>
  </si>
  <si>
    <t xml:space="preserve"> 9-10N </t>
  </si>
  <si>
    <t xml:space="preserve"> 10-15N </t>
  </si>
  <si>
    <t xml:space="preserve"> 15-20N </t>
  </si>
  <si>
    <t xml:space="preserve"> &gt;20N </t>
  </si>
  <si>
    <t xml:space="preserve"> Quá hạn </t>
  </si>
  <si>
    <t xml:space="preserve"> Không chịu lãi </t>
  </si>
  <si>
    <t xml:space="preserve"> TỔNG </t>
  </si>
  <si>
    <t>Check</t>
  </si>
  <si>
    <t>Chênh lệch</t>
  </si>
  <si>
    <t>TÀI SẢN</t>
  </si>
  <si>
    <t>Tiền mặt, vàng bạc đá quý</t>
  </si>
  <si>
    <t>II</t>
  </si>
  <si>
    <t>Tiền gửi tại NHNN</t>
  </si>
  <si>
    <t>III</t>
  </si>
  <si>
    <t>Tiền gửi tại và cho vay các TCTD khác</t>
  </si>
  <si>
    <t>IV</t>
  </si>
  <si>
    <t>Chứng khoán kinh doanh</t>
  </si>
  <si>
    <t>V</t>
  </si>
  <si>
    <t>Các công cụ tài chính phái sinh và các TS tài chính khác- TSC</t>
  </si>
  <si>
    <t>VI</t>
  </si>
  <si>
    <t>Cho vay khách hàng (Bao gồm mua nợ)</t>
  </si>
  <si>
    <t>VII</t>
  </si>
  <si>
    <t>Chứng khoán đầu tư</t>
  </si>
  <si>
    <t>VIII</t>
  </si>
  <si>
    <t>Góp vốn đầu tư dài hạn</t>
  </si>
  <si>
    <t>IX</t>
  </si>
  <si>
    <t>TSCĐ và BĐS đầu tư</t>
  </si>
  <si>
    <t>X</t>
  </si>
  <si>
    <t>Các tài sản có khác</t>
  </si>
  <si>
    <t>XI</t>
  </si>
  <si>
    <t>Các khoản lãi và phí phải thu (mục này không dùng tính vào)</t>
  </si>
  <si>
    <t>TỔNG TÀI SẢN</t>
  </si>
  <si>
    <t>NỢ PHẢI TRẢ</t>
  </si>
  <si>
    <t>Tiền gửi của và vay từ NHNN và các TCTD khác</t>
  </si>
  <si>
    <t>Tiền gửi của khách hàng</t>
  </si>
  <si>
    <t>-</t>
  </si>
  <si>
    <t>KKH</t>
  </si>
  <si>
    <t>CKH</t>
  </si>
  <si>
    <t>Các công cụ tài chính phái sinh và các khoản nợ tài chính khác-TSN</t>
  </si>
  <si>
    <t xml:space="preserve"> </t>
  </si>
  <si>
    <t>Vốn tài trợ, uỷ thác đầu tư, cho vay mà TCTD chịu rủi ro</t>
  </si>
  <si>
    <t>Phát hành GTCG</t>
  </si>
  <si>
    <t>Các khoản nợ khác</t>
  </si>
  <si>
    <t>Các khoản lãi và phí phải trả (khoản mục này không tính vào)</t>
  </si>
  <si>
    <t>TỔNG NỢ PHẢI TRẢ</t>
  </si>
  <si>
    <t>Mức chênh lệch nhạy cảm ròng với LS nội bảng</t>
  </si>
  <si>
    <t>Các cam kết ngoại bảng có tác động tới mức độ nhạy cảm với LS của các TS và công nợ (Ròng)</t>
  </si>
  <si>
    <t>Mức CL nhạy cảm với LS nội, ngoại bảng</t>
  </si>
  <si>
    <t>Mức chênh lệch nhạy cảm với LS tích lũy</t>
  </si>
  <si>
    <t xml:space="preserve">II. Các kịch bản kiểm tra sức chịu đựng </t>
  </si>
  <si>
    <t>Thu thập và xử lý các yếu tổ để tính toán kịch bản</t>
  </si>
  <si>
    <t>Yếu tố</t>
  </si>
  <si>
    <t>Công thức</t>
  </si>
  <si>
    <t>Đường cong ZIC</t>
  </si>
  <si>
    <t>Dữ liệu do VCB cung cấp</t>
  </si>
  <si>
    <t>Lãi suất trung bình ngày</t>
  </si>
  <si>
    <t>Bằng LS VNIBOR - VBMA ở các thang kỳ hạn trong 5 năm gần nhất (tham khảo tại sheet LSTB</t>
  </si>
  <si>
    <t>R - parallel</t>
  </si>
  <si>
    <t>Max(Min(400,60%*lãi suất trung bình ngày*10000),100)</t>
  </si>
  <si>
    <t>R-short</t>
  </si>
  <si>
    <t>Max(Min(500, 85%*lãi suất trung bình ngày*10000),100)</t>
  </si>
  <si>
    <t>R - long</t>
  </si>
  <si>
    <t>Max(Min(300, 40%*lãi suất trung bình ngày*10000),100)</t>
  </si>
  <si>
    <t>ABS (Delta R short bucket)</t>
  </si>
  <si>
    <t>ABS(R - short * e^ (- điểm giữa thang kỳ hạn / 4)</t>
  </si>
  <si>
    <t>ABS (Delta R long bucket)</t>
  </si>
  <si>
    <t>RLong × ( 1 - e-mid/4 )</t>
  </si>
  <si>
    <t>Chi tiết kịch bản lãi suất (EVE)</t>
  </si>
  <si>
    <t>Điểm giữa thang kỳ hạn (tk)</t>
  </si>
  <si>
    <t>Tham số</t>
  </si>
  <si>
    <t>KB1</t>
  </si>
  <si>
    <t>Đường cong dịch lên trên với biên độ Rparallel</t>
  </si>
  <si>
    <t>KB2</t>
  </si>
  <si>
    <t>Đường cong dịch xuống dưới với biên độ Rparallel</t>
  </si>
  <si>
    <t>KB3</t>
  </si>
  <si>
    <t xml:space="preserve">Kịch bản dốc hơn. Tăng lãi suất mỗi khung thời gian bằng -0,65* ABS (Delta R short bucket) + 0,9 * ABS (Delta R long bucket)
</t>
  </si>
  <si>
    <t>KB4</t>
  </si>
  <si>
    <t xml:space="preserve">Kịch bản thoải hơn. Tăng lãi suất mỗi khung thời gian bằng +0,8* ABS (Delta R short bucket) - 0,6 * ABS (Delta R long bucket) </t>
  </si>
  <si>
    <t>KB5</t>
  </si>
  <si>
    <t>Lãi suất ngắn hạn tăng, tăng lãi suất mỗi khung thời gian bằng + R - short * e ^ (-mid/4)</t>
  </si>
  <si>
    <t>KB6</t>
  </si>
  <si>
    <t>Lãi suất ngắn hạn giảm, giảm lãi suất mỗi khung thời gian bằng -  R - short * e ^ (-mid/4)</t>
  </si>
  <si>
    <t>III. Đo lường NII</t>
  </si>
  <si>
    <t>Thang kỳ hạn</t>
  </si>
  <si>
    <t>Tổng cộng</t>
  </si>
  <si>
    <t>LK (từ thời điểm báo cáo đến điểm giữa thang kỳ hạn)</t>
  </si>
  <si>
    <t>Thời gian chịu ảnh hưởng LS tại mốc K(tk)</t>
  </si>
  <si>
    <t>Tỷ lệ thay đổi NII/ Tổng tài sản</t>
  </si>
  <si>
    <t>IV. Đo lường EVE</t>
  </si>
  <si>
    <t>Tính toán EVEo</t>
  </si>
  <si>
    <t>Ro * tk</t>
  </si>
  <si>
    <t>DF</t>
  </si>
  <si>
    <t>EVEo</t>
  </si>
  <si>
    <t>Tính toán DeltaEVE</t>
  </si>
  <si>
    <t>Kịch bản</t>
  </si>
  <si>
    <t>Chi tiết</t>
  </si>
  <si>
    <t>Ri</t>
  </si>
  <si>
    <t>EVE</t>
  </si>
  <si>
    <t>Delta EVE</t>
  </si>
  <si>
    <t>Tổng kết</t>
  </si>
  <si>
    <t>Tổng tài sản</t>
  </si>
  <si>
    <t>Thay đổi giá trị vốn kinh tế trên vốn chủ sở hữu</t>
  </si>
  <si>
    <r>
      <t>II.</t>
    </r>
    <r>
      <rPr>
        <b/>
        <sz val="7"/>
        <color theme="1"/>
        <rFont val="Times New Roman"/>
        <family val="1"/>
      </rPr>
      <t xml:space="preserve">                   </t>
    </r>
    <r>
      <rPr>
        <b/>
        <sz val="12"/>
        <color theme="1"/>
        <rFont val="Times New Roman"/>
        <family val="1"/>
      </rPr>
      <t>Tình hình tuân thủ các chỉ số rủi ro lãi suất trên sổ ngân hàng</t>
    </r>
  </si>
  <si>
    <t>TT</t>
  </si>
  <si>
    <t>Chỉ tiêu</t>
  </si>
  <si>
    <t>Hạn mức rủi ro</t>
  </si>
  <si>
    <t>Ngưỡng Đỏ</t>
  </si>
  <si>
    <t>Ngưỡng Vàng</t>
  </si>
  <si>
    <t>Ngưỡng Xanh</t>
  </si>
  <si>
    <t xml:space="preserve">Giá trị thực hiện </t>
  </si>
  <si>
    <t>Tình hình tuân thủ NCB vàng</t>
  </si>
  <si>
    <t>Tình hình tuân thủ NCB Đỏ</t>
  </si>
  <si>
    <t>Tình hình tuân thủ HMRR</t>
  </si>
  <si>
    <t>Trạng thái chênh lệch kỳ định lại lãi suất</t>
  </si>
  <si>
    <t>Tất cả các thang kỳ hạn chạm ngưỡng 0</t>
  </si>
  <si>
    <t>≥90% số thang kỳ hạn chạm ngưỡng 0</t>
  </si>
  <si>
    <t>≥80% và &lt;90% số thang kỳ hạn chạm ngưỡng 0</t>
  </si>
  <si>
    <t>&lt;80% số thang kỳ hạn chạm ngưỡng 0</t>
  </si>
  <si>
    <t>Tuân thủ</t>
  </si>
  <si>
    <t>Thay đổi thu nhập lãi thuần ∆NII</t>
  </si>
  <si>
    <t>Tối đa -4,1%</t>
  </si>
  <si>
    <t>≤-3,5%</t>
  </si>
  <si>
    <t>&gt;-3,5% và ≤ -2,9%</t>
  </si>
  <si>
    <t>&gt;-2,9%</t>
  </si>
  <si>
    <t>Thay đổi giá trị kinh tế của vốn chủ sở hữu ∆EVE</t>
  </si>
  <si>
    <t>Tối đa -15,4%</t>
  </si>
  <si>
    <t>≤-13,1%</t>
  </si>
  <si>
    <t>&gt;-13,1% và ≤-10,8%</t>
  </si>
  <si>
    <t>&gt;-10,8%</t>
  </si>
  <si>
    <t>… (các chỉ tiêu khác theo quy định hạn mức)</t>
  </si>
  <si>
    <t>Đầu mối liên hệ tại VCB</t>
  </si>
  <si>
    <t>Mai Công Thùy Trang (0661)</t>
  </si>
  <si>
    <t>Ghi chú:</t>
  </si>
  <si>
    <t xml:space="preserve">Các nội dung về thay đổi ∆NII, ∆EVE dựa theo QĐ hiện hành 298/2023/QĐ-TGĐ ngày 03/06/2025, trong đó </t>
  </si>
  <si>
    <t>STT</t>
  </si>
  <si>
    <t>Nội dung</t>
  </si>
  <si>
    <t>Quy định hiện hành</t>
  </si>
  <si>
    <t>Lãi suất chiết khấu</t>
  </si>
  <si>
    <t>Căn cứ đường cong lãi suất Zero Coupon Bond của từng thời điểm</t>
  </si>
  <si>
    <t>Thay đổi NII</t>
  </si>
  <si>
    <t xml:space="preserve"> ∆NII / Tổng tài sản</t>
  </si>
  <si>
    <t>Thay đổi EVE</t>
  </si>
  <si>
    <t xml:space="preserve"> ∆EVE / Tổng tài sản</t>
  </si>
  <si>
    <t>Bảng cân đối tài khoản: Tổng SODU_CUOIKY_NO với điều kiện:
a, TKGL_SBV [101*, 103*, 1051]
b, LOAI_TIEN VND</t>
  </si>
  <si>
    <t>Bảng cân đối tài khoản: Tổng SODU_CUOIKY_NO với điều kiện:
a, TKGL_SBV [111*, 112*]
b, LOAI_TIEN VND</t>
  </si>
  <si>
    <t>1. Tiền gửi thị trường 2: Tổng cột SO_TIEN với điều kiện
a, TKGL_GOC_SBV [131*, 132*, 133*, 134*, 135*, 136*]
b, LOAI_TIEN VND
c, NGAY_KY_HAN_2:  "&gt;=0 và &lt;=1"
2. Tiền vay thị trường 2: Tổng cột DUNO_GOC_NT với các điều kiện
a, TKGL_GOC_SBV [201*, 202*, 203*, 205*]
b, LOAI_TIEN VND
c, NGAY_KY_HAN_2:  "&gt;=0 và &lt;=1"
Lấy 1 + 2</t>
  </si>
  <si>
    <t>1. Tiền gửi thị trường 2: Tổng cột SO_TIEN với điều kiện
a, TKGL_GOC_SBV [131*, 132*, 133*, 134*, 135*, 136*]
b, LOAI_TIEN VND
c, NGAY_KY_HAN_2:  "&gt;1 và &lt;=30"
2. Tiền vay thị trường 2: Tổng cột DUNO_GOC_NT với các điều kiện
a, TKGL_GOC_SBV [201*, 202*, 203*, 205*]
b, LOAI_TIEN VND
c, NGAY_KY_HAN_2:  "&gt;1 và &lt;=30"
Lấy 1 + 2</t>
  </si>
  <si>
    <t>1. Tiền gửi thị trường 2: Tổng cột SO_TIEN với điều kiện
a, TKGL_GOC_SBV [131*, 132*, 133*, 134*, 135*, 136*]
b, LOAI_TIEN VND
c, NGAY_KY_HAN_2:  "&gt;30 và &lt;=90"
2. Tiền vay thị trường 2: Tổng cột DUNO_GOC_NT với các điều kiện
a, TKGL_GOC_SBV [201*, 202*, 203*, 205*]
b, LOAI_TIEN VND
c, NGAY_KY_HAN_2:  "&gt;30 và &lt;=90"
Lấy 1 + 2</t>
  </si>
  <si>
    <t>1. Tiền gửi thị trường 2: Tổng cột SO_TIEN với điều kiện
a, TKGL_GOC_SBV [131*, 132*, 133*, 134*, 135*, 136*]
b, LOAI_TIEN VND
c, NGAY_KY_HAN_2:  "&gt;90 và &lt;=180"
2. Tiền vay thị trường 2: Tổng cột DUNO_GOC_NT với các điều kiện
a, TKGL_GOC_SBV [201*, 202*, 203*, 205*]
b, LOAI_TIEN VND
c, NGAY_KY_HAN_2:  "&gt;90 và &lt;=180"
Lấy 1 + 2</t>
  </si>
  <si>
    <t>1. Tiền gửi thị trường 2: Tổng cột SO_TIEN với điều kiện
a, TKGL_GOC_SBV [131*, 132*, 133*, 134*, 135*, 136*]
b, LOAI_TIEN VND
c, NGAY_KY_HAN_2:  "&gt;180 và &lt;=270"
2. Tiền vay thị trường 2: Tổng cột DUNO_GOC_NT với các điều kiện
a, TKGL_GOC_SBV [201*, 202*, 203*, 205*]
b, LOAI_TIEN VND
c, NGAY_KY_HAN_2:  "&gt;180 và &lt;=270"
Lấy 1 + 2</t>
  </si>
  <si>
    <t>1. Tiền gửi thị trường 2: Tổng cột SO_TIEN với điều kiện
a, TKGL_GOC_SBV [131*, 132*, 133*, 134*, 135*, 136*]
b, LOAI_TIEN VND
c, NGAY_KY_HAN_2:  "&gt;270 và &lt;=360"
2. Tiền vay thị trường 2: Tổng cột DUNO_GOC_NT với các điều kiện
a, TKGL_GOC_SBV [201*, 202*, 203*, 205*]
b, LOAI_TIEN VND
c, NGAY_KY_HAN_2:  "&gt;270 và &lt;=360"
Lấy 1 + 2</t>
  </si>
  <si>
    <t>1. Tiền gửi thị trường 2: Tổng cột SO_TIEN với điều kiện
a, TKGL_GOC_SBV [131*, 132*, 133*, 134*, 135*, 136*]
b, LOAI_TIEN VND
c, NGAY_KY_HAN_2:  "&gt;360 và &lt;=540"
2. Tiền vay thị trường 2: Tổng cột DUNO_GOC_NT với các điều kiện
a, TKGL_GOC_SBV [201*, 202*, 203*, 205*]
b, LOAI_TIEN VND
c, NGAY_KY_HAN_2:  "&gt;360 và &lt;=540"
Lấy 1 + 2</t>
  </si>
  <si>
    <t>1. Tiền gửi thị trường 2: Tổng cột SO_TIEN với điều kiện
a, TKGL_GOC_SBV [131*, 132*, 133*, 134*, 135*, 136*]
b, LOAI_TIEN VND
c, NGAY_KY_HAN_2:  "&gt;540 và &lt;=720"
2. Tiền vay thị trường 2: Tổng cột DUNO_GOC_NT với các điều kiện
a, TKGL_GOC_SBV [201*, 202*, 203*, 205*]
b, LOAI_TIEN VND
c, NGAY_KY_HAN_2:  "&gt;540 và &lt;=720"
Lấy 1 + 2</t>
  </si>
  <si>
    <t>1. Tiền gửi thị trường 2: Tổng cột SO_TIEN với điều kiện
a, TKGL_GOC_SBV [131*, 132*, 133*, 134*, 135*, 136*]
b, LOAI_TIEN VND
c, NGAY_KY_HAN_2:  "&gt;720 và &lt;=1080"
2. Tiền vay thị trường 2: Tổng cột DUNO_GOC_NT với các điều kiện
a, TKGL_GOC_SBV [201*, 202*, 203*, 205*]
b, LOAI_TIEN VND
c, NGAY_KY_HAN_2:  "&gt;720 và &lt;=1080"
Lấy 1 + 2</t>
  </si>
  <si>
    <t>1. Tiền gửi thị trường 2: Tổng cột SO_TIEN với điều kiện
a, TKGL_GOC_SBV [131*, 132*, 133*, 134*, 135*, 136*]
b, LOAI_TIEN VND
c, NGAY_KY_HAN_2:  "&gt;1080và &lt;=1440"
2. Tiền vay thị trường 2: Tổng cột DUNO_GOC_NT với các điều kiện
a, TKGL_GOC_SBV [201*, 202*, 203*, 205*]
b, LOAI_TIEN VND
c, NGAY_KY_HAN_2:  "&gt;1080 và &lt;=1440"
Lấy 1 + 2</t>
  </si>
  <si>
    <t>1. Tiền gửi thị trường 2: Tổng cột SO_TIEN với điều kiện
a, TKGL_GOC_SBV [131*, 132*, 133*, 134*, 135*, 136*]
b, LOAI_TIEN VND
c, NGAY_KY_HAN_2:  "&gt;1440 và &lt;=1800"
2. Tiền vay thị trường 2: Tổng cột DUNO_GOC_NT với các điều kiện
a, TKGL_GOC_SBV [201*, 202*, 203*, 205*]
b, LOAI_TIEN VND
c, NGAY_KY_HAN_2:  "&gt;1440 và &lt;=1800"
Lấy 1 + 2</t>
  </si>
  <si>
    <t>1. Tiền gửi thị trường 2: Tổng cột SO_TIEN với điều kiện
a, TKGL_GOC_SBV [131*, 132*, 133*, 134*, 135*, 136*]
b, LOAI_TIEN VND
c, NGAY_KY_HAN_2:  "&gt;1800 và &lt;=2160"
2. Tiền vay thị trường 2: Tổng cột DUNO_GOC_NT với các điều kiện
a, TKGL_GOC_SBV [201*, 202*, 203*, 205*]
b, LOAI_TIEN VND
c, NGAY_KY_HAN_2:  "&gt;1800 và &lt;=2160"
Lấy 1 + 2</t>
  </si>
  <si>
    <t>1. Dòng lịch gốc: Tổng cột TIEN_SE_TRA với điều kiện:
a, CHI_SO_NO_QUA_HAN = 0
b, LOAI_TIEN VND
c, NGAY_KY_HAN_2  "&gt;=0 và &lt;=1"
2. Thẻ: Tổng cột Principle Debit Amount với điều kiện NGAY_KY_HAN "&gt;=0 và &lt;=1"</t>
  </si>
  <si>
    <t>1. BẢNG CÂN ĐỐI TÀI KHOẢN: Tổng giá trị SODU_CUOIKY_NO với điều kiện
a. TKGL_SBV 30*
b. LOAI_TIEN VND 
2. Tổng giá trị SODU_CUOIKY_NO với điều kiện 
a. TKGL_SBV 305*
b. LOAI_TIEN VND 
=&gt;1 -2</t>
  </si>
  <si>
    <t>1. Tiền gửi thị trường 2: Tổng cột SO_TIEN với điều kiện
a, TKGL_GOC_SBV [131*, 132*, 133*, 134*, 135*, 136*]
b, LOAI_TIEN VND
c, NGAY_KY_HAN_2:  "&gt;2160 và &lt;=2520"
2. Tiền vay thị trường 2: Tổng cột DUNO_GOC_NT với các điều kiện
a, TKGL_GOC_SBV [201*, 202*, 203*, 205*]
b, LOAI_TIEN VND
c, NGAY_KY_HAN_2:  "&gt;2160 và &lt;=2520"
Lấy 1 + 2</t>
  </si>
  <si>
    <t>1. Tiền gửi thị trường 2: Tổng cột SO_TIEN với điều kiện
a, TKGL_GOC_SBV [131*, 132*, 133*, 134*, 135*, 136*]
b, LOAI_TIEN VND
c, NGAY_KY_HAN_2:  "&gt;2520 và &lt;=2880"
2. Tiền vay thị trường 2: Tổng cột DUNO_GOC_NT với các điều kiện
a, TKGL_GOC_SBV [201*, 202*, 203*, 205*]
b, LOAI_TIEN VND
c, NGAY_KY_HAN_2:  "&gt;2520 và &lt;=2880"
Lấy 1 + 2</t>
  </si>
  <si>
    <t>1. Tiền gửi thị trường 2: Tổng cột SO_TIEN với điều kiện
a, TKGL_GOC_SBV [131*, 132*, 133*, 134*, 135*, 136*]
b, LOAI_TIEN VND
c, NGAY_KY_HAN_2:  "&lt;0"
2. Tiền vay thị trường 2: Tổng cột DUNO_GOC_NT với các điều kiện
a, TKGL_GOC_SBV [201*, 202*, 203*, 205*]
b, LOAI_TIEN VND
c, NGAY_KY_HAN_2:  "&lt;0"
Lấy 1 + 2</t>
  </si>
  <si>
    <t>1. Tiền gửi thị trường 2: Tổng cột SO_TIEN với điều kiện
a, TKGL_GOC_SBV [131*, 132*, 133*, 134*, 135*, 136*]
b, LOAI_TIEN VND
c, NGAY_KY_HAN_2:  "&gt;5400 và &lt;=7200"
2. Tiền vay thị trường 2: Tổng cột DUNO_GOC_NT với các điều kiện
a, TKGL_GOC_SBV [201*, 202*, 203*, 205*]
b, LOAI_TIEN VND
c, NGAY_KY_HAN_2:  "&gt;5400 và &lt;=7200"
Lấy 1 + 2</t>
  </si>
  <si>
    <t>1. Tiền gửi thị trường 2: Tổng cột SO_TIEN với điều kiện
a, TKGL_GOC_SBV [131*, 132*, 133*, 134*, 135*, 136*]
b, LOAI_TIEN VND
c, NGAY_KY_HAN_2:  "&gt;7200"
2. Tiền vay thị trường 2: Tổng cột DUNO_GOC_NT với các điều kiện
a, TKGL_GOC_SBV [201*, 202*, 203*, 205*]
b, LOAI_TIEN VND
c, NGAY_KY_HAN_2:  "&gt;7200"
Lấy 1 + 2</t>
  </si>
  <si>
    <t>1. Tiền gửi thị trường 2: Tổng cột SO_TIEN với điều kiện
a, TKGL_GOC_SBV [131*, 132*, 133*, 134*, 135*, 136*]
b, LOAI_TIEN VND
c, NGAY_KY_HAN_2:  "&gt;3600 và &lt;=5400"
2. Tiền vay thị trường 2: Tổng cột DUNO_GOC_NT với các điều kiện
a, TKGL_GOC_SBV [201*, 202*, 203*, 205*]
b, LOAI_TIEN VND
c, NGAY_KY_HAN_2:  "&gt;3600 và &lt;=5400"
Lấy 1 + 2</t>
  </si>
  <si>
    <t>1. Tiền gửi thị trường 2: Tổng cột SO_TIEN với điều kiện
a, TKGL_GOC_SBV [131*, 132*, 133*, 134*, 135*, 136*]
b, LOAI_TIEN VND
c, NGAY_KY_HAN_2:  "&gt;3240 và &lt;=3600"
2. Tiền vay thị trường 2: Tổng cột DUNO_GOC_NT với các điều kiện
a, TKGL_GOC_SBV [201*, 202*, 203*, 205*]
b, LOAI_TIEN VND
c, NGAY_KY_HAN_2:  "&gt;3240 và &lt;=3600"
Lấy 1 + 2</t>
  </si>
  <si>
    <t>1. Tiền gửi thị trường 2: Tổng cột SO_TIEN với điều kiện
a, TKGL_GOC_SBV [131*, 132*, 133*, 134*, 135*, 136*]
b, LOAI_TIEN VND
c, NGAY_KY_HAN_2:  "&gt;2880 và &lt;=3240"
2. Tiền vay thị trường 2: Tổng cột DUNO_GOC_NT với các điều kiện
a, TKGL_GOC_SBV [201*, 202*, 203*, 205*]
b, LOAI_TIEN VND
c, NGAY_KY_HAN_2:  "&gt;2880 và &lt;=3240"
Lấy 1 + 2</t>
  </si>
  <si>
    <t>1. Dòng lịch gốc: Tổng cột TIEN_SE_TRA với điều kiện:
a, CHI_SO_NO_QUA_HAN = 0
b, LOAI_TIEN VND
c, NGAY_KY_HAN_2   "&gt;1 và &lt;=30"
2. Thẻ: Tổng cột Principle Debit Amount với điều kiện NGAY_KY_HAN  "&gt;1 và &lt;=30"</t>
  </si>
  <si>
    <t xml:space="preserve">1. Dòng lịch gốc: Tổng cột TIEN_SE_TRA với điều kiện:
a, CHI_SO_NO_QUA_HAN = 0
b, LOAI_TIEN VND
c, NGAY_KY_HAN_2  "&gt;30 và &lt;=90"
</t>
  </si>
  <si>
    <t xml:space="preserve">1. Dòng lịch gốc: Tổng cột TIEN_SE_TRA với điều kiện:
a, CHI_SO_NO_QUA_HAN = 0
b, LOAI_TIEN VND
c, NGAY_KY_HAN_2  "&gt;90 và &lt;=180"
</t>
  </si>
  <si>
    <t xml:space="preserve">1. Dòng lịch gốc: Tổng cột TIEN_SE_TRA với điều kiện:
a, CHI_SO_NO_QUA_HAN = 0
b, LOAI_TIEN VND
c, NGAY_KY_HAN_2  "&gt;180 và &lt;=270
</t>
  </si>
  <si>
    <t xml:space="preserve">1. Dòng lịch gốc: Tổng cột TIEN_SE_TRA với điều kiện:
a, CHI_SO_NO_QUA_HAN = 0
b, LOAI_TIEN VND
c, NGAY_KY_HAN_2  "&gt;270 và &lt;=360"
</t>
  </si>
  <si>
    <t xml:space="preserve">1. Dòng lịch gốc: Tổng cột TIEN_SE_TRA với điều kiện:
a, CHI_SO_NO_QUA_HAN = 0
b, LOAI_TIEN VND
c, NGAY_KY_HAN_2  "&gt;360 và &lt;=540"
</t>
  </si>
  <si>
    <t xml:space="preserve">1. Dòng lịch gốc: Tổng cột TIEN_SE_TRA với điều kiện:
a, CHI_SO_NO_QUA_HAN = 0
b, LOAI_TIEN VND
c, NGAY_KY_HAN_2  "&gt;540 và &lt;=720"
</t>
  </si>
  <si>
    <t xml:space="preserve">1. Dòng lịch gốc: Tổng cột TIEN_SE_TRA với điều kiện:
a, CHI_SO_NO_QUA_HAN = 0
b, LOAI_TIEN VND
c, NGAY_KY_HAN_2  "&gt;720 và &lt;=1080"
</t>
  </si>
  <si>
    <t xml:space="preserve">1. Dòng lịch gốc: Tổng cột TIEN_SE_TRA với điều kiện:
a, CHI_SO_NO_QUA_HAN = 0
b, LOAI_TIEN VND
c, NGAY_KY_HAN_2  "&gt;1080 và &lt;=1440"
</t>
  </si>
  <si>
    <t xml:space="preserve">1. Dòng lịch gốc: Tổng cột TIEN_SE_TRA với điều kiện:
a, CHI_SO_NO_QUA_HAN = 0
b, LOAI_TIEN VND
c, NGAY_KY_HAN_2 "&gt;1440 và &lt;=1800"
</t>
  </si>
  <si>
    <t xml:space="preserve">1. Dòng lịch gốc: Tổng cột TIEN_SE_TRA với điều kiện:
a, CHI_SO_NO_QUA_HAN = 0
b, LOAI_TIEN VND
c, NGAY_KY_HAN_2 "&gt;1800 và &lt;=2160"
</t>
  </si>
  <si>
    <t xml:space="preserve">1. Dòng lịch gốc: Tổng cột TIEN_SE_TRA với điều kiện:
a, CHI_SO_NO_QUA_HAN = 0
b, LOAI_TIEN VND
c, NGAY_KY_HAN_2  "&gt;2160 và &lt;=2520"
</t>
  </si>
  <si>
    <t xml:space="preserve">1. Dòng lịch gốc: Tổng cột TIEN_SE_TRA với điều kiện:
a, CHI_SO_NO_QUA_HAN = 0
b, LOAI_TIEN VND
c, NGAY_KY_HAN_2  "&gt;2520 và &lt;=2880"
</t>
  </si>
  <si>
    <t xml:space="preserve">1. Dòng lịch gốc: Tổng cột TIEN_SE_TRA với điều kiện:
a, CHI_SO_NO_QUA_HAN = 0
b, LOAI_TIEN VND
c, NGAY_KY_HAN_2  "&gt;2880 và &lt;=3240"
</t>
  </si>
  <si>
    <t xml:space="preserve">1. Dòng lịch gốc: Tổng cột TIEN_SE_TRA với điều kiện:
a, CHI_SO_NO_QUA_HAN = 0
b, LOAI_TIEN VND
c, NGAY_KY_HAN_2  "&gt;3240 và &lt;=3600"
</t>
  </si>
  <si>
    <t xml:space="preserve">1. Dòng lịch gốc: Tổng cột TIEN_SE_TRA với điều kiện:
a, CHI_SO_NO_QUA_HAN = 0
b, LOAI_TIEN VND
c, NGAY_KY_HAN_2 "&gt;3600 và &lt;=5400"
</t>
  </si>
  <si>
    <t xml:space="preserve">1. Dòng lịch gốc: Tổng cột TIEN_SE_TRA với điều kiện:
a, CHI_SO_NO_QUA_HAN = 0
b, LOAI_TIEN VND
c, NGAY_KY_HAN_2  "&gt;5400 và &lt;=7200"
</t>
  </si>
  <si>
    <t xml:space="preserve">1. Dòng lịch gốc: Tổng cột TIEN_SE_TRA với điều kiện:
a, CHI_SO_NO_QUA_HAN = 0
b, LOAI_TIEN VND
c, NGAY_KY_HAN_2 "&gt;7200"
</t>
  </si>
  <si>
    <t>766,139,000,000</t>
  </si>
  <si>
    <t>=SUM(C9:C18)</t>
  </si>
  <si>
    <t>=SUM(D9:D18)</t>
  </si>
  <si>
    <t>=SUM(E9:E18)</t>
  </si>
  <si>
    <t>=SUM(F10:F18)</t>
  </si>
  <si>
    <t>=SUM(G9:G18)</t>
  </si>
  <si>
    <t>=SUM(H9:H18)</t>
  </si>
  <si>
    <t>=SUM(I9:I18)</t>
  </si>
  <si>
    <t>=SUM(J9:J18)</t>
  </si>
  <si>
    <t>=SUM(K9:K18)</t>
  </si>
  <si>
    <t>=SUM(L9:L18)</t>
  </si>
  <si>
    <t>=SUM(M9:M18)</t>
  </si>
  <si>
    <t>=SUM(N9:N18)</t>
  </si>
  <si>
    <t>=SUM(O9:O18)</t>
  </si>
  <si>
    <t>=SUM(P9:P18)</t>
  </si>
  <si>
    <t>=SUM(Q9:Q18)</t>
  </si>
  <si>
    <t>=SUM(R9:R18)</t>
  </si>
  <si>
    <t>=SUM(S9:S18)</t>
  </si>
  <si>
    <t>=SUM(T9:T18)</t>
  </si>
  <si>
    <t>=SUM(U9:U18)</t>
  </si>
  <si>
    <t>=SUM(V9:V18)</t>
  </si>
  <si>
    <t>=SUM(W9:W18)</t>
  </si>
  <si>
    <t>Bảng cân đối tài khoản: Tổng cột SODU_CUOIKY_CO với điều kiện TKGL_SBV: [4211, 4221, 4231, 4241, 4251, 4261, 4214, 4254, 4264, 427*, 4224, 428*] và LOAI_TIEN VND</t>
  </si>
  <si>
    <t>"Tiền gửi có kỳ hạn thị trường 1: Tổng cột SODU_QUYDOI với điều kiện
a. TKGL_GOC_SBV: [4212, 4222, 4232, 4238, 4242, 4252, 4262]
b. NGAY_KY_HAN_2 "&gt;=0 và &lt;=1"
c. LOAI_TIEN VND"</t>
  </si>
  <si>
    <t>"Tiền gửi có kỳ hạn thị trường 1: Tổng cột SODU_QUYDOI với điều kiện
a. TKGL_GOC_SBV: [4212, 4222, 4232, 4238, 4242, 4252, 4262]
b. NGAY_KY_HAN_2 "&gt;1 và &lt;=30"
c. LOAI_TIEN VND"</t>
  </si>
  <si>
    <t>"Tiền gửi có kỳ hạn thị trường 1: Tổng cột SODU_QUYDOI với điều kiện
a. TKGL_GOC_SBV: [4212, 4222, 4232, 4238, 4242, 4252, 4262]
b. NGAY_KY_HAN_2 "&gt;30 và &lt;=90"
c. LOAI_TIEN VND"</t>
  </si>
  <si>
    <t>"Tiền gửi có kỳ hạn thị trường 1: Tổng cột SODU_QUYDOI với điều kiện
a. TKGL_GOC_SBV: [4212, 4222, 4232, 4238, 4242, 4252, 4262]
b. NGAY_KY_HAN_2 "&gt;90 và &lt;=180"
c. LOAI_TIEN VND"</t>
  </si>
  <si>
    <t>"Tiền gửi có kỳ hạn thị trường 1: Tổng cột SODU_QUYDOI với điều kiện
a. TKGL_GOC_SBV: [4212, 4222, 4232, 4238, 4242, 4252, 4262]
b. NGAY_KY_HAN_2 "&gt;270 và &lt;=360"
c. LOAI_TIEN VND"</t>
  </si>
  <si>
    <t>"Tiền gửi có kỳ hạn thị trường 1: Tổng cột SODU_QUYDOI với điều kiện
a. TKGL_GOC_SBV: [4212, 4222, 4232, 4238, 4242, 4252, 4262]
b. NGAY_KY_HAN_2 "&gt;180 và &lt;=270"
c. LOAI_TIEN VND"</t>
  </si>
  <si>
    <t>"Tiền gửi có kỳ hạn thị trường 1: Tổng cột SODU_QUYDOI với điều kiện
a. TKGL_GOC_SBV: [4212, 4222, 4232, 4238, 4242, 4252, 4262]
b. NGAY_KY_HAN_2 "&gt;360 và &lt;=540"
c. LOAI_TIEN VND"</t>
  </si>
  <si>
    <t>"Tiền gửi có kỳ hạn thị trường 1: Tổng cột SODU_QUYDOI với điều kiện
a. TKGL_GOC_SBV: [4212, 4222, 4232, 4238, 4242, 4252, 4262]
b. NGAY_KY_HAN_2 "&gt;540 và &lt;=720"
c. LOAI_TIEN VND"</t>
  </si>
  <si>
    <t>"Tiền gửi có kỳ hạn thị trường 1: Tổng cột SODU_QUYDOI với điều kiện
a. TKGL_GOC_SBV: [4212, 4222, 4232, 4238, 4242, 4252, 4262]
b. NGAY_KY_HAN_2 "&gt;720 và &lt;=1080"
c. LOAI_TIEN VND"</t>
  </si>
  <si>
    <t>"Tiền gửi có kỳ hạn thị trường 1: Tổng cột SODU_QUYDOI với điều kiện
a. TKGL_GOC_SBV: [4212, 4222, 4232, 4238, 4242, 4252, 4262]
b. NGAY_KY_HAN_2 "&gt;1080 và &lt;=1440"
c. LOAI_TIEN VND"</t>
  </si>
  <si>
    <t>"Tiền gửi có kỳ hạn thị trường 1: Tổng cột SODU_QUYDOI với điều kiện
a. TKGL_GOC_SBV: [4212, 4222, 4232, 4238, 4242, 4252, 4262]
b. NGAY_KY_HAN_2 "&gt;1440 và &lt;=1800"
c. LOAI_TIEN VND"</t>
  </si>
  <si>
    <t>"Tiền gửi có kỳ hạn thị trường 1: Tổng cột SODU_QUYDOI với điều kiện
a. TKGL_GOC_SBV: [4212, 4222, 4232, 4238, 4242, 4252, 4262]
b. NGAY_KY_HAN_2 "&gt;1800 và &lt;=2160"
c. LOAI_TIEN VND"</t>
  </si>
  <si>
    <t>"Tiền gửi có kỳ hạn thị trường 1: Tổng cột SODU_QUYDOI với điều kiện
a. TKGL_GOC_SBV: [4212, 4222, 4232, 4238, 4242, 4252, 4262]
b. NGAY_KY_HAN_2 "&gt;2160 và &lt;=2520"
c. LOAI_TIEN VND"</t>
  </si>
  <si>
    <t>"Tiền gửi có kỳ hạn thị trường 1: Tổng cột SODU_QUYDOI với điều kiện
a. TKGL_GOC_SBV: [4212, 4222, 4232, 4238, 4242, 4252, 4262]
b. NGAY_KY_HAN_2 "&gt;2880 và &lt;=3240"
c. LOAI_TIEN VND"</t>
  </si>
  <si>
    <t>"Tiền gửi có kỳ hạn thị trường 1: Tổng cột SODU_QUYDOI với điều kiện
a. TKGL_GOC_SBV: [4212, 4222, 4232, 4238, 4242, 4252, 4262]
b. NGAY_KY_HAN_2  "&gt;3240 và &lt;=3600"
c. LOAI_TIEN VND"</t>
  </si>
  <si>
    <t>"Tiền gửi có kỳ hạn thị trường 1: Tổng cột SODU_QUYDOI với điều kiện
a. TKGL_GOC_SBV: [4212, 4222, 4232, 4238, 4242, 4252, 4262]
b. NGAY_KY_HAN_2 "&gt;3600 và &lt;=5400"
c. LOAI_TIEN VND"</t>
  </si>
  <si>
    <t xml:space="preserve">"Tiền gửi có kỳ hạn thị trường 1: Tổng cột SODU_QUYDOI với điều kiện
a. TKGL_GOC_SBV: [4212, 4222, 4232, 4238, 4242, 4252, 4262]
b. NGAY_KY_HAN_2  "&gt;7200"
c. LOAI_TIEN VND" </t>
  </si>
  <si>
    <t>"Tiền gửi có kỳ hạn thị trường 1: Tổng cột SODU_QUYDOI với điều kiện
a. TKGL_GOC_SBV: [4212, 4222, 4232, 4238, 4242, 4252, 4262]
b. NGAY_KY_HAN_2  "&gt;5400 và &lt;=7200"
c. LOAI_TIEN VND"</t>
  </si>
  <si>
    <t>"Tiền gửi có kỳ hạn thị trường 1: Tổng cột SODU_QUYDOI với điều kiện
a. TKGL_GOC_SBV: [4212, 4222, 4232, 4238, 4242, 4252, 4262]
b. NGAY_KY_HAN_2 "&lt;0"
c. LOAI_TIEN VND"</t>
  </si>
  <si>
    <t>"Tiền gửi có kỳ hạn thị trường 1: Tổng cột SODU_QUYDOI với điều kiện
a. TKGL_GOC_SBV: [4212, 4222, 4232, 4238, 4242, 4252, 4262]
b. NGAY_KY_HAN_2 "&gt;2520 và &lt;=2880"
c. LOAI_TIEN VND"</t>
  </si>
  <si>
    <t>Báo cáo tài chính: Tổng cột SODU_CUOIKY với điều kiện CHI_TIEU "Tổng tài sản"</t>
  </si>
  <si>
    <t>=C102/C103</t>
  </si>
  <si>
    <t>=MIN(0;MIN(W84;W87;W90;W93;W96;W99))</t>
  </si>
  <si>
    <t>=SUM(C22:C29)</t>
  </si>
  <si>
    <t>=SUM(D22:D29)</t>
  </si>
  <si>
    <t>=SUM(E22:E29)</t>
  </si>
  <si>
    <t>=SUM(F22:F29)</t>
  </si>
  <si>
    <t>=SUM(G22:G29)</t>
  </si>
  <si>
    <t>=SUM(H22:H29)</t>
  </si>
  <si>
    <t>=SUM(I22:I29)</t>
  </si>
  <si>
    <t>=SUM(J22:J29)</t>
  </si>
  <si>
    <t>=SUM(K22:K29)</t>
  </si>
  <si>
    <t>=SUM(L22:L29)</t>
  </si>
  <si>
    <t>=SUM(M22:M29)</t>
  </si>
  <si>
    <t>=SUM(N22:N29)</t>
  </si>
  <si>
    <t>=SUM(O22:O29)</t>
  </si>
  <si>
    <t>=SUM(P22:P29)</t>
  </si>
  <si>
    <t>=SUM(Q22:Q29)</t>
  </si>
  <si>
    <t>=SUM(R22:R29)</t>
  </si>
  <si>
    <t>=SUM(S22:S29)</t>
  </si>
  <si>
    <t>=SUM(T22:T29)</t>
  </si>
  <si>
    <t>=SUM(U22:U29)</t>
  </si>
  <si>
    <t>=SUM(V22:V29)</t>
  </si>
  <si>
    <t>=SUM(W22:W29)</t>
  </si>
  <si>
    <t>Danh mục chứng khoán: Tổng cột GIA_TRI_SO_SACH với điều kiện
a, TKGL: [12*, 15*, 16*]
b, NGAY_KY_HAN_2: "&gt;=0 và &lt;=1"</t>
  </si>
  <si>
    <t>1. Tiền gửi thị trường 2: Tổng cột SO_TIEN với điều kiện
a. TKGL_LAI_SBV: [3911, 3912, 3921, 3922, 3923] 
b. NGAY_KY_HAN_2: &lt;0
c. LOAI_TIEN VND
2. Tiền vay thị trường 2: Tổng cột DUNO_GOC_NT với điều kiện
a. TKGL_GOC_SBV: [2011, 2051]
b. NGAY_KY_HAN_2 &lt; 0
c. LOAI_TIEN VND
3. Cho vay khách hàng: Tổng cột LAI_HTGL_DUTHU với điều kiện
a. CHI_SO_NO_QUA_HAN &gt; 0
b. LOAI_TIEN: VND
4. 5.888.637,751
5. Báo cáo tài chính: Tổng cột SODU_CUOIKY với điều kiện CHI_TIEU "Các khoản phải thu"
=&gt; 1+2+3-4+5</t>
  </si>
  <si>
    <t>1. Tiền gửi thị trường 2: Tổng cột SO_TIEN với điều kiện
a. TKGL_LAI_SBV: [3911, 3912, 3921, 3922, 3923] 
b. NGAY_KY_HAN_2: &gt;=0
c. LOAI_TIEN VND
2. Tiền vay thị trường 2: Tổng cột DUNO_GOC_NT với điều kiện
a. TKGL_GOC_SBV: [2011, 2051]
b. NGAY_KY_HAN_2 &gt;= 0
c. LOAI_TIEN VND
3. BẢNG CÂN ĐỐI TÀI KHOẢN: Tổng cột SODU_CUOIKY_NO với điều kiện TKGL_SBV [392, 397] và LOAI_TIEN VND
4. Cho vay khách hàng: Tổng cột LAI_HTGL_DUTHU với điều kiện
a. CHI_SO_NO_QUA_HAN = 0
b. LOAI_TIEN: VND
5. Báo cáo tài chính: Tổng cột SODU_CUOIKY với điều kiện CHI_TIEU "Tài sản có khác"
6. 5.888.637.751
=&gt; 1+2+3+4+5+6</t>
  </si>
  <si>
    <t>1. Tiền gửi thị trường 2: Tổng cột SO_TIEN với điều kiện
a. TKGL_LAI_SBV: [3911, 3912, 3921, 3922, 3923] 
b. NGAY_KY_HAN_2: &lt;0
c. LOAI_TIEN VND
2. Tiền vay thị trường 2: Tổng cột DUNO_GOC_NT với điều kiện
a. TKGL_GOC_SBV: [2011, 2051]
b. NGAY_KY_HAN_2 &lt; 0
c. LOAI_TIEN VND
3. Cho vay khách hàng: Tổng cột LAI_HTGL_DUTHU với điều kiện
a. CHI_SO_NO_QUA_HAN &gt; 0
b. LOAI_TIEN: VND
Lấy 1 + 2 + 3</t>
  </si>
  <si>
    <t>1. Tiền gửi thị trường 2: Tổng cột SO_TIEN với điều kiện
a. TKGL_LAI_SBV: [3911, 3912, 3921, 3922, 3923] 
b. NGAY_KY_HAN_2: &gt;=0
c. LOAI_TIEN VND
2. Tiền vay thị trường 2: Tổng cột DUNO_GOC_NT với điều kiện
a. TKGL_GOC_SBV: [2011, 2051]
b. NGAY_KY_HAN_2 &gt;= 0
c. LOAI_TIEN VND
3. BẢNG CÂN ĐỐI TÀI KHOẢN: Tổng cột SODU_CUOIKY_NO với điều kiện TKGL_SBV [392, 397] và LOAI_TIEN VND
4. Cho vay khách hàng: Tổng cột LAI_HTGL_DUTHU với điều kiện
a. CHI_SO_NO_QUA_HAN = 0
b. LOAI_TIEN: VND
Lấy 1 + 2 + 3 + 4</t>
  </si>
  <si>
    <t>=SUM(C9:W9)</t>
  </si>
  <si>
    <t>=SUM(C10:W10)</t>
  </si>
  <si>
    <t>=SUM(C11:W11)</t>
  </si>
  <si>
    <t>=SUM(C12:W12)</t>
  </si>
  <si>
    <t>=SUM(C13:W13)</t>
  </si>
  <si>
    <t>=SUM(C14:W14)</t>
  </si>
  <si>
    <t>=SUM(C16:W16)</t>
  </si>
  <si>
    <t>=SUM(C18:W18)</t>
  </si>
  <si>
    <t>=SUM(C5:W5)</t>
  </si>
  <si>
    <t>=SUM(C6:W6)</t>
  </si>
  <si>
    <t>=SUM(C7:W7)</t>
  </si>
  <si>
    <t>=SUM(C8:W8)</t>
  </si>
  <si>
    <t>=SUM(C20:W20)</t>
  </si>
  <si>
    <t>=SUM(C21:W21)</t>
  </si>
  <si>
    <t>=SUM(C22:W22)</t>
  </si>
  <si>
    <t>=SUM(C23:W23)</t>
  </si>
  <si>
    <t>=SUM(C24:W24)</t>
  </si>
  <si>
    <t>=SUM(C25:W25)</t>
  </si>
  <si>
    <t>=SUM(C27:W27)</t>
  </si>
  <si>
    <t>=C16-C28</t>
  </si>
  <si>
    <t>=D16-D28</t>
  </si>
  <si>
    <t>=E16-E28</t>
  </si>
  <si>
    <t>=F16-F28</t>
  </si>
  <si>
    <t>=G16-G28</t>
  </si>
  <si>
    <t>=H16-H28</t>
  </si>
  <si>
    <t>=I16-I28</t>
  </si>
  <si>
    <t>=J16-J28</t>
  </si>
  <si>
    <t>=K16-K28</t>
  </si>
  <si>
    <t>=L16-L28</t>
  </si>
  <si>
    <t>=M16-M28</t>
  </si>
  <si>
    <t>=N16-N28</t>
  </si>
  <si>
    <t>=O16-O28</t>
  </si>
  <si>
    <t>=P16-P28</t>
  </si>
  <si>
    <t>=Q16-Q28</t>
  </si>
  <si>
    <t>=R16-R28</t>
  </si>
  <si>
    <t>=S16-S28</t>
  </si>
  <si>
    <t>=T16-T28</t>
  </si>
  <si>
    <t>=U16-U28</t>
  </si>
  <si>
    <t>=V16-V28</t>
  </si>
  <si>
    <t>=W16-W28</t>
  </si>
  <si>
    <t>=X16-X28</t>
  </si>
  <si>
    <t>=C28-C29</t>
  </si>
  <si>
    <t>=D28-D29</t>
  </si>
  <si>
    <t>=E28-E29</t>
  </si>
  <si>
    <t>=F28-F29</t>
  </si>
  <si>
    <t>=G28-G29</t>
  </si>
  <si>
    <t>=H28-H29</t>
  </si>
  <si>
    <t>=I28-I29</t>
  </si>
  <si>
    <t>=J28-J29</t>
  </si>
  <si>
    <t>=K28-K29</t>
  </si>
  <si>
    <t>=L28-L29</t>
  </si>
  <si>
    <t>=M28-M29</t>
  </si>
  <si>
    <t>=N28-N29</t>
  </si>
  <si>
    <t>=O28-O29</t>
  </si>
  <si>
    <t>=P28-P29</t>
  </si>
  <si>
    <t>=Q28-Q29</t>
  </si>
  <si>
    <t>=R28-R29</t>
  </si>
  <si>
    <t>=S28-S29</t>
  </si>
  <si>
    <t>=T28-T29</t>
  </si>
  <si>
    <t>=U28-U29</t>
  </si>
  <si>
    <t>=V28-V29</t>
  </si>
  <si>
    <t>=W28-W29</t>
  </si>
  <si>
    <t>=X28-X29</t>
  </si>
  <si>
    <t>=C30</t>
  </si>
  <si>
    <t>=C30+D29</t>
  </si>
  <si>
    <t>=D30+E29</t>
  </si>
  <si>
    <t>=E30+F29</t>
  </si>
  <si>
    <t>=F30+G29</t>
  </si>
  <si>
    <t>=G30+H29</t>
  </si>
  <si>
    <t>=H30+I29</t>
  </si>
  <si>
    <t>=I30+J29</t>
  </si>
  <si>
    <t>=J30+K29</t>
  </si>
  <si>
    <t>=K30+L29</t>
  </si>
  <si>
    <t>=L30+M29</t>
  </si>
  <si>
    <t>=M30+N29</t>
  </si>
  <si>
    <t>=N30+O29</t>
  </si>
  <si>
    <t>=O30+P29</t>
  </si>
  <si>
    <t>=P30+Q29</t>
  </si>
  <si>
    <t>=Q30+R29</t>
  </si>
  <si>
    <t>=R30+S29</t>
  </si>
  <si>
    <t>=S30+T29</t>
  </si>
  <si>
    <t>=T30+U29</t>
  </si>
  <si>
    <t>=U30+V29</t>
  </si>
  <si>
    <t>=V30+W29</t>
  </si>
  <si>
    <t>=W30+X29</t>
  </si>
  <si>
    <t>Bảng cân đối tài khoản: Tổng SODU_CUOIKY_NO với điều kiện:
a, TKGL_SBV [101*, 103*, 1051]</t>
  </si>
  <si>
    <t>Bảng cân đối tài khoản: Tổng SODU_CUOIKY_NO với điều kiện:
a, TKGL_SBV [111*, 112*]</t>
  </si>
  <si>
    <t>1. Tiền gửi thị trường 2: Tổng cột SO_TIEN với điều kiện
a, TKGL_GOC_SBV [131*, 132*, 133*, 134*, 135*, 136*]
b, NGAY_KY_HAN_2:  "&gt;1 và &lt;=30"
2. Tiền vay thị trường 2: Tổng cột DUNO_GOC_NT với các điều kiện
a, TKGL_GOC_SBV [201*, 202*, 203*, 205*]
b, NGAY_KY_HAN_2:  "&gt;1 và &lt;=30"
Lấy 1 + 2</t>
  </si>
  <si>
    <t>1. Tiền gửi thị trường 2: Tổng cột SO_TIEN với điều kiện
a, TKGL_GOC_SBV [131*, 132*, 133*, 134*, 135*, 136*]
b, NGAY_KY_HAN_2:  "&gt;30 và &lt;=90"
2. Tiền vay thị trường 2: Tổng cột DUNO_GOC_NT với các điều kiện
a, TKGL_GOC_SBV [201*, 202*, 203*, 205*]
b,  NGAY_KY_HAN_2:  "&gt;30 và &lt;=90"
Lấy 1 + 2</t>
  </si>
  <si>
    <t>1. Tiền gửi thị trường 2: Tổng cột SO_TIEN với điều kiện
a, TKGL_GOC_SBV [131*, 132*, 133*, 134*, 135*, 136*]
b, NGAY_KY_HAN_2:  "&gt;90 và &lt;=180"
2. Tiền vay thị trường 2: Tổng cột DUNO_GOC_NT với các điều kiện
a, TKGL_GOC_SBV [201*, 202*, 203*, 205*]
b, NGAY_KY_HAN_2:  "&gt;90 và &lt;=180"
Lấy 1 + 2</t>
  </si>
  <si>
    <t xml:space="preserve"> 6T-12T </t>
  </si>
  <si>
    <t xml:space="preserve"> 1-5N </t>
  </si>
  <si>
    <t>Trên 5 năm</t>
  </si>
  <si>
    <t>1. Tiền gửi thị trường 2: Tổng cột SO_TIEN với điều kiện
a, TKGL_GOC_SBV [131*, 132*, 133*, 134*, 135*, 136*]
b, NGAY_KY_HAN_2:  "&gt;180 và &lt;=360"
2. Tiền vay thị trường 2: Tổng cột DUNO_GOC_NT với các điều kiện
a, TKGL_GOC_SBV [201*, 202*, 203*, 205*]
b, NGAY_KY_HAN_2:  "&gt;180 và &lt;=360"
Lấy 1 + 2</t>
  </si>
  <si>
    <t>1. Tiền gửi thị trường 2: Tổng cột SO_TIEN với điều kiện
a, TKGL_GOC_SBV [131*, 132*, 133*, 134*, 135*, 136*]
b, NGAY_KY_HAN_2:  "&gt;360 và &lt;=1800"
2. Tiền vay thị trường 2: Tổng cột DUNO_GOC_NT với các điều kiện
a, TKGL_GOC_SBV [201*, 202*, 203*, 205*]
b, NGAY_KY_HAN_2:  "&gt;360 và &lt;=1800"
Lấy 1 + 2</t>
  </si>
  <si>
    <t>1. Tiền gửi thị trường 2: Tổng cột SO_TIEN với điều kiện
a, TKGL_GOC_SBV [131*, 132*, 133*, 134*, 135*, 136*]
b, NGAY_KY_HAN_2:  "&gt;1800"
2. Tiền vay thị trường 2: Tổng cột DUNO_GOC_NT với các điều kiện
a, TKGL_GOC_SBV [201*, 202*, 203*, 205*]
b, NGAY_KY_HAN_2:  "&gt;1800"
Lấy 1 + 2</t>
  </si>
  <si>
    <t>=SUM(C5:J5)</t>
  </si>
  <si>
    <t>=SUM(C6:J6)</t>
  </si>
  <si>
    <t>=SUM(C7:J7)</t>
  </si>
  <si>
    <t>=SUM(C8:J8)</t>
  </si>
  <si>
    <t>=SUM(C9:J9)</t>
  </si>
  <si>
    <t>=SUM(C10:J10)</t>
  </si>
  <si>
    <t>=SUM(C11:J11)</t>
  </si>
  <si>
    <t>=SUM(C12:J12)</t>
  </si>
  <si>
    <t>=SUM(C13:J13)</t>
  </si>
  <si>
    <t>=SUM(C14:J14)</t>
  </si>
  <si>
    <t>=SUM(C16:J16)</t>
  </si>
  <si>
    <t>=SUM(C18:J18)</t>
  </si>
  <si>
    <t>=SUM(C20:J20)</t>
  </si>
  <si>
    <t>=SUM(C21:J21)</t>
  </si>
  <si>
    <t>=SUM(C22:J22)</t>
  </si>
  <si>
    <t>=SUM(C23:J23)</t>
  </si>
  <si>
    <t>=SUM(C24:J24)</t>
  </si>
  <si>
    <t>=SUM(C25:J25)</t>
  </si>
  <si>
    <t>=SUM(C27:J27)</t>
  </si>
  <si>
    <t>1.Cho vay khách hàng: Tổng cột DUNO_VAYTT_QD với điều kiện
a, CHI_SO_NO_QUA_HAN &lt;&gt; 0
b, LOAI_TIEN VND</t>
  </si>
  <si>
    <t xml:space="preserve">1. Bảng cân đối tài khoản: SODU_CUOIKY_NO với điều kiện
a, TKGL_SBV 34*
b, LOAI_TIEN VND
2. 766,139,000,000
=&gt; Lấy 1 -2 </t>
  </si>
  <si>
    <t>1. Tiền gửi thị trường 2: Tổng cột SO_TIEN với điều kiện
a, TKGL_GOC_SBV [131*, 132*, 133*, 134*, 135*, 136*]
b, NGAY_KY_HAN_2:  "&lt;0"
2. Tiền vay thị trường 2: Tổng cột DUNO_GOC_NT với các điều kiện
a, TKGL_GOC_SBV [201*, 202*, 203*, 205*]
b, NGAY_KY_HAN_2:  "&lt;0"
Lấy 1 + 2</t>
  </si>
  <si>
    <t>Danh mục chứng khoán: Tổng cột GIA_TRI_SO_SACH với điều kiện
a, TKGL: [12*, 15*, 16*]
b, PHAN_LOAI_TT35: ["CP", "KNL"]</t>
  </si>
  <si>
    <t>Danh mục chứng khoán: Tổng cột GIA_TRI_SO_SACH với điều kiện
a, TKGL: [12*, 15*, 16*]
b, NGAY_KY_HAN_2: "&lt;0"
c, PHAN_LOAI_TT35: ["TP"]</t>
  </si>
  <si>
    <t>Danh mục chứng khoán: Tổng cột GIA_TRI_SO_SACH với điều kiện
a, TKGL: [12*, 15*, 16*]
b, NGAY_KY_HAN_2: "&gt;=0 và &lt;=30"
c, PHAN_LOAI_TT35: ["TP"]</t>
  </si>
  <si>
    <t>Danh mục chứng khoán: Tổng cột GIA_TRI_SO_SACH với điều kiện
a, TKGL: [12*, 15*, 16*]
b, NGAY_KY_HAN_2: "&gt;30 và &lt;=90"
c, PHAN_LOAI_TT35: ["TP"]</t>
  </si>
  <si>
    <t>Danh mục chứng khoán: Tổng cột GIA_TRI_SO_SACH với điều kiện
a, TKGL: [12*, 15*, 16*]
b, NGAY_KY_HAN_2: "&gt;90 và &lt;=180"
c, PHAN_LOAI_TT35: ["TP"]</t>
  </si>
  <si>
    <t>Danh mục chứng khoán: Tổng cột GIA_TRI_SO_SACH với điều kiện
a, TKGL: [12*, 15*, 16*]
b, NGAY_KY_HAN_2: "&gt;180 và &lt;=360"
c, PHAN_LOAI_TT35: ["TP"]</t>
  </si>
  <si>
    <t>Danh mục chứng khoán: Tổng cột GIA_TRI_SO_SACH với điều kiện
a, TKGL: [12*, 15*, 16*]
b, NGAY_KY_HAN_2: "&gt;360 và &lt;=1800"
c, PHAN_LOAI_TT35: ["TP"]</t>
  </si>
  <si>
    <t>Danh mục chứng khoán: Tổng cột GIA_TRI_SO_SACH với điều kiện
a, TKGL: [12*, 15*, 16*]
b, NGAY_KY_HAN_2: "&gt;1800"
c, PHAN_LOAI_TT35: ["TP"]</t>
  </si>
  <si>
    <t xml:space="preserve">1. Bảng cân đối tài khoản: SODU_CUOIKY_NO với điều kiện
a, TKGL_SBV 34*
2. 766,139,000,000
=&gt; Lấy 1 -2 </t>
  </si>
  <si>
    <t>1. BẢNG CÂN ĐỐI TÀI KHOẢN: Tổng giá trị SODU_CUOIKY_NO với điều kiện
TKGL_SBV 30*
2. Tổng giá trị SODU_CUOIKY_NO với điều kiện 
 TKGL_SBV 305*
=&gt;1 -2</t>
  </si>
  <si>
    <t>1. Tiền gửi thị trường 2: Tổng cột SO_TIEN với điều kiện
a. TKGL_LAI_SBV: [3911, 3912, 3921, 3922, 3923] 
b. NGAY_KY_HAN_2: &lt;0
2. Tiền vay thị trường 2: Tổng cột DUNO_GOC_NT với điều kiện
a. TKGL_GOC_SBV: [2011, 2051]
b. NGAY_KY_HAN_2 &lt; 0
3. Cho vay khách hàng: Tổng cột LAI_HTGL_DUTHU với điều kiện
a. CHI_SO_NO_QUA_HAN &gt; 0
4. 5.888.637,751
5. Báo cáo tài chính: Tổng cột SODU_CUOIKY với điều kiện CHI_TIEU "Các khoản phải thu"
=&gt; 1+2+3-4+5</t>
  </si>
  <si>
    <t>1. Tiền gửi thị trường 2: Tổng cột SO_TIEN với điều kiện
a. TKGL_LAI_SBV: [3911, 3912, 3921, 3922, 3923] 
b. NGAY_KY_HAN_2: &gt;=0
2. Tiền vay thị trường 2: Tổng cột DUNO_GOC_NT với điều kiện
a. TKGL_GOC_SBV: [2011, 2051]
b. NGAY_KY_HAN_2 &gt;= 0
3. BẢNG CÂN ĐỐI TÀI KHOẢN: Tổng cột SODU_CUOIKY_NO với điều kiện TKGL_SBV [392, 397]
4. Cho vay khách hàng: Tổng cột LAI_HTGL_DUTHU với điều kiện
a. CHI_SO_NO_QUA_HAN = 0
5. Báo cáo tài chính: Tổng cột SODU_CUOIKY với điều kiện CHI_TIEU "Tài sản có khác"
6. 5.888.637.751
=&gt; 1+2+3+4+5+6</t>
  </si>
  <si>
    <t>Cho vay khách hàng (Không ao gồm mua nợ)</t>
  </si>
  <si>
    <t>1. Cho vay khách hàng: Tổng cột DUNO_VAYTT_QD với điều kiện
a, CHI_SO_NO_QUA_HAN &lt;&gt; 0
b, MA_SAN_PHAM: &lt;&gt; [1744, 2541, 2543]</t>
  </si>
  <si>
    <t>1. Dòng lịch gốc: Tổng cột TIEN_SE_TRA với điều kiện:
a, CHI_SO_NO_QUA_HAN = 0
b, NGAY_KY_HAN_2   "&gt;1 và &lt;=30"
c, MA_SAN_PHAM: &lt;&gt; [1744, 2541, 2543]
2. Thẻ: Tổng cột Principle Debit Amount với điều kiện NGAY_KY_HAN  "&gt;1 và &lt;=30"</t>
  </si>
  <si>
    <t xml:space="preserve">1. Dòng lịch gốc: Tổng cột TIEN_SE_TRA với điều kiện:
a, CHI_SO_NO_QUA_HAN = 0
b, NGAY_KY_HAN_2  "&gt;30 và &lt;=90"
c, MA_SAN_PHAM: &lt;&gt; [1744, 2541, 2543]
</t>
  </si>
  <si>
    <t xml:space="preserve">1. Dòng lịch gốc: Tổng cột TIEN_SE_TRA với điều kiện:
a, CHI_SO_NO_QUA_HAN = 0
b, NGAY_KY_HAN_2  "&gt;90 và &lt;=180"
c, MA_SAN_PHAM: &lt;&gt; [1744, 2541, 2543]
</t>
  </si>
  <si>
    <t xml:space="preserve">1. Dòng lịch gốc: Tổng cột TIEN_SE_TRA với điều kiện:
a, CHI_SO_NO_QUA_HAN = 0
b, NGAY_KY_HAN_2  "&gt;180 và &lt;=360
c, MA_SAN_PHAM: &lt;&gt; [1744, 2541, 2543]
</t>
  </si>
  <si>
    <t xml:space="preserve">1. Dòng lịch gốc: Tổng cột TIEN_SE_TRA với điều kiện:
a, CHI_SO_NO_QUA_HAN = 0
b, NGAY_KY_HAN_2  "&gt;360 và &lt;=1800"
c, MA_SAN_PHAM: &lt;&gt; [1744, 2541, 2543]
</t>
  </si>
  <si>
    <t xml:space="preserve">1. Dòng lịch gốc: Tổng cột TIEN_SE_TRA với điều kiện:
a, CHI_SO_NO_QUA_HAN = 0
b, NGAY_KY_HAN_2  "&gt;1800"
c, MA_SAN_PHAM: &lt;&gt; [1744, 2541, 2543]
</t>
  </si>
  <si>
    <t>1. Tiền gửi thị trường 2: Tổng cột SO_TIEN với điều kiện
a. TKGL_LAI_SBV: [3911, 3912, 3921, 3922, 3923] 
b. NGAY_KY_HAN_2: &lt;0
2. Tiền vay thị trường 2: Tổng cột DUNO_GOC_NT với điều kiện
a. TKGL_GOC_SBV: [2011, 2051]
b. NGAY_KY_HAN_2 &lt; 0
3. Cho vay khách hàng: Tổng cột LAI_HTGL_DUTHU với điều kiện
a. CHI_SO_NO_QUA_HAN &gt; 0
Lấy 1 + 2 + 3</t>
  </si>
  <si>
    <t>1. Tiền gửi thị trường 2: Tổng cột SO_TIEN với điều kiện
a. TKGL_LAI_SBV: [3911, 3912, 3921, 3922, 3923] 
b. NGAY_KY_HAN_2: &gt;=0
2. Tiền vay thị trường 2: Tổng cột DUNO_GOC_NT với điều kiện
a. TKGL_GOC_SBV: [2011, 2051]
b. NGAY_KY_HAN_2 &gt;= 0
3. BẢNG CÂN ĐỐI TÀI KHOẢN: Tổng cột SODU_CUOIKY_NO với điều kiện TKGL_SBV [392, 397]
4. Cho vay khách hàng: Tổng cột LAI_HTGL_DUTHU với điều kiện
a. CHI_SO_NO_QUA_HAN = 0
Lấy 1 + 2 + 3 + 4</t>
  </si>
  <si>
    <t xml:space="preserve">1. Tiền gửi thị trường 2: Tổng cột SO_TIEN với các điều kiện
a, TKGL_GOC_SBV: 41*
b, NGAY_KY_HAN_2: 
2. Tiền vay thị trường 2: Tổng cột DUNO_GOC_NT với các điền kiện:
a, TKGL_GOC_SBV: [401*, 402*, 403*, 404*, 415*, 416*, 417*, 418*]
b, NGAY_KY_HAN_2 "&lt;0"
3. Tiền vay thị trường 2: Tổng cột DUNO_GOC_NT với các điền kiện:
a, TKGL_GOC_SBV: [4032, 4033]
b, NGAY_KY_HAN_2 "&lt;0"
Lấy 1 +2 -3
</t>
  </si>
  <si>
    <t xml:space="preserve">Tiền gửi thị trường 2: Tổng cột SO_TIEN với các điều kiện
a, TKGL_GOC_SBV: 41*
b, NGAY_KY_HAN_2: 
Tiền vay thị trường 2: Tổng cột DUNO_GOC_NT với các điền kiện:
a, TKGL_GOC_SBV: [401*, 402*, 403*, 404*, 415*, 416*, 417*, 418*]
b, NGAY_KY_HAN_2 "&gt;1 và &lt;=30"
3. Tiền vay thị trường 2: Tổng cột DUNO_GOC_NT với các điền kiện:
a, TKGL_GOC_SBV: [4032, 4033]
b, NGAY_KY_HAN_2 "&lt;0"
Lấy 1 +2 -3
</t>
  </si>
  <si>
    <t>Tiền gửi thị trường 2: Tổng cột SO_TIEN với các điều kiện
a, TKGL_GOC_SBV: 41*
b, NGAY_KY_HAN_2: 
Tiền vay thị trường 2: Tổng cột DUNO_GOC_NT với các điền kiện:
a, TKGL_GOC_SBV: [401*, 402*, 403*, 404*, 415*, 416*, 417*, 418*]
b, NGAY_KY_HAN_2 "&gt;30 và &lt;=90"
 3. Tiền vay thị trường 2: Tổng cột DUNO_GOC_NT với các điền kiện:
a, TKGL_GOC_SBV: [4032, 4033]
b, NGAY_KY_HAN_2 "&lt;0"
Lấy 1 +2 -3</t>
  </si>
  <si>
    <t>Tiền gửi thị trường 2: Tổng cột SO_TIEN với các điều kiện
a, TKGL_GOC_SBV: 41*
b, NGAY_KY_HAN_2: 
Tiền vay thị trường 2: Tổng cột DUNO_GOC_NT với các điền kiện:
a, TKGL_GOC_SBV: [401*, 402*, 403*, 404*, 415*, 416*, 417*, 418*]
b, NGAY_KY_HAN_2 "&gt;90 và &lt;=180"
3. Tiền vay thị trường 2: Tổng cột DUNO_GOC_NT với các điền kiện:
a, TKGL_GOC_SBV: [4032, 4033]
b, NGAY_KY_HAN_2 "&lt;0"
Lấy 1 +2 -3</t>
  </si>
  <si>
    <t>Tiền gửi thị trường 2: Tổng cột SO_TIEN với các điều kiện
a, TKGL_GOC_SBV: 41*
b, NGAY_KY_HAN_2: 
Tiền vay thị trường 2: Tổng cột DUNO_GOC_NT với các điền kiện:
a, TKGL_GOC_SBV: [401*, 402*, 403*, 404*, 415*, 416*, 417*, 418*]
b, NGAY_KY_HAN_2 "&gt;180 và &lt;=270"
 3. Tiền vay thị trường 2: Tổng cột DUNO_GOC_NT với các điền kiện:
a, TKGL_GOC_SBV: [4032, 4033]
b, NGAY_KY_HAN_2 "&lt;0"
Lấy 1 +2 -3</t>
  </si>
  <si>
    <t>Tiền gửi thị trường 2: Tổng cột SO_TIEN với các điều kiện
a, TKGL_GOC_SBV: 41*
b, NGAY_KY_HAN_2: 
Tiền vay thị trường 2: Tổng cột DUNO_GOC_NT với các điền kiện:
a, TKGL_GOC_SBV: [401*, 402*, 403*, 404*, 415*, 416*, 417*, 418*]
b, NGAY_KY_HAN_2 "&gt;360 và &lt;=540"
3. Tiền vay thị trường 2: Tổng cột DUNO_GOC_NT với các điền kiện:
a, TKGL_GOC_SBV: [4032, 4033]
b, NGAY_KY_HAN_2 "&lt;0"
Lấy 1 +2 -3</t>
  </si>
  <si>
    <t>Tiền gửi thị trường 2: Tổng cột SO_TIEN với các điều kiện
a, TKGL_GOC_SBV: 41*
b, NGAY_KY_HAN_2: 
Tiền vay thị trường 2: Tổng cột DUNO_GOC_NT với các điền kiện:
a, TKGL_GOC_SBV: [401*, 402*, 403*, 404*, 415*, 416*, 417*, 418*]
b, NGAY_KY_HAN_2 "&gt;540 và &lt;=720"
3. Tiền vay thị trường 2: Tổng cột DUNO_GOC_NT với các điền kiện:
a, TKGL_GOC_SBV: [4032, 4033]
b, NGAY_KY_HAN_2 "&lt;0"
Lấy 1 +2 -3</t>
  </si>
  <si>
    <t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"&gt;=0 và &lt;=1"
c, LOAI_TIEN: VND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</si>
  <si>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"&gt;1 và &lt;=30"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</si>
  <si>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"&gt;30 và &lt;=90"
c, LOAI_TIEN: VND
 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</si>
  <si>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"&gt;90 và &lt;=180"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</si>
  <si>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"&gt;180 và &lt;=270"
c, LOAI_TIEN: VND
 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</si>
  <si>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"&gt;270 và &lt;=360"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</si>
  <si>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"&gt;360 và &lt;=540"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</si>
  <si>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"&gt;540 và &lt;=720"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</si>
  <si>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"&gt;720 và &lt;=1080"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</si>
  <si>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"&gt;1080 và &lt;=1440"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</si>
  <si>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"&gt;1440 và &lt;=1800"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</si>
  <si>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"&gt;1800 và &lt;=2160"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</si>
  <si>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"&gt;2160 và &lt;=2520"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</si>
  <si>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"&gt;2520 và &lt;=2880"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</si>
  <si>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"&gt;2880 và &lt;=3240"
c, LOAI_TIEN: VND
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</si>
  <si>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 "&gt;3240 và &lt;=3600"
c, LOAI_TIEN: VND
</t>
  </si>
  <si>
    <t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"&gt;3600 và &lt;=5400"
c, LOAI_TIEN: VND</t>
  </si>
  <si>
    <t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"&gt;5400 và &lt;=7200"
c, LOAI_TIEN: VND</t>
  </si>
  <si>
    <t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 "&gt;7200"
c, LOAI_TIEN: VND</t>
  </si>
  <si>
    <t xml:space="preserve">Tiền gửi thị trường 2: Tổng cột SO_TIEN với các điều kiện
a, TKGL_GOC_SBV: [411*,412*,413*,414*,415*,416*,417*,418*,419*]
b, NGAY_KY_HAN_2: 
c, LOAI_TIEN: VND
Tiền vay thị trường 2: Tổng cột DUNO_GOC_NT với các điền kiện:
a, TKGL_GOC_SBV: [401*, 402*, 403*, 404*, 415*, 416*, 417*, 418*]
b, NGAY_KY_HAN_2 "&lt;0"
c, LOAI_TIEN: VND
</t>
  </si>
  <si>
    <t>Bảng cân đối tài khoản: Tổng cột SODU_CUOIKY_CO với điều kiện TKGL_SBV: [4211, 4221, 4231, 4241, 4251, 4261, 4214, 4254, 4264, 427*, 4224, 428*]</t>
  </si>
  <si>
    <t>"Tiền gửi có kỳ hạn thị trường 1: Tổng cột SODU_QUYDOI với điều kiện
a. TKGL_GOC_SBV: [4212, 4222, 4232, 4238, 4242, 4252, 4262]
b. NGAY_KY_HAN_2 "&lt;0"</t>
  </si>
  <si>
    <t>"Tiền gửi có kỳ hạn thị trường 1: Tổng cột SODU_QUYDOI với điều kiện
a. TKGL_GOC_SBV: [4212, 4222, 4232, 4238, 4242, 4252, 4262]
b. NGAY_KY_HAN_2 "&gt;1 và &lt;=30"</t>
  </si>
  <si>
    <t>"Tiền gửi có kỳ hạn thị trường 1: Tổng cột SODU_QUYDOI với điều kiện
a. TKGL_GOC_SBV: [4212, 4222, 4232, 4238, 4242, 4252, 4262]
b. NGAY_KY_HAN_2 "&gt;30 và &lt;=90"</t>
  </si>
  <si>
    <t>"Tiền gửi có kỳ hạn thị trường 1: Tổng cột SODU_QUYDOI với điều kiện
a. TKGL_GOC_SBV: [4212, 4222, 4232, 4238, 4242, 4252, 4262]
b. NGAY_KY_HAN_2 "&gt;90 và &lt;=180"</t>
  </si>
  <si>
    <t>"Tiền gửi có kỳ hạn thị trường 1: Tổng cột SODU_QUYDOI với điều kiện
a. TKGL_GOC_SBV: [4212, 4222, 4232, 4238, 4242, 4252, 4262]
b. NGAY_KY_HAN_2 "&gt;180 và &lt;=270"</t>
  </si>
  <si>
    <t>"Tiền gửi có kỳ hạn thị trường 1: Tổng cột SODU_QUYDOI với điều kiện
a. TKGL_GOC_SBV: [4212, 4222, 4232, 4238, 4242, 4252, 4262]
b. NGAY_KY_HAN_2 "&gt;360 và &lt;=540"</t>
  </si>
  <si>
    <t>"Tiền gửi có kỳ hạn thị trường 1: Tổng cột SODU_QUYDOI với điều kiện
a. TKGL_GOC_SBV: [4212, 4222, 4232, 4238, 4242, 4252, 4262]
b. NGAY_KY_HAN_2 "&gt;540 và &lt;=720"</t>
  </si>
  <si>
    <t>1. Tiền gửi CKH TT1: Tổng cột LAI_DU_CHI với điều kiện
a, TKGL_LAI_SBV: 49*
b, NGAY_KY_HAN_2: &lt;&gt; 0
c, LOAI_TIEN: VND
2. Tiền gửi TT2: Tổng cột LAI_DU_CHI với điều kiện
a, TKGL_LAI_SBV: 49*
b, NGAY_KY_HAN_2: "&lt;0"
c, LOAI_TIEN: VND
3. Tiền vay TT2: Tổng cột TONG_LAIPHAITRA_NT với điều kiện
a, TKGL_LAI_SBV: 49*
b, NGAY_KY_HAN_2: "&lt;0"
c, LOAI_TIEN: VND
4. Báo cáo tài chính: Tổng cột SODU_CUOIKY với điều kiện CHI_TIEU "Các khoản nợ phải trả và công nợ khác"
=&gt; Lấy 1 + 2 + 3 + 4</t>
  </si>
  <si>
    <t>1. Tiền gửi CKH TT1: Tổng cột LAI_DU_CHI với điều kiện
a, TKGL_LAI_SBV: 49*
b, NGAY_KY_HAN_2: &lt;&gt; 0
c, LOAI_TIEN: VND
2. Tiền gửi TT2: Tổng cột LAI_DU_CHI với điều kiện
a, TKGL_LAI_SBV: 49*
b, NGAY_KY_HAN_2: "&lt;&gt;0"
c, LOAI_TIEN: VND
3. Tiền vay TT2: Tổng cột TONG_LAIPHAITRA_NT với điều kiện
a, TKGL_LAI_SBV: 49*
b, NGAY_KY_HAN_2: "&lt;&gt;0"
c, LOAI_TIEN: VND
4. Tiền gửi CKH TT1: Tổng cột LAI_DEN_HAN với điều kiện
a, TKGL_LAI_SBV: 49*
b, NGAY_KY_HAN_2: &lt;&gt; 0
c, LOAI_TIEN: VND
=&gt; Lấy 1 + 2 + 3 + 4</t>
  </si>
  <si>
    <t xml:space="preserve">1. Tiền gửi CKH TT1: Tổng cột LAI_DU_CHI với điều kiện
a, TKGL_LAI_SBV: 49*
b, NGAY_KY_HAN_2: &lt;&gt; 0
c, LOAI_TIEN: VND
2. Tiền gửi TT2: Tổng cột LAI_DU_CHI với điều kiện
a, TKGL_LAI_SBV: 49*
b, NGAY_KY_HAN_2: "&lt;&gt;0"
c, LOAI_TIEN: VND
3. Tiền vay TT2: Tổng cột TONG_LAIPHAITRA_NT với điều kiện
a, TKGL_LAI_SBV: 49*
b, NGAY_KY_HAN_2: "&lt;&gt;0"
c, LOAI_TIEN: VND
4. Tiền gửi CKH TT1: Tổng cột LAI_DEN_HAN với điều kiện
a, TKGL_LAI_SBV: 49*
b, NGAY_KY_HAN_2: &lt;&gt; 0
c, LOAI_TIEN: VND
=&gt; Lấy 1 + 2 + 3 + 4
</t>
  </si>
  <si>
    <t>1. Tiền gửi CKH TT1: Tổng cột LAI_DU_CHI với điều kiện
a, TKGL_LAI_SBV: 49*
b, NGAY_KY_HAN_2: &lt; 0
2. Tiền gửi TT2: Tổng cột LAI_DU_CHI với điều kiện
a, TKGL_LAI_SBV: 49*
b, NGAY_KY_HAN_2: "&lt;0"
3. Tiền vay TT2: Tổng cột TONG_LAIPHAITRA_NT với điều kiện
a, TKGL_LAI_SBV: 49*
b, NGAY_KY_HAN_2: "&lt;0"
4. Báo cáo tài chính: Tổng cột SODU_CUOIKY với điều kiện CHI_TIEU "Các khoản nợ phải trả và công nợ khác"
Lấy 1 + 2 + 3 + 4</t>
  </si>
  <si>
    <t>1. Tiền gửi CKH TT1: Tổng cột LAI_DU_CHI với điều kiện
a, TKGL_LAI_SBV: 49*
b, NGAY_KY_HAN_2: &lt;&gt; 0
2. Tiền gửi TT2: Tổng cột LAI_DU_CHI với điều kiện
a, TKGL_LAI_SBV: 49*
b, NGAY_KY_HAN_2: "&lt;&gt;0"
3. Tiền vay TT2: Tổng cột TONG_LAIPHAITRA_NT với điều kiện
a, TKGL_LAI_SBV: 49*
b, NGAY_KY_HAN_2: "&lt;&gt;0"
4. Tiền gửi CKH TT1: Tổng cột LAI_DEN_HAN với điều kiện
a, TKGL_LAI_SBV: 49*
b, NGAY_KY_HAN_2: &lt;&gt; 0
Lấy 1 + 2 + 3 + 4</t>
  </si>
  <si>
    <t>1. Tiền gửi CKH TT1: Tổng cột LAI_DU_CHI với điều kiện
a, TKGL_LAI_SBV: 49*
b, NGAY_KY_HAN_2: &lt; 0
2. Tiền gửi TT2: Tổng cột LAI_DU_CHI với điều kiện
a, TKGL_LAI_SBV: 49*
b, NGAY_KY_HAN_2: "&lt;0"
3. Tiền vay TT2: Tổng cột TONG_LAIPHAITRA_NT với điều kiện
a, TKGL_LAI_SBV: 49*
b, NGAY_KY_HAN_2: "&lt;0"
=&gt; Lấy 1 + 2 + 3</t>
  </si>
  <si>
    <t>1. Tiền gửi CKH TT1: Tổng cột LAI_DU_CHI với điều kiện
a, TKGL_LAI_SBV: 49*
b, NGAY_KY_HAN_2: &lt; 0
c, LOAI_TIEN: VND
2. Tiền gửi TT2: Tổng cột LAI_DU_CHI với điều kiện
a, TKGL_LAI_SBV: 49*
b, NGAY_KY_HAN_2: "&lt;0"
c, LOAI_TIEN: VND
3. Tiền vay TT2: Tổng cột TONG_LAIPHAITRA_NT với điều kiện
a, TKGL_LAI_SBV: 49*
b, NGAY_KY_HAN_2: "&lt;0"
c, LOAI_TIEN: VND
=&gt; Lấy 1 + 2 + 3</t>
  </si>
  <si>
    <t>*Tạm thời chưa phát sinh, nếu khi phát sinh cần chỉnh sửa URD</t>
  </si>
  <si>
    <t>Danh mục chứng khoán: Tổng cột GIA_TRI_SO_SACH với điều kiện
a, TKGL: [12*, 15*, 16*]
b, NGAY_KY_HAN_2: "&gt;1 và &lt;=30"</t>
  </si>
  <si>
    <t>Danh mục chứng khoán: Tổng cột GIA_TRI_SO_SACH với điều kiện
a, TKGL: [12*, 15*, 16*]
b, NGAY_KY_HAN_2: "&gt;30 và &lt;=90"</t>
  </si>
  <si>
    <t>Danh mục chứng khoán: Tổng cột GIA_TRI_SO_SACH với điều kiện
a, TKGL: [12*, 15*, 16*]
b, NGAY_KY_HAN_2: "&gt;90 và &lt;=180"</t>
  </si>
  <si>
    <t>Danh mục chứng khoán: Tổng cột GIA_TRI_SO_SACH với điều kiện
a, TKGL: [12*, 15*, 16*]
b, NGAY_KY_HAN_2:  "&gt;180 và &lt;=270</t>
  </si>
  <si>
    <t>Danh mục chứng khoán: Tổng cột GIA_TRI_SO_SACH với điều kiện
a, TKGL: [12*, 15*, 16*]
b, NGAY_KY_HAN_2: "&gt;270 và &lt;=360"</t>
  </si>
  <si>
    <t>Danh mục chứng khoán: Tổng cột GIA_TRI_SO_SACH với điều kiện
a, TKGL: [12*, 15*, 16*]
b, NGAY_KY_HAN_2: "&gt;360 và &lt;=540"</t>
  </si>
  <si>
    <t>Danh mục chứng khoán: Tổng cột GIA_TRI_SO_SACH với điều kiện
a, TKGL: [12*, 15*, 16*]
b, NGAY_KY_HAN_2: "&gt;540 và &lt;=720"</t>
  </si>
  <si>
    <t>Danh mục chứng khoán: Tổng cột GIA_TRI_SO_SACH với điều kiện
a, TKGL: [12*, 15*, 16*]
b, NGAY_KY_HAN_2: "&gt;720 và &lt;=1080"</t>
  </si>
  <si>
    <t>Danh mục chứng khoán: Tổng cột GIA_TRI_SO_SACH với điều kiện
a, TKGL: [12*, 15*, 16*]
b, NGAY_KY_HAN_2: "&gt;1080 và &lt;=1440"</t>
  </si>
  <si>
    <t>Danh mục chứng khoán: Tổng cột GIA_TRI_SO_SACH với điều kiện
a, TKGL: [12*, 15*, 16*]
b, NGAY_KY_HAN_2: "&gt;1440 và &lt;=1800"</t>
  </si>
  <si>
    <t>Danh mục chứng khoán: Tổng cột GIA_TRI_SO_SACH với điều kiện
a, TKGL: [12*, 15*, 16*]
b, NGAY_KY_HAN_2: "&gt;1800 và &lt;=2160"</t>
  </si>
  <si>
    <t>Danh mục chứng khoán: Tổng cột GIA_TRI_SO_SACH với điều kiện
a, TKGL: [12*, 15*, 16*]
b, NGAY_KY_HAN_2: "&gt;3600 và &lt;=5400"</t>
  </si>
  <si>
    <t>Danh mục chứng khoán: Tổng cột GIA_TRI_SO_SACH với điều kiện
a, TKGL: [12*, 15*, 16*]
b, NGAY_KY_HAN_2:"&gt;5400 và &lt;=7200"</t>
  </si>
  <si>
    <t>Danh mục chứng khoán: Tổng cột GIA_TRI_SO_SACH với điều kiện
a, TKGL: [12*, 15*, 16*]
b, NGAY_KY_HAN_2: "&gt;7200"</t>
  </si>
  <si>
    <t>Danh mục chứng khoán: Tổng cột GIA_TRI_SO_SACH với điều kiện
a, TKGL: [12*, 15*, 16*]
b, NGAY_KY_HAN_2: "&lt;0"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</si>
</sst>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000_-;\-* #,##0.0000_-;_-* &quot;-&quot;??_-;_-@_-"/>
    <numFmt numFmtId="167" formatCode="0.000%"/>
    <numFmt numFmtId="168" formatCode="_(* #,##0.00000_);_(* \(#,##0.00000\);_(* &quot;-&quot;??_);_(@_)"/>
    <numFmt numFmtId="169" formatCode="_-* #,##0.00000_-;\-* #,##0.0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i/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165" fontId="0" fillId="0" borderId="0" xfId="2" applyNumberFormat="1" applyFont="1"/>
    <xf numFmtId="165" fontId="3" fillId="0" borderId="0" xfId="2" applyNumberFormat="1" applyFont="1" applyAlignment="1">
      <alignment horizontal="left" vertical="center"/>
    </xf>
    <xf numFmtId="165" fontId="4" fillId="0" borderId="0" xfId="2" applyNumberFormat="1" applyFont="1" applyAlignment="1">
      <alignment vertical="center"/>
    </xf>
    <xf numFmtId="165" fontId="6" fillId="0" borderId="1" xfId="2" applyNumberFormat="1" applyFont="1" applyBorder="1" applyAlignment="1">
      <alignment vertical="center" wrapText="1"/>
    </xf>
    <xf numFmtId="165" fontId="6" fillId="2" borderId="1" xfId="2" applyNumberFormat="1" applyFont="1" applyFill="1" applyBorder="1" applyAlignment="1">
      <alignment horizontal="center" vertical="center" wrapText="1"/>
    </xf>
    <xf numFmtId="0" fontId="7" fillId="3" borderId="0" xfId="3" applyFont="1" applyFill="1"/>
    <xf numFmtId="165" fontId="8" fillId="4" borderId="1" xfId="2" applyNumberFormat="1" applyFont="1" applyFill="1" applyBorder="1" applyAlignment="1">
      <alignment horizontal="center" vertical="center"/>
    </xf>
    <xf numFmtId="165" fontId="8" fillId="4" borderId="1" xfId="2" applyNumberFormat="1" applyFont="1" applyFill="1" applyBorder="1" applyAlignment="1">
      <alignment vertical="center" wrapText="1"/>
    </xf>
    <xf numFmtId="165" fontId="9" fillId="4" borderId="1" xfId="2" applyNumberFormat="1" applyFont="1" applyFill="1" applyBorder="1" applyAlignment="1">
      <alignment vertical="center" wrapText="1"/>
    </xf>
    <xf numFmtId="165" fontId="9" fillId="4" borderId="1" xfId="2" applyNumberFormat="1" applyFont="1" applyFill="1" applyBorder="1" applyAlignment="1">
      <alignment vertical="center"/>
    </xf>
    <xf numFmtId="165" fontId="9" fillId="0" borderId="1" xfId="2" applyNumberFormat="1" applyFont="1" applyBorder="1" applyAlignment="1">
      <alignment vertical="center"/>
    </xf>
    <xf numFmtId="165" fontId="9" fillId="4" borderId="1" xfId="2" applyNumberFormat="1" applyFont="1" applyFill="1" applyBorder="1" applyAlignment="1">
      <alignment horizontal="center" vertical="center"/>
    </xf>
    <xf numFmtId="165" fontId="0" fillId="0" borderId="1" xfId="2" applyNumberFormat="1" applyFont="1" applyBorder="1"/>
    <xf numFmtId="0" fontId="7" fillId="3" borderId="0" xfId="3" quotePrefix="1" applyFont="1" applyFill="1"/>
    <xf numFmtId="165" fontId="10" fillId="4" borderId="1" xfId="2" applyNumberFormat="1" applyFont="1" applyFill="1" applyBorder="1" applyAlignment="1">
      <alignment horizontal="center" vertical="center"/>
    </xf>
    <xf numFmtId="165" fontId="10" fillId="4" borderId="1" xfId="2" applyNumberFormat="1" applyFont="1" applyFill="1" applyBorder="1" applyAlignment="1">
      <alignment vertical="center" wrapText="1"/>
    </xf>
    <xf numFmtId="165" fontId="11" fillId="4" borderId="1" xfId="4" applyNumberFormat="1" applyFont="1" applyFill="1" applyBorder="1" applyAlignment="1">
      <alignment vertical="center"/>
    </xf>
    <xf numFmtId="165" fontId="11" fillId="0" borderId="1" xfId="4" applyNumberFormat="1" applyFont="1" applyBorder="1" applyAlignment="1">
      <alignment vertical="center"/>
    </xf>
    <xf numFmtId="165" fontId="11" fillId="4" borderId="1" xfId="4" applyNumberFormat="1" applyFont="1" applyFill="1" applyBorder="1" applyAlignment="1">
      <alignment vertical="center" wrapText="1"/>
    </xf>
    <xf numFmtId="165" fontId="0" fillId="0" borderId="1" xfId="4" applyNumberFormat="1" applyFont="1" applyBorder="1" applyAlignment="1">
      <alignment vertical="center"/>
    </xf>
    <xf numFmtId="165" fontId="0" fillId="0" borderId="1" xfId="4" applyNumberFormat="1" applyFont="1" applyBorder="1"/>
    <xf numFmtId="165" fontId="10" fillId="3" borderId="1" xfId="2" applyNumberFormat="1" applyFont="1" applyFill="1" applyBorder="1" applyAlignment="1">
      <alignment horizontal="center" vertical="center"/>
    </xf>
    <xf numFmtId="165" fontId="10" fillId="3" borderId="1" xfId="2" applyNumberFormat="1" applyFont="1" applyFill="1" applyBorder="1" applyAlignment="1">
      <alignment vertical="center" wrapText="1"/>
    </xf>
    <xf numFmtId="165" fontId="0" fillId="0" borderId="0" xfId="4" applyNumberFormat="1" applyFont="1"/>
    <xf numFmtId="165" fontId="0" fillId="3" borderId="0" xfId="2" applyNumberFormat="1" applyFont="1" applyFill="1"/>
    <xf numFmtId="165" fontId="11" fillId="3" borderId="1" xfId="2" applyNumberFormat="1" applyFont="1" applyFill="1" applyBorder="1" applyAlignment="1">
      <alignment horizontal="center" vertical="center"/>
    </xf>
    <xf numFmtId="165" fontId="11" fillId="3" borderId="1" xfId="2" applyNumberFormat="1" applyFont="1" applyFill="1" applyBorder="1" applyAlignment="1">
      <alignment vertical="center" wrapText="1"/>
    </xf>
    <xf numFmtId="165" fontId="11" fillId="4" borderId="1" xfId="4" quotePrefix="1" applyNumberFormat="1" applyFont="1" applyFill="1" applyBorder="1" applyAlignment="1">
      <alignment vertical="center"/>
    </xf>
    <xf numFmtId="165" fontId="0" fillId="2" borderId="1" xfId="4" applyNumberFormat="1" applyFont="1" applyFill="1" applyBorder="1"/>
    <xf numFmtId="165" fontId="12" fillId="4" borderId="1" xfId="2" applyNumberFormat="1" applyFont="1" applyFill="1" applyBorder="1" applyAlignment="1">
      <alignment vertical="center" wrapText="1"/>
    </xf>
    <xf numFmtId="165" fontId="13" fillId="4" borderId="1" xfId="4" applyNumberFormat="1" applyFont="1" applyFill="1" applyBorder="1" applyAlignment="1">
      <alignment vertical="center"/>
    </xf>
    <xf numFmtId="165" fontId="14" fillId="0" borderId="1" xfId="4" applyNumberFormat="1" applyFont="1" applyBorder="1"/>
    <xf numFmtId="165" fontId="8" fillId="3" borderId="1" xfId="2" applyNumberFormat="1" applyFont="1" applyFill="1" applyBorder="1" applyAlignment="1">
      <alignment horizontal="center" vertical="center"/>
    </xf>
    <xf numFmtId="165" fontId="8" fillId="3" borderId="1" xfId="2" applyNumberFormat="1" applyFont="1" applyFill="1" applyBorder="1" applyAlignment="1">
      <alignment vertical="center" wrapText="1"/>
    </xf>
    <xf numFmtId="165" fontId="0" fillId="0" borderId="1" xfId="4" applyNumberFormat="1" applyFont="1" applyFill="1" applyBorder="1"/>
    <xf numFmtId="165" fontId="11" fillId="3" borderId="1" xfId="4" applyNumberFormat="1" applyFont="1" applyFill="1" applyBorder="1" applyAlignment="1">
      <alignment vertical="center" wrapText="1"/>
    </xf>
    <xf numFmtId="49" fontId="11" fillId="4" borderId="1" xfId="4" applyNumberFormat="1" applyFont="1" applyFill="1" applyBorder="1" applyAlignment="1">
      <alignment vertical="center" wrapText="1"/>
    </xf>
    <xf numFmtId="165" fontId="0" fillId="2" borderId="1" xfId="4" applyNumberFormat="1" applyFont="1" applyFill="1" applyBorder="1" applyAlignment="1">
      <alignment horizontal="center" vertical="center"/>
    </xf>
    <xf numFmtId="165" fontId="0" fillId="2" borderId="0" xfId="2" applyNumberFormat="1" applyFont="1" applyFill="1"/>
    <xf numFmtId="165" fontId="13" fillId="0" borderId="1" xfId="2" applyNumberFormat="1" applyFont="1" applyBorder="1" applyAlignment="1">
      <alignment horizontal="center" vertical="center"/>
    </xf>
    <xf numFmtId="165" fontId="13" fillId="0" borderId="1" xfId="2" applyNumberFormat="1" applyFont="1" applyBorder="1" applyAlignment="1">
      <alignment vertical="center" wrapText="1"/>
    </xf>
    <xf numFmtId="165" fontId="14" fillId="0" borderId="0" xfId="2" applyNumberFormat="1" applyFont="1"/>
    <xf numFmtId="165" fontId="11" fillId="0" borderId="1" xfId="2" applyNumberFormat="1" applyFont="1" applyBorder="1" applyAlignment="1">
      <alignment horizontal="center" vertical="center"/>
    </xf>
    <xf numFmtId="165" fontId="9" fillId="0" borderId="1" xfId="2" applyNumberFormat="1" applyFont="1" applyBorder="1" applyAlignment="1">
      <alignment vertical="center" wrapText="1"/>
    </xf>
    <xf numFmtId="165" fontId="11" fillId="4" borderId="3" xfId="4" applyNumberFormat="1" applyFont="1" applyFill="1" applyBorder="1" applyAlignment="1">
      <alignment vertical="center"/>
    </xf>
    <xf numFmtId="165" fontId="11" fillId="4" borderId="4" xfId="4" applyNumberFormat="1" applyFont="1" applyFill="1" applyBorder="1" applyAlignment="1">
      <alignment vertical="center"/>
    </xf>
    <xf numFmtId="165" fontId="2" fillId="0" borderId="1" xfId="4" applyNumberFormat="1" applyFont="1" applyBorder="1"/>
    <xf numFmtId="165" fontId="11" fillId="0" borderId="1" xfId="2" applyNumberFormat="1" applyFont="1" applyBorder="1" applyAlignment="1">
      <alignment horizontal="center" vertical="center" wrapText="1"/>
    </xf>
    <xf numFmtId="165" fontId="9" fillId="0" borderId="1" xfId="2" applyNumberFormat="1" applyFont="1" applyBorder="1" applyAlignment="1">
      <alignment horizontal="center" vertical="center" wrapText="1"/>
    </xf>
    <xf numFmtId="165" fontId="10" fillId="4" borderId="1" xfId="2" applyNumberFormat="1" applyFont="1" applyFill="1" applyBorder="1" applyAlignment="1">
      <alignment horizontal="center" vertical="center" wrapText="1"/>
    </xf>
    <xf numFmtId="165" fontId="2" fillId="0" borderId="1" xfId="4" applyNumberFormat="1" applyFont="1" applyBorder="1" applyAlignment="1">
      <alignment horizontal="center"/>
    </xf>
    <xf numFmtId="165" fontId="1" fillId="0" borderId="1" xfId="4" applyNumberFormat="1" applyFont="1" applyBorder="1" applyAlignment="1">
      <alignment horizontal="left"/>
    </xf>
    <xf numFmtId="165" fontId="0" fillId="0" borderId="1" xfId="4" applyNumberFormat="1" applyFont="1" applyBorder="1" applyAlignment="1">
      <alignment horizontal="center" vertical="center"/>
    </xf>
    <xf numFmtId="165" fontId="0" fillId="0" borderId="1" xfId="4" applyNumberFormat="1" applyFont="1" applyBorder="1" applyAlignment="1">
      <alignment wrapText="1"/>
    </xf>
    <xf numFmtId="10" fontId="0" fillId="5" borderId="1" xfId="5" quotePrefix="1" applyNumberFormat="1" applyFont="1" applyFill="1" applyBorder="1"/>
    <xf numFmtId="167" fontId="0" fillId="0" borderId="1" xfId="5" applyNumberFormat="1" applyFont="1" applyBorder="1"/>
    <xf numFmtId="10" fontId="0" fillId="0" borderId="1" xfId="5" applyNumberFormat="1" applyFont="1" applyBorder="1"/>
    <xf numFmtId="10" fontId="0" fillId="0" borderId="1" xfId="1" applyNumberFormat="1" applyFont="1" applyBorder="1"/>
    <xf numFmtId="165" fontId="0" fillId="0" borderId="1" xfId="4" quotePrefix="1" applyNumberFormat="1" applyFont="1" applyBorder="1"/>
    <xf numFmtId="167" fontId="0" fillId="0" borderId="1" xfId="1" applyNumberFormat="1" applyFont="1" applyBorder="1"/>
    <xf numFmtId="165" fontId="0" fillId="0" borderId="1" xfId="2" applyNumberFormat="1" applyFont="1" applyBorder="1" applyAlignment="1">
      <alignment wrapText="1"/>
    </xf>
    <xf numFmtId="0" fontId="0" fillId="0" borderId="1" xfId="2" applyNumberFormat="1" applyFont="1" applyBorder="1"/>
    <xf numFmtId="165" fontId="0" fillId="6" borderId="1" xfId="2" applyNumberFormat="1" applyFont="1" applyFill="1" applyBorder="1"/>
    <xf numFmtId="165" fontId="4" fillId="0" borderId="1" xfId="2" applyNumberFormat="1" applyFont="1" applyBorder="1" applyAlignment="1">
      <alignment vertical="center" wrapText="1"/>
    </xf>
    <xf numFmtId="165" fontId="4" fillId="0" borderId="1" xfId="2" applyNumberFormat="1" applyFont="1" applyBorder="1" applyAlignment="1">
      <alignment horizontal="center" vertical="center" wrapText="1"/>
    </xf>
    <xf numFmtId="165" fontId="3" fillId="0" borderId="1" xfId="2" applyNumberFormat="1" applyFont="1" applyBorder="1" applyAlignment="1">
      <alignment vertical="center" wrapText="1"/>
    </xf>
    <xf numFmtId="165" fontId="3" fillId="0" borderId="1" xfId="2" applyNumberFormat="1" applyFont="1" applyBorder="1" applyAlignment="1">
      <alignment horizontal="center" vertical="center" wrapText="1"/>
    </xf>
    <xf numFmtId="165" fontId="16" fillId="0" borderId="1" xfId="2" applyNumberFormat="1" applyFont="1" applyBorder="1" applyAlignment="1">
      <alignment horizontal="center" vertical="center" wrapText="1"/>
    </xf>
    <xf numFmtId="165" fontId="3" fillId="5" borderId="1" xfId="2" applyNumberFormat="1" applyFont="1" applyFill="1" applyBorder="1" applyAlignment="1">
      <alignment horizontal="center" vertical="center" wrapText="1"/>
    </xf>
    <xf numFmtId="9" fontId="0" fillId="0" borderId="0" xfId="5" applyFont="1"/>
    <xf numFmtId="10" fontId="3" fillId="5" borderId="1" xfId="1" applyNumberFormat="1" applyFont="1" applyFill="1" applyBorder="1" applyAlignment="1">
      <alignment horizontal="center" vertical="center" wrapText="1"/>
    </xf>
    <xf numFmtId="165" fontId="17" fillId="0" borderId="1" xfId="2" applyNumberFormat="1" applyFont="1" applyBorder="1" applyAlignment="1">
      <alignment horizontal="center" vertical="center" wrapText="1"/>
    </xf>
    <xf numFmtId="165" fontId="7" fillId="0" borderId="0" xfId="2" applyNumberFormat="1" applyFont="1"/>
    <xf numFmtId="165" fontId="2" fillId="0" borderId="0" xfId="2" applyNumberFormat="1" applyFont="1"/>
    <xf numFmtId="165" fontId="0" fillId="0" borderId="0" xfId="2" quotePrefix="1" applyNumberFormat="1" applyFont="1" applyAlignment="1">
      <alignment vertical="center"/>
    </xf>
    <xf numFmtId="165" fontId="2" fillId="0" borderId="1" xfId="2" applyNumberFormat="1" applyFont="1" applyBorder="1" applyAlignment="1">
      <alignment horizontal="center"/>
    </xf>
    <xf numFmtId="165" fontId="2" fillId="0" borderId="0" xfId="2" applyNumberFormat="1" applyFont="1" applyBorder="1" applyAlignment="1">
      <alignment horizontal="center"/>
    </xf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 wrapText="1"/>
    </xf>
    <xf numFmtId="165" fontId="0" fillId="0" borderId="1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166" fontId="0" fillId="5" borderId="1" xfId="4" applyNumberFormat="1" applyFont="1" applyFill="1" applyBorder="1"/>
    <xf numFmtId="166" fontId="1" fillId="5" borderId="1" xfId="4" applyNumberFormat="1" applyFont="1" applyFill="1" applyBorder="1" applyAlignment="1">
      <alignment horizontal="center"/>
    </xf>
    <xf numFmtId="49" fontId="11" fillId="4" borderId="2" xfId="4" applyNumberFormat="1" applyFont="1" applyFill="1" applyBorder="1" applyAlignment="1">
      <alignment vertical="center" wrapText="1"/>
    </xf>
    <xf numFmtId="49" fontId="11" fillId="4" borderId="4" xfId="4" applyNumberFormat="1" applyFont="1" applyFill="1" applyBorder="1" applyAlignment="1">
      <alignment vertical="center" wrapText="1"/>
    </xf>
    <xf numFmtId="49" fontId="11" fillId="4" borderId="3" xfId="4" applyNumberFormat="1" applyFont="1" applyFill="1" applyBorder="1" applyAlignment="1">
      <alignment vertical="center"/>
    </xf>
    <xf numFmtId="49" fontId="11" fillId="4" borderId="4" xfId="4" applyNumberFormat="1" applyFont="1" applyFill="1" applyBorder="1" applyAlignment="1">
      <alignment vertical="center"/>
    </xf>
    <xf numFmtId="49" fontId="11" fillId="4" borderId="2" xfId="4" applyNumberFormat="1" applyFont="1" applyFill="1" applyBorder="1" applyAlignment="1">
      <alignment vertical="top" wrapText="1"/>
    </xf>
    <xf numFmtId="49" fontId="11" fillId="4" borderId="4" xfId="4" applyNumberFormat="1" applyFont="1" applyFill="1" applyBorder="1" applyAlignment="1">
      <alignment vertical="top"/>
    </xf>
    <xf numFmtId="165" fontId="13" fillId="4" borderId="2" xfId="4" quotePrefix="1" applyNumberFormat="1" applyFont="1" applyFill="1" applyBorder="1" applyAlignment="1">
      <alignment vertical="center"/>
    </xf>
    <xf numFmtId="165" fontId="11" fillId="4" borderId="2" xfId="4" applyNumberFormat="1" applyFont="1" applyFill="1" applyBorder="1" applyAlignment="1">
      <alignment vertical="center" wrapText="1"/>
    </xf>
    <xf numFmtId="165" fontId="11" fillId="4" borderId="2" xfId="4" applyNumberFormat="1" applyFont="1" applyFill="1" applyBorder="1" applyAlignment="1">
      <alignment vertical="center"/>
    </xf>
    <xf numFmtId="49" fontId="11" fillId="4" borderId="3" xfId="4" applyNumberFormat="1" applyFont="1" applyFill="1" applyBorder="1" applyAlignment="1">
      <alignment vertical="center" wrapText="1"/>
    </xf>
    <xf numFmtId="49" fontId="11" fillId="4" borderId="1" xfId="4" quotePrefix="1" applyNumberFormat="1" applyFont="1" applyFill="1" applyBorder="1" applyAlignment="1">
      <alignment vertical="center" wrapText="1"/>
    </xf>
    <xf numFmtId="166" fontId="0" fillId="2" borderId="1" xfId="2" applyNumberFormat="1" applyFont="1" applyFill="1" applyBorder="1"/>
    <xf numFmtId="168" fontId="0" fillId="2" borderId="1" xfId="2" applyNumberFormat="1" applyFont="1" applyFill="1" applyBorder="1"/>
    <xf numFmtId="169" fontId="0" fillId="2" borderId="1" xfId="2" applyNumberFormat="1" applyFont="1" applyFill="1" applyBorder="1"/>
    <xf numFmtId="165" fontId="0" fillId="0" borderId="1" xfId="2" quotePrefix="1" applyNumberFormat="1" applyFont="1" applyBorder="1"/>
    <xf numFmtId="165" fontId="10" fillId="7" borderId="1" xfId="2" applyNumberFormat="1" applyFont="1" applyFill="1" applyBorder="1" applyAlignment="1">
      <alignment horizontal="center" vertical="center"/>
    </xf>
    <xf numFmtId="165" fontId="10" fillId="7" borderId="1" xfId="2" applyNumberFormat="1" applyFont="1" applyFill="1" applyBorder="1" applyAlignment="1">
      <alignment vertical="center" wrapText="1"/>
    </xf>
    <xf numFmtId="165" fontId="11" fillId="7" borderId="1" xfId="4" applyNumberFormat="1" applyFont="1" applyFill="1" applyBorder="1" applyAlignment="1">
      <alignment vertical="center"/>
    </xf>
    <xf numFmtId="165" fontId="11" fillId="7" borderId="1" xfId="2" applyNumberFormat="1" applyFont="1" applyFill="1" applyBorder="1" applyAlignment="1">
      <alignment horizontal="center" vertical="center"/>
    </xf>
    <xf numFmtId="165" fontId="11" fillId="7" borderId="1" xfId="2" applyNumberFormat="1" applyFont="1" applyFill="1" applyBorder="1" applyAlignment="1">
      <alignment vertical="center" wrapText="1"/>
    </xf>
    <xf numFmtId="49" fontId="11" fillId="7" borderId="1" xfId="4" applyNumberFormat="1" applyFont="1" applyFill="1" applyBorder="1" applyAlignment="1">
      <alignment vertical="center" wrapText="1"/>
    </xf>
    <xf numFmtId="165" fontId="13" fillId="4" borderId="1" xfId="4" quotePrefix="1" applyNumberFormat="1" applyFont="1" applyFill="1" applyBorder="1" applyAlignment="1">
      <alignment vertical="center"/>
    </xf>
    <xf numFmtId="165" fontId="11" fillId="4" borderId="2" xfId="4" quotePrefix="1" applyNumberFormat="1" applyFont="1" applyFill="1" applyBorder="1" applyAlignment="1">
      <alignment vertical="center"/>
    </xf>
    <xf numFmtId="165" fontId="11" fillId="4" borderId="3" xfId="4" quotePrefix="1" applyNumberFormat="1" applyFont="1" applyFill="1" applyBorder="1" applyAlignment="1">
      <alignment vertical="center"/>
    </xf>
    <xf numFmtId="49" fontId="11" fillId="4" borderId="1" xfId="4" applyNumberFormat="1" applyFont="1" applyFill="1" applyBorder="1" applyAlignment="1">
      <alignment vertical="center"/>
    </xf>
    <xf numFmtId="49" fontId="11" fillId="4" borderId="1" xfId="4" applyNumberFormat="1" applyFont="1" applyFill="1" applyBorder="1" applyAlignment="1">
      <alignment vertical="top"/>
    </xf>
    <xf numFmtId="165" fontId="0" fillId="6" borderId="1" xfId="2" applyNumberFormat="1" applyFont="1" applyFill="1" applyBorder="1" applyAlignment="1">
      <alignment horizontal="center"/>
    </xf>
  </cellXfs>
  <cellStyles count="6">
    <cellStyle name="Comma 2 2 4" xfId="4" xr:uid="{7F37553D-A767-4671-B162-765426549D19}"/>
    <cellStyle name="Comma 4" xfId="2" xr:uid="{5F7CB978-81F6-4E9A-84A0-D9CE89F3A3D5}"/>
    <cellStyle name="Normal" xfId="0" builtinId="0"/>
    <cellStyle name="Normal 5" xfId="3" xr:uid="{837D9CB2-0E31-49B0-BEE9-B3A509F61249}"/>
    <cellStyle name="Percent" xfId="1" builtinId="5"/>
    <cellStyle name="Percent 2 2" xfId="5" xr:uid="{91068434-01CC-4342-B16A-84C379DF3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cnhn\Local%20Settings\Temporary%20Internet%20Files\Content.IE5\RB55PX9I\SaoLuu\O%20C\Accouthp\CTMT\HLC\tha\Tai%20Chinh-%20QT-Halang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0.250.249\ShareDataPhongBan\QLRRTT\01.%20B&#225;o%20c&#225;o\06.B&#225;o%20c&#225;o%20c&#225;c%20m&#7843;ng%20r&#7911;i%20ro\02.%20RRTK\URD\File%20t&#237;nh%20RRLSTSNH%20l&#224;m%20URD%20g&#7917;i%20CNTT.xlsx" TargetMode="External"/><Relationship Id="rId1" Type="http://schemas.openxmlformats.org/officeDocument/2006/relationships/externalLinkPath" Target="/QLRRTT/01.%20B&#225;o%20c&#225;o/06.B&#225;o%20c&#225;o%20c&#225;c%20m&#7843;ng%20r&#7911;i%20ro/02.%20RRTK/URD/File%20t&#237;nh%20RRLSTSNH%20l&#224;m%20URD%20g&#7917;i%20CN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T_Tinh"/>
      <sheetName val="Paramètres"/>
      <sheetName val="Options"/>
      <sheetName val="Tai Chinh- QT-Hala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C1"/>
      <sheetName val="URD"/>
      <sheetName val="LSTB"/>
      <sheetName val="CĐKT"/>
      <sheetName val="BCTC"/>
      <sheetName val="GL0204"/>
      <sheetName val="BS TOAN HANG"/>
      <sheetName val="REPO GTCG"/>
      <sheetName val="FILE CHUNG KHOAN"/>
      <sheetName val="CHUNG KHOAN"/>
      <sheetName val="CDTK-USD"/>
      <sheetName val="CDTK-VND"/>
      <sheetName val="MM-gui"/>
      <sheetName val="MM-vay"/>
      <sheetName val="LN"/>
      <sheetName val="FD"/>
      <sheetName val="PL6"/>
      <sheetName val="Sheet2"/>
      <sheetName val="GAP - KY HAN NGAN"/>
      <sheetName val="THE"/>
      <sheetName val="Sheet1"/>
      <sheetName val="GAP - BAO CAO NGAY"/>
    </sheetNames>
    <sheetDataSet>
      <sheetData sheetId="0"/>
      <sheetData sheetId="1"/>
      <sheetData sheetId="2">
        <row r="5">
          <cell r="B5">
            <v>2.7242000000000002</v>
          </cell>
        </row>
      </sheetData>
      <sheetData sheetId="3"/>
      <sheetData sheetId="4">
        <row r="55">
          <cell r="E55">
            <v>69987781922632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E41-C514-42F9-82AF-FFECE5C6C47D}">
  <dimension ref="A1:AE118"/>
  <sheetViews>
    <sheetView tabSelected="1" topLeftCell="Q13" zoomScale="87" zoomScaleNormal="87" workbookViewId="0">
      <selection activeCell="V11" sqref="V11"/>
    </sheetView>
  </sheetViews>
  <sheetFormatPr defaultRowHeight="15" x14ac:dyDescent="0.25"/>
  <cols>
    <col min="1" max="1" width="3.85546875" style="1" customWidth="1"/>
    <col min="2" max="2" width="25.42578125" style="1" customWidth="1"/>
    <col min="3" max="21" width="35.42578125" style="1" customWidth="1"/>
    <col min="22" max="22" width="42" style="1" customWidth="1"/>
    <col min="23" max="23" width="42.140625" style="1" customWidth="1"/>
    <col min="24" max="24" width="24.42578125" style="1" customWidth="1"/>
    <col min="25" max="25" width="27.7109375" style="1" hidden="1" customWidth="1"/>
    <col min="26" max="26" width="25.85546875" style="1" hidden="1" customWidth="1"/>
    <col min="27" max="16384" width="9.140625" style="1"/>
  </cols>
  <sheetData>
    <row r="1" spans="1:31" ht="15.75" x14ac:dyDescent="0.25">
      <c r="A1" s="2"/>
      <c r="B1" s="3" t="s">
        <v>0</v>
      </c>
      <c r="C1" s="2"/>
      <c r="D1" s="2"/>
    </row>
    <row r="2" spans="1:31" ht="27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31" x14ac:dyDescent="0.25">
      <c r="A3" s="4"/>
      <c r="B3" s="4"/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42</v>
      </c>
      <c r="X3" s="4" t="s">
        <v>43</v>
      </c>
      <c r="Y3" s="5" t="s">
        <v>44</v>
      </c>
      <c r="Z3" s="5" t="s">
        <v>45</v>
      </c>
      <c r="AD3" s="6"/>
      <c r="AE3" s="6"/>
    </row>
    <row r="4" spans="1:31" x14ac:dyDescent="0.25">
      <c r="A4" s="7"/>
      <c r="B4" s="8" t="s">
        <v>46</v>
      </c>
      <c r="C4" s="9"/>
      <c r="D4" s="10"/>
      <c r="E4" s="10"/>
      <c r="F4" s="10"/>
      <c r="G4" s="10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2"/>
      <c r="V4" s="10"/>
      <c r="W4" s="10"/>
      <c r="X4" s="10"/>
      <c r="Y4" s="13"/>
      <c r="Z4" s="13"/>
      <c r="AD4" s="14"/>
      <c r="AE4" s="14"/>
    </row>
    <row r="5" spans="1:31" ht="51" x14ac:dyDescent="0.25">
      <c r="A5" s="15" t="s">
        <v>9</v>
      </c>
      <c r="B5" s="16" t="s">
        <v>47</v>
      </c>
      <c r="C5" s="17"/>
      <c r="D5" s="17"/>
      <c r="E5" s="18"/>
      <c r="F5" s="17"/>
      <c r="G5" s="17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9" t="s">
        <v>180</v>
      </c>
      <c r="X5" s="28" t="s">
        <v>302</v>
      </c>
      <c r="Y5" s="20">
        <v>165652933555</v>
      </c>
      <c r="Z5" s="21">
        <v>0</v>
      </c>
    </row>
    <row r="6" spans="1:31" s="25" customFormat="1" ht="51" x14ac:dyDescent="0.25">
      <c r="A6" s="22" t="s">
        <v>48</v>
      </c>
      <c r="B6" s="23" t="s">
        <v>49</v>
      </c>
      <c r="C6" s="24"/>
      <c r="D6" s="24"/>
      <c r="E6" s="18"/>
      <c r="F6" s="17"/>
      <c r="G6" s="17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9" t="s">
        <v>181</v>
      </c>
      <c r="X6" s="28" t="s">
        <v>303</v>
      </c>
      <c r="Y6" s="21">
        <v>598548848148</v>
      </c>
      <c r="Z6" s="21">
        <v>0</v>
      </c>
    </row>
    <row r="7" spans="1:31" s="25" customFormat="1" ht="221.25" customHeight="1" x14ac:dyDescent="0.25">
      <c r="A7" s="22" t="s">
        <v>50</v>
      </c>
      <c r="B7" s="23" t="s">
        <v>51</v>
      </c>
      <c r="C7" s="85" t="s">
        <v>182</v>
      </c>
      <c r="D7" s="85" t="s">
        <v>183</v>
      </c>
      <c r="E7" s="85" t="s">
        <v>184</v>
      </c>
      <c r="F7" s="85" t="s">
        <v>185</v>
      </c>
      <c r="G7" s="85" t="s">
        <v>186</v>
      </c>
      <c r="H7" s="85" t="s">
        <v>187</v>
      </c>
      <c r="I7" s="85" t="s">
        <v>188</v>
      </c>
      <c r="J7" s="85" t="s">
        <v>189</v>
      </c>
      <c r="K7" s="85" t="s">
        <v>190</v>
      </c>
      <c r="L7" s="85" t="s">
        <v>191</v>
      </c>
      <c r="M7" s="85" t="s">
        <v>192</v>
      </c>
      <c r="N7" s="85" t="s">
        <v>193</v>
      </c>
      <c r="O7" s="85" t="s">
        <v>196</v>
      </c>
      <c r="P7" s="85" t="s">
        <v>197</v>
      </c>
      <c r="Q7" s="85" t="s">
        <v>203</v>
      </c>
      <c r="R7" s="85" t="s">
        <v>202</v>
      </c>
      <c r="S7" s="85" t="s">
        <v>201</v>
      </c>
      <c r="T7" s="85" t="s">
        <v>199</v>
      </c>
      <c r="U7" s="85" t="s">
        <v>200</v>
      </c>
      <c r="V7" s="85" t="s">
        <v>198</v>
      </c>
      <c r="W7" s="86"/>
      <c r="X7" s="28" t="s">
        <v>304</v>
      </c>
      <c r="Y7" s="21">
        <v>883743153703</v>
      </c>
      <c r="Z7" s="21">
        <v>0</v>
      </c>
    </row>
    <row r="8" spans="1:31" s="25" customFormat="1" ht="66" customHeight="1" x14ac:dyDescent="0.25">
      <c r="A8" s="22" t="s">
        <v>52</v>
      </c>
      <c r="B8" s="23" t="s">
        <v>53</v>
      </c>
      <c r="C8" s="85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8"/>
      <c r="X8" s="28" t="s">
        <v>305</v>
      </c>
      <c r="Y8" s="21" t="b">
        <v>0</v>
      </c>
      <c r="Z8" s="21">
        <v>0</v>
      </c>
    </row>
    <row r="9" spans="1:31" s="25" customFormat="1" ht="63" customHeight="1" x14ac:dyDescent="0.25">
      <c r="A9" s="22" t="s">
        <v>54</v>
      </c>
      <c r="B9" s="23" t="s">
        <v>55</v>
      </c>
      <c r="C9" s="85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28" t="s">
        <v>294</v>
      </c>
      <c r="Y9" s="21" t="b">
        <v>0</v>
      </c>
      <c r="Z9" s="21">
        <v>0</v>
      </c>
    </row>
    <row r="10" spans="1:31" s="25" customFormat="1" ht="147" customHeight="1" x14ac:dyDescent="0.25">
      <c r="A10" s="26" t="s">
        <v>56</v>
      </c>
      <c r="B10" s="27" t="s">
        <v>57</v>
      </c>
      <c r="C10" s="89" t="s">
        <v>194</v>
      </c>
      <c r="D10" s="89" t="s">
        <v>204</v>
      </c>
      <c r="E10" s="89" t="s">
        <v>205</v>
      </c>
      <c r="F10" s="89" t="s">
        <v>206</v>
      </c>
      <c r="G10" s="89" t="s">
        <v>207</v>
      </c>
      <c r="H10" s="89" t="s">
        <v>208</v>
      </c>
      <c r="I10" s="89" t="s">
        <v>209</v>
      </c>
      <c r="J10" s="89" t="s">
        <v>210</v>
      </c>
      <c r="K10" s="89" t="s">
        <v>211</v>
      </c>
      <c r="L10" s="89" t="s">
        <v>212</v>
      </c>
      <c r="M10" s="89" t="s">
        <v>213</v>
      </c>
      <c r="N10" s="89" t="s">
        <v>214</v>
      </c>
      <c r="O10" s="89" t="s">
        <v>215</v>
      </c>
      <c r="P10" s="89" t="s">
        <v>216</v>
      </c>
      <c r="Q10" s="89" t="s">
        <v>217</v>
      </c>
      <c r="R10" s="89" t="s">
        <v>218</v>
      </c>
      <c r="S10" s="89" t="s">
        <v>219</v>
      </c>
      <c r="T10" s="89" t="s">
        <v>220</v>
      </c>
      <c r="U10" s="89" t="s">
        <v>221</v>
      </c>
      <c r="V10" s="89" t="s">
        <v>409</v>
      </c>
      <c r="W10" s="90"/>
      <c r="X10" s="28" t="s">
        <v>295</v>
      </c>
      <c r="Y10" s="21">
        <v>64790461824992</v>
      </c>
      <c r="Z10" s="21">
        <v>0</v>
      </c>
    </row>
    <row r="11" spans="1:31" s="25" customFormat="1" ht="135.75" customHeight="1" x14ac:dyDescent="0.25">
      <c r="A11" s="22" t="s">
        <v>58</v>
      </c>
      <c r="B11" s="23" t="s">
        <v>59</v>
      </c>
      <c r="C11" s="85" t="s">
        <v>289</v>
      </c>
      <c r="D11" s="85" t="s">
        <v>477</v>
      </c>
      <c r="E11" s="85" t="s">
        <v>478</v>
      </c>
      <c r="F11" s="85" t="s">
        <v>479</v>
      </c>
      <c r="G11" s="85" t="s">
        <v>480</v>
      </c>
      <c r="H11" s="85" t="s">
        <v>481</v>
      </c>
      <c r="I11" s="85" t="s">
        <v>482</v>
      </c>
      <c r="J11" s="85" t="s">
        <v>483</v>
      </c>
      <c r="K11" s="85" t="s">
        <v>484</v>
      </c>
      <c r="L11" s="85" t="s">
        <v>485</v>
      </c>
      <c r="M11" s="85" t="s">
        <v>486</v>
      </c>
      <c r="N11" s="85" t="s">
        <v>487</v>
      </c>
      <c r="O11" s="85" t="s">
        <v>289</v>
      </c>
      <c r="P11" s="85" t="s">
        <v>289</v>
      </c>
      <c r="Q11" s="85" t="s">
        <v>289</v>
      </c>
      <c r="R11" s="85" t="s">
        <v>289</v>
      </c>
      <c r="S11" s="85" t="s">
        <v>488</v>
      </c>
      <c r="T11" s="85" t="s">
        <v>489</v>
      </c>
      <c r="U11" s="85" t="s">
        <v>490</v>
      </c>
      <c r="V11" s="85" t="s">
        <v>491</v>
      </c>
      <c r="W11" s="85" t="s">
        <v>412</v>
      </c>
      <c r="X11" s="28" t="s">
        <v>296</v>
      </c>
      <c r="Y11" s="21">
        <v>1885809709421</v>
      </c>
      <c r="Z11" s="21">
        <v>0</v>
      </c>
    </row>
    <row r="12" spans="1:31" s="25" customFormat="1" ht="117" customHeight="1" x14ac:dyDescent="0.25">
      <c r="A12" s="22" t="s">
        <v>60</v>
      </c>
      <c r="B12" s="23" t="s">
        <v>61</v>
      </c>
      <c r="C12" s="17"/>
      <c r="D12" s="17"/>
      <c r="E12" s="18"/>
      <c r="F12" s="17"/>
      <c r="G12" s="17"/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8" t="s">
        <v>222</v>
      </c>
      <c r="W12" s="19" t="s">
        <v>410</v>
      </c>
      <c r="X12" s="28" t="s">
        <v>297</v>
      </c>
      <c r="Y12" s="21">
        <v>935202755000</v>
      </c>
      <c r="Z12" s="21">
        <v>0</v>
      </c>
    </row>
    <row r="13" spans="1:31" s="25" customFormat="1" ht="128.25" customHeight="1" x14ac:dyDescent="0.25">
      <c r="A13" s="22" t="s">
        <v>62</v>
      </c>
      <c r="B13" s="23" t="s">
        <v>63</v>
      </c>
      <c r="C13" s="17"/>
      <c r="D13" s="17"/>
      <c r="E13" s="18"/>
      <c r="F13" s="17"/>
      <c r="G13" s="17"/>
      <c r="H13" s="18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9" t="s">
        <v>195</v>
      </c>
      <c r="X13" s="28" t="s">
        <v>298</v>
      </c>
      <c r="Y13" s="21">
        <v>1778203900130</v>
      </c>
      <c r="Z13" s="21">
        <v>0</v>
      </c>
    </row>
    <row r="14" spans="1:31" s="25" customFormat="1" ht="287.25" customHeight="1" x14ac:dyDescent="0.25">
      <c r="A14" s="22" t="s">
        <v>64</v>
      </c>
      <c r="B14" s="23" t="s">
        <v>65</v>
      </c>
      <c r="C14" s="85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8"/>
      <c r="V14" s="37" t="s">
        <v>290</v>
      </c>
      <c r="W14" s="37" t="s">
        <v>291</v>
      </c>
      <c r="X14" s="28" t="s">
        <v>299</v>
      </c>
      <c r="Y14" s="21">
        <v>28726374077855</v>
      </c>
      <c r="Z14" s="21">
        <v>0</v>
      </c>
    </row>
    <row r="15" spans="1:31" ht="264.75" customHeight="1" x14ac:dyDescent="0.25">
      <c r="A15" s="100" t="s">
        <v>66</v>
      </c>
      <c r="B15" s="101" t="s">
        <v>67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5" t="s">
        <v>292</v>
      </c>
      <c r="W15" s="105" t="s">
        <v>293</v>
      </c>
      <c r="X15" s="102"/>
      <c r="Y15" s="29">
        <v>193187119648</v>
      </c>
      <c r="Z15" s="29">
        <v>0</v>
      </c>
    </row>
    <row r="16" spans="1:31" x14ac:dyDescent="0.25">
      <c r="A16" s="7"/>
      <c r="B16" s="30" t="s">
        <v>68</v>
      </c>
      <c r="C16" s="91" t="s">
        <v>223</v>
      </c>
      <c r="D16" s="91" t="s">
        <v>224</v>
      </c>
      <c r="E16" s="91" t="s">
        <v>225</v>
      </c>
      <c r="F16" s="91" t="s">
        <v>226</v>
      </c>
      <c r="G16" s="91" t="s">
        <v>227</v>
      </c>
      <c r="H16" s="91" t="s">
        <v>228</v>
      </c>
      <c r="I16" s="91" t="s">
        <v>229</v>
      </c>
      <c r="J16" s="91" t="s">
        <v>230</v>
      </c>
      <c r="K16" s="91" t="s">
        <v>231</v>
      </c>
      <c r="L16" s="91" t="s">
        <v>232</v>
      </c>
      <c r="M16" s="91" t="s">
        <v>233</v>
      </c>
      <c r="N16" s="91" t="s">
        <v>234</v>
      </c>
      <c r="O16" s="91" t="s">
        <v>235</v>
      </c>
      <c r="P16" s="91" t="s">
        <v>236</v>
      </c>
      <c r="Q16" s="91" t="s">
        <v>237</v>
      </c>
      <c r="R16" s="91" t="s">
        <v>238</v>
      </c>
      <c r="S16" s="91" t="s">
        <v>239</v>
      </c>
      <c r="T16" s="91" t="s">
        <v>240</v>
      </c>
      <c r="U16" s="91" t="s">
        <v>241</v>
      </c>
      <c r="V16" s="91" t="s">
        <v>242</v>
      </c>
      <c r="W16" s="91" t="s">
        <v>243</v>
      </c>
      <c r="X16" s="91" t="s">
        <v>300</v>
      </c>
      <c r="Y16" s="31">
        <v>99763997202804</v>
      </c>
      <c r="Z16" s="32">
        <v>0</v>
      </c>
    </row>
    <row r="17" spans="1:26" s="25" customFormat="1" ht="48" customHeight="1" x14ac:dyDescent="0.25">
      <c r="A17" s="33"/>
      <c r="B17" s="34" t="s">
        <v>69</v>
      </c>
      <c r="C17" s="17"/>
      <c r="D17" s="17"/>
      <c r="E17" s="18"/>
      <c r="F17" s="17"/>
      <c r="G17" s="17"/>
      <c r="H17" s="1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21"/>
      <c r="Z17" s="21"/>
    </row>
    <row r="18" spans="1:26" s="25" customFormat="1" ht="161.25" customHeight="1" x14ac:dyDescent="0.25">
      <c r="A18" s="22" t="s">
        <v>9</v>
      </c>
      <c r="B18" s="23" t="s">
        <v>70</v>
      </c>
      <c r="C18" s="89" t="s">
        <v>441</v>
      </c>
      <c r="D18" s="89" t="s">
        <v>442</v>
      </c>
      <c r="E18" s="89" t="s">
        <v>443</v>
      </c>
      <c r="F18" s="89" t="s">
        <v>444</v>
      </c>
      <c r="G18" s="89" t="s">
        <v>445</v>
      </c>
      <c r="H18" s="89" t="s">
        <v>446</v>
      </c>
      <c r="I18" s="89" t="s">
        <v>447</v>
      </c>
      <c r="J18" s="89" t="s">
        <v>448</v>
      </c>
      <c r="K18" s="89" t="s">
        <v>449</v>
      </c>
      <c r="L18" s="89" t="s">
        <v>450</v>
      </c>
      <c r="M18" s="89" t="s">
        <v>451</v>
      </c>
      <c r="N18" s="89" t="s">
        <v>452</v>
      </c>
      <c r="O18" s="89" t="s">
        <v>453</v>
      </c>
      <c r="P18" s="89" t="s">
        <v>454</v>
      </c>
      <c r="Q18" s="89" t="s">
        <v>455</v>
      </c>
      <c r="R18" s="89" t="s">
        <v>456</v>
      </c>
      <c r="S18" s="89" t="s">
        <v>457</v>
      </c>
      <c r="T18" s="89" t="s">
        <v>458</v>
      </c>
      <c r="U18" s="89" t="s">
        <v>459</v>
      </c>
      <c r="V18" s="89" t="s">
        <v>460</v>
      </c>
      <c r="W18" s="17"/>
      <c r="X18" s="91" t="s">
        <v>301</v>
      </c>
      <c r="Y18" s="21">
        <v>55100900439667</v>
      </c>
      <c r="Z18" s="35">
        <v>0</v>
      </c>
    </row>
    <row r="19" spans="1:26" s="25" customFormat="1" ht="42.75" customHeight="1" x14ac:dyDescent="0.25">
      <c r="A19" s="26" t="s">
        <v>48</v>
      </c>
      <c r="B19" s="27" t="s">
        <v>71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>
        <v>0</v>
      </c>
      <c r="X19" s="17"/>
      <c r="Y19" s="21">
        <v>49251624354353</v>
      </c>
      <c r="Z19" s="21">
        <v>0</v>
      </c>
    </row>
    <row r="20" spans="1:26" s="25" customFormat="1" ht="108" customHeight="1" x14ac:dyDescent="0.25">
      <c r="A20" s="26" t="s">
        <v>72</v>
      </c>
      <c r="B20" s="27" t="s">
        <v>73</v>
      </c>
      <c r="C20" s="36" t="s">
        <v>244</v>
      </c>
      <c r="D20" s="17"/>
      <c r="E20" s="18"/>
      <c r="F20" s="17"/>
      <c r="G20" s="18"/>
      <c r="H20" s="1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4"/>
      <c r="X20" s="91" t="s">
        <v>306</v>
      </c>
      <c r="Y20" s="21"/>
      <c r="Z20" s="21"/>
    </row>
    <row r="21" spans="1:26" s="25" customFormat="1" ht="106.5" customHeight="1" x14ac:dyDescent="0.25">
      <c r="A21" s="26" t="s">
        <v>72</v>
      </c>
      <c r="B21" s="27" t="s">
        <v>74</v>
      </c>
      <c r="C21" s="92" t="s">
        <v>245</v>
      </c>
      <c r="D21" s="92" t="s">
        <v>246</v>
      </c>
      <c r="E21" s="92" t="s">
        <v>247</v>
      </c>
      <c r="F21" s="92" t="s">
        <v>248</v>
      </c>
      <c r="G21" s="92" t="s">
        <v>250</v>
      </c>
      <c r="H21" s="92" t="s">
        <v>249</v>
      </c>
      <c r="I21" s="92" t="s">
        <v>251</v>
      </c>
      <c r="J21" s="92" t="s">
        <v>252</v>
      </c>
      <c r="K21" s="92" t="s">
        <v>253</v>
      </c>
      <c r="L21" s="92" t="s">
        <v>254</v>
      </c>
      <c r="M21" s="92" t="s">
        <v>255</v>
      </c>
      <c r="N21" s="92" t="s">
        <v>256</v>
      </c>
      <c r="O21" s="92" t="s">
        <v>257</v>
      </c>
      <c r="P21" s="92" t="s">
        <v>264</v>
      </c>
      <c r="Q21" s="92" t="s">
        <v>258</v>
      </c>
      <c r="R21" s="92" t="s">
        <v>259</v>
      </c>
      <c r="S21" s="92" t="s">
        <v>260</v>
      </c>
      <c r="T21" s="92" t="s">
        <v>262</v>
      </c>
      <c r="U21" s="92" t="s">
        <v>261</v>
      </c>
      <c r="V21" s="92" t="s">
        <v>263</v>
      </c>
      <c r="W21" s="17"/>
      <c r="X21" s="91" t="s">
        <v>307</v>
      </c>
      <c r="Y21" s="21"/>
      <c r="Z21" s="21"/>
    </row>
    <row r="22" spans="1:26" s="25" customFormat="1" ht="38.25" customHeight="1" x14ac:dyDescent="0.25">
      <c r="A22" s="26" t="s">
        <v>50</v>
      </c>
      <c r="B22" s="27" t="s">
        <v>75</v>
      </c>
      <c r="C22" s="92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6"/>
      <c r="V22" s="17"/>
      <c r="W22" s="17"/>
      <c r="X22" s="91" t="s">
        <v>308</v>
      </c>
      <c r="Y22" s="21" t="s">
        <v>76</v>
      </c>
      <c r="Z22" s="21">
        <v>0</v>
      </c>
    </row>
    <row r="23" spans="1:26" s="25" customFormat="1" ht="41.25" customHeight="1" x14ac:dyDescent="0.25">
      <c r="A23" s="26" t="s">
        <v>52</v>
      </c>
      <c r="B23" s="27" t="s">
        <v>77</v>
      </c>
      <c r="C23" s="85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8"/>
      <c r="V23" s="17"/>
      <c r="W23" s="17"/>
      <c r="X23" s="91" t="s">
        <v>309</v>
      </c>
      <c r="Y23" s="21" t="s">
        <v>76</v>
      </c>
      <c r="Z23" s="21">
        <v>0</v>
      </c>
    </row>
    <row r="24" spans="1:26" s="25" customFormat="1" ht="57" customHeight="1" x14ac:dyDescent="0.25">
      <c r="A24" s="26" t="s">
        <v>54</v>
      </c>
      <c r="B24" s="27" t="s">
        <v>78</v>
      </c>
      <c r="C24" s="85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86"/>
      <c r="V24" s="17"/>
      <c r="W24" s="17"/>
      <c r="X24" s="91" t="s">
        <v>310</v>
      </c>
      <c r="Y24" s="21" t="s">
        <v>76</v>
      </c>
      <c r="Z24" s="21">
        <v>0</v>
      </c>
    </row>
    <row r="25" spans="1:26" s="25" customFormat="1" ht="310.5" customHeight="1" x14ac:dyDescent="0.25">
      <c r="A25" s="26" t="s">
        <v>56</v>
      </c>
      <c r="B25" s="27" t="s">
        <v>79</v>
      </c>
      <c r="C25" s="17"/>
      <c r="D25" s="17"/>
      <c r="E25" s="17"/>
      <c r="F25" s="17"/>
      <c r="G25" s="17"/>
      <c r="H25" s="1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37" t="s">
        <v>469</v>
      </c>
      <c r="W25" s="95" t="s">
        <v>470</v>
      </c>
      <c r="X25" s="91" t="s">
        <v>311</v>
      </c>
      <c r="Y25" s="21">
        <v>14220386364813</v>
      </c>
      <c r="Z25" s="21">
        <v>0</v>
      </c>
    </row>
    <row r="26" spans="1:26" s="39" customFormat="1" ht="300" customHeight="1" x14ac:dyDescent="0.25">
      <c r="A26" s="103" t="s">
        <v>58</v>
      </c>
      <c r="B26" s="104" t="s">
        <v>80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5" t="s">
        <v>475</v>
      </c>
      <c r="W26" s="105" t="s">
        <v>471</v>
      </c>
      <c r="X26" s="102"/>
      <c r="Y26" s="38">
        <v>3094257093473</v>
      </c>
      <c r="Z26" s="29">
        <v>0</v>
      </c>
    </row>
    <row r="27" spans="1:26" s="42" customFormat="1" x14ac:dyDescent="0.25">
      <c r="A27" s="40"/>
      <c r="B27" s="41" t="s">
        <v>81</v>
      </c>
      <c r="C27" s="106" t="s">
        <v>268</v>
      </c>
      <c r="D27" s="106" t="s">
        <v>269</v>
      </c>
      <c r="E27" s="106" t="s">
        <v>270</v>
      </c>
      <c r="F27" s="106" t="s">
        <v>271</v>
      </c>
      <c r="G27" s="106" t="s">
        <v>272</v>
      </c>
      <c r="H27" s="106" t="s">
        <v>273</v>
      </c>
      <c r="I27" s="106" t="s">
        <v>274</v>
      </c>
      <c r="J27" s="106" t="s">
        <v>275</v>
      </c>
      <c r="K27" s="106" t="s">
        <v>276</v>
      </c>
      <c r="L27" s="106" t="s">
        <v>277</v>
      </c>
      <c r="M27" s="106" t="s">
        <v>278</v>
      </c>
      <c r="N27" s="106" t="s">
        <v>279</v>
      </c>
      <c r="O27" s="106" t="s">
        <v>280</v>
      </c>
      <c r="P27" s="106" t="s">
        <v>281</v>
      </c>
      <c r="Q27" s="106" t="s">
        <v>282</v>
      </c>
      <c r="R27" s="106" t="s">
        <v>283</v>
      </c>
      <c r="S27" s="106" t="s">
        <v>284</v>
      </c>
      <c r="T27" s="106" t="s">
        <v>285</v>
      </c>
      <c r="U27" s="106" t="s">
        <v>286</v>
      </c>
      <c r="V27" s="106" t="s">
        <v>287</v>
      </c>
      <c r="W27" s="106" t="s">
        <v>288</v>
      </c>
      <c r="X27" s="91" t="s">
        <v>312</v>
      </c>
      <c r="Y27" s="32">
        <v>118572911158833</v>
      </c>
      <c r="Z27" s="32">
        <v>0</v>
      </c>
    </row>
    <row r="28" spans="1:26" ht="85.5" customHeight="1" x14ac:dyDescent="0.25">
      <c r="A28" s="43"/>
      <c r="B28" s="44" t="s">
        <v>82</v>
      </c>
      <c r="C28" s="107" t="s">
        <v>313</v>
      </c>
      <c r="D28" s="107" t="s">
        <v>314</v>
      </c>
      <c r="E28" s="107" t="s">
        <v>315</v>
      </c>
      <c r="F28" s="107" t="s">
        <v>316</v>
      </c>
      <c r="G28" s="107" t="s">
        <v>317</v>
      </c>
      <c r="H28" s="107" t="s">
        <v>318</v>
      </c>
      <c r="I28" s="107" t="s">
        <v>319</v>
      </c>
      <c r="J28" s="107" t="s">
        <v>320</v>
      </c>
      <c r="K28" s="107" t="s">
        <v>321</v>
      </c>
      <c r="L28" s="107" t="s">
        <v>322</v>
      </c>
      <c r="M28" s="107" t="s">
        <v>323</v>
      </c>
      <c r="N28" s="107" t="s">
        <v>324</v>
      </c>
      <c r="O28" s="107" t="s">
        <v>325</v>
      </c>
      <c r="P28" s="107" t="s">
        <v>326</v>
      </c>
      <c r="Q28" s="107" t="s">
        <v>327</v>
      </c>
      <c r="R28" s="107" t="s">
        <v>328</v>
      </c>
      <c r="S28" s="107" t="s">
        <v>329</v>
      </c>
      <c r="T28" s="107" t="s">
        <v>330</v>
      </c>
      <c r="U28" s="107" t="s">
        <v>331</v>
      </c>
      <c r="V28" s="107" t="s">
        <v>332</v>
      </c>
      <c r="W28" s="107" t="s">
        <v>333</v>
      </c>
      <c r="X28" s="107" t="s">
        <v>334</v>
      </c>
      <c r="Y28" s="47">
        <v>-18808913956029</v>
      </c>
      <c r="Z28" s="21">
        <v>0</v>
      </c>
    </row>
    <row r="29" spans="1:26" ht="73.5" customHeight="1" x14ac:dyDescent="0.25">
      <c r="A29" s="48"/>
      <c r="B29" s="44" t="s">
        <v>83</v>
      </c>
      <c r="C29" s="93" t="s">
        <v>476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17"/>
      <c r="Y29" s="21">
        <v>145045928696</v>
      </c>
      <c r="Z29" s="21">
        <v>0</v>
      </c>
    </row>
    <row r="30" spans="1:26" ht="54.75" customHeight="1" x14ac:dyDescent="0.25">
      <c r="A30" s="49"/>
      <c r="B30" s="44" t="s">
        <v>84</v>
      </c>
      <c r="C30" s="107" t="s">
        <v>335</v>
      </c>
      <c r="D30" s="107" t="s">
        <v>336</v>
      </c>
      <c r="E30" s="107" t="s">
        <v>337</v>
      </c>
      <c r="F30" s="107" t="s">
        <v>338</v>
      </c>
      <c r="G30" s="107" t="s">
        <v>339</v>
      </c>
      <c r="H30" s="107" t="s">
        <v>340</v>
      </c>
      <c r="I30" s="107" t="s">
        <v>341</v>
      </c>
      <c r="J30" s="107" t="s">
        <v>342</v>
      </c>
      <c r="K30" s="107" t="s">
        <v>343</v>
      </c>
      <c r="L30" s="107" t="s">
        <v>344</v>
      </c>
      <c r="M30" s="107" t="s">
        <v>345</v>
      </c>
      <c r="N30" s="107" t="s">
        <v>346</v>
      </c>
      <c r="O30" s="107" t="s">
        <v>347</v>
      </c>
      <c r="P30" s="107" t="s">
        <v>348</v>
      </c>
      <c r="Q30" s="107" t="s">
        <v>349</v>
      </c>
      <c r="R30" s="107" t="s">
        <v>350</v>
      </c>
      <c r="S30" s="107" t="s">
        <v>351</v>
      </c>
      <c r="T30" s="107" t="s">
        <v>352</v>
      </c>
      <c r="U30" s="107" t="s">
        <v>353</v>
      </c>
      <c r="V30" s="107" t="s">
        <v>354</v>
      </c>
      <c r="W30" s="107" t="s">
        <v>355</v>
      </c>
      <c r="X30" s="107" t="s">
        <v>356</v>
      </c>
      <c r="Y30" s="21">
        <v>-18863793511383</v>
      </c>
      <c r="Z30" s="21">
        <v>0</v>
      </c>
    </row>
    <row r="31" spans="1:26" ht="25.5" x14ac:dyDescent="0.25">
      <c r="A31" s="50"/>
      <c r="B31" s="8" t="s">
        <v>85</v>
      </c>
      <c r="C31" s="107" t="s">
        <v>357</v>
      </c>
      <c r="D31" s="108" t="s">
        <v>358</v>
      </c>
      <c r="E31" s="108" t="s">
        <v>359</v>
      </c>
      <c r="F31" s="108" t="s">
        <v>360</v>
      </c>
      <c r="G31" s="108" t="s">
        <v>361</v>
      </c>
      <c r="H31" s="108" t="s">
        <v>362</v>
      </c>
      <c r="I31" s="108" t="s">
        <v>363</v>
      </c>
      <c r="J31" s="108" t="s">
        <v>364</v>
      </c>
      <c r="K31" s="108" t="s">
        <v>365</v>
      </c>
      <c r="L31" s="108" t="s">
        <v>366</v>
      </c>
      <c r="M31" s="108" t="s">
        <v>367</v>
      </c>
      <c r="N31" s="108" t="s">
        <v>368</v>
      </c>
      <c r="O31" s="108" t="s">
        <v>369</v>
      </c>
      <c r="P31" s="108" t="s">
        <v>370</v>
      </c>
      <c r="Q31" s="108" t="s">
        <v>371</v>
      </c>
      <c r="R31" s="108" t="s">
        <v>372</v>
      </c>
      <c r="S31" s="108" t="s">
        <v>373</v>
      </c>
      <c r="T31" s="108" t="s">
        <v>374</v>
      </c>
      <c r="U31" s="108" t="s">
        <v>375</v>
      </c>
      <c r="V31" s="108" t="s">
        <v>376</v>
      </c>
      <c r="W31" s="108" t="s">
        <v>377</v>
      </c>
      <c r="X31" s="108" t="s">
        <v>378</v>
      </c>
      <c r="Y31" s="45" t="e">
        <f t="shared" ref="Y31:Z31" si="0">X30+Y29</f>
        <v>#VALUE!</v>
      </c>
      <c r="Z31" s="45">
        <f t="shared" si="0"/>
        <v>-18863793511383</v>
      </c>
    </row>
    <row r="33" spans="2:22" x14ac:dyDescent="0.25">
      <c r="B33" s="1" t="s">
        <v>86</v>
      </c>
    </row>
    <row r="34" spans="2:22" x14ac:dyDescent="0.25">
      <c r="B34" s="1" t="s">
        <v>87</v>
      </c>
    </row>
    <row r="36" spans="2:22" x14ac:dyDescent="0.25">
      <c r="B36" s="51" t="s">
        <v>88</v>
      </c>
      <c r="C36" s="51" t="s">
        <v>89</v>
      </c>
      <c r="D36" s="51" t="s">
        <v>22</v>
      </c>
      <c r="E36" s="21" t="s">
        <v>23</v>
      </c>
      <c r="F36" s="21" t="s">
        <v>24</v>
      </c>
      <c r="G36" s="21" t="s">
        <v>25</v>
      </c>
      <c r="H36" s="21" t="s">
        <v>26</v>
      </c>
      <c r="I36" s="21" t="s">
        <v>27</v>
      </c>
      <c r="J36" s="21" t="s">
        <v>28</v>
      </c>
      <c r="K36" s="21" t="s">
        <v>29</v>
      </c>
      <c r="L36" s="21" t="s">
        <v>30</v>
      </c>
      <c r="M36" s="21" t="s">
        <v>31</v>
      </c>
      <c r="N36" s="21" t="s">
        <v>32</v>
      </c>
      <c r="O36" s="21" t="s">
        <v>33</v>
      </c>
      <c r="P36" s="21" t="s">
        <v>34</v>
      </c>
      <c r="Q36" s="21" t="s">
        <v>35</v>
      </c>
      <c r="R36" s="21" t="s">
        <v>36</v>
      </c>
      <c r="S36" s="21" t="s">
        <v>37</v>
      </c>
      <c r="T36" s="21" t="s">
        <v>38</v>
      </c>
      <c r="U36" s="21" t="s">
        <v>39</v>
      </c>
      <c r="V36" s="21" t="s">
        <v>40</v>
      </c>
    </row>
    <row r="37" spans="2:22" x14ac:dyDescent="0.25">
      <c r="B37" s="51" t="s">
        <v>90</v>
      </c>
      <c r="C37" s="52" t="s">
        <v>91</v>
      </c>
      <c r="D37" s="84">
        <v>1.2251000000000001</v>
      </c>
      <c r="E37" s="83">
        <v>1.6494428571428572</v>
      </c>
      <c r="F37" s="83">
        <v>1.7707213114754099</v>
      </c>
      <c r="G37" s="83">
        <v>1.8793833333333334</v>
      </c>
      <c r="H37" s="83">
        <v>1.9878903225806452</v>
      </c>
      <c r="I37" s="83">
        <v>2.0573129032258062</v>
      </c>
      <c r="J37" s="83">
        <v>2.1064400000000001</v>
      </c>
      <c r="K37" s="83">
        <v>2.1291500000000001</v>
      </c>
      <c r="L37" s="83">
        <v>2.1733500000000001</v>
      </c>
      <c r="M37" s="83">
        <v>2.2712500000000002</v>
      </c>
      <c r="N37" s="83">
        <v>2.4011</v>
      </c>
      <c r="O37" s="83">
        <v>2.5493250000000001</v>
      </c>
      <c r="P37" s="83">
        <v>2.7159750000000003</v>
      </c>
      <c r="Q37" s="83">
        <v>2.8536333333333337</v>
      </c>
      <c r="R37" s="83">
        <v>2.9622999999999999</v>
      </c>
      <c r="S37" s="83">
        <v>3.0709666666666671</v>
      </c>
      <c r="T37" s="83">
        <v>3.1853500000000001</v>
      </c>
      <c r="U37" s="83">
        <v>3.2999000000000001</v>
      </c>
      <c r="V37" s="83">
        <v>3.4084000000000003</v>
      </c>
    </row>
    <row r="38" spans="2:22" ht="45" x14ac:dyDescent="0.25">
      <c r="B38" s="53" t="s">
        <v>92</v>
      </c>
      <c r="C38" s="54" t="s">
        <v>93</v>
      </c>
      <c r="D38" s="55">
        <f>2.93/100</f>
        <v>2.9300000000000003E-2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ht="30" x14ac:dyDescent="0.25">
      <c r="B39" s="53" t="s">
        <v>94</v>
      </c>
      <c r="C39" s="54" t="s">
        <v>95</v>
      </c>
      <c r="D39" s="56">
        <f>MAX(MIN(4%,60%*$D$38),1%)</f>
        <v>1.7580000000000002E-2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ht="30" x14ac:dyDescent="0.25">
      <c r="B40" s="53" t="s">
        <v>96</v>
      </c>
      <c r="C40" s="54" t="s">
        <v>97</v>
      </c>
      <c r="D40" s="57">
        <f>MAX(MIN(5%,85%*$D$38),1%)</f>
        <v>2.4905000000000004E-2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ht="30" x14ac:dyDescent="0.25">
      <c r="B41" s="53" t="s">
        <v>98</v>
      </c>
      <c r="C41" s="54" t="s">
        <v>99</v>
      </c>
      <c r="D41" s="57">
        <f>MAX(MIN(3%,40%*$D$38),1%)</f>
        <v>1.1720000000000001E-2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ht="30" x14ac:dyDescent="0.25">
      <c r="B42" s="53" t="s">
        <v>100</v>
      </c>
      <c r="C42" s="54" t="s">
        <v>101</v>
      </c>
      <c r="D42" s="58">
        <f>ABS($D$40*EXP(-D48/4))</f>
        <v>2.4887572600301517E-2</v>
      </c>
      <c r="E42" s="58">
        <f t="shared" ref="E42:V42" si="1">ABS($D$40*EXP(-E48/4))</f>
        <v>2.4646714029838621E-2</v>
      </c>
      <c r="F42" s="58">
        <f t="shared" si="1"/>
        <v>2.3888414358353975E-2</v>
      </c>
      <c r="G42" s="58">
        <f t="shared" si="1"/>
        <v>2.2676260550169754E-2</v>
      </c>
      <c r="H42" s="58">
        <f t="shared" si="1"/>
        <v>2.1302375376591361E-2</v>
      </c>
      <c r="I42" s="58">
        <f t="shared" si="1"/>
        <v>2.001172969772606E-2</v>
      </c>
      <c r="J42" s="58">
        <f t="shared" si="1"/>
        <v>1.8220887238916118E-2</v>
      </c>
      <c r="K42" s="58">
        <f t="shared" si="1"/>
        <v>1.6079876550686652E-2</v>
      </c>
      <c r="L42" s="58">
        <f t="shared" si="1"/>
        <v>1.3330685877265455E-2</v>
      </c>
      <c r="M42" s="58">
        <f t="shared" si="1"/>
        <v>1.0381948600093253E-2</v>
      </c>
      <c r="N42" s="58">
        <f t="shared" si="1"/>
        <v>8.0854696995597015E-3</v>
      </c>
      <c r="O42" s="58">
        <f t="shared" si="1"/>
        <v>6.2969701335172119E-3</v>
      </c>
      <c r="P42" s="58">
        <f t="shared" si="1"/>
        <v>4.9040852709604536E-3</v>
      </c>
      <c r="Q42" s="58">
        <f t="shared" si="1"/>
        <v>3.8193054492729442E-3</v>
      </c>
      <c r="R42" s="58">
        <f t="shared" si="1"/>
        <v>2.9744780746826524E-3</v>
      </c>
      <c r="S42" s="58">
        <f t="shared" si="1"/>
        <v>2.3165258537915746E-3</v>
      </c>
      <c r="T42" s="58">
        <f t="shared" si="1"/>
        <v>1.094249331890962E-3</v>
      </c>
      <c r="U42" s="58">
        <f t="shared" si="1"/>
        <v>3.1350768254781875E-4</v>
      </c>
      <c r="V42" s="58">
        <f t="shared" si="1"/>
        <v>4.8077960262751104E-5</v>
      </c>
    </row>
    <row r="43" spans="2:22" x14ac:dyDescent="0.25">
      <c r="B43" s="53" t="s">
        <v>102</v>
      </c>
      <c r="C43" s="59" t="s">
        <v>103</v>
      </c>
      <c r="D43" s="58">
        <f>$D$41*(1-EXP(-D48/4))</f>
        <v>8.2011292698764363E-6</v>
      </c>
      <c r="E43" s="58">
        <f t="shared" ref="E43:V43" si="2">$D$41*(1-EXP(-E48/4))</f>
        <v>1.2154633889947419E-4</v>
      </c>
      <c r="F43" s="58">
        <f t="shared" si="2"/>
        <v>4.7839324312754276E-4</v>
      </c>
      <c r="G43" s="58">
        <f t="shared" si="2"/>
        <v>1.0488185646259998E-3</v>
      </c>
      <c r="H43" s="58">
        <f t="shared" si="2"/>
        <v>1.6953527639570083E-3</v>
      </c>
      <c r="I43" s="58">
        <f t="shared" si="2"/>
        <v>2.3027154363642081E-3</v>
      </c>
      <c r="J43" s="58">
        <f t="shared" si="2"/>
        <v>3.1454648287453585E-3</v>
      </c>
      <c r="K43" s="58">
        <f t="shared" si="2"/>
        <v>4.1529992702651055E-3</v>
      </c>
      <c r="L43" s="58">
        <f t="shared" si="2"/>
        <v>5.4467360577574349E-3</v>
      </c>
      <c r="M43" s="58">
        <f t="shared" si="2"/>
        <v>6.8343771293678818E-3</v>
      </c>
      <c r="N43" s="58">
        <f t="shared" si="2"/>
        <v>7.9150730825601427E-3</v>
      </c>
      <c r="O43" s="58">
        <f t="shared" si="2"/>
        <v>8.756719937168372E-3</v>
      </c>
      <c r="P43" s="58">
        <f t="shared" si="2"/>
        <v>9.4121951666068463E-3</v>
      </c>
      <c r="Q43" s="58">
        <f t="shared" si="2"/>
        <v>9.9226797885774397E-3</v>
      </c>
      <c r="R43" s="58">
        <f t="shared" si="2"/>
        <v>1.0320245611914046E-2</v>
      </c>
      <c r="S43" s="58">
        <f t="shared" si="2"/>
        <v>1.0629870186451026E-2</v>
      </c>
      <c r="T43" s="58">
        <f t="shared" si="2"/>
        <v>1.1205059137933666E-2</v>
      </c>
      <c r="U43" s="58">
        <f t="shared" si="2"/>
        <v>1.1572466972918674E-2</v>
      </c>
      <c r="V43" s="60">
        <f t="shared" si="2"/>
        <v>1.1697375077523412E-2</v>
      </c>
    </row>
    <row r="45" spans="2:22" x14ac:dyDescent="0.25">
      <c r="B45" s="1" t="s">
        <v>104</v>
      </c>
    </row>
    <row r="47" spans="2:22" x14ac:dyDescent="0.25">
      <c r="C47" s="13"/>
      <c r="D47" s="13" t="s">
        <v>22</v>
      </c>
      <c r="E47" s="13" t="s">
        <v>23</v>
      </c>
      <c r="F47" s="13" t="s">
        <v>24</v>
      </c>
      <c r="G47" s="13" t="s">
        <v>25</v>
      </c>
      <c r="H47" s="13" t="s">
        <v>26</v>
      </c>
      <c r="I47" s="13" t="s">
        <v>27</v>
      </c>
      <c r="J47" s="13" t="s">
        <v>28</v>
      </c>
      <c r="K47" s="13" t="s">
        <v>29</v>
      </c>
      <c r="L47" s="13" t="s">
        <v>30</v>
      </c>
      <c r="M47" s="13" t="s">
        <v>31</v>
      </c>
      <c r="N47" s="13" t="s">
        <v>32</v>
      </c>
      <c r="O47" s="13" t="s">
        <v>33</v>
      </c>
      <c r="P47" s="13" t="s">
        <v>34</v>
      </c>
      <c r="Q47" s="13" t="s">
        <v>35</v>
      </c>
      <c r="R47" s="13" t="s">
        <v>36</v>
      </c>
      <c r="S47" s="13" t="s">
        <v>37</v>
      </c>
      <c r="T47" s="13" t="s">
        <v>38</v>
      </c>
      <c r="U47" s="13" t="s">
        <v>39</v>
      </c>
      <c r="V47" s="13" t="s">
        <v>40</v>
      </c>
    </row>
    <row r="48" spans="2:22" x14ac:dyDescent="0.25">
      <c r="C48" s="13" t="s">
        <v>105</v>
      </c>
      <c r="D48" s="96">
        <v>2.8E-3</v>
      </c>
      <c r="E48" s="96">
        <v>4.1700000000000001E-2</v>
      </c>
      <c r="F48" s="96">
        <v>0.16669999999999999</v>
      </c>
      <c r="G48" s="96">
        <v>0.375</v>
      </c>
      <c r="H48" s="96">
        <v>0.625</v>
      </c>
      <c r="I48" s="96">
        <v>0.875</v>
      </c>
      <c r="J48" s="96">
        <v>1.25</v>
      </c>
      <c r="K48" s="96">
        <v>1.75</v>
      </c>
      <c r="L48" s="96">
        <v>2.5</v>
      </c>
      <c r="M48" s="96">
        <v>3.5</v>
      </c>
      <c r="N48" s="96">
        <v>4.5</v>
      </c>
      <c r="O48" s="96">
        <v>5.5</v>
      </c>
      <c r="P48" s="96">
        <v>6.5</v>
      </c>
      <c r="Q48" s="96">
        <v>7.5</v>
      </c>
      <c r="R48" s="96">
        <v>8.5</v>
      </c>
      <c r="S48" s="96">
        <v>9.5</v>
      </c>
      <c r="T48" s="96">
        <v>12.5</v>
      </c>
      <c r="U48" s="96">
        <v>17.5</v>
      </c>
      <c r="V48" s="96">
        <v>25</v>
      </c>
    </row>
    <row r="50" spans="2:22" x14ac:dyDescent="0.25">
      <c r="B50" s="13" t="s">
        <v>106</v>
      </c>
      <c r="C50" s="13" t="s">
        <v>89</v>
      </c>
      <c r="D50" s="13" t="s">
        <v>22</v>
      </c>
      <c r="E50" s="13" t="s">
        <v>23</v>
      </c>
      <c r="F50" s="13" t="s">
        <v>24</v>
      </c>
      <c r="G50" s="13" t="s">
        <v>25</v>
      </c>
      <c r="H50" s="13" t="s">
        <v>26</v>
      </c>
      <c r="I50" s="13" t="s">
        <v>27</v>
      </c>
      <c r="J50" s="13" t="s">
        <v>28</v>
      </c>
      <c r="K50" s="13" t="s">
        <v>29</v>
      </c>
      <c r="L50" s="13" t="s">
        <v>30</v>
      </c>
      <c r="M50" s="13" t="s">
        <v>31</v>
      </c>
      <c r="N50" s="13" t="s">
        <v>32</v>
      </c>
      <c r="O50" s="13" t="s">
        <v>33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</row>
    <row r="51" spans="2:22" ht="30" x14ac:dyDescent="0.25">
      <c r="B51" s="13" t="s">
        <v>107</v>
      </c>
      <c r="C51" s="61" t="s">
        <v>108</v>
      </c>
      <c r="D51" s="58">
        <f>D37/100+$D$39</f>
        <v>2.9831000000000003E-2</v>
      </c>
      <c r="E51" s="58">
        <f t="shared" ref="E51:U51" si="3">E37/100+$D$39</f>
        <v>3.4074428571428575E-2</v>
      </c>
      <c r="F51" s="58">
        <f t="shared" si="3"/>
        <v>3.52872131147541E-2</v>
      </c>
      <c r="G51" s="58">
        <f t="shared" si="3"/>
        <v>3.6373833333333334E-2</v>
      </c>
      <c r="H51" s="58">
        <f t="shared" si="3"/>
        <v>3.7458903225806459E-2</v>
      </c>
      <c r="I51" s="58">
        <f t="shared" si="3"/>
        <v>3.8153129032258065E-2</v>
      </c>
      <c r="J51" s="58">
        <f t="shared" si="3"/>
        <v>3.8644400000000002E-2</v>
      </c>
      <c r="K51" s="58">
        <f t="shared" si="3"/>
        <v>3.8871500000000003E-2</v>
      </c>
      <c r="L51" s="58">
        <f t="shared" si="3"/>
        <v>3.9313500000000001E-2</v>
      </c>
      <c r="M51" s="58">
        <f t="shared" si="3"/>
        <v>4.0292500000000009E-2</v>
      </c>
      <c r="N51" s="58">
        <f t="shared" si="3"/>
        <v>4.1591000000000003E-2</v>
      </c>
      <c r="O51" s="58">
        <f t="shared" si="3"/>
        <v>4.3073250000000007E-2</v>
      </c>
      <c r="P51" s="58">
        <f t="shared" si="3"/>
        <v>4.4739750000000009E-2</v>
      </c>
      <c r="Q51" s="58">
        <f t="shared" si="3"/>
        <v>4.6116333333333343E-2</v>
      </c>
      <c r="R51" s="58">
        <f t="shared" si="3"/>
        <v>4.7203000000000002E-2</v>
      </c>
      <c r="S51" s="58">
        <f t="shared" si="3"/>
        <v>4.8289666666666675E-2</v>
      </c>
      <c r="T51" s="58">
        <f t="shared" si="3"/>
        <v>4.9433500000000005E-2</v>
      </c>
      <c r="U51" s="58">
        <f t="shared" si="3"/>
        <v>5.0578999999999999E-2</v>
      </c>
      <c r="V51" s="58">
        <f>V37/100+$D$39</f>
        <v>5.1664000000000002E-2</v>
      </c>
    </row>
    <row r="52" spans="2:22" ht="30" x14ac:dyDescent="0.25">
      <c r="B52" s="13" t="s">
        <v>109</v>
      </c>
      <c r="C52" s="61" t="s">
        <v>110</v>
      </c>
      <c r="D52" s="58">
        <f>D37/100+$D$39</f>
        <v>2.9831000000000003E-2</v>
      </c>
      <c r="E52" s="58">
        <f t="shared" ref="E52:V52" si="4">E37/100+$D$39</f>
        <v>3.4074428571428575E-2</v>
      </c>
      <c r="F52" s="58">
        <f t="shared" si="4"/>
        <v>3.52872131147541E-2</v>
      </c>
      <c r="G52" s="58">
        <f t="shared" si="4"/>
        <v>3.6373833333333334E-2</v>
      </c>
      <c r="H52" s="58">
        <f t="shared" si="4"/>
        <v>3.7458903225806459E-2</v>
      </c>
      <c r="I52" s="58">
        <f t="shared" si="4"/>
        <v>3.8153129032258065E-2</v>
      </c>
      <c r="J52" s="58">
        <f t="shared" si="4"/>
        <v>3.8644400000000002E-2</v>
      </c>
      <c r="K52" s="58">
        <f t="shared" si="4"/>
        <v>3.8871500000000003E-2</v>
      </c>
      <c r="L52" s="58">
        <f t="shared" si="4"/>
        <v>3.9313500000000001E-2</v>
      </c>
      <c r="M52" s="58">
        <f t="shared" si="4"/>
        <v>4.0292500000000009E-2</v>
      </c>
      <c r="N52" s="58">
        <f t="shared" si="4"/>
        <v>4.1591000000000003E-2</v>
      </c>
      <c r="O52" s="58">
        <f t="shared" si="4"/>
        <v>4.3073250000000007E-2</v>
      </c>
      <c r="P52" s="58">
        <f t="shared" si="4"/>
        <v>4.4739750000000009E-2</v>
      </c>
      <c r="Q52" s="58">
        <f t="shared" si="4"/>
        <v>4.6116333333333343E-2</v>
      </c>
      <c r="R52" s="58">
        <f t="shared" si="4"/>
        <v>4.7203000000000002E-2</v>
      </c>
      <c r="S52" s="58">
        <f t="shared" si="4"/>
        <v>4.8289666666666675E-2</v>
      </c>
      <c r="T52" s="58">
        <f t="shared" si="4"/>
        <v>4.9433500000000005E-2</v>
      </c>
      <c r="U52" s="58">
        <f t="shared" si="4"/>
        <v>5.0578999999999999E-2</v>
      </c>
      <c r="V52" s="58">
        <f t="shared" si="4"/>
        <v>5.1664000000000002E-2</v>
      </c>
    </row>
    <row r="53" spans="2:22" ht="75" x14ac:dyDescent="0.25">
      <c r="B53" s="13" t="s">
        <v>111</v>
      </c>
      <c r="C53" s="61" t="s">
        <v>112</v>
      </c>
      <c r="D53" s="58">
        <f>D37/100 - 0.65*D42 + 0.9*D43</f>
        <v>-3.9185411738530971E-3</v>
      </c>
      <c r="E53" s="58">
        <f t="shared" ref="E53:V53" si="5">E37/100 - 0.65*E42 + 0.9*E43</f>
        <v>5.8345615704299622E-4</v>
      </c>
      <c r="F53" s="58">
        <f t="shared" si="5"/>
        <v>2.6102977006388015E-3</v>
      </c>
      <c r="G53" s="58">
        <f t="shared" si="5"/>
        <v>4.9982006838863923E-3</v>
      </c>
      <c r="H53" s="58">
        <f t="shared" si="5"/>
        <v>7.5581767185833766E-3</v>
      </c>
      <c r="I53" s="58">
        <f t="shared" si="5"/>
        <v>9.6379486214639119E-3</v>
      </c>
      <c r="J53" s="58">
        <f t="shared" si="5"/>
        <v>1.2051741640575347E-2</v>
      </c>
      <c r="K53" s="58">
        <f t="shared" si="5"/>
        <v>1.4577279585292272E-2</v>
      </c>
      <c r="L53" s="58">
        <f t="shared" si="5"/>
        <v>1.7970616631759147E-2</v>
      </c>
      <c r="M53" s="58">
        <f t="shared" si="5"/>
        <v>2.2115172826370481E-2</v>
      </c>
      <c r="N53" s="58">
        <f t="shared" si="5"/>
        <v>2.5879010469590322E-2</v>
      </c>
      <c r="O53" s="58">
        <f t="shared" si="5"/>
        <v>2.928126735666535E-2</v>
      </c>
      <c r="P53" s="58">
        <f t="shared" si="5"/>
        <v>3.2443070223821868E-2</v>
      </c>
      <c r="Q53" s="58">
        <f t="shared" si="5"/>
        <v>3.498419660102562E-2</v>
      </c>
      <c r="R53" s="58">
        <f t="shared" si="5"/>
        <v>3.6977810302178921E-2</v>
      </c>
      <c r="S53" s="58">
        <f t="shared" si="5"/>
        <v>3.8770808029508066E-2</v>
      </c>
      <c r="T53" s="58">
        <f t="shared" si="5"/>
        <v>4.1226791158411172E-2</v>
      </c>
      <c r="U53" s="58">
        <f t="shared" si="5"/>
        <v>4.3210440281970727E-2</v>
      </c>
      <c r="V53" s="58">
        <f t="shared" si="5"/>
        <v>4.4580386895600288E-2</v>
      </c>
    </row>
    <row r="54" spans="2:22" ht="60" x14ac:dyDescent="0.25">
      <c r="B54" s="13" t="s">
        <v>113</v>
      </c>
      <c r="C54" s="61" t="s">
        <v>114</v>
      </c>
      <c r="D54" s="58">
        <f>D37/100 + 0.8*D42 - 0.6*D43</f>
        <v>3.2156137402679287E-2</v>
      </c>
      <c r="E54" s="58">
        <f t="shared" ref="E54:V54" si="6">E37/100 + 0.8*E42 - 0.6*E43</f>
        <v>3.6138871991959781E-2</v>
      </c>
      <c r="F54" s="58">
        <f t="shared" si="6"/>
        <v>3.6530908655560752E-2</v>
      </c>
      <c r="G54" s="58">
        <f t="shared" si="6"/>
        <v>3.6305550634693533E-2</v>
      </c>
      <c r="H54" s="58">
        <f t="shared" si="6"/>
        <v>3.5903591868705335E-2</v>
      </c>
      <c r="I54" s="58">
        <f t="shared" si="6"/>
        <v>3.5200883528620386E-2</v>
      </c>
      <c r="J54" s="58">
        <f t="shared" si="6"/>
        <v>3.3753830893885686E-2</v>
      </c>
      <c r="K54" s="58">
        <f t="shared" si="6"/>
        <v>3.166360167839026E-2</v>
      </c>
      <c r="L54" s="58">
        <f t="shared" si="6"/>
        <v>2.9130007067157911E-2</v>
      </c>
      <c r="M54" s="58">
        <f t="shared" si="6"/>
        <v>2.6917432602453877E-2</v>
      </c>
      <c r="N54" s="58">
        <f t="shared" si="6"/>
        <v>2.5730331910111679E-2</v>
      </c>
      <c r="O54" s="58">
        <f t="shared" si="6"/>
        <v>2.5276794144512747E-2</v>
      </c>
      <c r="P54" s="58">
        <f t="shared" si="6"/>
        <v>2.5435701116804259E-2</v>
      </c>
      <c r="Q54" s="58">
        <f t="shared" si="6"/>
        <v>2.5638169819605226E-2</v>
      </c>
      <c r="R54" s="58">
        <f t="shared" si="6"/>
        <v>2.5810435092597696E-2</v>
      </c>
      <c r="S54" s="58">
        <f t="shared" si="6"/>
        <v>2.6184965237829313E-2</v>
      </c>
      <c r="T54" s="58">
        <f t="shared" si="6"/>
        <v>2.6005863982752574E-2</v>
      </c>
      <c r="U54" s="58">
        <f t="shared" si="6"/>
        <v>2.6306325962287054E-2</v>
      </c>
      <c r="V54" s="58">
        <f t="shared" si="6"/>
        <v>2.7104037321696157E-2</v>
      </c>
    </row>
    <row r="55" spans="2:22" ht="45" x14ac:dyDescent="0.25">
      <c r="B55" s="13" t="s">
        <v>115</v>
      </c>
      <c r="C55" s="61" t="s">
        <v>116</v>
      </c>
      <c r="D55" s="58">
        <f>D37/100+$D$40*EXP(-D48/4)</f>
        <v>3.7138572600301518E-2</v>
      </c>
      <c r="E55" s="58">
        <f t="shared" ref="E55:V55" si="7">E37/100+$D$40*EXP(-E48/4)</f>
        <v>4.1141142601267194E-2</v>
      </c>
      <c r="F55" s="58">
        <f t="shared" si="7"/>
        <v>4.1595627473108077E-2</v>
      </c>
      <c r="G55" s="58">
        <f t="shared" si="7"/>
        <v>4.147009388350309E-2</v>
      </c>
      <c r="H55" s="58">
        <f t="shared" si="7"/>
        <v>4.1181278602397814E-2</v>
      </c>
      <c r="I55" s="58">
        <f t="shared" si="7"/>
        <v>4.0584858729984123E-2</v>
      </c>
      <c r="J55" s="58">
        <f t="shared" si="7"/>
        <v>3.9285287238916118E-2</v>
      </c>
      <c r="K55" s="58">
        <f t="shared" si="7"/>
        <v>3.7371376550686654E-2</v>
      </c>
      <c r="L55" s="58">
        <f t="shared" si="7"/>
        <v>3.5064185877265459E-2</v>
      </c>
      <c r="M55" s="58">
        <f t="shared" si="7"/>
        <v>3.3094448600093258E-2</v>
      </c>
      <c r="N55" s="58">
        <f t="shared" si="7"/>
        <v>3.2096469699559704E-2</v>
      </c>
      <c r="O55" s="58">
        <f t="shared" si="7"/>
        <v>3.1790220133517212E-2</v>
      </c>
      <c r="P55" s="58">
        <f t="shared" si="7"/>
        <v>3.2063835270960454E-2</v>
      </c>
      <c r="Q55" s="58">
        <f t="shared" si="7"/>
        <v>3.2355638782606284E-2</v>
      </c>
      <c r="R55" s="58">
        <f t="shared" si="7"/>
        <v>3.2597478074682655E-2</v>
      </c>
      <c r="S55" s="58">
        <f t="shared" si="7"/>
        <v>3.3026192520458242E-2</v>
      </c>
      <c r="T55" s="58">
        <f t="shared" si="7"/>
        <v>3.2947749331890964E-2</v>
      </c>
      <c r="U55" s="58">
        <f t="shared" si="7"/>
        <v>3.3312507682547822E-2</v>
      </c>
      <c r="V55" s="58">
        <f t="shared" si="7"/>
        <v>3.4132077960262755E-2</v>
      </c>
    </row>
    <row r="56" spans="2:22" ht="45" x14ac:dyDescent="0.25">
      <c r="B56" s="13" t="s">
        <v>117</v>
      </c>
      <c r="C56" s="61" t="s">
        <v>118</v>
      </c>
      <c r="D56" s="58">
        <f>MAX(0,(D37/100-$D$40*EXP(-D48/4)))</f>
        <v>0</v>
      </c>
      <c r="E56" s="58">
        <f t="shared" ref="E56:V56" si="8">MAX(0,(E37/100-$D$40*EXP(-E48/4)))</f>
        <v>0</v>
      </c>
      <c r="F56" s="58">
        <f t="shared" si="8"/>
        <v>0</v>
      </c>
      <c r="G56" s="58">
        <f t="shared" si="8"/>
        <v>0</v>
      </c>
      <c r="H56" s="58">
        <f t="shared" si="8"/>
        <v>0</v>
      </c>
      <c r="I56" s="58">
        <f t="shared" si="8"/>
        <v>5.6139933453200341E-4</v>
      </c>
      <c r="J56" s="58">
        <f t="shared" si="8"/>
        <v>2.8435127610838828E-3</v>
      </c>
      <c r="K56" s="58">
        <f t="shared" si="8"/>
        <v>5.211623449313349E-3</v>
      </c>
      <c r="L56" s="58">
        <f t="shared" si="8"/>
        <v>8.402814122734548E-3</v>
      </c>
      <c r="M56" s="58">
        <f t="shared" si="8"/>
        <v>1.233055139990675E-2</v>
      </c>
      <c r="N56" s="58">
        <f t="shared" si="8"/>
        <v>1.5925530300440298E-2</v>
      </c>
      <c r="O56" s="58">
        <f t="shared" si="8"/>
        <v>1.9196279866482792E-2</v>
      </c>
      <c r="P56" s="58">
        <f t="shared" si="8"/>
        <v>2.2255664729039549E-2</v>
      </c>
      <c r="Q56" s="58">
        <f t="shared" si="8"/>
        <v>2.4717027884060393E-2</v>
      </c>
      <c r="R56" s="58">
        <f t="shared" si="8"/>
        <v>2.6648521925317348E-2</v>
      </c>
      <c r="S56" s="58">
        <f t="shared" si="8"/>
        <v>2.8393140812875094E-2</v>
      </c>
      <c r="T56" s="58">
        <f t="shared" si="8"/>
        <v>3.0759250668109039E-2</v>
      </c>
      <c r="U56" s="58">
        <f t="shared" si="8"/>
        <v>3.2685492317452179E-2</v>
      </c>
      <c r="V56" s="58">
        <f t="shared" si="8"/>
        <v>3.4035922039737251E-2</v>
      </c>
    </row>
    <row r="58" spans="2:22" x14ac:dyDescent="0.25">
      <c r="B58" s="1" t="s">
        <v>119</v>
      </c>
    </row>
    <row r="60" spans="2:22" x14ac:dyDescent="0.25">
      <c r="B60" s="13"/>
      <c r="C60" s="13" t="s">
        <v>120</v>
      </c>
      <c r="D60" s="13" t="s">
        <v>22</v>
      </c>
      <c r="E60" s="13" t="s">
        <v>23</v>
      </c>
      <c r="F60" s="13" t="s">
        <v>24</v>
      </c>
      <c r="G60" s="13" t="s">
        <v>25</v>
      </c>
      <c r="H60" s="13" t="s">
        <v>26</v>
      </c>
      <c r="I60" s="13" t="s">
        <v>27</v>
      </c>
      <c r="J60" s="13" t="s">
        <v>121</v>
      </c>
    </row>
    <row r="61" spans="2:22" x14ac:dyDescent="0.25">
      <c r="B61" s="13"/>
      <c r="C61" s="13" t="s">
        <v>122</v>
      </c>
      <c r="D61" s="96">
        <f>1/2</f>
        <v>0.5</v>
      </c>
      <c r="E61" s="96">
        <f>30/2</f>
        <v>15</v>
      </c>
      <c r="F61" s="96">
        <f>(30+90)/2</f>
        <v>60</v>
      </c>
      <c r="G61" s="96">
        <f>(90+180)/2</f>
        <v>135</v>
      </c>
      <c r="H61" s="96">
        <f>(180+270)/2</f>
        <v>225</v>
      </c>
      <c r="I61" s="96">
        <f>(270+360)/2</f>
        <v>315</v>
      </c>
      <c r="J61" s="13"/>
    </row>
    <row r="62" spans="2:22" x14ac:dyDescent="0.25">
      <c r="B62" s="13"/>
      <c r="C62" s="13" t="s">
        <v>123</v>
      </c>
      <c r="D62" s="96">
        <f>(365-D61)/365</f>
        <v>0.99863013698630132</v>
      </c>
      <c r="E62" s="96">
        <f t="shared" ref="E62:I62" si="9">(365-E61)/365</f>
        <v>0.95890410958904104</v>
      </c>
      <c r="F62" s="96">
        <f t="shared" si="9"/>
        <v>0.83561643835616439</v>
      </c>
      <c r="G62" s="96">
        <f t="shared" si="9"/>
        <v>0.63013698630136983</v>
      </c>
      <c r="H62" s="96">
        <f t="shared" si="9"/>
        <v>0.38356164383561642</v>
      </c>
      <c r="I62" s="96">
        <f t="shared" si="9"/>
        <v>0.13698630136986301</v>
      </c>
      <c r="J62" s="13"/>
    </row>
    <row r="63" spans="2:22" x14ac:dyDescent="0.25">
      <c r="B63" s="13" t="s">
        <v>107</v>
      </c>
      <c r="C63" s="58">
        <f>D39</f>
        <v>1.7580000000000002E-2</v>
      </c>
      <c r="D63" s="62">
        <f>$C$63*D61*D62</f>
        <v>8.7779589041095899E-3</v>
      </c>
      <c r="E63" s="62">
        <f t="shared" ref="E63:I63" si="10">$C$63*E61*E62</f>
        <v>0.25286301369863018</v>
      </c>
      <c r="F63" s="62">
        <f t="shared" si="10"/>
        <v>0.88140821917808232</v>
      </c>
      <c r="G63" s="62">
        <f t="shared" si="10"/>
        <v>1.4955041095890413</v>
      </c>
      <c r="H63" s="62">
        <f t="shared" si="10"/>
        <v>1.5171780821917809</v>
      </c>
      <c r="I63" s="62">
        <f t="shared" si="10"/>
        <v>0.75858904109589054</v>
      </c>
      <c r="J63" s="13">
        <f>SUM(D63:I63)</f>
        <v>4.9143204246575349</v>
      </c>
    </row>
    <row r="64" spans="2:22" x14ac:dyDescent="0.25">
      <c r="B64" s="13" t="s">
        <v>109</v>
      </c>
      <c r="C64" s="58">
        <f>-D39</f>
        <v>-1.7580000000000002E-2</v>
      </c>
      <c r="D64" s="62">
        <f>$C$64*D61*D62</f>
        <v>-8.7779589041095899E-3</v>
      </c>
      <c r="E64" s="62">
        <f t="shared" ref="E64:I64" si="11">$C$64*E61*E62</f>
        <v>-0.25286301369863018</v>
      </c>
      <c r="F64" s="62">
        <f t="shared" si="11"/>
        <v>-0.88140821917808232</v>
      </c>
      <c r="G64" s="62">
        <f t="shared" si="11"/>
        <v>-1.4955041095890413</v>
      </c>
      <c r="H64" s="62">
        <f t="shared" si="11"/>
        <v>-1.5171780821917809</v>
      </c>
      <c r="I64" s="62">
        <f t="shared" si="11"/>
        <v>-0.75858904109589054</v>
      </c>
      <c r="J64" s="13">
        <f>SUM(D64:I64)</f>
        <v>-4.9143204246575349</v>
      </c>
    </row>
    <row r="66" spans="2:23" x14ac:dyDescent="0.25">
      <c r="C66" s="13" t="s">
        <v>124</v>
      </c>
      <c r="D66" s="13">
        <f>J63/[2]BCTC!E55</f>
        <v>7.0216833419439854E-14</v>
      </c>
    </row>
    <row r="68" spans="2:23" x14ac:dyDescent="0.25">
      <c r="B68" s="1" t="s">
        <v>125</v>
      </c>
    </row>
    <row r="70" spans="2:23" x14ac:dyDescent="0.25">
      <c r="B70" s="1" t="s">
        <v>126</v>
      </c>
    </row>
    <row r="71" spans="2:23" x14ac:dyDescent="0.25">
      <c r="C71" s="13" t="s">
        <v>120</v>
      </c>
      <c r="D71" s="13" t="s">
        <v>22</v>
      </c>
      <c r="E71" s="13" t="s">
        <v>23</v>
      </c>
      <c r="F71" s="13" t="s">
        <v>24</v>
      </c>
      <c r="G71" s="13" t="s">
        <v>25</v>
      </c>
      <c r="H71" s="13" t="s">
        <v>26</v>
      </c>
      <c r="I71" s="13" t="s">
        <v>27</v>
      </c>
      <c r="J71" s="13" t="s">
        <v>28</v>
      </c>
      <c r="K71" s="13" t="s">
        <v>29</v>
      </c>
      <c r="L71" s="13" t="s">
        <v>30</v>
      </c>
      <c r="M71" s="13" t="s">
        <v>31</v>
      </c>
      <c r="N71" s="13" t="s">
        <v>32</v>
      </c>
      <c r="O71" s="13" t="s">
        <v>33</v>
      </c>
      <c r="P71" s="13" t="s">
        <v>34</v>
      </c>
      <c r="Q71" s="13" t="s">
        <v>35</v>
      </c>
      <c r="R71" s="13" t="s">
        <v>36</v>
      </c>
      <c r="S71" s="13" t="s">
        <v>37</v>
      </c>
      <c r="T71" s="13" t="s">
        <v>38</v>
      </c>
      <c r="U71" s="13" t="s">
        <v>39</v>
      </c>
      <c r="V71" s="13" t="s">
        <v>40</v>
      </c>
      <c r="W71" s="13" t="s">
        <v>121</v>
      </c>
    </row>
    <row r="72" spans="2:23" x14ac:dyDescent="0.25">
      <c r="C72" s="13" t="s">
        <v>127</v>
      </c>
      <c r="D72" s="97">
        <f>(D48*D37)/100</f>
        <v>3.4302800000000006E-5</v>
      </c>
      <c r="E72" s="97">
        <f t="shared" ref="E72:V72" si="12">(E48*E37)/100</f>
        <v>6.8781767142857145E-4</v>
      </c>
      <c r="F72" s="97">
        <f t="shared" si="12"/>
        <v>2.9517924262295082E-3</v>
      </c>
      <c r="G72" s="97">
        <f t="shared" si="12"/>
        <v>7.0476875000000001E-3</v>
      </c>
      <c r="H72" s="97">
        <f t="shared" si="12"/>
        <v>1.2424314516129034E-2</v>
      </c>
      <c r="I72" s="97">
        <f t="shared" si="12"/>
        <v>1.8001487903225803E-2</v>
      </c>
      <c r="J72" s="97">
        <f t="shared" si="12"/>
        <v>2.63305E-2</v>
      </c>
      <c r="K72" s="97">
        <f t="shared" si="12"/>
        <v>3.7260125000000005E-2</v>
      </c>
      <c r="L72" s="97">
        <f t="shared" si="12"/>
        <v>5.433375E-2</v>
      </c>
      <c r="M72" s="97">
        <f t="shared" si="12"/>
        <v>7.9493750000000002E-2</v>
      </c>
      <c r="N72" s="97">
        <f t="shared" si="12"/>
        <v>0.10804949999999999</v>
      </c>
      <c r="O72" s="97">
        <f t="shared" si="12"/>
        <v>0.14021287499999999</v>
      </c>
      <c r="P72" s="97">
        <f t="shared" si="12"/>
        <v>0.17653837500000003</v>
      </c>
      <c r="Q72" s="97">
        <f t="shared" si="12"/>
        <v>0.21402250000000003</v>
      </c>
      <c r="R72" s="97">
        <f t="shared" si="12"/>
        <v>0.25179550000000001</v>
      </c>
      <c r="S72" s="97">
        <f t="shared" si="12"/>
        <v>0.29174183333333337</v>
      </c>
      <c r="T72" s="97">
        <f t="shared" si="12"/>
        <v>0.39816875000000002</v>
      </c>
      <c r="U72" s="97">
        <f t="shared" si="12"/>
        <v>0.57748250000000001</v>
      </c>
      <c r="V72" s="97">
        <f t="shared" si="12"/>
        <v>0.85210000000000008</v>
      </c>
      <c r="W72" s="13"/>
    </row>
    <row r="73" spans="2:23" x14ac:dyDescent="0.25">
      <c r="C73" s="13" t="s">
        <v>128</v>
      </c>
      <c r="D73" s="98">
        <f>EXP(-D72)</f>
        <v>0.99996569778833433</v>
      </c>
      <c r="E73" s="98">
        <f t="shared" ref="E73:V73" si="13">EXP(-E72)</f>
        <v>0.9993124188209217</v>
      </c>
      <c r="F73" s="98">
        <f t="shared" si="13"/>
        <v>0.99705255982966245</v>
      </c>
      <c r="G73" s="98">
        <f t="shared" si="13"/>
        <v>0.99297708920921202</v>
      </c>
      <c r="H73" s="98">
        <f t="shared" si="13"/>
        <v>0.98765254862621066</v>
      </c>
      <c r="I73" s="98">
        <f t="shared" si="13"/>
        <v>0.98215957099881956</v>
      </c>
      <c r="J73" s="98">
        <f t="shared" si="13"/>
        <v>0.97401312506920446</v>
      </c>
      <c r="K73" s="98">
        <f t="shared" si="13"/>
        <v>0.96342549169509928</v>
      </c>
      <c r="L73" s="98">
        <f t="shared" si="13"/>
        <v>0.94711595379717062</v>
      </c>
      <c r="M73" s="98">
        <f t="shared" si="13"/>
        <v>0.92358379234926991</v>
      </c>
      <c r="N73" s="98">
        <f t="shared" si="13"/>
        <v>0.8975831649640994</v>
      </c>
      <c r="O73" s="98">
        <f t="shared" si="13"/>
        <v>0.86917319046086472</v>
      </c>
      <c r="P73" s="98">
        <f t="shared" si="13"/>
        <v>0.8381666138942091</v>
      </c>
      <c r="Q73" s="98">
        <f t="shared" si="13"/>
        <v>0.80733021988837694</v>
      </c>
      <c r="R73" s="98">
        <f t="shared" si="13"/>
        <v>0.77740370087127375</v>
      </c>
      <c r="S73" s="98">
        <f t="shared" si="13"/>
        <v>0.74696135160527444</v>
      </c>
      <c r="T73" s="98">
        <f t="shared" si="13"/>
        <v>0.67154869425761676</v>
      </c>
      <c r="U73" s="98">
        <f t="shared" si="13"/>
        <v>0.56130968645675439</v>
      </c>
      <c r="V73" s="98">
        <f t="shared" si="13"/>
        <v>0.42651830238219052</v>
      </c>
      <c r="W73" s="13"/>
    </row>
    <row r="74" spans="2:23" x14ac:dyDescent="0.25">
      <c r="C74" s="13" t="s">
        <v>129</v>
      </c>
      <c r="D74" s="13" t="e">
        <f>D30*D73</f>
        <v>#VALUE!</v>
      </c>
      <c r="E74" s="13" t="e">
        <f t="shared" ref="E74:V74" si="14">E30*E73</f>
        <v>#VALUE!</v>
      </c>
      <c r="F74" s="13" t="e">
        <f t="shared" si="14"/>
        <v>#VALUE!</v>
      </c>
      <c r="G74" s="13" t="e">
        <f t="shared" si="14"/>
        <v>#VALUE!</v>
      </c>
      <c r="H74" s="13" t="e">
        <f t="shared" si="14"/>
        <v>#VALUE!</v>
      </c>
      <c r="I74" s="13" t="e">
        <f t="shared" si="14"/>
        <v>#VALUE!</v>
      </c>
      <c r="J74" s="13" t="e">
        <f t="shared" si="14"/>
        <v>#VALUE!</v>
      </c>
      <c r="K74" s="13" t="e">
        <f t="shared" si="14"/>
        <v>#VALUE!</v>
      </c>
      <c r="L74" s="13" t="e">
        <f t="shared" si="14"/>
        <v>#VALUE!</v>
      </c>
      <c r="M74" s="13" t="e">
        <f t="shared" si="14"/>
        <v>#VALUE!</v>
      </c>
      <c r="N74" s="13" t="e">
        <f t="shared" si="14"/>
        <v>#VALUE!</v>
      </c>
      <c r="O74" s="13" t="e">
        <f t="shared" si="14"/>
        <v>#VALUE!</v>
      </c>
      <c r="P74" s="13" t="e">
        <f t="shared" si="14"/>
        <v>#VALUE!</v>
      </c>
      <c r="Q74" s="13" t="e">
        <f t="shared" si="14"/>
        <v>#VALUE!</v>
      </c>
      <c r="R74" s="13" t="e">
        <f t="shared" si="14"/>
        <v>#VALUE!</v>
      </c>
      <c r="S74" s="13" t="e">
        <f t="shared" si="14"/>
        <v>#VALUE!</v>
      </c>
      <c r="T74" s="13" t="e">
        <f t="shared" si="14"/>
        <v>#VALUE!</v>
      </c>
      <c r="U74" s="13" t="e">
        <f t="shared" si="14"/>
        <v>#VALUE!</v>
      </c>
      <c r="V74" s="13" t="e">
        <f t="shared" si="14"/>
        <v>#VALUE!</v>
      </c>
      <c r="W74" s="13" t="e">
        <f>SUM(D74:V74)</f>
        <v>#VALUE!</v>
      </c>
    </row>
    <row r="75" spans="2:23" x14ac:dyDescent="0.25">
      <c r="B75" s="1" t="s">
        <v>130</v>
      </c>
    </row>
    <row r="77" spans="2:23" x14ac:dyDescent="0.25">
      <c r="B77" s="63" t="s">
        <v>131</v>
      </c>
      <c r="C77" s="63" t="s">
        <v>132</v>
      </c>
      <c r="D77" s="63" t="s">
        <v>22</v>
      </c>
      <c r="E77" s="63" t="s">
        <v>23</v>
      </c>
      <c r="F77" s="63" t="s">
        <v>24</v>
      </c>
      <c r="G77" s="63" t="s">
        <v>25</v>
      </c>
      <c r="H77" s="63" t="s">
        <v>26</v>
      </c>
      <c r="I77" s="63" t="s">
        <v>27</v>
      </c>
      <c r="J77" s="63" t="s">
        <v>28</v>
      </c>
      <c r="K77" s="63" t="s">
        <v>29</v>
      </c>
      <c r="L77" s="63" t="s">
        <v>30</v>
      </c>
      <c r="M77" s="63" t="s">
        <v>31</v>
      </c>
      <c r="N77" s="63" t="s">
        <v>32</v>
      </c>
      <c r="O77" s="63" t="s">
        <v>33</v>
      </c>
      <c r="P77" s="63" t="s">
        <v>34</v>
      </c>
      <c r="Q77" s="63" t="s">
        <v>35</v>
      </c>
      <c r="R77" s="63" t="s">
        <v>36</v>
      </c>
      <c r="S77" s="63" t="s">
        <v>37</v>
      </c>
      <c r="T77" s="63" t="s">
        <v>38</v>
      </c>
      <c r="U77" s="63" t="s">
        <v>39</v>
      </c>
      <c r="V77" s="63" t="s">
        <v>40</v>
      </c>
      <c r="W77" s="63" t="s">
        <v>121</v>
      </c>
    </row>
    <row r="78" spans="2:23" x14ac:dyDescent="0.25">
      <c r="B78" s="13" t="s">
        <v>107</v>
      </c>
      <c r="C78" s="13" t="s">
        <v>133</v>
      </c>
      <c r="D78" s="13">
        <f>MAX(0,D51)</f>
        <v>2.9831000000000003E-2</v>
      </c>
      <c r="E78" s="13">
        <f t="shared" ref="E78:V78" si="15">MAX(0,E51)</f>
        <v>3.4074428571428575E-2</v>
      </c>
      <c r="F78" s="13">
        <f t="shared" si="15"/>
        <v>3.52872131147541E-2</v>
      </c>
      <c r="G78" s="13">
        <f t="shared" si="15"/>
        <v>3.6373833333333334E-2</v>
      </c>
      <c r="H78" s="13">
        <f t="shared" si="15"/>
        <v>3.7458903225806459E-2</v>
      </c>
      <c r="I78" s="13">
        <f t="shared" si="15"/>
        <v>3.8153129032258065E-2</v>
      </c>
      <c r="J78" s="13">
        <f t="shared" si="15"/>
        <v>3.8644400000000002E-2</v>
      </c>
      <c r="K78" s="13">
        <f t="shared" si="15"/>
        <v>3.8871500000000003E-2</v>
      </c>
      <c r="L78" s="13">
        <f t="shared" si="15"/>
        <v>3.9313500000000001E-2</v>
      </c>
      <c r="M78" s="13">
        <f t="shared" si="15"/>
        <v>4.0292500000000009E-2</v>
      </c>
      <c r="N78" s="13">
        <f t="shared" si="15"/>
        <v>4.1591000000000003E-2</v>
      </c>
      <c r="O78" s="13">
        <f t="shared" si="15"/>
        <v>4.3073250000000007E-2</v>
      </c>
      <c r="P78" s="13">
        <f t="shared" si="15"/>
        <v>4.4739750000000009E-2</v>
      </c>
      <c r="Q78" s="13">
        <f t="shared" si="15"/>
        <v>4.6116333333333343E-2</v>
      </c>
      <c r="R78" s="13">
        <f t="shared" si="15"/>
        <v>4.7203000000000002E-2</v>
      </c>
      <c r="S78" s="13">
        <f t="shared" si="15"/>
        <v>4.8289666666666675E-2</v>
      </c>
      <c r="T78" s="13">
        <f t="shared" si="15"/>
        <v>4.9433500000000005E-2</v>
      </c>
      <c r="U78" s="13">
        <f t="shared" si="15"/>
        <v>5.0578999999999999E-2</v>
      </c>
      <c r="V78" s="13">
        <f t="shared" si="15"/>
        <v>5.1664000000000002E-2</v>
      </c>
      <c r="W78" s="13"/>
    </row>
    <row r="79" spans="2:23" x14ac:dyDescent="0.25">
      <c r="B79" s="13"/>
      <c r="C79" s="13" t="s">
        <v>134</v>
      </c>
      <c r="D79" s="13" t="e">
        <f>D30*EXP(-D48*D78)</f>
        <v>#VALUE!</v>
      </c>
      <c r="E79" s="13" t="e">
        <f t="shared" ref="E79:V79" si="16">E30*EXP(-E48*E78)</f>
        <v>#VALUE!</v>
      </c>
      <c r="F79" s="13" t="e">
        <f t="shared" si="16"/>
        <v>#VALUE!</v>
      </c>
      <c r="G79" s="13" t="e">
        <f t="shared" si="16"/>
        <v>#VALUE!</v>
      </c>
      <c r="H79" s="13" t="e">
        <f t="shared" si="16"/>
        <v>#VALUE!</v>
      </c>
      <c r="I79" s="13" t="e">
        <f t="shared" si="16"/>
        <v>#VALUE!</v>
      </c>
      <c r="J79" s="13" t="e">
        <f t="shared" si="16"/>
        <v>#VALUE!</v>
      </c>
      <c r="K79" s="13" t="e">
        <f t="shared" si="16"/>
        <v>#VALUE!</v>
      </c>
      <c r="L79" s="13" t="e">
        <f t="shared" si="16"/>
        <v>#VALUE!</v>
      </c>
      <c r="M79" s="13" t="e">
        <f t="shared" si="16"/>
        <v>#VALUE!</v>
      </c>
      <c r="N79" s="13" t="e">
        <f t="shared" si="16"/>
        <v>#VALUE!</v>
      </c>
      <c r="O79" s="13" t="e">
        <f t="shared" si="16"/>
        <v>#VALUE!</v>
      </c>
      <c r="P79" s="13" t="e">
        <f t="shared" si="16"/>
        <v>#VALUE!</v>
      </c>
      <c r="Q79" s="13" t="e">
        <f t="shared" si="16"/>
        <v>#VALUE!</v>
      </c>
      <c r="R79" s="13" t="e">
        <f t="shared" si="16"/>
        <v>#VALUE!</v>
      </c>
      <c r="S79" s="13" t="e">
        <f t="shared" si="16"/>
        <v>#VALUE!</v>
      </c>
      <c r="T79" s="13" t="e">
        <f t="shared" si="16"/>
        <v>#VALUE!</v>
      </c>
      <c r="U79" s="13" t="e">
        <f t="shared" si="16"/>
        <v>#VALUE!</v>
      </c>
      <c r="V79" s="13" t="e">
        <f t="shared" si="16"/>
        <v>#VALUE!</v>
      </c>
      <c r="W79" s="13" t="e">
        <f>SUM(D79:V79)</f>
        <v>#VALUE!</v>
      </c>
    </row>
    <row r="80" spans="2:23" x14ac:dyDescent="0.25">
      <c r="B80" s="13"/>
      <c r="C80" s="13" t="s">
        <v>135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 t="e">
        <f>W79-$W$74</f>
        <v>#VALUE!</v>
      </c>
    </row>
    <row r="81" spans="2:23" x14ac:dyDescent="0.25">
      <c r="B81" s="13" t="s">
        <v>109</v>
      </c>
      <c r="C81" s="13" t="s">
        <v>133</v>
      </c>
      <c r="D81" s="13">
        <f>MAX(0,D52)</f>
        <v>2.9831000000000003E-2</v>
      </c>
      <c r="E81" s="13">
        <f t="shared" ref="E81:V81" si="17">MAX(0,E52)</f>
        <v>3.4074428571428575E-2</v>
      </c>
      <c r="F81" s="13">
        <f t="shared" si="17"/>
        <v>3.52872131147541E-2</v>
      </c>
      <c r="G81" s="13">
        <f t="shared" si="17"/>
        <v>3.6373833333333334E-2</v>
      </c>
      <c r="H81" s="13">
        <f t="shared" si="17"/>
        <v>3.7458903225806459E-2</v>
      </c>
      <c r="I81" s="13">
        <f t="shared" si="17"/>
        <v>3.8153129032258065E-2</v>
      </c>
      <c r="J81" s="13">
        <f t="shared" si="17"/>
        <v>3.8644400000000002E-2</v>
      </c>
      <c r="K81" s="13">
        <f t="shared" si="17"/>
        <v>3.8871500000000003E-2</v>
      </c>
      <c r="L81" s="13">
        <f t="shared" si="17"/>
        <v>3.9313500000000001E-2</v>
      </c>
      <c r="M81" s="13">
        <f t="shared" si="17"/>
        <v>4.0292500000000009E-2</v>
      </c>
      <c r="N81" s="13">
        <f t="shared" si="17"/>
        <v>4.1591000000000003E-2</v>
      </c>
      <c r="O81" s="13">
        <f t="shared" si="17"/>
        <v>4.3073250000000007E-2</v>
      </c>
      <c r="P81" s="13">
        <f t="shared" si="17"/>
        <v>4.4739750000000009E-2</v>
      </c>
      <c r="Q81" s="13">
        <f t="shared" si="17"/>
        <v>4.6116333333333343E-2</v>
      </c>
      <c r="R81" s="13">
        <f t="shared" si="17"/>
        <v>4.7203000000000002E-2</v>
      </c>
      <c r="S81" s="13">
        <f t="shared" si="17"/>
        <v>4.8289666666666675E-2</v>
      </c>
      <c r="T81" s="13">
        <f t="shared" si="17"/>
        <v>4.9433500000000005E-2</v>
      </c>
      <c r="U81" s="13">
        <f t="shared" si="17"/>
        <v>5.0578999999999999E-2</v>
      </c>
      <c r="V81" s="13">
        <f t="shared" si="17"/>
        <v>5.1664000000000002E-2</v>
      </c>
      <c r="W81" s="13"/>
    </row>
    <row r="82" spans="2:23" x14ac:dyDescent="0.25">
      <c r="B82" s="13"/>
      <c r="C82" s="13" t="s">
        <v>134</v>
      </c>
      <c r="D82" s="13" t="e">
        <f>D30*EXP(-D48*D81)</f>
        <v>#VALUE!</v>
      </c>
      <c r="E82" s="13" t="e">
        <f t="shared" ref="E82:V82" si="18">E30*EXP(-E48*E81)</f>
        <v>#VALUE!</v>
      </c>
      <c r="F82" s="13" t="e">
        <f t="shared" si="18"/>
        <v>#VALUE!</v>
      </c>
      <c r="G82" s="13" t="e">
        <f t="shared" si="18"/>
        <v>#VALUE!</v>
      </c>
      <c r="H82" s="13" t="e">
        <f t="shared" si="18"/>
        <v>#VALUE!</v>
      </c>
      <c r="I82" s="13" t="e">
        <f t="shared" si="18"/>
        <v>#VALUE!</v>
      </c>
      <c r="J82" s="13" t="e">
        <f t="shared" si="18"/>
        <v>#VALUE!</v>
      </c>
      <c r="K82" s="13" t="e">
        <f t="shared" si="18"/>
        <v>#VALUE!</v>
      </c>
      <c r="L82" s="13" t="e">
        <f t="shared" si="18"/>
        <v>#VALUE!</v>
      </c>
      <c r="M82" s="13" t="e">
        <f t="shared" si="18"/>
        <v>#VALUE!</v>
      </c>
      <c r="N82" s="13" t="e">
        <f t="shared" si="18"/>
        <v>#VALUE!</v>
      </c>
      <c r="O82" s="13" t="e">
        <f t="shared" si="18"/>
        <v>#VALUE!</v>
      </c>
      <c r="P82" s="13" t="e">
        <f t="shared" si="18"/>
        <v>#VALUE!</v>
      </c>
      <c r="Q82" s="13" t="e">
        <f t="shared" si="18"/>
        <v>#VALUE!</v>
      </c>
      <c r="R82" s="13" t="e">
        <f t="shared" si="18"/>
        <v>#VALUE!</v>
      </c>
      <c r="S82" s="13" t="e">
        <f t="shared" si="18"/>
        <v>#VALUE!</v>
      </c>
      <c r="T82" s="13" t="e">
        <f t="shared" si="18"/>
        <v>#VALUE!</v>
      </c>
      <c r="U82" s="13" t="e">
        <f t="shared" si="18"/>
        <v>#VALUE!</v>
      </c>
      <c r="V82" s="13" t="e">
        <f t="shared" si="18"/>
        <v>#VALUE!</v>
      </c>
      <c r="W82" s="13" t="e">
        <f>SUM(D82:V82)</f>
        <v>#VALUE!</v>
      </c>
    </row>
    <row r="83" spans="2:23" x14ac:dyDescent="0.25">
      <c r="B83" s="13"/>
      <c r="C83" s="13" t="s">
        <v>135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 t="e">
        <f>W82-$W$74</f>
        <v>#VALUE!</v>
      </c>
    </row>
    <row r="84" spans="2:23" x14ac:dyDescent="0.25">
      <c r="B84" s="13" t="s">
        <v>111</v>
      </c>
      <c r="C84" s="13" t="s">
        <v>133</v>
      </c>
      <c r="D84" s="13">
        <f>MAX(0,D53)</f>
        <v>0</v>
      </c>
      <c r="E84" s="13">
        <f t="shared" ref="E84:V84" si="19">MAX(0,E53)</f>
        <v>5.8345615704299622E-4</v>
      </c>
      <c r="F84" s="13">
        <f t="shared" si="19"/>
        <v>2.6102977006388015E-3</v>
      </c>
      <c r="G84" s="13">
        <f t="shared" si="19"/>
        <v>4.9982006838863923E-3</v>
      </c>
      <c r="H84" s="13">
        <f t="shared" si="19"/>
        <v>7.5581767185833766E-3</v>
      </c>
      <c r="I84" s="13">
        <f t="shared" si="19"/>
        <v>9.6379486214639119E-3</v>
      </c>
      <c r="J84" s="13">
        <f t="shared" si="19"/>
        <v>1.2051741640575347E-2</v>
      </c>
      <c r="K84" s="13">
        <f t="shared" si="19"/>
        <v>1.4577279585292272E-2</v>
      </c>
      <c r="L84" s="13">
        <f t="shared" si="19"/>
        <v>1.7970616631759147E-2</v>
      </c>
      <c r="M84" s="13">
        <f t="shared" si="19"/>
        <v>2.2115172826370481E-2</v>
      </c>
      <c r="N84" s="13">
        <f t="shared" si="19"/>
        <v>2.5879010469590322E-2</v>
      </c>
      <c r="O84" s="13">
        <f t="shared" si="19"/>
        <v>2.928126735666535E-2</v>
      </c>
      <c r="P84" s="13">
        <f t="shared" si="19"/>
        <v>3.2443070223821868E-2</v>
      </c>
      <c r="Q84" s="13">
        <f t="shared" si="19"/>
        <v>3.498419660102562E-2</v>
      </c>
      <c r="R84" s="13">
        <f t="shared" si="19"/>
        <v>3.6977810302178921E-2</v>
      </c>
      <c r="S84" s="13">
        <f t="shared" si="19"/>
        <v>3.8770808029508066E-2</v>
      </c>
      <c r="T84" s="13">
        <f t="shared" si="19"/>
        <v>4.1226791158411172E-2</v>
      </c>
      <c r="U84" s="13">
        <f t="shared" si="19"/>
        <v>4.3210440281970727E-2</v>
      </c>
      <c r="V84" s="13">
        <f t="shared" si="19"/>
        <v>4.4580386895600288E-2</v>
      </c>
      <c r="W84" s="13"/>
    </row>
    <row r="85" spans="2:23" x14ac:dyDescent="0.25">
      <c r="B85" s="13"/>
      <c r="C85" s="13" t="s">
        <v>134</v>
      </c>
      <c r="D85" s="13" t="e">
        <f>D30*EXP(-D48*D84)</f>
        <v>#VALUE!</v>
      </c>
      <c r="E85" s="13" t="e">
        <f t="shared" ref="E85:V85" si="20">E30*EXP(-E48*E84)</f>
        <v>#VALUE!</v>
      </c>
      <c r="F85" s="13" t="e">
        <f t="shared" si="20"/>
        <v>#VALUE!</v>
      </c>
      <c r="G85" s="13" t="e">
        <f t="shared" si="20"/>
        <v>#VALUE!</v>
      </c>
      <c r="H85" s="13" t="e">
        <f t="shared" si="20"/>
        <v>#VALUE!</v>
      </c>
      <c r="I85" s="13" t="e">
        <f t="shared" si="20"/>
        <v>#VALUE!</v>
      </c>
      <c r="J85" s="13" t="e">
        <f t="shared" si="20"/>
        <v>#VALUE!</v>
      </c>
      <c r="K85" s="13" t="e">
        <f t="shared" si="20"/>
        <v>#VALUE!</v>
      </c>
      <c r="L85" s="13" t="e">
        <f t="shared" si="20"/>
        <v>#VALUE!</v>
      </c>
      <c r="M85" s="13" t="e">
        <f t="shared" si="20"/>
        <v>#VALUE!</v>
      </c>
      <c r="N85" s="13" t="e">
        <f t="shared" si="20"/>
        <v>#VALUE!</v>
      </c>
      <c r="O85" s="13" t="e">
        <f t="shared" si="20"/>
        <v>#VALUE!</v>
      </c>
      <c r="P85" s="13" t="e">
        <f t="shared" si="20"/>
        <v>#VALUE!</v>
      </c>
      <c r="Q85" s="13" t="e">
        <f t="shared" si="20"/>
        <v>#VALUE!</v>
      </c>
      <c r="R85" s="13" t="e">
        <f t="shared" si="20"/>
        <v>#VALUE!</v>
      </c>
      <c r="S85" s="13" t="e">
        <f t="shared" si="20"/>
        <v>#VALUE!</v>
      </c>
      <c r="T85" s="13" t="e">
        <f t="shared" si="20"/>
        <v>#VALUE!</v>
      </c>
      <c r="U85" s="13" t="e">
        <f t="shared" si="20"/>
        <v>#VALUE!</v>
      </c>
      <c r="V85" s="13" t="e">
        <f t="shared" si="20"/>
        <v>#VALUE!</v>
      </c>
      <c r="W85" s="13" t="e">
        <f>SUM(D85:V85)</f>
        <v>#VALUE!</v>
      </c>
    </row>
    <row r="86" spans="2:23" x14ac:dyDescent="0.25">
      <c r="B86" s="13"/>
      <c r="C86" s="13" t="s">
        <v>135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 t="e">
        <f>W85-$W$74</f>
        <v>#VALUE!</v>
      </c>
    </row>
    <row r="87" spans="2:23" x14ac:dyDescent="0.25">
      <c r="B87" s="13" t="s">
        <v>113</v>
      </c>
      <c r="C87" s="13" t="s">
        <v>133</v>
      </c>
      <c r="D87" s="13">
        <f>MAX(0,D54)</f>
        <v>3.2156137402679287E-2</v>
      </c>
      <c r="E87" s="13">
        <f t="shared" ref="E87:V87" si="21">MAX(0,E54)</f>
        <v>3.6138871991959781E-2</v>
      </c>
      <c r="F87" s="13">
        <f t="shared" si="21"/>
        <v>3.6530908655560752E-2</v>
      </c>
      <c r="G87" s="13">
        <f t="shared" si="21"/>
        <v>3.6305550634693533E-2</v>
      </c>
      <c r="H87" s="13">
        <f t="shared" si="21"/>
        <v>3.5903591868705335E-2</v>
      </c>
      <c r="I87" s="13">
        <f t="shared" si="21"/>
        <v>3.5200883528620386E-2</v>
      </c>
      <c r="J87" s="13">
        <f t="shared" si="21"/>
        <v>3.3753830893885686E-2</v>
      </c>
      <c r="K87" s="13">
        <f t="shared" si="21"/>
        <v>3.166360167839026E-2</v>
      </c>
      <c r="L87" s="13">
        <f t="shared" si="21"/>
        <v>2.9130007067157911E-2</v>
      </c>
      <c r="M87" s="13">
        <f t="shared" si="21"/>
        <v>2.6917432602453877E-2</v>
      </c>
      <c r="N87" s="13">
        <f t="shared" si="21"/>
        <v>2.5730331910111679E-2</v>
      </c>
      <c r="O87" s="13">
        <f t="shared" si="21"/>
        <v>2.5276794144512747E-2</v>
      </c>
      <c r="P87" s="13">
        <f t="shared" si="21"/>
        <v>2.5435701116804259E-2</v>
      </c>
      <c r="Q87" s="13">
        <f t="shared" si="21"/>
        <v>2.5638169819605226E-2</v>
      </c>
      <c r="R87" s="13">
        <f t="shared" si="21"/>
        <v>2.5810435092597696E-2</v>
      </c>
      <c r="S87" s="13">
        <f t="shared" si="21"/>
        <v>2.6184965237829313E-2</v>
      </c>
      <c r="T87" s="13">
        <f t="shared" si="21"/>
        <v>2.6005863982752574E-2</v>
      </c>
      <c r="U87" s="13">
        <f t="shared" si="21"/>
        <v>2.6306325962287054E-2</v>
      </c>
      <c r="V87" s="13">
        <f t="shared" si="21"/>
        <v>2.7104037321696157E-2</v>
      </c>
      <c r="W87" s="13"/>
    </row>
    <row r="88" spans="2:23" x14ac:dyDescent="0.25">
      <c r="B88" s="13"/>
      <c r="C88" s="13" t="s">
        <v>134</v>
      </c>
      <c r="D88" s="13" t="e">
        <f>D30*EXP(-D48*D87)</f>
        <v>#VALUE!</v>
      </c>
      <c r="E88" s="13" t="e">
        <f t="shared" ref="E88:V88" si="22">E30*EXP(-E48*E87)</f>
        <v>#VALUE!</v>
      </c>
      <c r="F88" s="13" t="e">
        <f t="shared" si="22"/>
        <v>#VALUE!</v>
      </c>
      <c r="G88" s="13" t="e">
        <f t="shared" si="22"/>
        <v>#VALUE!</v>
      </c>
      <c r="H88" s="13" t="e">
        <f t="shared" si="22"/>
        <v>#VALUE!</v>
      </c>
      <c r="I88" s="13" t="e">
        <f t="shared" si="22"/>
        <v>#VALUE!</v>
      </c>
      <c r="J88" s="13" t="e">
        <f t="shared" si="22"/>
        <v>#VALUE!</v>
      </c>
      <c r="K88" s="13" t="e">
        <f t="shared" si="22"/>
        <v>#VALUE!</v>
      </c>
      <c r="L88" s="13" t="e">
        <f t="shared" si="22"/>
        <v>#VALUE!</v>
      </c>
      <c r="M88" s="13" t="e">
        <f t="shared" si="22"/>
        <v>#VALUE!</v>
      </c>
      <c r="N88" s="13" t="e">
        <f t="shared" si="22"/>
        <v>#VALUE!</v>
      </c>
      <c r="O88" s="13" t="e">
        <f t="shared" si="22"/>
        <v>#VALUE!</v>
      </c>
      <c r="P88" s="13" t="e">
        <f t="shared" si="22"/>
        <v>#VALUE!</v>
      </c>
      <c r="Q88" s="13" t="e">
        <f t="shared" si="22"/>
        <v>#VALUE!</v>
      </c>
      <c r="R88" s="13" t="e">
        <f t="shared" si="22"/>
        <v>#VALUE!</v>
      </c>
      <c r="S88" s="13" t="e">
        <f t="shared" si="22"/>
        <v>#VALUE!</v>
      </c>
      <c r="T88" s="13" t="e">
        <f t="shared" si="22"/>
        <v>#VALUE!</v>
      </c>
      <c r="U88" s="13" t="e">
        <f t="shared" si="22"/>
        <v>#VALUE!</v>
      </c>
      <c r="V88" s="13" t="e">
        <f t="shared" si="22"/>
        <v>#VALUE!</v>
      </c>
      <c r="W88" s="13" t="e">
        <f>SUM(D88:V88)</f>
        <v>#VALUE!</v>
      </c>
    </row>
    <row r="89" spans="2:23" x14ac:dyDescent="0.25">
      <c r="B89" s="13"/>
      <c r="C89" s="13" t="s">
        <v>135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 t="e">
        <f>W88-$W$74</f>
        <v>#VALUE!</v>
      </c>
    </row>
    <row r="90" spans="2:23" x14ac:dyDescent="0.25">
      <c r="B90" s="13" t="s">
        <v>115</v>
      </c>
      <c r="C90" s="13" t="s">
        <v>133</v>
      </c>
      <c r="D90" s="13">
        <f>MAX(0,D55)</f>
        <v>3.7138572600301518E-2</v>
      </c>
      <c r="E90" s="13">
        <f t="shared" ref="E90:V90" si="23">MAX(0,E55)</f>
        <v>4.1141142601267194E-2</v>
      </c>
      <c r="F90" s="13">
        <f t="shared" si="23"/>
        <v>4.1595627473108077E-2</v>
      </c>
      <c r="G90" s="13">
        <f t="shared" si="23"/>
        <v>4.147009388350309E-2</v>
      </c>
      <c r="H90" s="13">
        <f t="shared" si="23"/>
        <v>4.1181278602397814E-2</v>
      </c>
      <c r="I90" s="13">
        <f t="shared" si="23"/>
        <v>4.0584858729984123E-2</v>
      </c>
      <c r="J90" s="13">
        <f t="shared" si="23"/>
        <v>3.9285287238916118E-2</v>
      </c>
      <c r="K90" s="13">
        <f t="shared" si="23"/>
        <v>3.7371376550686654E-2</v>
      </c>
      <c r="L90" s="13">
        <f t="shared" si="23"/>
        <v>3.5064185877265459E-2</v>
      </c>
      <c r="M90" s="13">
        <f t="shared" si="23"/>
        <v>3.3094448600093258E-2</v>
      </c>
      <c r="N90" s="13">
        <f t="shared" si="23"/>
        <v>3.2096469699559704E-2</v>
      </c>
      <c r="O90" s="13">
        <f t="shared" si="23"/>
        <v>3.1790220133517212E-2</v>
      </c>
      <c r="P90" s="13">
        <f t="shared" si="23"/>
        <v>3.2063835270960454E-2</v>
      </c>
      <c r="Q90" s="13">
        <f t="shared" si="23"/>
        <v>3.2355638782606284E-2</v>
      </c>
      <c r="R90" s="13">
        <f t="shared" si="23"/>
        <v>3.2597478074682655E-2</v>
      </c>
      <c r="S90" s="13">
        <f t="shared" si="23"/>
        <v>3.3026192520458242E-2</v>
      </c>
      <c r="T90" s="13">
        <f t="shared" si="23"/>
        <v>3.2947749331890964E-2</v>
      </c>
      <c r="U90" s="13">
        <f t="shared" si="23"/>
        <v>3.3312507682547822E-2</v>
      </c>
      <c r="V90" s="13">
        <f t="shared" si="23"/>
        <v>3.4132077960262755E-2</v>
      </c>
      <c r="W90" s="13"/>
    </row>
    <row r="91" spans="2:23" x14ac:dyDescent="0.25">
      <c r="B91" s="13"/>
      <c r="C91" s="13" t="s">
        <v>134</v>
      </c>
      <c r="D91" s="13" t="e">
        <f>D30*EXP(-D48*D90)</f>
        <v>#VALUE!</v>
      </c>
      <c r="E91" s="13" t="e">
        <f t="shared" ref="E91:V91" si="24">E30*EXP(-E48*E90)</f>
        <v>#VALUE!</v>
      </c>
      <c r="F91" s="13" t="e">
        <f t="shared" si="24"/>
        <v>#VALUE!</v>
      </c>
      <c r="G91" s="13" t="e">
        <f t="shared" si="24"/>
        <v>#VALUE!</v>
      </c>
      <c r="H91" s="13" t="e">
        <f t="shared" si="24"/>
        <v>#VALUE!</v>
      </c>
      <c r="I91" s="13" t="e">
        <f t="shared" si="24"/>
        <v>#VALUE!</v>
      </c>
      <c r="J91" s="13" t="e">
        <f t="shared" si="24"/>
        <v>#VALUE!</v>
      </c>
      <c r="K91" s="13" t="e">
        <f t="shared" si="24"/>
        <v>#VALUE!</v>
      </c>
      <c r="L91" s="13" t="e">
        <f t="shared" si="24"/>
        <v>#VALUE!</v>
      </c>
      <c r="M91" s="13" t="e">
        <f t="shared" si="24"/>
        <v>#VALUE!</v>
      </c>
      <c r="N91" s="13" t="e">
        <f t="shared" si="24"/>
        <v>#VALUE!</v>
      </c>
      <c r="O91" s="13" t="e">
        <f t="shared" si="24"/>
        <v>#VALUE!</v>
      </c>
      <c r="P91" s="13" t="e">
        <f t="shared" si="24"/>
        <v>#VALUE!</v>
      </c>
      <c r="Q91" s="13" t="e">
        <f t="shared" si="24"/>
        <v>#VALUE!</v>
      </c>
      <c r="R91" s="13" t="e">
        <f t="shared" si="24"/>
        <v>#VALUE!</v>
      </c>
      <c r="S91" s="13" t="e">
        <f t="shared" si="24"/>
        <v>#VALUE!</v>
      </c>
      <c r="T91" s="13" t="e">
        <f t="shared" si="24"/>
        <v>#VALUE!</v>
      </c>
      <c r="U91" s="13" t="e">
        <f t="shared" si="24"/>
        <v>#VALUE!</v>
      </c>
      <c r="V91" s="13" t="e">
        <f t="shared" si="24"/>
        <v>#VALUE!</v>
      </c>
      <c r="W91" s="13" t="e">
        <f>SUM(D91:V91)</f>
        <v>#VALUE!</v>
      </c>
    </row>
    <row r="92" spans="2:23" x14ac:dyDescent="0.25">
      <c r="B92" s="13"/>
      <c r="C92" s="13" t="s">
        <v>135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 t="e">
        <f>W91-$W$74</f>
        <v>#VALUE!</v>
      </c>
    </row>
    <row r="93" spans="2:23" x14ac:dyDescent="0.25">
      <c r="B93" s="13" t="s">
        <v>117</v>
      </c>
      <c r="C93" s="13" t="s">
        <v>133</v>
      </c>
      <c r="D93" s="13">
        <f>MAX(0,D56)</f>
        <v>0</v>
      </c>
      <c r="E93" s="13">
        <f t="shared" ref="E93:V93" si="25">MAX(0,E56)</f>
        <v>0</v>
      </c>
      <c r="F93" s="13">
        <f t="shared" si="25"/>
        <v>0</v>
      </c>
      <c r="G93" s="13">
        <f t="shared" si="25"/>
        <v>0</v>
      </c>
      <c r="H93" s="13">
        <f t="shared" si="25"/>
        <v>0</v>
      </c>
      <c r="I93" s="13">
        <f t="shared" si="25"/>
        <v>5.6139933453200341E-4</v>
      </c>
      <c r="J93" s="13">
        <f t="shared" si="25"/>
        <v>2.8435127610838828E-3</v>
      </c>
      <c r="K93" s="13">
        <f t="shared" si="25"/>
        <v>5.211623449313349E-3</v>
      </c>
      <c r="L93" s="13">
        <f t="shared" si="25"/>
        <v>8.402814122734548E-3</v>
      </c>
      <c r="M93" s="13">
        <f t="shared" si="25"/>
        <v>1.233055139990675E-2</v>
      </c>
      <c r="N93" s="13">
        <f t="shared" si="25"/>
        <v>1.5925530300440298E-2</v>
      </c>
      <c r="O93" s="13">
        <f t="shared" si="25"/>
        <v>1.9196279866482792E-2</v>
      </c>
      <c r="P93" s="13">
        <f t="shared" si="25"/>
        <v>2.2255664729039549E-2</v>
      </c>
      <c r="Q93" s="13">
        <f t="shared" si="25"/>
        <v>2.4717027884060393E-2</v>
      </c>
      <c r="R93" s="13">
        <f t="shared" si="25"/>
        <v>2.6648521925317348E-2</v>
      </c>
      <c r="S93" s="13">
        <f t="shared" si="25"/>
        <v>2.8393140812875094E-2</v>
      </c>
      <c r="T93" s="13">
        <f t="shared" si="25"/>
        <v>3.0759250668109039E-2</v>
      </c>
      <c r="U93" s="13">
        <f t="shared" si="25"/>
        <v>3.2685492317452179E-2</v>
      </c>
      <c r="V93" s="13">
        <f t="shared" si="25"/>
        <v>3.4035922039737251E-2</v>
      </c>
      <c r="W93" s="13"/>
    </row>
    <row r="94" spans="2:23" x14ac:dyDescent="0.25">
      <c r="B94" s="13"/>
      <c r="C94" s="13" t="s">
        <v>134</v>
      </c>
      <c r="D94" s="13" t="e">
        <f>D30*EXP(-D48*D93)</f>
        <v>#VALUE!</v>
      </c>
      <c r="E94" s="13" t="e">
        <f t="shared" ref="E94:V94" si="26">E30*EXP(-E48*E93)</f>
        <v>#VALUE!</v>
      </c>
      <c r="F94" s="13" t="e">
        <f t="shared" si="26"/>
        <v>#VALUE!</v>
      </c>
      <c r="G94" s="13" t="e">
        <f t="shared" si="26"/>
        <v>#VALUE!</v>
      </c>
      <c r="H94" s="13" t="e">
        <f t="shared" si="26"/>
        <v>#VALUE!</v>
      </c>
      <c r="I94" s="13" t="e">
        <f t="shared" si="26"/>
        <v>#VALUE!</v>
      </c>
      <c r="J94" s="13" t="e">
        <f t="shared" si="26"/>
        <v>#VALUE!</v>
      </c>
      <c r="K94" s="13" t="e">
        <f t="shared" si="26"/>
        <v>#VALUE!</v>
      </c>
      <c r="L94" s="13" t="e">
        <f t="shared" si="26"/>
        <v>#VALUE!</v>
      </c>
      <c r="M94" s="13" t="e">
        <f t="shared" si="26"/>
        <v>#VALUE!</v>
      </c>
      <c r="N94" s="13" t="e">
        <f t="shared" si="26"/>
        <v>#VALUE!</v>
      </c>
      <c r="O94" s="13" t="e">
        <f t="shared" si="26"/>
        <v>#VALUE!</v>
      </c>
      <c r="P94" s="13" t="e">
        <f t="shared" si="26"/>
        <v>#VALUE!</v>
      </c>
      <c r="Q94" s="13" t="e">
        <f t="shared" si="26"/>
        <v>#VALUE!</v>
      </c>
      <c r="R94" s="13" t="e">
        <f t="shared" si="26"/>
        <v>#VALUE!</v>
      </c>
      <c r="S94" s="13" t="e">
        <f t="shared" si="26"/>
        <v>#VALUE!</v>
      </c>
      <c r="T94" s="13" t="e">
        <f t="shared" si="26"/>
        <v>#VALUE!</v>
      </c>
      <c r="U94" s="13" t="e">
        <f t="shared" si="26"/>
        <v>#VALUE!</v>
      </c>
      <c r="V94" s="13" t="e">
        <f t="shared" si="26"/>
        <v>#VALUE!</v>
      </c>
      <c r="W94" s="13" t="e">
        <f>SUM(D94:V94)</f>
        <v>#VALUE!</v>
      </c>
    </row>
    <row r="95" spans="2:23" x14ac:dyDescent="0.25">
      <c r="B95" s="13"/>
      <c r="C95" s="13" t="s">
        <v>135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 t="e">
        <f>W94-$W$74</f>
        <v>#VALUE!</v>
      </c>
    </row>
    <row r="97" spans="1:12" x14ac:dyDescent="0.25">
      <c r="B97" s="111" t="s">
        <v>136</v>
      </c>
      <c r="C97" s="111"/>
    </row>
    <row r="98" spans="1:12" x14ac:dyDescent="0.25">
      <c r="B98" s="13" t="s">
        <v>135</v>
      </c>
      <c r="C98" s="99" t="s">
        <v>267</v>
      </c>
    </row>
    <row r="99" spans="1:12" x14ac:dyDescent="0.25">
      <c r="B99" s="13" t="s">
        <v>137</v>
      </c>
      <c r="C99" s="13" t="s">
        <v>265</v>
      </c>
    </row>
    <row r="100" spans="1:12" x14ac:dyDescent="0.25">
      <c r="B100" s="13" t="s">
        <v>138</v>
      </c>
      <c r="C100" s="99" t="s">
        <v>266</v>
      </c>
    </row>
    <row r="102" spans="1:12" ht="15.75" x14ac:dyDescent="0.25">
      <c r="B102" s="3" t="s">
        <v>139</v>
      </c>
    </row>
    <row r="104" spans="1:12" ht="31.5" x14ac:dyDescent="0.25">
      <c r="A104" s="64" t="s">
        <v>140</v>
      </c>
      <c r="B104" s="65" t="s">
        <v>141</v>
      </c>
      <c r="C104" s="65" t="s">
        <v>142</v>
      </c>
      <c r="D104" s="65" t="s">
        <v>143</v>
      </c>
      <c r="E104" s="65" t="s">
        <v>144</v>
      </c>
      <c r="F104" s="65" t="s">
        <v>145</v>
      </c>
      <c r="G104" s="65" t="s">
        <v>146</v>
      </c>
      <c r="H104" s="65" t="s">
        <v>147</v>
      </c>
      <c r="I104" s="65" t="s">
        <v>148</v>
      </c>
      <c r="J104" s="65" t="s">
        <v>149</v>
      </c>
    </row>
    <row r="105" spans="1:12" ht="75.75" customHeight="1" x14ac:dyDescent="0.25">
      <c r="A105" s="66">
        <v>1</v>
      </c>
      <c r="B105" s="66" t="s">
        <v>150</v>
      </c>
      <c r="C105" s="67" t="s">
        <v>151</v>
      </c>
      <c r="D105" s="68" t="s">
        <v>152</v>
      </c>
      <c r="E105" s="67" t="s">
        <v>153</v>
      </c>
      <c r="F105" s="67" t="s">
        <v>154</v>
      </c>
      <c r="G105" s="69" t="str">
        <f>COUNTIF(C31,"&lt;&gt;0")&amp;"/19 thang kỳ hạn chạm ngưỡng 0"</f>
        <v>1/19 thang kỳ hạn chạm ngưỡng 0</v>
      </c>
      <c r="H105" s="66"/>
      <c r="I105" s="66"/>
      <c r="J105" s="67" t="s">
        <v>155</v>
      </c>
      <c r="L105" s="70"/>
    </row>
    <row r="106" spans="1:12" ht="57.75" customHeight="1" x14ac:dyDescent="0.25">
      <c r="A106" s="66">
        <v>2</v>
      </c>
      <c r="B106" s="66" t="s">
        <v>156</v>
      </c>
      <c r="C106" s="67" t="s">
        <v>157</v>
      </c>
      <c r="D106" s="68" t="s">
        <v>158</v>
      </c>
      <c r="E106" s="67" t="s">
        <v>159</v>
      </c>
      <c r="F106" s="67" t="s">
        <v>160</v>
      </c>
      <c r="G106" s="71">
        <f>D66</f>
        <v>7.0216833419439854E-14</v>
      </c>
      <c r="H106" s="66"/>
      <c r="I106" s="66"/>
      <c r="J106" s="67" t="s">
        <v>155</v>
      </c>
    </row>
    <row r="107" spans="1:12" ht="71.25" customHeight="1" x14ac:dyDescent="0.25">
      <c r="A107" s="66">
        <v>3</v>
      </c>
      <c r="B107" s="66" t="s">
        <v>161</v>
      </c>
      <c r="C107" s="67" t="s">
        <v>162</v>
      </c>
      <c r="D107" s="72" t="s">
        <v>163</v>
      </c>
      <c r="E107" s="67" t="s">
        <v>164</v>
      </c>
      <c r="F107" s="67" t="s">
        <v>165</v>
      </c>
      <c r="G107" s="71" t="str">
        <f>C100</f>
        <v>=C102/C103</v>
      </c>
      <c r="H107" s="66"/>
      <c r="I107" s="66"/>
      <c r="J107" s="67" t="s">
        <v>155</v>
      </c>
    </row>
    <row r="108" spans="1:12" ht="70.5" customHeight="1" x14ac:dyDescent="0.25">
      <c r="A108" s="66"/>
      <c r="B108" s="66" t="s">
        <v>166</v>
      </c>
      <c r="C108" s="66"/>
      <c r="D108" s="66"/>
      <c r="E108" s="66"/>
      <c r="F108" s="66"/>
      <c r="G108" s="66"/>
      <c r="H108" s="66"/>
      <c r="I108" s="66"/>
      <c r="J108" s="66"/>
    </row>
    <row r="111" spans="1:12" x14ac:dyDescent="0.25">
      <c r="B111" s="73" t="s">
        <v>167</v>
      </c>
      <c r="C111" s="73" t="s">
        <v>168</v>
      </c>
    </row>
    <row r="113" spans="2:5" x14ac:dyDescent="0.25">
      <c r="B113" s="74" t="s">
        <v>169</v>
      </c>
    </row>
    <row r="114" spans="2:5" ht="32.25" customHeight="1" x14ac:dyDescent="0.25">
      <c r="B114" s="75" t="s">
        <v>170</v>
      </c>
    </row>
    <row r="115" spans="2:5" x14ac:dyDescent="0.25">
      <c r="B115" s="76" t="s">
        <v>171</v>
      </c>
      <c r="C115" s="76" t="s">
        <v>172</v>
      </c>
      <c r="D115" s="76" t="s">
        <v>173</v>
      </c>
      <c r="E115" s="77"/>
    </row>
    <row r="116" spans="2:5" ht="30" x14ac:dyDescent="0.25">
      <c r="B116" s="78">
        <v>1</v>
      </c>
      <c r="C116" s="13" t="s">
        <v>174</v>
      </c>
      <c r="D116" s="79" t="s">
        <v>175</v>
      </c>
      <c r="E116" s="80"/>
    </row>
    <row r="117" spans="2:5" x14ac:dyDescent="0.25">
      <c r="B117" s="78">
        <v>2</v>
      </c>
      <c r="C117" s="13" t="s">
        <v>176</v>
      </c>
      <c r="D117" s="81" t="s">
        <v>177</v>
      </c>
      <c r="E117" s="82"/>
    </row>
    <row r="118" spans="2:5" x14ac:dyDescent="0.25">
      <c r="B118" s="78">
        <v>3</v>
      </c>
      <c r="C118" s="13" t="s">
        <v>178</v>
      </c>
      <c r="D118" s="81" t="s">
        <v>179</v>
      </c>
      <c r="E118" s="82"/>
    </row>
  </sheetData>
  <mergeCells count="1">
    <mergeCell ref="B97:C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A6F2-7639-490E-AAB3-95C06E6E37D5}">
  <dimension ref="A1:P30"/>
  <sheetViews>
    <sheetView zoomScale="87" zoomScaleNormal="87" workbookViewId="0">
      <selection activeCell="E5" sqref="E5"/>
    </sheetView>
  </sheetViews>
  <sheetFormatPr defaultRowHeight="15" x14ac:dyDescent="0.25"/>
  <cols>
    <col min="1" max="1" width="3.85546875" style="1" customWidth="1"/>
    <col min="2" max="2" width="25.42578125" style="1" customWidth="1"/>
    <col min="3" max="3" width="42" style="1" customWidth="1"/>
    <col min="4" max="4" width="42.140625" style="1" customWidth="1"/>
    <col min="5" max="10" width="35.42578125" style="1" customWidth="1"/>
    <col min="11" max="11" width="24.42578125" style="1" customWidth="1"/>
    <col min="12" max="16384" width="9.140625" style="1"/>
  </cols>
  <sheetData>
    <row r="1" spans="1:16" ht="27" customHeight="1" x14ac:dyDescent="0.25">
      <c r="C1" s="1" t="s">
        <v>20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6" x14ac:dyDescent="0.25">
      <c r="A2" s="4"/>
      <c r="B2" s="4"/>
      <c r="C2" s="4" t="s">
        <v>41</v>
      </c>
      <c r="D2" s="4" t="s">
        <v>42</v>
      </c>
      <c r="E2" s="4" t="s">
        <v>23</v>
      </c>
      <c r="F2" s="4" t="s">
        <v>24</v>
      </c>
      <c r="G2" s="4" t="s">
        <v>25</v>
      </c>
      <c r="H2" s="4" t="s">
        <v>384</v>
      </c>
      <c r="I2" s="4" t="s">
        <v>385</v>
      </c>
      <c r="J2" s="4" t="s">
        <v>386</v>
      </c>
      <c r="K2" s="4" t="s">
        <v>43</v>
      </c>
      <c r="O2" s="6"/>
      <c r="P2" s="6"/>
    </row>
    <row r="3" spans="1:16" x14ac:dyDescent="0.25">
      <c r="A3" s="7"/>
      <c r="B3" s="8" t="s">
        <v>46</v>
      </c>
      <c r="C3" s="10"/>
      <c r="D3" s="10"/>
      <c r="E3" s="10"/>
      <c r="F3" s="10"/>
      <c r="G3" s="10"/>
      <c r="H3" s="10"/>
      <c r="I3" s="10"/>
      <c r="J3" s="10"/>
      <c r="K3" s="10"/>
      <c r="O3" s="14"/>
      <c r="P3" s="14"/>
    </row>
    <row r="4" spans="1:16" ht="54.75" customHeight="1" x14ac:dyDescent="0.25">
      <c r="A4" s="15" t="s">
        <v>9</v>
      </c>
      <c r="B4" s="16" t="s">
        <v>47</v>
      </c>
      <c r="C4" s="17"/>
      <c r="D4" s="19" t="s">
        <v>379</v>
      </c>
      <c r="E4" s="17"/>
      <c r="F4" s="18"/>
      <c r="G4" s="17"/>
      <c r="H4" s="17"/>
      <c r="I4" s="17"/>
      <c r="J4" s="17"/>
      <c r="K4" s="28" t="s">
        <v>390</v>
      </c>
    </row>
    <row r="5" spans="1:16" s="25" customFormat="1" ht="59.25" customHeight="1" x14ac:dyDescent="0.25">
      <c r="A5" s="22" t="s">
        <v>48</v>
      </c>
      <c r="B5" s="23" t="s">
        <v>49</v>
      </c>
      <c r="C5" s="17"/>
      <c r="D5" s="19" t="s">
        <v>380</v>
      </c>
      <c r="E5" s="24"/>
      <c r="F5" s="18"/>
      <c r="G5" s="17"/>
      <c r="H5" s="17"/>
      <c r="I5" s="17"/>
      <c r="J5" s="17"/>
      <c r="K5" s="28" t="s">
        <v>391</v>
      </c>
    </row>
    <row r="6" spans="1:16" s="25" customFormat="1" ht="221.25" customHeight="1" x14ac:dyDescent="0.25">
      <c r="A6" s="22" t="s">
        <v>50</v>
      </c>
      <c r="B6" s="23" t="s">
        <v>51</v>
      </c>
      <c r="C6" s="85" t="s">
        <v>411</v>
      </c>
      <c r="D6" s="37"/>
      <c r="E6" s="85" t="s">
        <v>381</v>
      </c>
      <c r="F6" s="85" t="s">
        <v>382</v>
      </c>
      <c r="G6" s="85" t="s">
        <v>383</v>
      </c>
      <c r="H6" s="85" t="s">
        <v>387</v>
      </c>
      <c r="I6" s="85" t="s">
        <v>388</v>
      </c>
      <c r="J6" s="85" t="s">
        <v>389</v>
      </c>
      <c r="K6" s="28" t="s">
        <v>392</v>
      </c>
    </row>
    <row r="7" spans="1:16" s="25" customFormat="1" ht="66" customHeight="1" x14ac:dyDescent="0.25">
      <c r="A7" s="22" t="s">
        <v>52</v>
      </c>
      <c r="B7" s="23" t="s">
        <v>53</v>
      </c>
      <c r="C7" s="109"/>
      <c r="D7" s="109"/>
      <c r="E7" s="87"/>
      <c r="F7" s="87"/>
      <c r="G7" s="87"/>
      <c r="H7" s="87"/>
      <c r="I7" s="87"/>
      <c r="J7" s="87"/>
      <c r="K7" s="28" t="s">
        <v>393</v>
      </c>
    </row>
    <row r="8" spans="1:16" s="25" customFormat="1" ht="63" customHeight="1" x14ac:dyDescent="0.25">
      <c r="A8" s="22" t="s">
        <v>54</v>
      </c>
      <c r="B8" s="23" t="s">
        <v>55</v>
      </c>
      <c r="C8" s="109"/>
      <c r="D8" s="109"/>
      <c r="E8" s="87"/>
      <c r="F8" s="87"/>
      <c r="G8" s="87"/>
      <c r="H8" s="87"/>
      <c r="I8" s="87"/>
      <c r="J8" s="87"/>
      <c r="K8" s="28" t="s">
        <v>394</v>
      </c>
    </row>
    <row r="9" spans="1:16" s="25" customFormat="1" ht="147" customHeight="1" x14ac:dyDescent="0.25">
      <c r="A9" s="26" t="s">
        <v>56</v>
      </c>
      <c r="B9" s="27" t="s">
        <v>424</v>
      </c>
      <c r="C9" s="89" t="s">
        <v>425</v>
      </c>
      <c r="D9" s="110"/>
      <c r="E9" s="89" t="s">
        <v>426</v>
      </c>
      <c r="F9" s="89" t="s">
        <v>427</v>
      </c>
      <c r="G9" s="89" t="s">
        <v>428</v>
      </c>
      <c r="H9" s="89" t="s">
        <v>429</v>
      </c>
      <c r="I9" s="89" t="s">
        <v>430</v>
      </c>
      <c r="J9" s="89" t="s">
        <v>431</v>
      </c>
      <c r="K9" s="28" t="s">
        <v>395</v>
      </c>
    </row>
    <row r="10" spans="1:16" s="25" customFormat="1" ht="135.75" customHeight="1" x14ac:dyDescent="0.25">
      <c r="A10" s="22" t="s">
        <v>58</v>
      </c>
      <c r="B10" s="23" t="s">
        <v>59</v>
      </c>
      <c r="C10" s="85" t="s">
        <v>413</v>
      </c>
      <c r="D10" s="85" t="s">
        <v>412</v>
      </c>
      <c r="E10" s="85" t="s">
        <v>414</v>
      </c>
      <c r="F10" s="85" t="s">
        <v>415</v>
      </c>
      <c r="G10" s="85" t="s">
        <v>416</v>
      </c>
      <c r="H10" s="85" t="s">
        <v>417</v>
      </c>
      <c r="I10" s="85" t="s">
        <v>418</v>
      </c>
      <c r="J10" s="85" t="s">
        <v>419</v>
      </c>
      <c r="K10" s="28" t="s">
        <v>396</v>
      </c>
    </row>
    <row r="11" spans="1:16" s="25" customFormat="1" ht="117" customHeight="1" x14ac:dyDescent="0.25">
      <c r="A11" s="22" t="s">
        <v>60</v>
      </c>
      <c r="B11" s="23" t="s">
        <v>61</v>
      </c>
      <c r="C11" s="28" t="s">
        <v>222</v>
      </c>
      <c r="D11" s="19" t="s">
        <v>420</v>
      </c>
      <c r="E11" s="17"/>
      <c r="F11" s="18"/>
      <c r="G11" s="17"/>
      <c r="H11" s="17"/>
      <c r="I11" s="17"/>
      <c r="J11" s="17"/>
      <c r="K11" s="28" t="s">
        <v>397</v>
      </c>
    </row>
    <row r="12" spans="1:16" s="25" customFormat="1" ht="128.25" customHeight="1" x14ac:dyDescent="0.25">
      <c r="A12" s="22" t="s">
        <v>62</v>
      </c>
      <c r="B12" s="23" t="s">
        <v>63</v>
      </c>
      <c r="C12" s="17"/>
      <c r="D12" s="19" t="s">
        <v>421</v>
      </c>
      <c r="E12" s="17"/>
      <c r="F12" s="18"/>
      <c r="G12" s="17"/>
      <c r="H12" s="17"/>
      <c r="I12" s="17"/>
      <c r="J12" s="17"/>
      <c r="K12" s="28" t="s">
        <v>398</v>
      </c>
    </row>
    <row r="13" spans="1:16" s="25" customFormat="1" ht="287.25" customHeight="1" x14ac:dyDescent="0.25">
      <c r="A13" s="22" t="s">
        <v>64</v>
      </c>
      <c r="B13" s="23" t="s">
        <v>65</v>
      </c>
      <c r="C13" s="37" t="s">
        <v>422</v>
      </c>
      <c r="D13" s="37" t="s">
        <v>423</v>
      </c>
      <c r="E13" s="87"/>
      <c r="F13" s="87"/>
      <c r="G13" s="87"/>
      <c r="H13" s="87"/>
      <c r="I13" s="87"/>
      <c r="J13" s="87"/>
      <c r="K13" s="28" t="s">
        <v>399</v>
      </c>
    </row>
    <row r="14" spans="1:16" ht="264.75" customHeight="1" x14ac:dyDescent="0.25">
      <c r="A14" s="100" t="s">
        <v>66</v>
      </c>
      <c r="B14" s="101" t="s">
        <v>67</v>
      </c>
      <c r="C14" s="105" t="s">
        <v>432</v>
      </c>
      <c r="D14" s="105" t="s">
        <v>433</v>
      </c>
      <c r="E14" s="102"/>
      <c r="F14" s="102"/>
      <c r="G14" s="102"/>
      <c r="H14" s="102"/>
      <c r="I14" s="102"/>
      <c r="J14" s="102"/>
      <c r="K14" s="102"/>
    </row>
    <row r="15" spans="1:16" x14ac:dyDescent="0.25">
      <c r="A15" s="7"/>
      <c r="B15" s="30" t="s">
        <v>68</v>
      </c>
      <c r="C15" s="91" t="s">
        <v>242</v>
      </c>
      <c r="D15" s="91" t="s">
        <v>230</v>
      </c>
      <c r="E15" s="91" t="s">
        <v>224</v>
      </c>
      <c r="F15" s="91" t="s">
        <v>225</v>
      </c>
      <c r="G15" s="91" t="s">
        <v>226</v>
      </c>
      <c r="H15" s="91" t="s">
        <v>227</v>
      </c>
      <c r="I15" s="91" t="s">
        <v>229</v>
      </c>
      <c r="J15" s="91" t="s">
        <v>230</v>
      </c>
      <c r="K15" s="91" t="s">
        <v>400</v>
      </c>
    </row>
    <row r="16" spans="1:16" s="25" customFormat="1" ht="48" customHeight="1" x14ac:dyDescent="0.25">
      <c r="A16" s="33"/>
      <c r="B16" s="34" t="s">
        <v>69</v>
      </c>
      <c r="C16" s="17"/>
      <c r="D16" s="17"/>
      <c r="E16" s="17"/>
      <c r="F16" s="18"/>
      <c r="G16" s="17"/>
      <c r="H16" s="17"/>
      <c r="I16" s="17"/>
      <c r="J16" s="17"/>
      <c r="K16" s="17"/>
    </row>
    <row r="17" spans="1:11" s="25" customFormat="1" ht="205.5" customHeight="1" x14ac:dyDescent="0.25">
      <c r="A17" s="22" t="s">
        <v>9</v>
      </c>
      <c r="B17" s="23" t="s">
        <v>70</v>
      </c>
      <c r="C17" s="89" t="s">
        <v>434</v>
      </c>
      <c r="D17" s="17"/>
      <c r="E17" s="89" t="s">
        <v>435</v>
      </c>
      <c r="F17" s="89" t="s">
        <v>436</v>
      </c>
      <c r="G17" s="89" t="s">
        <v>437</v>
      </c>
      <c r="H17" s="89" t="s">
        <v>438</v>
      </c>
      <c r="I17" s="89" t="s">
        <v>439</v>
      </c>
      <c r="J17" s="89" t="s">
        <v>440</v>
      </c>
      <c r="K17" s="91" t="s">
        <v>401</v>
      </c>
    </row>
    <row r="18" spans="1:11" s="25" customFormat="1" ht="42.75" customHeight="1" x14ac:dyDescent="0.25">
      <c r="A18" s="26" t="s">
        <v>48</v>
      </c>
      <c r="B18" s="27" t="s">
        <v>71</v>
      </c>
      <c r="C18" s="17"/>
      <c r="D18" s="17">
        <v>0</v>
      </c>
      <c r="E18" s="17"/>
      <c r="F18" s="17"/>
      <c r="G18" s="17"/>
      <c r="H18" s="17"/>
      <c r="I18" s="17"/>
      <c r="J18" s="17"/>
      <c r="K18" s="17"/>
    </row>
    <row r="19" spans="1:11" s="25" customFormat="1" ht="108" customHeight="1" x14ac:dyDescent="0.25">
      <c r="A19" s="26" t="s">
        <v>72</v>
      </c>
      <c r="B19" s="27" t="s">
        <v>73</v>
      </c>
      <c r="C19" s="17"/>
      <c r="D19" s="24"/>
      <c r="E19" s="19" t="s">
        <v>461</v>
      </c>
      <c r="F19" s="18"/>
      <c r="G19" s="17"/>
      <c r="H19" s="18"/>
      <c r="I19" s="17"/>
      <c r="J19" s="17"/>
      <c r="K19" s="91" t="s">
        <v>402</v>
      </c>
    </row>
    <row r="20" spans="1:11" s="25" customFormat="1" ht="106.5" customHeight="1" x14ac:dyDescent="0.25">
      <c r="A20" s="26" t="s">
        <v>72</v>
      </c>
      <c r="B20" s="27" t="s">
        <v>74</v>
      </c>
      <c r="C20" s="92" t="s">
        <v>462</v>
      </c>
      <c r="D20" s="17"/>
      <c r="E20" s="92" t="s">
        <v>463</v>
      </c>
      <c r="F20" s="92" t="s">
        <v>464</v>
      </c>
      <c r="G20" s="92" t="s">
        <v>465</v>
      </c>
      <c r="H20" s="92" t="s">
        <v>466</v>
      </c>
      <c r="I20" s="92" t="s">
        <v>467</v>
      </c>
      <c r="J20" s="92" t="s">
        <v>468</v>
      </c>
      <c r="K20" s="91" t="s">
        <v>403</v>
      </c>
    </row>
    <row r="21" spans="1:11" s="25" customFormat="1" ht="38.25" customHeight="1" x14ac:dyDescent="0.25">
      <c r="A21" s="26" t="s">
        <v>50</v>
      </c>
      <c r="B21" s="27" t="s">
        <v>75</v>
      </c>
      <c r="C21" s="17"/>
      <c r="D21" s="17"/>
      <c r="E21" s="45"/>
      <c r="F21" s="45"/>
      <c r="G21" s="45"/>
      <c r="H21" s="45"/>
      <c r="I21" s="45"/>
      <c r="J21" s="45"/>
      <c r="K21" s="91" t="s">
        <v>404</v>
      </c>
    </row>
    <row r="22" spans="1:11" s="25" customFormat="1" ht="41.25" customHeight="1" x14ac:dyDescent="0.25">
      <c r="A22" s="26" t="s">
        <v>52</v>
      </c>
      <c r="B22" s="27" t="s">
        <v>77</v>
      </c>
      <c r="C22" s="17"/>
      <c r="D22" s="17"/>
      <c r="E22" s="87"/>
      <c r="F22" s="87"/>
      <c r="G22" s="87"/>
      <c r="H22" s="87"/>
      <c r="I22" s="87"/>
      <c r="J22" s="87"/>
      <c r="K22" s="91" t="s">
        <v>405</v>
      </c>
    </row>
    <row r="23" spans="1:11" s="25" customFormat="1" ht="57" customHeight="1" x14ac:dyDescent="0.25">
      <c r="A23" s="26" t="s">
        <v>54</v>
      </c>
      <c r="B23" s="27" t="s">
        <v>78</v>
      </c>
      <c r="C23" s="17"/>
      <c r="D23" s="17"/>
      <c r="E23" s="94"/>
      <c r="F23" s="94"/>
      <c r="G23" s="94"/>
      <c r="H23" s="94"/>
      <c r="I23" s="94"/>
      <c r="J23" s="94"/>
      <c r="K23" s="91" t="s">
        <v>406</v>
      </c>
    </row>
    <row r="24" spans="1:11" s="25" customFormat="1" ht="310.5" customHeight="1" x14ac:dyDescent="0.25">
      <c r="A24" s="26" t="s">
        <v>56</v>
      </c>
      <c r="B24" s="27" t="s">
        <v>79</v>
      </c>
      <c r="C24" s="37" t="s">
        <v>472</v>
      </c>
      <c r="D24" s="95" t="s">
        <v>473</v>
      </c>
      <c r="E24" s="17"/>
      <c r="F24" s="17"/>
      <c r="G24" s="17"/>
      <c r="H24" s="17"/>
      <c r="I24" s="17"/>
      <c r="J24" s="17"/>
      <c r="K24" s="91" t="s">
        <v>407</v>
      </c>
    </row>
    <row r="25" spans="1:11" s="39" customFormat="1" ht="300" customHeight="1" x14ac:dyDescent="0.25">
      <c r="A25" s="103" t="s">
        <v>58</v>
      </c>
      <c r="B25" s="104" t="s">
        <v>80</v>
      </c>
      <c r="C25" s="105" t="s">
        <v>474</v>
      </c>
      <c r="D25" s="105" t="s">
        <v>470</v>
      </c>
      <c r="E25" s="102"/>
      <c r="F25" s="102"/>
      <c r="G25" s="102"/>
      <c r="H25" s="102"/>
      <c r="I25" s="102"/>
      <c r="J25" s="102"/>
      <c r="K25" s="102"/>
    </row>
    <row r="26" spans="1:11" s="42" customFormat="1" x14ac:dyDescent="0.25">
      <c r="A26" s="40"/>
      <c r="B26" s="41" t="s">
        <v>81</v>
      </c>
      <c r="C26" s="106" t="s">
        <v>287</v>
      </c>
      <c r="D26" s="106" t="s">
        <v>275</v>
      </c>
      <c r="E26" s="106" t="s">
        <v>269</v>
      </c>
      <c r="F26" s="106" t="s">
        <v>270</v>
      </c>
      <c r="G26" s="106" t="s">
        <v>271</v>
      </c>
      <c r="H26" s="106" t="s">
        <v>272</v>
      </c>
      <c r="I26" s="106" t="s">
        <v>274</v>
      </c>
      <c r="J26" s="106" t="s">
        <v>275</v>
      </c>
      <c r="K26" s="91" t="s">
        <v>408</v>
      </c>
    </row>
    <row r="27" spans="1:11" ht="85.5" customHeight="1" x14ac:dyDescent="0.25">
      <c r="A27" s="43"/>
      <c r="B27" s="44" t="s">
        <v>82</v>
      </c>
      <c r="C27" s="107" t="s">
        <v>332</v>
      </c>
      <c r="D27" s="107" t="s">
        <v>333</v>
      </c>
      <c r="E27" s="107" t="s">
        <v>314</v>
      </c>
      <c r="F27" s="107" t="s">
        <v>315</v>
      </c>
      <c r="G27" s="107" t="s">
        <v>316</v>
      </c>
      <c r="H27" s="107" t="s">
        <v>317</v>
      </c>
      <c r="I27" s="107" t="s">
        <v>319</v>
      </c>
      <c r="J27" s="107" t="s">
        <v>320</v>
      </c>
      <c r="K27" s="107" t="s">
        <v>334</v>
      </c>
    </row>
    <row r="28" spans="1:11" ht="73.5" customHeight="1" x14ac:dyDescent="0.25">
      <c r="A28" s="48"/>
      <c r="B28" s="44" t="s">
        <v>83</v>
      </c>
      <c r="C28" s="45"/>
      <c r="D28" s="46"/>
      <c r="E28" s="45"/>
      <c r="F28" s="45"/>
      <c r="G28" s="45"/>
      <c r="H28" s="45"/>
      <c r="I28" s="45"/>
      <c r="J28" s="45"/>
      <c r="K28" s="17"/>
    </row>
    <row r="29" spans="1:11" ht="54.75" customHeight="1" x14ac:dyDescent="0.25">
      <c r="A29" s="49"/>
      <c r="B29" s="44" t="s">
        <v>84</v>
      </c>
      <c r="C29" s="107" t="s">
        <v>354</v>
      </c>
      <c r="D29" s="107" t="s">
        <v>355</v>
      </c>
      <c r="E29" s="107" t="s">
        <v>336</v>
      </c>
      <c r="F29" s="107" t="s">
        <v>337</v>
      </c>
      <c r="G29" s="107" t="s">
        <v>338</v>
      </c>
      <c r="H29" s="107" t="s">
        <v>339</v>
      </c>
      <c r="I29" s="107" t="s">
        <v>341</v>
      </c>
      <c r="J29" s="107" t="s">
        <v>342</v>
      </c>
      <c r="K29" s="107" t="s">
        <v>356</v>
      </c>
    </row>
    <row r="30" spans="1:11" ht="25.5" x14ac:dyDescent="0.25">
      <c r="A30" s="50"/>
      <c r="B30" s="8" t="s">
        <v>85</v>
      </c>
      <c r="C30" s="108" t="s">
        <v>376</v>
      </c>
      <c r="D30" s="108" t="s">
        <v>377</v>
      </c>
      <c r="E30" s="108" t="s">
        <v>358</v>
      </c>
      <c r="F30" s="108" t="s">
        <v>359</v>
      </c>
      <c r="G30" s="108" t="s">
        <v>360</v>
      </c>
      <c r="H30" s="108" t="s">
        <v>361</v>
      </c>
      <c r="I30" s="108" t="s">
        <v>363</v>
      </c>
      <c r="J30" s="108" t="s">
        <v>364</v>
      </c>
      <c r="K30" s="10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BM_RRLS_01</vt:lpstr>
      <vt:lpstr>BM_RRLS_02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Nguyen. Nhu Hang</dc:creator>
  <cp:lastModifiedBy>Cao Nguyen</cp:lastModifiedBy>
  <dcterms:created xsi:type="dcterms:W3CDTF">2025-07-22T08:15:46Z</dcterms:created>
  <dcterms:modified xsi:type="dcterms:W3CDTF">2025-08-22T08:44:59Z</dcterms:modified>
</cp:coreProperties>
</file>