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xr:revisionPtr revIDLastSave="0" documentId="13_ncr:1_{E3BAE613-630F-4D73-9AD6-E47BBB65AEAC}" xr6:coauthVersionLast="47" xr6:coauthVersionMax="47" xr10:uidLastSave="{00000000-0000-0000-0000-000000000000}"/>
  <bookViews>
    <workbookView xWindow="-120" yWindow="480" windowWidth="20730" windowHeight="11160" firstSheet="5" activeTab="7" xr2:uid="{3E58F57B-1714-45F5-9FCA-B402CB218014}"/>
  </bookViews>
  <sheets>
    <sheet name="Задача 1" sheetId="1" r:id="rId1"/>
    <sheet name="Задача 2" sheetId="2" r:id="rId2"/>
    <sheet name="Задача 3" sheetId="3" r:id="rId3"/>
    <sheet name="Задача 4" sheetId="4" r:id="rId4"/>
    <sheet name="Задача 5" sheetId="5" r:id="rId5"/>
    <sheet name="Задача 6" sheetId="6" r:id="rId6"/>
    <sheet name="Задача 7" sheetId="7" r:id="rId7"/>
    <sheet name="Задача 8" sheetId="9" r:id="rId8"/>
    <sheet name="Задача 9" sheetId="10" r:id="rId9"/>
    <sheet name="Задача 10" sheetId="11" r:id="rId10"/>
    <sheet name="Задача 11" sheetId="12" r:id="rId11"/>
    <sheet name="Задача 12" sheetId="13" r:id="rId12"/>
  </sheets>
  <definedNames>
    <definedName name="Всего">'Задача 1'!$G$8</definedName>
    <definedName name="Процент">'Задача 1'!$H$5:$H$8</definedName>
    <definedName name="процентт">'Задача 1'!$H$5</definedName>
    <definedName name="проценттт">'Задача 1'!$H$6</definedName>
    <definedName name="процентттт">'Задача 1'!$H$7</definedName>
    <definedName name="проценттттт">'Задача 1'!$H$8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6" l="1"/>
  <c r="B11" i="6"/>
  <c r="E11" i="6"/>
  <c r="D11" i="6"/>
  <c r="C11" i="6"/>
  <c r="E10" i="6"/>
  <c r="D10" i="6"/>
  <c r="C10" i="6"/>
  <c r="E9" i="6"/>
  <c r="D9" i="6"/>
  <c r="C9" i="6"/>
  <c r="B10" i="6"/>
  <c r="D6" i="5"/>
  <c r="E6" i="5" s="1"/>
  <c r="F6" i="5" s="1"/>
  <c r="D7" i="5"/>
  <c r="E7" i="5" s="1"/>
  <c r="F7" i="5" s="1"/>
  <c r="D8" i="5"/>
  <c r="E8" i="5" s="1"/>
  <c r="F8" i="5" s="1"/>
  <c r="D9" i="5"/>
  <c r="E9" i="5" s="1"/>
  <c r="F9" i="5" s="1"/>
  <c r="D10" i="5"/>
  <c r="E10" i="5" s="1"/>
  <c r="F10" i="5" s="1"/>
  <c r="D11" i="5"/>
  <c r="E11" i="5" s="1"/>
  <c r="F11" i="5" s="1"/>
  <c r="D12" i="5"/>
  <c r="E12" i="5" s="1"/>
  <c r="F12" i="5" s="1"/>
  <c r="D13" i="5"/>
  <c r="E13" i="5" s="1"/>
  <c r="F13" i="5" s="1"/>
  <c r="D14" i="5"/>
  <c r="E14" i="5" s="1"/>
  <c r="F14" i="5" s="1"/>
  <c r="D15" i="5"/>
  <c r="E15" i="5" s="1"/>
  <c r="F15" i="5" s="1"/>
  <c r="D16" i="5"/>
  <c r="E16" i="5" s="1"/>
  <c r="F16" i="5" s="1"/>
  <c r="D17" i="5"/>
  <c r="E17" i="5" s="1"/>
  <c r="F17" i="5" s="1"/>
  <c r="D18" i="5"/>
  <c r="E18" i="5" s="1"/>
  <c r="F18" i="5" s="1"/>
  <c r="D5" i="5"/>
  <c r="E5" i="5" s="1"/>
  <c r="F5" i="5" s="1"/>
  <c r="D11" i="4"/>
  <c r="D10" i="4"/>
  <c r="D7" i="4"/>
  <c r="D6" i="4"/>
  <c r="D5" i="4"/>
  <c r="C7" i="4"/>
  <c r="C6" i="4"/>
  <c r="C5" i="4"/>
  <c r="B9" i="4"/>
  <c r="E5" i="3"/>
  <c r="E4" i="3"/>
  <c r="E3" i="3"/>
  <c r="B23" i="2"/>
  <c r="B24" i="2" s="1"/>
  <c r="C5" i="2"/>
  <c r="C6" i="2"/>
  <c r="C7" i="2"/>
  <c r="C8" i="2"/>
  <c r="C9" i="2"/>
  <c r="C10" i="2"/>
  <c r="C11" i="2"/>
  <c r="C12" i="2"/>
  <c r="C4" i="2"/>
  <c r="D16" i="2"/>
  <c r="D15" i="2"/>
  <c r="D14" i="2"/>
  <c r="E9" i="2"/>
  <c r="E12" i="2"/>
  <c r="E6" i="2"/>
  <c r="H6" i="1"/>
  <c r="H7" i="1"/>
  <c r="H8" i="1"/>
  <c r="H5" i="1"/>
  <c r="F8" i="1"/>
  <c r="E8" i="1"/>
  <c r="D8" i="1"/>
  <c r="G8" i="1"/>
  <c r="C8" i="1"/>
  <c r="B8" i="1"/>
  <c r="G5" i="1"/>
  <c r="G7" i="1"/>
  <c r="G6" i="1"/>
  <c r="E21" i="5" l="1"/>
  <c r="E20" i="5"/>
  <c r="E22" i="5"/>
</calcChain>
</file>

<file path=xl/sharedStrings.xml><?xml version="1.0" encoding="utf-8"?>
<sst xmlns="http://schemas.openxmlformats.org/spreadsheetml/2006/main" count="78" uniqueCount="73">
  <si>
    <t>Выручка от проката машин</t>
  </si>
  <si>
    <t>Сезон 2007</t>
  </si>
  <si>
    <t>май</t>
  </si>
  <si>
    <t>июнь</t>
  </si>
  <si>
    <t>июль</t>
  </si>
  <si>
    <t>август</t>
  </si>
  <si>
    <t>сентябрь</t>
  </si>
  <si>
    <t>итого</t>
  </si>
  <si>
    <t>процент</t>
  </si>
  <si>
    <t>4 часа</t>
  </si>
  <si>
    <t>1 день</t>
  </si>
  <si>
    <t>1 неделя</t>
  </si>
  <si>
    <t>Итого</t>
  </si>
  <si>
    <t>Выручка от проката на лотках</t>
  </si>
  <si>
    <t>Годы</t>
  </si>
  <si>
    <t>Номер лотка</t>
  </si>
  <si>
    <t>Ранг</t>
  </si>
  <si>
    <t>Доход</t>
  </si>
  <si>
    <t>Максимальный доход</t>
  </si>
  <si>
    <t>Минимальный доход</t>
  </si>
  <si>
    <t>Среднегодовой доход</t>
  </si>
  <si>
    <t>Городской налог</t>
  </si>
  <si>
    <t>Фамилия</t>
  </si>
  <si>
    <t>Иванов А.И.</t>
  </si>
  <si>
    <t>Шмелев В.В</t>
  </si>
  <si>
    <t>Миронов С.М.</t>
  </si>
  <si>
    <t>Код города</t>
  </si>
  <si>
    <t>Возраст</t>
  </si>
  <si>
    <t>Налог</t>
  </si>
  <si>
    <t>Анализ объема продаж</t>
  </si>
  <si>
    <t>Фамилия И.О.</t>
  </si>
  <si>
    <t>Объем продаж</t>
  </si>
  <si>
    <t>Отклонение от среднего</t>
  </si>
  <si>
    <t>Квадратичное отклонение</t>
  </si>
  <si>
    <t>Марков П.П.</t>
  </si>
  <si>
    <t>Антонов С.Н.</t>
  </si>
  <si>
    <t>Чернов И.О.</t>
  </si>
  <si>
    <t>Сред. арифметич.</t>
  </si>
  <si>
    <t>Дисперсия</t>
  </si>
  <si>
    <t>Станд. Отклонение</t>
  </si>
  <si>
    <t>Порядковый номер</t>
  </si>
  <si>
    <t xml:space="preserve">Дата рождения </t>
  </si>
  <si>
    <t>Юбилей</t>
  </si>
  <si>
    <t>Премия</t>
  </si>
  <si>
    <t>Самойлов</t>
  </si>
  <si>
    <t>Игнатов</t>
  </si>
  <si>
    <t>Петров</t>
  </si>
  <si>
    <t>Новоселов</t>
  </si>
  <si>
    <t>Шустов</t>
  </si>
  <si>
    <t>Потапова</t>
  </si>
  <si>
    <t>Соловьев</t>
  </si>
  <si>
    <t>Сотников</t>
  </si>
  <si>
    <t>Зорина</t>
  </si>
  <si>
    <t>Колосов</t>
  </si>
  <si>
    <t>Амосова</t>
  </si>
  <si>
    <t>Горин</t>
  </si>
  <si>
    <t>Иванова</t>
  </si>
  <si>
    <t>Волков</t>
  </si>
  <si>
    <t>Количество юбиляров</t>
  </si>
  <si>
    <t>Количество студентов моложе 44 лет</t>
  </si>
  <si>
    <t>Количество студентов старше 45 лет</t>
  </si>
  <si>
    <t>Ед. измерения - рубль</t>
  </si>
  <si>
    <t>Цена товара</t>
  </si>
  <si>
    <t>Переменные издержки</t>
  </si>
  <si>
    <t>Постоянные издержки</t>
  </si>
  <si>
    <t>Результаты работы предприятия</t>
  </si>
  <si>
    <t>Реализовано</t>
  </si>
  <si>
    <t>Себестоимость</t>
  </si>
  <si>
    <t>Прибыль</t>
  </si>
  <si>
    <t>Январь</t>
  </si>
  <si>
    <t>Ферваль</t>
  </si>
  <si>
    <t>Март</t>
  </si>
  <si>
    <t>Квартал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</si>
</sst>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i/>
      <sz val="14"/>
      <color theme="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10" fontId="1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164" fontId="1" fillId="0" borderId="1" xfId="0" applyNumberFormat="1" applyFont="1" applyBorder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'Задача 6'!$A$8</c:f>
              <c:strCache>
                <c:ptCount val="1"/>
                <c:pt idx="0">
                  <c:v>Реализовано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B3-45AE-8384-46F571ED0F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B3-45AE-8384-46F571ED0F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B3-45AE-8384-46F571ED0F91}"/>
              </c:ext>
            </c:extLst>
          </c:dPt>
          <c:cat>
            <c:strRef>
              <c:f>'Задача 6'!$B$7:$D$7</c:f>
              <c:strCache>
                <c:ptCount val="3"/>
                <c:pt idx="0">
                  <c:v>Январь</c:v>
                </c:pt>
                <c:pt idx="1">
                  <c:v>Ферваль</c:v>
                </c:pt>
                <c:pt idx="2">
                  <c:v>Март</c:v>
                </c:pt>
              </c:strCache>
            </c:strRef>
          </c:cat>
          <c:val>
            <c:numRef>
              <c:f>'Задача 6'!$B$8:$D$8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F-49B7-A8F0-D89AE1288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2115342679906164E-2"/>
          <c:y val="5.034352694464652E-2"/>
          <c:w val="0.9460459663604629"/>
          <c:h val="0.874008965121068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'Задача 6'!$A$8</c:f>
              <c:strCache>
                <c:ptCount val="1"/>
                <c:pt idx="0">
                  <c:v>Реализовано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'Задача 6'!$B$7:$D$7</c:f>
              <c:strCache>
                <c:ptCount val="3"/>
                <c:pt idx="0">
                  <c:v>Январь</c:v>
                </c:pt>
                <c:pt idx="1">
                  <c:v>Ферваль</c:v>
                </c:pt>
                <c:pt idx="2">
                  <c:v>Март</c:v>
                </c:pt>
              </c:strCache>
            </c:strRef>
          </c:cat>
          <c:val>
            <c:numRef>
              <c:f>'Задача 6'!$B$8:$D$8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D-47FF-BE03-2915964C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747296"/>
        <c:axId val="2075600032"/>
      </c:barChart>
      <c:catAx>
        <c:axId val="207574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75600032"/>
        <c:crosses val="autoZero"/>
        <c:auto val="1"/>
        <c:lblAlgn val="ctr"/>
        <c:lblOffset val="100"/>
        <c:noMultiLvlLbl val="0"/>
      </c:catAx>
      <c:valAx>
        <c:axId val="20756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757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'Задача 6'!$A$8</c:f>
              <c:strCache>
                <c:ptCount val="1"/>
                <c:pt idx="0">
                  <c:v>Реализовано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'Задача 6'!$B$7:$D$7</c:f>
              <c:strCache>
                <c:ptCount val="3"/>
                <c:pt idx="0">
                  <c:v>Январь</c:v>
                </c:pt>
                <c:pt idx="1">
                  <c:v>Ферваль</c:v>
                </c:pt>
                <c:pt idx="2">
                  <c:v>Март</c:v>
                </c:pt>
              </c:strCache>
            </c:strRef>
          </c:cat>
          <c:val>
            <c:numRef>
              <c:f>'Задача 6'!$B$8:$D$8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4-48B1-A22B-4F539D16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288080"/>
        <c:axId val="2031874368"/>
      </c:barChart>
      <c:catAx>
        <c:axId val="20732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31874368"/>
        <c:crosses val="autoZero"/>
        <c:auto val="1"/>
        <c:lblAlgn val="ctr"/>
        <c:lblOffset val="100"/>
        <c:noMultiLvlLbl val="0"/>
      </c:catAx>
      <c:valAx>
        <c:axId val="20318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7328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'Задача 6'!$A$8</c:f>
              <c:strCache>
                <c:ptCount val="1"/>
                <c:pt idx="0">
                  <c:v>Реализовано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2B2-42FD-AD46-CEE3B7B01A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2B2-42FD-AD46-CEE3B7B01A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2B2-42FD-AD46-CEE3B7B01ABB}"/>
              </c:ext>
            </c:extLst>
          </c:dPt>
          <c:cat>
            <c:strRef>
              <c:f>'Задача 6'!$B$7:$D$7</c:f>
              <c:strCache>
                <c:ptCount val="3"/>
                <c:pt idx="0">
                  <c:v>Январь</c:v>
                </c:pt>
                <c:pt idx="1">
                  <c:v>Ферваль</c:v>
                </c:pt>
                <c:pt idx="2">
                  <c:v>Март</c:v>
                </c:pt>
              </c:strCache>
            </c:strRef>
          </c:cat>
          <c:val>
            <c:numRef>
              <c:f>'Задача 6'!$B$8:$D$8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B2-42FD-AD46-CEE3B7B01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845169620249478"/>
          <c:y val="0.10238530183727033"/>
          <c:w val="0.81533223530747512"/>
          <c:h val="0.811925809273840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'Задача 6'!$A$8</c:f>
              <c:strCache>
                <c:ptCount val="1"/>
                <c:pt idx="0">
                  <c:v>Реализовано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'Задача 6'!$B$7:$D$7</c:f>
              <c:strCache>
                <c:ptCount val="3"/>
                <c:pt idx="0">
                  <c:v>Январь</c:v>
                </c:pt>
                <c:pt idx="1">
                  <c:v>Ферваль</c:v>
                </c:pt>
                <c:pt idx="2">
                  <c:v>Март</c:v>
                </c:pt>
              </c:strCache>
            </c:strRef>
          </c:cat>
          <c:val>
            <c:numRef>
              <c:f>'Задача 6'!$B$8:$D$8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6-4137-AF86-35DC9604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7916256"/>
        <c:axId val="2075599200"/>
      </c:barChart>
      <c:catAx>
        <c:axId val="8879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75599200"/>
        <c:crosses val="autoZero"/>
        <c:auto val="1"/>
        <c:lblAlgn val="ctr"/>
        <c:lblOffset val="100"/>
        <c:noMultiLvlLbl val="0"/>
      </c:catAx>
      <c:valAx>
        <c:axId val="20755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8791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Реализовано</a:t>
            </a:r>
          </a:p>
        </c:rich>
      </c:tx>
      <c:layout>
        <c:manualLayout>
          <c:xMode val="edge"/>
          <c:yMode val="edge"/>
          <c:x val="0.44190214891483165"/>
          <c:y val="0"/>
        </c:manualLayout>
      </c:layout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2115342679906164E-2"/>
          <c:y val="5.034352694464652E-2"/>
          <c:w val="0.9460459663604629"/>
          <c:h val="0.874008965121068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'Задача 6'!$A$8</c:f>
              <c:strCache>
                <c:ptCount val="1"/>
                <c:pt idx="0">
                  <c:v>Реализовано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E9-4D2A-A4AE-0E1A9E65AA5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E9-4D2A-A4AE-0E1A9E65AA59}"/>
              </c:ext>
            </c:extLst>
          </c:dPt>
          <c:cat>
            <c:strRef>
              <c:f>'Задача 6'!$B$7:$D$7</c:f>
              <c:strCache>
                <c:ptCount val="3"/>
                <c:pt idx="0">
                  <c:v>Январь</c:v>
                </c:pt>
                <c:pt idx="1">
                  <c:v>Ферваль</c:v>
                </c:pt>
                <c:pt idx="2">
                  <c:v>Март</c:v>
                </c:pt>
              </c:strCache>
            </c:strRef>
          </c:cat>
          <c:val>
            <c:numRef>
              <c:f>'Задача 6'!$B$8:$D$8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9-4D2A-A4AE-0E1A9E65A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747296"/>
        <c:axId val="2075600032"/>
      </c:barChart>
      <c:catAx>
        <c:axId val="207574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75600032"/>
        <c:crosses val="autoZero"/>
        <c:auto val="1"/>
        <c:lblAlgn val="ctr"/>
        <c:lblOffset val="100"/>
        <c:noMultiLvlLbl val="0"/>
      </c:catAx>
      <c:valAx>
        <c:axId val="20756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757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'Задача 6'!$A$10</c:f>
              <c:strCache>
                <c:ptCount val="1"/>
                <c:pt idx="0">
                  <c:v>Себестоимость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F4-48AB-9337-0C3FE75457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F4-48AB-9337-0C3FE75457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F4-48AB-9337-0C3FE75457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F4-48AB-9337-0C3FE754572C}"/>
              </c:ext>
            </c:extLst>
          </c:dPt>
          <c:val>
            <c:numRef>
              <c:f>'Задача 6'!$B$10:$E$10</c:f>
              <c:numCache>
                <c:formatCode>General</c:formatCode>
                <c:ptCount val="4"/>
                <c:pt idx="0">
                  <c:v>15000000</c:v>
                </c:pt>
                <c:pt idx="1">
                  <c:v>20000000</c:v>
                </c:pt>
                <c:pt idx="2">
                  <c:v>17500000</c:v>
                </c:pt>
                <c:pt idx="3">
                  <c:v>42500000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F4-48AB-9337-0C3FE7545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barChart>
        <c:barDir val="col"/>
        <c:grouping val="clustered"/>
        <c:varyColors val="0"/>
        <c:ser>
          <c:idx val="0"/>
          <c:order val="0"/>
          <c:tx>
            <c:strRef>
              <c:f>'Задача 6'!$A$9</c:f>
              <c:strCache>
                <c:ptCount val="1"/>
                <c:pt idx="0">
                  <c:v>Доход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'Задача 6'!$B$9:$E$9</c:f>
              <c:numCache>
                <c:formatCode>General</c:formatCode>
                <c:ptCount val="4"/>
                <c:pt idx="0">
                  <c:v>20000000</c:v>
                </c:pt>
                <c:pt idx="1">
                  <c:v>30000000</c:v>
                </c:pt>
                <c:pt idx="2">
                  <c:v>25000000</c:v>
                </c:pt>
                <c:pt idx="3">
                  <c:v>75000000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F4-48AB-9337-0C3FE7545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359984"/>
        <c:axId val="1095537072"/>
      </c:barChart>
      <c:catAx>
        <c:axId val="88735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95537072"/>
        <c:crosses val="autoZero"/>
        <c:auto val="1"/>
        <c:lblAlgn val="ctr"/>
        <c:lblOffset val="100"/>
        <c:noMultiLvlLbl val="0"/>
      </c:catAx>
      <c:valAx>
        <c:axId val="10955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873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11</xdr:row>
      <xdr:rowOff>223837</xdr:rowOff>
    </xdr:from>
    <xdr:to>
      <xdr:col>4</xdr:col>
      <xdr:colOff>609600</xdr:colOff>
      <xdr:row>23</xdr:row>
      <xdr:rowOff>109537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0D63D3D-9AB2-4FB5-B0C0-D36AC2CEA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52426" y="238125"/>
    <xdr:ext cx="7962900" cy="427672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A32745-9033-45BF-A236-B16CAFDEB8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66675</xdr:rowOff>
    </xdr:from>
    <xdr:to>
      <xdr:col>10</xdr:col>
      <xdr:colOff>438149</xdr:colOff>
      <xdr:row>21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1D5767-C99B-413C-97A5-C4519BFCB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161925</xdr:rowOff>
    </xdr:from>
    <xdr:to>
      <xdr:col>9</xdr:col>
      <xdr:colOff>371474</xdr:colOff>
      <xdr:row>20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170FF10-CAEF-4DE8-9B39-4171F5DCF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66675</xdr:rowOff>
    </xdr:from>
    <xdr:to>
      <xdr:col>9</xdr:col>
      <xdr:colOff>333374</xdr:colOff>
      <xdr:row>19</xdr:row>
      <xdr:rowOff>66675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7F99C18-9AF1-45D1-B5D6-2A8EFE56C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336177" y="190500"/>
    <xdr:ext cx="8785411" cy="5535706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BFA417-3033-4815-8C95-B25D59B852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85726</xdr:rowOff>
    </xdr:from>
    <xdr:to>
      <xdr:col>13</xdr:col>
      <xdr:colOff>142875</xdr:colOff>
      <xdr:row>22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0088DA-8475-4A39-AE56-770C55DB1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9F1C5-4A90-487B-9A5A-384A85F0EA18}">
  <dimension ref="A1:H8"/>
  <sheetViews>
    <sheetView workbookViewId="0">
      <selection activeCell="D3" sqref="D3"/>
    </sheetView>
  </sheetViews>
  <sheetFormatPr defaultRowHeight="18.75" x14ac:dyDescent="0.3"/>
  <cols>
    <col min="1" max="1" width="9.140625" style="2"/>
    <col min="2" max="5" width="9.42578125" style="2" bestFit="1" customWidth="1"/>
    <col min="6" max="6" width="12.5703125" style="2" customWidth="1"/>
    <col min="7" max="7" width="9.42578125" style="2" bestFit="1" customWidth="1"/>
    <col min="8" max="8" width="10.7109375" style="2" bestFit="1" customWidth="1"/>
    <col min="9" max="16384" width="9.140625" style="2"/>
  </cols>
  <sheetData>
    <row r="1" spans="1:8" x14ac:dyDescent="0.3">
      <c r="A1" s="21" t="s">
        <v>0</v>
      </c>
      <c r="B1" s="21"/>
      <c r="C1" s="21"/>
      <c r="D1" s="21"/>
      <c r="E1" s="21"/>
      <c r="F1" s="21"/>
      <c r="G1" s="21"/>
      <c r="H1" s="21"/>
    </row>
    <row r="2" spans="1:8" x14ac:dyDescent="0.3">
      <c r="A2" s="22" t="s">
        <v>1</v>
      </c>
      <c r="B2" s="22"/>
      <c r="C2" s="4"/>
      <c r="D2" s="4"/>
      <c r="E2" s="4"/>
      <c r="F2" s="4"/>
      <c r="G2" s="4"/>
      <c r="H2" s="4"/>
    </row>
    <row r="3" spans="1:8" x14ac:dyDescent="0.3">
      <c r="A3" s="4"/>
      <c r="B3" s="4"/>
      <c r="C3" s="4"/>
      <c r="D3" s="4"/>
      <c r="E3" s="4"/>
      <c r="F3" s="4"/>
      <c r="G3" s="4"/>
      <c r="H3" s="4"/>
    </row>
    <row r="4" spans="1:8" x14ac:dyDescent="0.3">
      <c r="A4" s="4"/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</row>
    <row r="5" spans="1:8" x14ac:dyDescent="0.3">
      <c r="A5" s="4" t="s">
        <v>9</v>
      </c>
      <c r="B5" s="4">
        <v>1050</v>
      </c>
      <c r="C5" s="4">
        <v>2100</v>
      </c>
      <c r="D5" s="4">
        <v>4250</v>
      </c>
      <c r="E5" s="4">
        <v>1387</v>
      </c>
      <c r="F5" s="4">
        <v>1967</v>
      </c>
      <c r="G5" s="4">
        <f>SUM(B5:F5)</f>
        <v>10754</v>
      </c>
      <c r="H5" s="5">
        <f>G5/Всего</f>
        <v>0.19387755102040816</v>
      </c>
    </row>
    <row r="6" spans="1:8" x14ac:dyDescent="0.3">
      <c r="A6" s="4" t="s">
        <v>10</v>
      </c>
      <c r="B6" s="4">
        <v>350</v>
      </c>
      <c r="C6" s="4">
        <v>6634</v>
      </c>
      <c r="D6" s="4">
        <v>13456</v>
      </c>
      <c r="E6" s="4">
        <v>11654</v>
      </c>
      <c r="F6" s="4">
        <v>1100</v>
      </c>
      <c r="G6" s="4">
        <f>SUM(B6:F6)</f>
        <v>33194</v>
      </c>
      <c r="H6" s="5">
        <f>G6/Всего</f>
        <v>0.5984351337708228</v>
      </c>
    </row>
    <row r="7" spans="1:8" x14ac:dyDescent="0.3">
      <c r="A7" s="4" t="s">
        <v>11</v>
      </c>
      <c r="B7" s="4"/>
      <c r="C7" s="4">
        <v>2000</v>
      </c>
      <c r="D7" s="4">
        <v>4789</v>
      </c>
      <c r="E7" s="4">
        <v>4731</v>
      </c>
      <c r="F7" s="4"/>
      <c r="G7" s="4">
        <f>SUM(C7:F7)</f>
        <v>11520</v>
      </c>
      <c r="H7" s="5">
        <f>G7/Всего</f>
        <v>0.20768731520876901</v>
      </c>
    </row>
    <row r="8" spans="1:8" x14ac:dyDescent="0.3">
      <c r="A8" s="4" t="s">
        <v>12</v>
      </c>
      <c r="B8" s="4">
        <f t="shared" ref="B8:G8" si="0">SUM(B5:B7)</f>
        <v>1400</v>
      </c>
      <c r="C8" s="4">
        <f t="shared" si="0"/>
        <v>10734</v>
      </c>
      <c r="D8" s="4">
        <f t="shared" si="0"/>
        <v>22495</v>
      </c>
      <c r="E8" s="4">
        <f t="shared" si="0"/>
        <v>17772</v>
      </c>
      <c r="F8" s="4">
        <f t="shared" si="0"/>
        <v>3067</v>
      </c>
      <c r="G8" s="4">
        <f t="shared" si="0"/>
        <v>55468</v>
      </c>
      <c r="H8" s="5">
        <f>G8/Всего</f>
        <v>1</v>
      </c>
    </row>
  </sheetData>
  <mergeCells count="2">
    <mergeCell ref="A1:H1"/>
    <mergeCell ref="A2:B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56CD-50FB-4FC5-85E2-EBC9F2037AB9}">
  <dimension ref="A1"/>
  <sheetViews>
    <sheetView workbookViewId="0">
      <selection activeCell="L16" sqref="L16"/>
    </sheetView>
  </sheetViews>
  <sheetFormatPr defaultRowHeight="18.75" x14ac:dyDescent="0.3"/>
  <cols>
    <col min="1" max="16384" width="9.140625" style="2"/>
  </cols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15336-C45B-44D4-89CD-A106EAF6EC4B}">
  <dimension ref="A1"/>
  <sheetViews>
    <sheetView zoomScale="85" zoomScaleNormal="85" workbookViewId="0">
      <selection activeCell="T19" sqref="T19"/>
    </sheetView>
  </sheetViews>
  <sheetFormatPr defaultRowHeight="18.75" x14ac:dyDescent="0.3"/>
  <cols>
    <col min="1" max="16384" width="9.140625" style="2"/>
  </cols>
  <sheetData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3F899-23B3-455F-8B50-34F3DED86021}">
  <dimension ref="A1"/>
  <sheetViews>
    <sheetView topLeftCell="A4" workbookViewId="0">
      <selection activeCell="P16" sqref="P16"/>
    </sheetView>
  </sheetViews>
  <sheetFormatPr defaultRowHeight="18.75" x14ac:dyDescent="0.3"/>
  <cols>
    <col min="1" max="16384" width="9.140625" style="2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34CE0-BD91-4FFE-970C-C9E65A319764}">
  <dimension ref="A1:E25"/>
  <sheetViews>
    <sheetView workbookViewId="0">
      <selection activeCell="F14" sqref="F14"/>
    </sheetView>
  </sheetViews>
  <sheetFormatPr defaultRowHeight="18.75" x14ac:dyDescent="0.3"/>
  <cols>
    <col min="1" max="1" width="9.140625" style="2"/>
    <col min="2" max="2" width="18.7109375" style="2" customWidth="1"/>
    <col min="3" max="16384" width="9.140625" style="2"/>
  </cols>
  <sheetData>
    <row r="1" spans="1:5" x14ac:dyDescent="0.3">
      <c r="A1" s="21" t="s">
        <v>13</v>
      </c>
      <c r="B1" s="21"/>
      <c r="C1" s="21"/>
      <c r="D1" s="21"/>
      <c r="E1" s="21"/>
    </row>
    <row r="2" spans="1:5" x14ac:dyDescent="0.3">
      <c r="A2" s="4"/>
      <c r="B2" s="4"/>
      <c r="C2" s="4"/>
      <c r="D2" s="4"/>
      <c r="E2" s="4"/>
    </row>
    <row r="3" spans="1:5" x14ac:dyDescent="0.3">
      <c r="A3" s="4" t="s">
        <v>14</v>
      </c>
      <c r="B3" s="4" t="s">
        <v>15</v>
      </c>
      <c r="C3" s="4" t="s">
        <v>16</v>
      </c>
      <c r="D3" s="4" t="s">
        <v>17</v>
      </c>
      <c r="E3" s="4" t="s">
        <v>12</v>
      </c>
    </row>
    <row r="4" spans="1:5" x14ac:dyDescent="0.3">
      <c r="A4" s="4">
        <v>2007</v>
      </c>
      <c r="B4" s="4">
        <v>1</v>
      </c>
      <c r="C4" s="4">
        <f>RANK(D4, D4:D12)</f>
        <v>3</v>
      </c>
      <c r="D4" s="4">
        <v>54600</v>
      </c>
      <c r="E4" s="4"/>
    </row>
    <row r="5" spans="1:5" x14ac:dyDescent="0.3">
      <c r="A5" s="4"/>
      <c r="B5" s="4">
        <v>2</v>
      </c>
      <c r="C5" s="4">
        <f>RANK(D5, D5:D12)</f>
        <v>1</v>
      </c>
      <c r="D5" s="4">
        <v>68453</v>
      </c>
      <c r="E5" s="4"/>
    </row>
    <row r="6" spans="1:5" x14ac:dyDescent="0.3">
      <c r="A6" s="4"/>
      <c r="B6" s="4">
        <v>3</v>
      </c>
      <c r="C6" s="4">
        <f>RANK(D6, D6:D12)</f>
        <v>2</v>
      </c>
      <c r="D6" s="4">
        <v>52748</v>
      </c>
      <c r="E6" s="4">
        <f>SUM(D4:D6)</f>
        <v>175801</v>
      </c>
    </row>
    <row r="7" spans="1:5" x14ac:dyDescent="0.3">
      <c r="A7" s="4">
        <v>2006</v>
      </c>
      <c r="B7" s="4">
        <v>1</v>
      </c>
      <c r="C7" s="4">
        <f>RANK(D7, D7:D12)</f>
        <v>3</v>
      </c>
      <c r="D7" s="4">
        <v>45907</v>
      </c>
      <c r="E7" s="4"/>
    </row>
    <row r="8" spans="1:5" x14ac:dyDescent="0.3">
      <c r="A8" s="4"/>
      <c r="B8" s="4">
        <v>2</v>
      </c>
      <c r="C8" s="4">
        <f>RANK(D8, D8:D12)</f>
        <v>1</v>
      </c>
      <c r="D8" s="4">
        <v>63982</v>
      </c>
      <c r="E8" s="4"/>
    </row>
    <row r="9" spans="1:5" x14ac:dyDescent="0.3">
      <c r="A9" s="4"/>
      <c r="B9" s="4">
        <v>3</v>
      </c>
      <c r="C9" s="4">
        <f>RANK(D9, D9:D12)</f>
        <v>1</v>
      </c>
      <c r="D9" s="4">
        <v>50456</v>
      </c>
      <c r="E9" s="4">
        <f>SUM(D7:D9)</f>
        <v>160345</v>
      </c>
    </row>
    <row r="10" spans="1:5" x14ac:dyDescent="0.3">
      <c r="A10" s="4">
        <v>2005</v>
      </c>
      <c r="B10" s="4">
        <v>1</v>
      </c>
      <c r="C10" s="4">
        <f>RANK(D10, D10:D12)</f>
        <v>1</v>
      </c>
      <c r="D10" s="4">
        <v>36914</v>
      </c>
      <c r="E10" s="4"/>
    </row>
    <row r="11" spans="1:5" x14ac:dyDescent="0.3">
      <c r="A11" s="4"/>
      <c r="B11" s="4">
        <v>2</v>
      </c>
      <c r="C11" s="4">
        <f>RANK(D11, D11:D12)</f>
        <v>1</v>
      </c>
      <c r="D11" s="4">
        <v>34109</v>
      </c>
      <c r="E11" s="4"/>
    </row>
    <row r="12" spans="1:5" x14ac:dyDescent="0.3">
      <c r="A12" s="4"/>
      <c r="B12" s="4">
        <v>3</v>
      </c>
      <c r="C12" s="4">
        <f>RANK(D12, D12)</f>
        <v>1</v>
      </c>
      <c r="D12" s="4">
        <v>31745</v>
      </c>
      <c r="E12" s="4">
        <f>SUM(D10:D12)</f>
        <v>102768</v>
      </c>
    </row>
    <row r="14" spans="1:5" x14ac:dyDescent="0.3">
      <c r="A14" s="21" t="s">
        <v>20</v>
      </c>
      <c r="B14" s="21"/>
      <c r="C14" s="18"/>
      <c r="D14" s="19">
        <f>AVERAGE(E6,E9,E12)</f>
        <v>146304.66666666666</v>
      </c>
      <c r="E14" s="20"/>
    </row>
    <row r="15" spans="1:5" x14ac:dyDescent="0.3">
      <c r="A15" s="23" t="s">
        <v>18</v>
      </c>
      <c r="B15" s="24"/>
      <c r="C15" s="18"/>
      <c r="D15" s="19">
        <f>MAX(D4:D12)</f>
        <v>68453</v>
      </c>
      <c r="E15" s="20"/>
    </row>
    <row r="16" spans="1:5" x14ac:dyDescent="0.3">
      <c r="A16" s="25" t="s">
        <v>19</v>
      </c>
      <c r="B16" s="26"/>
      <c r="C16" s="15"/>
      <c r="D16" s="16">
        <f>MIN(D4:D12)</f>
        <v>31745</v>
      </c>
      <c r="E16" s="17"/>
    </row>
    <row r="20" spans="2:3" x14ac:dyDescent="0.3">
      <c r="B20" s="2">
        <v>102768</v>
      </c>
      <c r="C20" s="2">
        <v>2005</v>
      </c>
    </row>
    <row r="21" spans="2:3" x14ac:dyDescent="0.3">
      <c r="B21" s="2">
        <v>160345</v>
      </c>
      <c r="C21" s="2">
        <v>2006</v>
      </c>
    </row>
    <row r="22" spans="2:3" x14ac:dyDescent="0.3">
      <c r="B22" s="2">
        <v>175801</v>
      </c>
      <c r="C22" s="2">
        <v>2007</v>
      </c>
    </row>
    <row r="23" spans="2:3" x14ac:dyDescent="0.3">
      <c r="B23" s="2">
        <f>INT(TREND(B20:B22,C20:C22,C23))</f>
        <v>219337</v>
      </c>
      <c r="C23" s="2">
        <v>2008</v>
      </c>
    </row>
    <row r="24" spans="2:3" x14ac:dyDescent="0.3">
      <c r="B24" s="2">
        <f>TREND(B21:B23,C21:C23,C24)</f>
        <v>244153</v>
      </c>
      <c r="C24" s="2">
        <v>2009</v>
      </c>
    </row>
    <row r="25" spans="2:3" x14ac:dyDescent="0.3">
      <c r="C25" s="2">
        <v>2010</v>
      </c>
    </row>
  </sheetData>
  <mergeCells count="4">
    <mergeCell ref="A1:E1"/>
    <mergeCell ref="A14:B14"/>
    <mergeCell ref="A15:B15"/>
    <mergeCell ref="A16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A781-DEB8-40A8-B048-1DD15FE176AE}">
  <dimension ref="A1:E5"/>
  <sheetViews>
    <sheetView workbookViewId="0">
      <selection activeCell="F12" sqref="F12"/>
    </sheetView>
  </sheetViews>
  <sheetFormatPr defaultRowHeight="18.75" x14ac:dyDescent="0.3"/>
  <cols>
    <col min="1" max="1" width="19.85546875" style="2" customWidth="1"/>
    <col min="2" max="2" width="17.85546875" style="2" customWidth="1"/>
    <col min="3" max="3" width="13" style="2" customWidth="1"/>
    <col min="4" max="16384" width="9.140625" style="2"/>
  </cols>
  <sheetData>
    <row r="1" spans="1:5" x14ac:dyDescent="0.3">
      <c r="A1" s="21" t="s">
        <v>21</v>
      </c>
      <c r="B1" s="21"/>
      <c r="C1" s="21"/>
      <c r="D1" s="21"/>
      <c r="E1" s="21"/>
    </row>
    <row r="2" spans="1:5" x14ac:dyDescent="0.3">
      <c r="A2" s="1" t="s">
        <v>22</v>
      </c>
      <c r="B2" s="1" t="s">
        <v>26</v>
      </c>
      <c r="C2" s="1" t="s">
        <v>27</v>
      </c>
      <c r="D2" s="1" t="s">
        <v>17</v>
      </c>
      <c r="E2" s="1" t="s">
        <v>28</v>
      </c>
    </row>
    <row r="3" spans="1:5" x14ac:dyDescent="0.3">
      <c r="A3" s="4" t="s">
        <v>23</v>
      </c>
      <c r="B3" s="4">
        <v>10</v>
      </c>
      <c r="C3" s="4">
        <v>25</v>
      </c>
      <c r="D3" s="4">
        <v>14500</v>
      </c>
      <c r="E3" s="4">
        <f>IF(AND(B3=10,C3&gt;18),D3*0.1,0)</f>
        <v>1450</v>
      </c>
    </row>
    <row r="4" spans="1:5" x14ac:dyDescent="0.3">
      <c r="A4" s="4" t="s">
        <v>24</v>
      </c>
      <c r="B4" s="4">
        <v>12</v>
      </c>
      <c r="C4" s="4">
        <v>18</v>
      </c>
      <c r="D4" s="4">
        <v>7345</v>
      </c>
      <c r="E4" s="4">
        <f>IF(AND(B4=10,C4&gt;18),D4*0.1,0)</f>
        <v>0</v>
      </c>
    </row>
    <row r="5" spans="1:5" x14ac:dyDescent="0.3">
      <c r="A5" s="4" t="s">
        <v>25</v>
      </c>
      <c r="B5" s="4">
        <v>10</v>
      </c>
      <c r="C5" s="4">
        <v>2</v>
      </c>
      <c r="D5" s="4"/>
      <c r="E5" s="4">
        <f>IF(AND(B5=10,C5&gt;18),D5*0.1,0)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5F390-C60F-4928-AD09-6DF7C233AF2E}">
  <dimension ref="A2:D11"/>
  <sheetViews>
    <sheetView workbookViewId="0">
      <selection activeCell="H4" sqref="H4"/>
    </sheetView>
  </sheetViews>
  <sheetFormatPr defaultRowHeight="18.75" x14ac:dyDescent="0.3"/>
  <cols>
    <col min="1" max="1" width="19.42578125" style="2" customWidth="1"/>
    <col min="2" max="2" width="12.28515625" style="2" customWidth="1"/>
    <col min="3" max="3" width="13.28515625" style="2" customWidth="1"/>
    <col min="4" max="4" width="14.7109375" style="2" customWidth="1"/>
    <col min="5" max="16384" width="9.140625" style="2"/>
  </cols>
  <sheetData>
    <row r="2" spans="1:4" x14ac:dyDescent="0.3">
      <c r="A2" s="27" t="s">
        <v>29</v>
      </c>
      <c r="B2" s="27"/>
      <c r="C2" s="27"/>
      <c r="D2" s="27"/>
    </row>
    <row r="4" spans="1:4" ht="56.25" customHeight="1" x14ac:dyDescent="0.3">
      <c r="A4" s="6" t="s">
        <v>30</v>
      </c>
      <c r="B4" s="7" t="s">
        <v>31</v>
      </c>
      <c r="C4" s="7" t="s">
        <v>32</v>
      </c>
      <c r="D4" s="7" t="s">
        <v>33</v>
      </c>
    </row>
    <row r="5" spans="1:4" x14ac:dyDescent="0.3">
      <c r="A5" s="2" t="s">
        <v>34</v>
      </c>
      <c r="B5" s="2">
        <v>4790</v>
      </c>
      <c r="C5" s="2">
        <f>ABS(B5-$B$9)</f>
        <v>47</v>
      </c>
      <c r="D5" s="2">
        <f>POWER(C5,2)</f>
        <v>2209</v>
      </c>
    </row>
    <row r="6" spans="1:4" x14ac:dyDescent="0.3">
      <c r="A6" s="2" t="s">
        <v>35</v>
      </c>
      <c r="B6" s="2">
        <v>3567</v>
      </c>
      <c r="C6" s="2">
        <f>ABS(B6-$B$9)</f>
        <v>1176</v>
      </c>
      <c r="D6" s="2">
        <f>POWER(C6,2)</f>
        <v>1382976</v>
      </c>
    </row>
    <row r="7" spans="1:4" x14ac:dyDescent="0.3">
      <c r="A7" s="2" t="s">
        <v>36</v>
      </c>
      <c r="B7" s="2">
        <v>5873</v>
      </c>
      <c r="C7" s="2">
        <f>ABS(B7-$B$9)</f>
        <v>1130</v>
      </c>
      <c r="D7" s="2">
        <f>POWER(C7,2)</f>
        <v>1276900</v>
      </c>
    </row>
    <row r="9" spans="1:4" x14ac:dyDescent="0.3">
      <c r="A9" s="2" t="s">
        <v>37</v>
      </c>
      <c r="B9" s="2">
        <f>ROUND(AVERAGE(B5:B7),0)</f>
        <v>4743</v>
      </c>
    </row>
    <row r="10" spans="1:4" x14ac:dyDescent="0.3">
      <c r="A10" s="2" t="s">
        <v>38</v>
      </c>
      <c r="D10" s="2">
        <f>VARP(B5:B7)</f>
        <v>887361.5555555555</v>
      </c>
    </row>
    <row r="11" spans="1:4" x14ac:dyDescent="0.3">
      <c r="A11" s="2" t="s">
        <v>39</v>
      </c>
      <c r="D11" s="2">
        <f>STDEVP(B5:B7)</f>
        <v>941.99870252328662</v>
      </c>
    </row>
  </sheetData>
  <mergeCells count="1"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99E3A-EEC0-47BF-AF5F-A5EB83A1BA3F}">
  <dimension ref="A4:F22"/>
  <sheetViews>
    <sheetView topLeftCell="A7" zoomScale="115" zoomScaleNormal="115" workbookViewId="0">
      <selection activeCell="I17" sqref="I17"/>
    </sheetView>
  </sheetViews>
  <sheetFormatPr defaultColWidth="13.28515625" defaultRowHeight="18.75" x14ac:dyDescent="0.3"/>
  <cols>
    <col min="1" max="3" width="13.28515625" style="2"/>
    <col min="4" max="4" width="15.5703125" style="2" customWidth="1"/>
    <col min="5" max="16384" width="13.28515625" style="2"/>
  </cols>
  <sheetData>
    <row r="4" spans="1:6" ht="37.5" x14ac:dyDescent="0.3">
      <c r="A4" s="8" t="s">
        <v>40</v>
      </c>
      <c r="B4" s="9" t="s">
        <v>22</v>
      </c>
      <c r="C4" s="8" t="s">
        <v>41</v>
      </c>
      <c r="D4" s="9" t="s">
        <v>27</v>
      </c>
      <c r="E4" s="9" t="s">
        <v>42</v>
      </c>
      <c r="F4" s="9" t="s">
        <v>43</v>
      </c>
    </row>
    <row r="5" spans="1:6" x14ac:dyDescent="0.3">
      <c r="A5" s="1">
        <v>1</v>
      </c>
      <c r="B5" s="4" t="s">
        <v>44</v>
      </c>
      <c r="C5" s="10">
        <v>28126</v>
      </c>
      <c r="D5" s="4">
        <f ca="1">INT((TODAY()-C5)/365)</f>
        <v>46</v>
      </c>
      <c r="E5" s="3" t="str">
        <f ca="1">IF(MOD(D5,5)=0,"юбилей","-")</f>
        <v>-</v>
      </c>
      <c r="F5" s="4" t="str">
        <f ca="1">IF(E5="юбилей",50,"-")</f>
        <v>-</v>
      </c>
    </row>
    <row r="6" spans="1:6" x14ac:dyDescent="0.3">
      <c r="A6" s="1">
        <v>2</v>
      </c>
      <c r="B6" s="4" t="s">
        <v>45</v>
      </c>
      <c r="C6" s="10">
        <v>28945</v>
      </c>
      <c r="D6" s="4">
        <f t="shared" ref="D6:D18" ca="1" si="0">INT((TODAY()-C6)/365)</f>
        <v>44</v>
      </c>
      <c r="E6" s="3" t="str">
        <f t="shared" ref="E6:E18" ca="1" si="1">IF(MOD(D6,5)=0,"юбилей","-")</f>
        <v>-</v>
      </c>
      <c r="F6" s="4" t="str">
        <f t="shared" ref="F6:F18" ca="1" si="2">IF(E6="юбилей",50,"-")</f>
        <v>-</v>
      </c>
    </row>
    <row r="7" spans="1:6" x14ac:dyDescent="0.3">
      <c r="A7" s="1">
        <v>3</v>
      </c>
      <c r="B7" s="4" t="s">
        <v>46</v>
      </c>
      <c r="C7" s="10">
        <v>29315</v>
      </c>
      <c r="D7" s="4">
        <f t="shared" ca="1" si="0"/>
        <v>43</v>
      </c>
      <c r="E7" s="3" t="str">
        <f t="shared" ca="1" si="1"/>
        <v>-</v>
      </c>
      <c r="F7" s="4" t="str">
        <f t="shared" ca="1" si="2"/>
        <v>-</v>
      </c>
    </row>
    <row r="8" spans="1:6" x14ac:dyDescent="0.3">
      <c r="A8" s="1">
        <v>4</v>
      </c>
      <c r="B8" s="4" t="s">
        <v>47</v>
      </c>
      <c r="C8" s="10">
        <v>29219</v>
      </c>
      <c r="D8" s="4">
        <f t="shared" ca="1" si="0"/>
        <v>43</v>
      </c>
      <c r="E8" s="3" t="str">
        <f t="shared" ca="1" si="1"/>
        <v>-</v>
      </c>
      <c r="F8" s="4" t="str">
        <f t="shared" ca="1" si="2"/>
        <v>-</v>
      </c>
    </row>
    <row r="9" spans="1:6" x14ac:dyDescent="0.3">
      <c r="A9" s="1">
        <v>5</v>
      </c>
      <c r="B9" s="4" t="s">
        <v>48</v>
      </c>
      <c r="C9" s="10">
        <v>29409</v>
      </c>
      <c r="D9" s="4">
        <f t="shared" ca="1" si="0"/>
        <v>42</v>
      </c>
      <c r="E9" s="3" t="str">
        <f t="shared" ca="1" si="1"/>
        <v>-</v>
      </c>
      <c r="F9" s="4" t="str">
        <f t="shared" ca="1" si="2"/>
        <v>-</v>
      </c>
    </row>
    <row r="10" spans="1:6" ht="19.5" x14ac:dyDescent="0.35">
      <c r="A10" s="1">
        <v>6</v>
      </c>
      <c r="B10" s="4" t="s">
        <v>49</v>
      </c>
      <c r="C10" s="10">
        <v>28404</v>
      </c>
      <c r="D10" s="4">
        <f t="shared" ca="1" si="0"/>
        <v>45</v>
      </c>
      <c r="E10" s="11" t="str">
        <f t="shared" ca="1" si="1"/>
        <v>юбилей</v>
      </c>
      <c r="F10" s="12">
        <f t="shared" ca="1" si="2"/>
        <v>50</v>
      </c>
    </row>
    <row r="11" spans="1:6" x14ac:dyDescent="0.3">
      <c r="A11" s="1">
        <v>7</v>
      </c>
      <c r="B11" s="4" t="s">
        <v>50</v>
      </c>
      <c r="C11" s="10">
        <v>29385</v>
      </c>
      <c r="D11" s="4">
        <f t="shared" ca="1" si="0"/>
        <v>42</v>
      </c>
      <c r="E11" s="3" t="str">
        <f t="shared" ca="1" si="1"/>
        <v>-</v>
      </c>
      <c r="F11" s="4" t="str">
        <f t="shared" ca="1" si="2"/>
        <v>-</v>
      </c>
    </row>
    <row r="12" spans="1:6" x14ac:dyDescent="0.3">
      <c r="A12" s="1">
        <v>8</v>
      </c>
      <c r="B12" s="4" t="s">
        <v>51</v>
      </c>
      <c r="C12" s="10">
        <v>28957</v>
      </c>
      <c r="D12" s="4">
        <f t="shared" ca="1" si="0"/>
        <v>44</v>
      </c>
      <c r="E12" s="3" t="str">
        <f t="shared" ca="1" si="1"/>
        <v>-</v>
      </c>
      <c r="F12" s="4" t="str">
        <f t="shared" ca="1" si="2"/>
        <v>-</v>
      </c>
    </row>
    <row r="13" spans="1:6" x14ac:dyDescent="0.3">
      <c r="A13" s="1">
        <v>9</v>
      </c>
      <c r="B13" s="4" t="s">
        <v>52</v>
      </c>
      <c r="C13" s="10">
        <v>29395</v>
      </c>
      <c r="D13" s="4">
        <f t="shared" ca="1" si="0"/>
        <v>42</v>
      </c>
      <c r="E13" s="3" t="str">
        <f t="shared" ca="1" si="1"/>
        <v>-</v>
      </c>
      <c r="F13" s="4" t="str">
        <f t="shared" ca="1" si="2"/>
        <v>-</v>
      </c>
    </row>
    <row r="14" spans="1:6" x14ac:dyDescent="0.3">
      <c r="A14" s="1">
        <v>10</v>
      </c>
      <c r="B14" s="4" t="s">
        <v>53</v>
      </c>
      <c r="C14" s="10">
        <v>29396</v>
      </c>
      <c r="D14" s="4">
        <f t="shared" ca="1" si="0"/>
        <v>42</v>
      </c>
      <c r="E14" s="3" t="str">
        <f t="shared" ca="1" si="1"/>
        <v>-</v>
      </c>
      <c r="F14" s="4" t="str">
        <f t="shared" ca="1" si="2"/>
        <v>-</v>
      </c>
    </row>
    <row r="15" spans="1:6" x14ac:dyDescent="0.3">
      <c r="A15" s="1">
        <v>11</v>
      </c>
      <c r="B15" s="4" t="s">
        <v>54</v>
      </c>
      <c r="C15" s="10">
        <v>29427</v>
      </c>
      <c r="D15" s="4">
        <f t="shared" ca="1" si="0"/>
        <v>42</v>
      </c>
      <c r="E15" s="3" t="str">
        <f t="shared" ca="1" si="1"/>
        <v>-</v>
      </c>
      <c r="F15" s="4" t="str">
        <f t="shared" ca="1" si="2"/>
        <v>-</v>
      </c>
    </row>
    <row r="16" spans="1:6" x14ac:dyDescent="0.3">
      <c r="A16" s="1">
        <v>12</v>
      </c>
      <c r="B16" s="4" t="s">
        <v>55</v>
      </c>
      <c r="C16" s="10">
        <v>29823</v>
      </c>
      <c r="D16" s="4">
        <f t="shared" ca="1" si="0"/>
        <v>41</v>
      </c>
      <c r="E16" s="3" t="str">
        <f t="shared" ca="1" si="1"/>
        <v>-</v>
      </c>
      <c r="F16" s="4" t="str">
        <f t="shared" ca="1" si="2"/>
        <v>-</v>
      </c>
    </row>
    <row r="17" spans="1:6" x14ac:dyDescent="0.3">
      <c r="A17" s="1">
        <v>13</v>
      </c>
      <c r="B17" s="4" t="s">
        <v>56</v>
      </c>
      <c r="C17" s="10">
        <v>29385</v>
      </c>
      <c r="D17" s="4">
        <f t="shared" ca="1" si="0"/>
        <v>42</v>
      </c>
      <c r="E17" s="3" t="str">
        <f t="shared" ca="1" si="1"/>
        <v>-</v>
      </c>
      <c r="F17" s="4" t="str">
        <f t="shared" ca="1" si="2"/>
        <v>-</v>
      </c>
    </row>
    <row r="18" spans="1:6" x14ac:dyDescent="0.3">
      <c r="A18" s="1">
        <v>14</v>
      </c>
      <c r="B18" s="4" t="s">
        <v>57</v>
      </c>
      <c r="C18" s="10">
        <v>29051</v>
      </c>
      <c r="D18" s="4">
        <f t="shared" ca="1" si="0"/>
        <v>43</v>
      </c>
      <c r="E18" s="3" t="str">
        <f t="shared" ca="1" si="1"/>
        <v>-</v>
      </c>
      <c r="F18" s="4" t="str">
        <f t="shared" ca="1" si="2"/>
        <v>-</v>
      </c>
    </row>
    <row r="20" spans="1:6" x14ac:dyDescent="0.3">
      <c r="B20" s="28" t="s">
        <v>58</v>
      </c>
      <c r="C20" s="29"/>
      <c r="D20" s="30"/>
      <c r="E20" s="4">
        <f ca="1">COUNTIF(E5:E18,"юбилей")</f>
        <v>1</v>
      </c>
    </row>
    <row r="21" spans="1:6" x14ac:dyDescent="0.3">
      <c r="B21" s="28" t="s">
        <v>59</v>
      </c>
      <c r="C21" s="29"/>
      <c r="D21" s="30"/>
      <c r="E21" s="4">
        <f ca="1">COUNTIF(D5:D18,"&lt;44")</f>
        <v>10</v>
      </c>
    </row>
    <row r="22" spans="1:6" x14ac:dyDescent="0.3">
      <c r="B22" s="28" t="s">
        <v>60</v>
      </c>
      <c r="C22" s="29"/>
      <c r="D22" s="30"/>
      <c r="E22" s="4">
        <f ca="1">COUNTIF(D5:D18,"&gt;45")</f>
        <v>1</v>
      </c>
    </row>
  </sheetData>
  <mergeCells count="3">
    <mergeCell ref="B20:D20"/>
    <mergeCell ref="B21:D21"/>
    <mergeCell ref="B22:D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A52A7-43D0-46B3-A864-66DEFD5A8BAB}">
  <dimension ref="A1:L16"/>
  <sheetViews>
    <sheetView topLeftCell="A9" zoomScaleNormal="100" workbookViewId="0">
      <selection activeCell="G15" sqref="G15"/>
    </sheetView>
  </sheetViews>
  <sheetFormatPr defaultColWidth="14.85546875" defaultRowHeight="18.75" x14ac:dyDescent="0.3"/>
  <cols>
    <col min="1" max="1" width="30.85546875" style="2" customWidth="1"/>
    <col min="2" max="5" width="15.42578125" style="2" bestFit="1" customWidth="1"/>
    <col min="6" max="16384" width="14.85546875" style="2"/>
  </cols>
  <sheetData>
    <row r="1" spans="1:12" x14ac:dyDescent="0.3">
      <c r="A1" s="2" t="s">
        <v>61</v>
      </c>
    </row>
    <row r="2" spans="1:12" x14ac:dyDescent="0.3">
      <c r="A2" s="2" t="s">
        <v>62</v>
      </c>
      <c r="B2" s="2">
        <v>100000</v>
      </c>
    </row>
    <row r="3" spans="1:12" x14ac:dyDescent="0.3">
      <c r="A3" s="2" t="s">
        <v>63</v>
      </c>
      <c r="B3" s="2">
        <v>50000</v>
      </c>
    </row>
    <row r="4" spans="1:12" x14ac:dyDescent="0.3">
      <c r="A4" s="2" t="s">
        <v>64</v>
      </c>
      <c r="B4" s="2">
        <v>5000000</v>
      </c>
    </row>
    <row r="6" spans="1:12" x14ac:dyDescent="0.3">
      <c r="A6" s="27" t="s">
        <v>65</v>
      </c>
      <c r="B6" s="27"/>
      <c r="C6" s="27"/>
      <c r="D6" s="27"/>
      <c r="E6" s="27"/>
    </row>
    <row r="7" spans="1:12" x14ac:dyDescent="0.3">
      <c r="A7" s="4"/>
      <c r="B7" s="4" t="s">
        <v>69</v>
      </c>
      <c r="C7" s="4" t="s">
        <v>70</v>
      </c>
      <c r="D7" s="4" t="s">
        <v>71</v>
      </c>
      <c r="E7" s="4" t="s">
        <v>72</v>
      </c>
    </row>
    <row r="8" spans="1:12" x14ac:dyDescent="0.3">
      <c r="A8" s="4" t="s">
        <v>66</v>
      </c>
      <c r="B8" s="4">
        <v>200</v>
      </c>
      <c r="C8" s="4">
        <v>300</v>
      </c>
      <c r="D8" s="4">
        <v>250</v>
      </c>
      <c r="E8" s="4">
        <v>750</v>
      </c>
    </row>
    <row r="9" spans="1:12" x14ac:dyDescent="0.3">
      <c r="A9" s="4" t="s">
        <v>17</v>
      </c>
      <c r="B9" s="4">
        <f>B2*B8</f>
        <v>20000000</v>
      </c>
      <c r="C9" s="4">
        <f>B2*C8</f>
        <v>30000000</v>
      </c>
      <c r="D9" s="4">
        <f>B2*D8</f>
        <v>25000000</v>
      </c>
      <c r="E9" s="4">
        <f>B2*E8</f>
        <v>75000000</v>
      </c>
    </row>
    <row r="10" spans="1:12" x14ac:dyDescent="0.3">
      <c r="A10" s="4" t="s">
        <v>67</v>
      </c>
      <c r="B10" s="4">
        <f>B4+B3*B8</f>
        <v>15000000</v>
      </c>
      <c r="C10" s="4">
        <f>B4+B3*C8</f>
        <v>20000000</v>
      </c>
      <c r="D10" s="4">
        <f>B4+B3*D8</f>
        <v>17500000</v>
      </c>
      <c r="E10" s="4">
        <f>B4+B3*E8</f>
        <v>42500000</v>
      </c>
    </row>
    <row r="11" spans="1:12" x14ac:dyDescent="0.3">
      <c r="A11" s="4" t="s">
        <v>68</v>
      </c>
      <c r="B11" s="4">
        <f>B9-B10</f>
        <v>5000000</v>
      </c>
      <c r="C11" s="4">
        <f>C9-C10</f>
        <v>10000000</v>
      </c>
      <c r="D11" s="4">
        <f>D9-D10</f>
        <v>7500000</v>
      </c>
      <c r="E11" s="4">
        <f>E9-E10</f>
        <v>32500000</v>
      </c>
    </row>
    <row r="13" spans="1:12" x14ac:dyDescent="0.3">
      <c r="I13" s="13"/>
      <c r="J13" s="13"/>
      <c r="K13" s="13"/>
      <c r="L13" s="13"/>
    </row>
    <row r="14" spans="1:12" x14ac:dyDescent="0.3">
      <c r="I14" s="14"/>
      <c r="J14" s="14"/>
      <c r="K14" s="14"/>
      <c r="L14" s="14"/>
    </row>
    <row r="15" spans="1:12" x14ac:dyDescent="0.3">
      <c r="I15" s="14"/>
      <c r="J15" s="14"/>
      <c r="K15" s="14"/>
      <c r="L15" s="14"/>
    </row>
    <row r="16" spans="1:12" x14ac:dyDescent="0.3">
      <c r="I16" s="14"/>
      <c r="J16" s="14"/>
      <c r="K16" s="14"/>
      <c r="L16" s="14"/>
    </row>
  </sheetData>
  <mergeCells count="1">
    <mergeCell ref="A6:E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7E95-5C9B-4467-B0E4-9C67D17F7E62}">
  <dimension ref="A1"/>
  <sheetViews>
    <sheetView workbookViewId="0">
      <selection activeCell="O15" sqref="O15"/>
    </sheetView>
  </sheetViews>
  <sheetFormatPr defaultRowHeight="18.75" x14ac:dyDescent="0.3"/>
  <cols>
    <col min="1" max="16384" width="9.140625" style="2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122F0-CDBC-44EE-85D4-0CA9E27ABD03}">
  <dimension ref="A1"/>
  <sheetViews>
    <sheetView tabSelected="1" workbookViewId="0">
      <selection activeCell="L13" sqref="L13"/>
    </sheetView>
  </sheetViews>
  <sheetFormatPr defaultRowHeight="18.75" x14ac:dyDescent="0.3"/>
  <cols>
    <col min="1" max="16384" width="9.140625" style="2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CDB5-FEA1-484E-8E38-2C782E017460}">
  <dimension ref="A1"/>
  <sheetViews>
    <sheetView workbookViewId="0">
      <selection activeCell="K14" sqref="K14"/>
    </sheetView>
  </sheetViews>
  <sheetFormatPr defaultRowHeight="18.75" x14ac:dyDescent="0.3"/>
  <cols>
    <col min="1" max="16384" width="9.14062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6</vt:i4>
      </vt:variant>
    </vt:vector>
  </HeadingPairs>
  <TitlesOfParts>
    <vt:vector size="18" baseType="lpstr">
      <vt:lpstr>Задача 1</vt:lpstr>
      <vt:lpstr>Задача 2</vt:lpstr>
      <vt:lpstr>Задача 3</vt:lpstr>
      <vt:lpstr>Задача 4</vt:lpstr>
      <vt:lpstr>Задача 5</vt:lpstr>
      <vt:lpstr>Задача 6</vt:lpstr>
      <vt:lpstr>Задача 7</vt:lpstr>
      <vt:lpstr>Задача 8</vt:lpstr>
      <vt:lpstr>Задача 9</vt:lpstr>
      <vt:lpstr>Задача 10</vt:lpstr>
      <vt:lpstr>Задача 11</vt:lpstr>
      <vt:lpstr>Задача 12</vt:lpstr>
      <vt:lpstr>Всего</vt:lpstr>
      <vt:lpstr>Процент</vt:lpstr>
      <vt:lpstr>процентт</vt:lpstr>
      <vt:lpstr>проценттт</vt:lpstr>
      <vt:lpstr>процентттт</vt:lpstr>
      <vt:lpstr>проценттттт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</cp:lastModifiedBy>
  <dcterms:created xsi:type="dcterms:W3CDTF">2023-04-20T03:38:27Z</dcterms:created>
  <dcterms:modified xsi:type="dcterms:W3CDTF">2023-04-22T02:35:52Z</dcterms:modified>
</cp:coreProperties>
</file>