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19.10\"/>
    </mc:Choice>
  </mc:AlternateContent>
  <xr:revisionPtr revIDLastSave="0" documentId="13_ncr:1_{CA7807AF-A8D1-4B5E-90D7-4391C3C5AF9D}" xr6:coauthVersionLast="45" xr6:coauthVersionMax="45" xr10:uidLastSave="{00000000-0000-0000-0000-000000000000}"/>
  <bookViews>
    <workbookView xWindow="0" yWindow="0" windowWidth="28800" windowHeight="15600" activeTab="3" xr2:uid="{00000000-000D-0000-FFFF-FFFF00000000}"/>
  </bookViews>
  <sheets>
    <sheet name="All" sheetId="1" r:id="rId1"/>
    <sheet name="Blad1" sheetId="9" r:id="rId2"/>
    <sheet name="Graphics maximal" sheetId="11" r:id="rId3"/>
    <sheet name="Graphics minimal" sheetId="10" r:id="rId4"/>
    <sheet name="Baseline1" sheetId="2" r:id="rId5"/>
    <sheet name="Baseline2" sheetId="3" r:id="rId6"/>
    <sheet name="Baseline 3" sheetId="4" r:id="rId7"/>
    <sheet name="Set" sheetId="5" r:id="rId8"/>
    <sheet name="set_count" sheetId="6" r:id="rId9"/>
    <sheet name="seq_count" sheetId="7" r:id="rId10"/>
    <sheet name="time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9" l="1"/>
  <c r="G21" i="9"/>
  <c r="H21" i="9"/>
  <c r="I21" i="9"/>
  <c r="J21" i="9"/>
  <c r="K21" i="9"/>
  <c r="L21" i="9"/>
  <c r="F21" i="9"/>
  <c r="G42" i="9"/>
  <c r="H42" i="9"/>
  <c r="I42" i="9"/>
  <c r="J42" i="9"/>
  <c r="K42" i="9"/>
  <c r="F42" i="9"/>
  <c r="G12" i="9"/>
  <c r="H12" i="9"/>
  <c r="I12" i="9"/>
  <c r="J12" i="9"/>
  <c r="K12" i="9"/>
  <c r="F12" i="9"/>
  <c r="G26" i="9"/>
  <c r="H26" i="9"/>
  <c r="I26" i="9"/>
  <c r="J26" i="9"/>
  <c r="K26" i="9"/>
  <c r="F26" i="9"/>
  <c r="L34" i="9"/>
  <c r="L33" i="9"/>
  <c r="L32" i="9"/>
  <c r="K35" i="9"/>
  <c r="G30" i="9"/>
  <c r="H30" i="9"/>
  <c r="I30" i="9"/>
  <c r="J30" i="9"/>
  <c r="K30" i="9"/>
  <c r="F30" i="9"/>
  <c r="L29" i="9"/>
  <c r="L28" i="9"/>
  <c r="L27" i="9"/>
  <c r="L25" i="9"/>
  <c r="L24" i="9"/>
  <c r="L23" i="9"/>
  <c r="G35" i="9"/>
  <c r="H35" i="9"/>
  <c r="I35" i="9"/>
  <c r="J35" i="9"/>
  <c r="F35" i="9"/>
  <c r="G17" i="9"/>
  <c r="H17" i="9"/>
  <c r="I17" i="9"/>
  <c r="J17" i="9"/>
  <c r="K17" i="9"/>
  <c r="F17" i="9"/>
  <c r="F5" i="9"/>
  <c r="H5" i="9"/>
  <c r="I5" i="9"/>
  <c r="J5" i="9"/>
  <c r="K5" i="9"/>
  <c r="G5" i="9"/>
  <c r="L41" i="9"/>
  <c r="L40" i="9"/>
  <c r="L39" i="9"/>
  <c r="L42" i="9" s="1"/>
  <c r="L38" i="9"/>
  <c r="L37" i="9"/>
  <c r="L36" i="9"/>
  <c r="L20" i="9"/>
  <c r="L19" i="9"/>
  <c r="L18" i="9"/>
  <c r="L16" i="9"/>
  <c r="L15" i="9"/>
  <c r="L14" i="9"/>
  <c r="L11" i="9"/>
  <c r="L10" i="9"/>
  <c r="L9" i="9"/>
  <c r="L8" i="9"/>
  <c r="L7" i="9"/>
  <c r="L6" i="9"/>
  <c r="L4" i="9"/>
  <c r="L3" i="9"/>
  <c r="L2" i="9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9" i="6"/>
  <c r="L20" i="6"/>
  <c r="L21" i="6"/>
  <c r="L22" i="6"/>
  <c r="L23" i="6"/>
  <c r="L24" i="6"/>
  <c r="L18" i="6"/>
  <c r="L7" i="7"/>
  <c r="L3" i="7"/>
  <c r="L4" i="7"/>
  <c r="L5" i="7"/>
  <c r="L6" i="7"/>
  <c r="L2" i="7"/>
  <c r="L26" i="9" l="1"/>
  <c r="L30" i="9"/>
  <c r="L35" i="9"/>
  <c r="L5" i="9"/>
  <c r="L17" i="9"/>
  <c r="L16" i="5"/>
  <c r="L15" i="5"/>
  <c r="L16" i="8"/>
  <c r="L15" i="8"/>
  <c r="L14" i="8"/>
  <c r="L27" i="8"/>
  <c r="L26" i="8"/>
  <c r="L25" i="8"/>
  <c r="L37" i="8"/>
  <c r="L35" i="8"/>
  <c r="L34" i="8"/>
  <c r="L36" i="8"/>
  <c r="L9" i="8"/>
  <c r="L8" i="8"/>
  <c r="L4" i="8"/>
  <c r="L5" i="8"/>
  <c r="L40" i="5"/>
  <c r="L39" i="5"/>
  <c r="L50" i="5"/>
  <c r="L49" i="5"/>
  <c r="L51" i="5"/>
  <c r="L4" i="5"/>
  <c r="L2" i="5"/>
  <c r="E7" i="1"/>
  <c r="T12" i="1"/>
  <c r="E46" i="1" l="1"/>
  <c r="E45" i="1"/>
  <c r="E44" i="1"/>
  <c r="E43" i="1"/>
  <c r="E42" i="1"/>
  <c r="H46" i="1"/>
  <c r="H44" i="1"/>
  <c r="H42" i="1"/>
  <c r="I42" i="1"/>
  <c r="I44" i="1"/>
  <c r="I46" i="1"/>
  <c r="J46" i="1"/>
  <c r="J44" i="1"/>
  <c r="J42" i="1"/>
  <c r="J41" i="1"/>
  <c r="I41" i="1"/>
  <c r="H41" i="1"/>
  <c r="E41" i="1"/>
  <c r="D41" i="1"/>
  <c r="C41" i="1"/>
  <c r="B41" i="1"/>
  <c r="E38" i="1"/>
  <c r="E37" i="1"/>
  <c r="E36" i="1"/>
  <c r="E35" i="1"/>
  <c r="E34" i="1"/>
  <c r="H34" i="1"/>
  <c r="H38" i="1"/>
  <c r="H36" i="1"/>
  <c r="I36" i="1"/>
  <c r="I38" i="1"/>
  <c r="I34" i="1"/>
  <c r="J36" i="1"/>
  <c r="J38" i="1"/>
  <c r="J34" i="1"/>
  <c r="J33" i="1"/>
  <c r="I33" i="1"/>
  <c r="H33" i="1"/>
  <c r="E33" i="1"/>
  <c r="D33" i="1"/>
  <c r="C33" i="1"/>
  <c r="B33" i="1"/>
  <c r="D25" i="1"/>
  <c r="C25" i="1"/>
  <c r="B25" i="1"/>
  <c r="J25" i="1"/>
  <c r="J26" i="1"/>
  <c r="J28" i="1"/>
  <c r="J30" i="1"/>
  <c r="I30" i="1"/>
  <c r="I28" i="1"/>
  <c r="I26" i="1"/>
  <c r="I25" i="1"/>
  <c r="H30" i="1"/>
  <c r="H28" i="1"/>
  <c r="H26" i="1"/>
  <c r="H25" i="1"/>
  <c r="E25" i="1"/>
  <c r="G22" i="1"/>
  <c r="G20" i="1"/>
  <c r="G18" i="1"/>
  <c r="F22" i="1"/>
  <c r="F20" i="1"/>
  <c r="F18" i="1"/>
  <c r="G17" i="1"/>
  <c r="F17" i="1"/>
  <c r="E22" i="1"/>
  <c r="E20" i="1"/>
  <c r="E18" i="1"/>
  <c r="E17" i="1"/>
  <c r="B22" i="1"/>
  <c r="B21" i="1"/>
  <c r="B20" i="1"/>
  <c r="B19" i="1"/>
  <c r="B18" i="1"/>
  <c r="B17" i="1"/>
  <c r="J3" i="1"/>
  <c r="J2" i="1"/>
  <c r="I12" i="1"/>
  <c r="I11" i="1"/>
  <c r="F12" i="1"/>
  <c r="F11" i="1"/>
  <c r="E13" i="1"/>
  <c r="E12" i="1"/>
  <c r="E11" i="1"/>
  <c r="D13" i="1"/>
  <c r="D12" i="1"/>
  <c r="D11" i="1"/>
  <c r="F9" i="1"/>
  <c r="F8" i="1"/>
  <c r="E10" i="1"/>
  <c r="E9" i="1"/>
  <c r="E8" i="1"/>
  <c r="D10" i="1"/>
  <c r="D9" i="1"/>
  <c r="D8" i="1"/>
  <c r="F6" i="1"/>
  <c r="F5" i="1"/>
  <c r="E6" i="1"/>
  <c r="E5" i="1"/>
  <c r="D7" i="1"/>
  <c r="D6" i="1"/>
  <c r="D5" i="1"/>
  <c r="C7" i="1"/>
  <c r="C6" i="1"/>
  <c r="C5" i="1"/>
  <c r="I3" i="1"/>
  <c r="I2" i="1"/>
  <c r="F4" i="1"/>
  <c r="F3" i="1"/>
  <c r="F2" i="1"/>
  <c r="E4" i="1"/>
  <c r="E3" i="1"/>
  <c r="E2" i="1"/>
  <c r="D4" i="1"/>
  <c r="D3" i="1"/>
  <c r="D2" i="1"/>
  <c r="C4" i="1"/>
  <c r="C2" i="1"/>
  <c r="C3" i="1"/>
  <c r="I2" i="4"/>
  <c r="I2" i="3"/>
  <c r="I2" i="2"/>
  <c r="L3" i="8"/>
  <c r="L6" i="8"/>
  <c r="L7" i="8"/>
  <c r="L10" i="8"/>
  <c r="L11" i="8"/>
  <c r="L12" i="8"/>
  <c r="L13" i="8"/>
  <c r="L17" i="8"/>
  <c r="L18" i="8"/>
  <c r="L19" i="8"/>
  <c r="L20" i="8"/>
  <c r="L21" i="8"/>
  <c r="L22" i="8"/>
  <c r="L23" i="8"/>
  <c r="L24" i="8"/>
  <c r="L28" i="8"/>
  <c r="L29" i="8"/>
  <c r="L30" i="8"/>
  <c r="L31" i="8"/>
  <c r="L32" i="8"/>
  <c r="L33" i="8"/>
  <c r="L38" i="8"/>
  <c r="L39" i="8"/>
  <c r="L2" i="8"/>
  <c r="J4" i="1" l="1"/>
  <c r="I13" i="1"/>
  <c r="I4" i="1"/>
  <c r="L41" i="5"/>
  <c r="L48" i="5"/>
  <c r="L47" i="5"/>
  <c r="L46" i="5"/>
  <c r="L45" i="5"/>
  <c r="L44" i="5"/>
  <c r="L43" i="5"/>
  <c r="L42" i="5"/>
  <c r="L10" i="5"/>
  <c r="L3" i="5"/>
  <c r="L5" i="5"/>
  <c r="L6" i="5"/>
  <c r="L7" i="5"/>
  <c r="L8" i="5"/>
  <c r="L9" i="5"/>
  <c r="L11" i="5"/>
  <c r="L12" i="5"/>
  <c r="L13" i="5"/>
  <c r="L14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I5" i="3"/>
  <c r="I6" i="3"/>
  <c r="I7" i="3"/>
  <c r="I8" i="3"/>
  <c r="I9" i="3"/>
  <c r="I10" i="3"/>
  <c r="I4" i="3"/>
  <c r="I3" i="3"/>
  <c r="I3" i="2"/>
  <c r="I3" i="4"/>
  <c r="I4" i="4"/>
  <c r="I5" i="4"/>
  <c r="I6" i="4"/>
  <c r="I7" i="4"/>
  <c r="I8" i="4"/>
  <c r="I9" i="4"/>
  <c r="I10" i="4"/>
  <c r="F7" i="1" l="1"/>
  <c r="F13" i="1"/>
  <c r="F10" i="1"/>
</calcChain>
</file>

<file path=xl/sharedStrings.xml><?xml version="1.0" encoding="utf-8"?>
<sst xmlns="http://schemas.openxmlformats.org/spreadsheetml/2006/main" count="517" uniqueCount="75">
  <si>
    <t>L</t>
  </si>
  <si>
    <t>Number of events</t>
  </si>
  <si>
    <t>Number of activities</t>
  </si>
  <si>
    <t>Number of variants</t>
  </si>
  <si>
    <t>Number of cases</t>
  </si>
  <si>
    <t>Precision</t>
  </si>
  <si>
    <t>Fitness</t>
  </si>
  <si>
    <t>F1-score</t>
  </si>
  <si>
    <t>t</t>
  </si>
  <si>
    <t>hours</t>
  </si>
  <si>
    <t>minutes</t>
  </si>
  <si>
    <t>performance</t>
  </si>
  <si>
    <t>CRP-&gt;Release B</t>
  </si>
  <si>
    <t>Release A-&gt;Return ER</t>
  </si>
  <si>
    <t>Release A -&gt; Return ER</t>
  </si>
  <si>
    <t>Admission NC-&gt; Release A</t>
  </si>
  <si>
    <t>K</t>
  </si>
  <si>
    <t>C</t>
  </si>
  <si>
    <t>T</t>
  </si>
  <si>
    <t>K'</t>
  </si>
  <si>
    <t>CRP - &gt; Release D</t>
  </si>
  <si>
    <t>CRP -&gt; Release C</t>
  </si>
  <si>
    <t>CRP -&gt; Release D</t>
  </si>
  <si>
    <t>IV Antibiotics -&gt; Leucocytes</t>
  </si>
  <si>
    <t>CRP -&gt;  Release D</t>
  </si>
  <si>
    <t>CRP -&gt;  Release C</t>
  </si>
  <si>
    <t xml:space="preserve">CRP -&gt;  Release </t>
  </si>
  <si>
    <t>time</t>
  </si>
  <si>
    <t>Admission NC -&gt; CRP</t>
  </si>
  <si>
    <t>ER Sepsis Traige -&gt; Leucocytes</t>
  </si>
  <si>
    <t>CRP -&gt; Release A</t>
  </si>
  <si>
    <t>CRP -&gt; Admission NC</t>
  </si>
  <si>
    <t>LaticAcid -&gt; Iv Antibiotics</t>
  </si>
  <si>
    <t>ER Registration -&gt; ER Triage</t>
  </si>
  <si>
    <t>Leucocytes -&gt; CRP</t>
  </si>
  <si>
    <t>ER Registration -&gt; LaticAcid</t>
  </si>
  <si>
    <t>ER Registration -&gt; Leucocytes</t>
  </si>
  <si>
    <t>ER Registration -&gt; CRP</t>
  </si>
  <si>
    <t>LaticAcid -&gt; Admission NC</t>
  </si>
  <si>
    <t>Leucocytes -&gt; IV Liquid</t>
  </si>
  <si>
    <t>Admission IC -&gt; Leucocytes</t>
  </si>
  <si>
    <t>Baseline 1</t>
  </si>
  <si>
    <t>Baseline 2</t>
  </si>
  <si>
    <t>Baseline3</t>
  </si>
  <si>
    <t>Set</t>
  </si>
  <si>
    <t>Set_count</t>
  </si>
  <si>
    <t>Seq_count</t>
  </si>
  <si>
    <t>Seq_time</t>
  </si>
  <si>
    <t>F1-Score</t>
  </si>
  <si>
    <t>seq_time hours</t>
  </si>
  <si>
    <t>runtime</t>
  </si>
  <si>
    <t>total</t>
  </si>
  <si>
    <t>L=1</t>
  </si>
  <si>
    <t>L=2</t>
  </si>
  <si>
    <t>L=4</t>
  </si>
  <si>
    <t>L=8</t>
  </si>
  <si>
    <t>L=16</t>
  </si>
  <si>
    <t>Seq_time_hours</t>
  </si>
  <si>
    <t>Seq_time_minutes</t>
  </si>
  <si>
    <t>cases</t>
  </si>
  <si>
    <t>variants</t>
  </si>
  <si>
    <t>Activities</t>
  </si>
  <si>
    <t>Annonymizer</t>
  </si>
  <si>
    <t>fitness</t>
  </si>
  <si>
    <t>precision (Align ETC1, balanced)</t>
  </si>
  <si>
    <t>f1-score</t>
  </si>
  <si>
    <t>oriiginal</t>
  </si>
  <si>
    <t>CRP -&gt; Leucocytes</t>
  </si>
  <si>
    <t>Admission NC -&gt; Leucocytes</t>
  </si>
  <si>
    <t>set</t>
  </si>
  <si>
    <t>set_count</t>
  </si>
  <si>
    <t>seq_count</t>
  </si>
  <si>
    <t>original</t>
  </si>
  <si>
    <t>mean</t>
  </si>
  <si>
    <t>seq_time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</si>
</sst>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Fill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Fill="1" applyBorder="1"/>
    <xf numFmtId="0" fontId="1" fillId="0" borderId="5" xfId="0" applyFont="1" applyBorder="1"/>
    <xf numFmtId="0" fontId="0" fillId="0" borderId="0" xfId="0" applyFill="1"/>
    <xf numFmtId="0" fontId="0" fillId="3" borderId="0" xfId="0" applyFill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0481461877878"/>
          <c:y val="4.1140726020434309E-2"/>
          <c:w val="0.827086690948868"/>
          <c:h val="0.86384922881017012"/>
        </c:manualLayout>
      </c:layout>
      <c:lineChart>
        <c:grouping val="standard"/>
        <c:varyColors val="0"/>
        <c:ser>
          <c:idx val="0"/>
          <c:order val="0"/>
          <c:tx>
            <c:v>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Blad1!$K$9:$K$11</c:f>
              <c:numCache>
                <c:formatCode>General</c:formatCode>
                <c:ptCount val="3"/>
                <c:pt idx="0">
                  <c:v>0.85899999999999999</c:v>
                </c:pt>
                <c:pt idx="1">
                  <c:v>0.85409999999999997</c:v>
                </c:pt>
                <c:pt idx="2">
                  <c:v>0.85409999999999997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B05-9B64-F3BA134D94A9}"/>
            </c:ext>
          </c:extLst>
        </c:ser>
        <c:ser>
          <c:idx val="1"/>
          <c:order val="1"/>
          <c:tx>
            <c:v>set_count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Blad1!$L$18:$L$20</c:f>
              <c:numCache>
                <c:formatCode>General</c:formatCode>
                <c:ptCount val="3"/>
                <c:pt idx="0">
                  <c:v>0.59767859910119325</c:v>
                </c:pt>
                <c:pt idx="1">
                  <c:v>0.59913197152584341</c:v>
                </c:pt>
                <c:pt idx="2">
                  <c:v>0.60394744300677761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F-4B05-9B64-F3BA134D94A9}"/>
            </c:ext>
          </c:extLst>
        </c:ser>
        <c:ser>
          <c:idx val="2"/>
          <c:order val="2"/>
          <c:tx>
            <c:v>seq_count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Blad1!$L$27:$L$29</c:f>
              <c:numCache>
                <c:formatCode>General</c:formatCode>
                <c:ptCount val="3"/>
                <c:pt idx="0">
                  <c:v>0.60400740580960599</c:v>
                </c:pt>
                <c:pt idx="1">
                  <c:v>0.59295311681879292</c:v>
                </c:pt>
                <c:pt idx="2">
                  <c:v>0.59295311681879292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F-4B05-9B64-F3BA134D94A9}"/>
            </c:ext>
          </c:extLst>
        </c:ser>
        <c:ser>
          <c:idx val="3"/>
          <c:order val="3"/>
          <c:tx>
            <c:v>seq_time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Blad1!$L$39:$L$41</c:f>
              <c:numCache>
                <c:formatCode>General</c:formatCode>
                <c:ptCount val="3"/>
                <c:pt idx="0">
                  <c:v>0.40421287800207456</c:v>
                </c:pt>
                <c:pt idx="1">
                  <c:v>0.40421287800207456</c:v>
                </c:pt>
                <c:pt idx="2">
                  <c:v>0.40421287800207456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F-4B05-9B64-F3BA134D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50320"/>
        <c:axId val="420350976"/>
      </c:lineChart>
      <c:catAx>
        <c:axId val="4203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350976"/>
        <c:crosses val="autoZero"/>
        <c:auto val="1"/>
        <c:lblAlgn val="ctr"/>
        <c:lblOffset val="100"/>
        <c:noMultiLvlLbl val="0"/>
      </c:catAx>
      <c:valAx>
        <c:axId val="420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35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23515967196563"/>
          <c:y val="0.60939604707417871"/>
          <c:w val="0.16088446671210219"/>
          <c:h val="0.2524562220857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Blad1!$H$9:$H$11</c:f>
              <c:numCache>
                <c:formatCode>General</c:formatCode>
                <c:ptCount val="3"/>
                <c:pt idx="0">
                  <c:v>714</c:v>
                </c:pt>
                <c:pt idx="1">
                  <c:v>651</c:v>
                </c:pt>
                <c:pt idx="2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175-9C09-4BCF1D0C9C4B}"/>
            </c:ext>
          </c:extLst>
        </c:ser>
        <c:ser>
          <c:idx val="1"/>
          <c:order val="1"/>
          <c:tx>
            <c:v>set_count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Blad1!$H$18:$H$20</c:f>
              <c:numCache>
                <c:formatCode>General</c:formatCode>
                <c:ptCount val="3"/>
                <c:pt idx="0">
                  <c:v>536</c:v>
                </c:pt>
                <c:pt idx="1">
                  <c:v>536</c:v>
                </c:pt>
                <c:pt idx="2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175-9C09-4BCF1D0C9C4B}"/>
            </c:ext>
          </c:extLst>
        </c:ser>
        <c:ser>
          <c:idx val="2"/>
          <c:order val="2"/>
          <c:tx>
            <c:v>seq_count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Blad1!$H$27:$H$29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175-9C09-4BCF1D0C9C4B}"/>
            </c:ext>
          </c:extLst>
        </c:ser>
        <c:ser>
          <c:idx val="3"/>
          <c:order val="3"/>
          <c:tx>
            <c:v>seq_time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Blad1!$H$39:$H$41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D-4175-9C09-4BCF1D0C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53488"/>
        <c:axId val="436437264"/>
        <c:extLst/>
      </c:lineChart>
      <c:catAx>
        <c:axId val="5592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37264"/>
        <c:crosses val="autoZero"/>
        <c:auto val="1"/>
        <c:lblAlgn val="ctr"/>
        <c:lblOffset val="100"/>
        <c:noMultiLvlLbl val="0"/>
      </c:catAx>
      <c:valAx>
        <c:axId val="436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2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444444444444444E-2"/>
          <c:y val="7.1898148148148155E-2"/>
          <c:w val="0.92188888888888887"/>
          <c:h val="0.80109470691163609"/>
        </c:manualLayout>
      </c:layout>
      <c:barChart>
        <c:barDir val="bar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Blad1!$H$12</c:f>
              <c:numCache>
                <c:formatCode>General</c:formatCode>
                <c:ptCount val="1"/>
                <c:pt idx="0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47E8-BF46-ECAD4A7B306C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Blad1!$H$21</c:f>
              <c:numCache>
                <c:formatCode>General</c:formatCode>
                <c:ptCount val="1"/>
                <c:pt idx="0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4-47E8-BF46-ECAD4A7B306C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Blad1!$H$30</c:f>
              <c:numCache>
                <c:formatCode>General</c:formatCode>
                <c:ptCount val="1"/>
                <c:pt idx="0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4-47E8-BF46-ECAD4A7B306C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Blad1!$H$42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4-47E8-BF46-ECAD4A7B306C}"/>
            </c:ext>
          </c:extLst>
        </c:ser>
        <c:ser>
          <c:idx val="4"/>
          <c:order val="4"/>
          <c:tx>
            <c:v>original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Blad1!$R$3</c:f>
              <c:numCache>
                <c:formatCode>General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4-47E8-BF46-ECAD4A7B306C}"/>
            </c:ext>
          </c:extLst>
        </c:ser>
        <c:ser>
          <c:idx val="5"/>
          <c:order val="5"/>
          <c:tx>
            <c:v>Baseline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Baseline1!$E$2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4-47E8-BF46-ECAD4A7B306C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Baseline2!$E$2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4-47E8-BF46-ECAD4A7B306C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'Baseline 3'!$E$2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B4-47E8-BF46-ECAD4A7B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36442184"/>
        <c:axId val="436435296"/>
      </c:barChart>
      <c:catAx>
        <c:axId val="436442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36435296"/>
        <c:crosses val="autoZero"/>
        <c:auto val="1"/>
        <c:lblAlgn val="ctr"/>
        <c:lblOffset val="100"/>
        <c:noMultiLvlLbl val="0"/>
      </c:catAx>
      <c:valAx>
        <c:axId val="436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42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1303587051617"/>
          <c:y val="0.202545202682998"/>
          <c:w val="0.5346850393700787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5.0925925925925923E-2"/>
          <c:w val="0.90643985126859139"/>
          <c:h val="0.8278550597841936"/>
        </c:manualLayout>
      </c:layout>
      <c:barChart>
        <c:barDir val="bar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Blad1!$Q$3</c:f>
              <c:numCache>
                <c:formatCode>General</c:formatCode>
                <c:ptCount val="1"/>
                <c:pt idx="0">
                  <c:v>0.56010000000000004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65D-85AB-3373C14B1D42}"/>
            </c:ext>
          </c:extLst>
        </c:ser>
        <c:ser>
          <c:idx val="1"/>
          <c:order val="1"/>
          <c:tx>
            <c:v>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Blad1!$L$12</c:f>
              <c:numCache>
                <c:formatCode>General</c:formatCode>
                <c:ptCount val="1"/>
                <c:pt idx="0">
                  <c:v>0.56173428959487626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0-465D-85AB-3373C14B1D42}"/>
            </c:ext>
          </c:extLst>
        </c:ser>
        <c:ser>
          <c:idx val="2"/>
          <c:order val="2"/>
          <c:tx>
            <c:v>set_count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Blad1!$L$21</c:f>
              <c:numCache>
                <c:formatCode>General</c:formatCode>
                <c:ptCount val="1"/>
                <c:pt idx="0">
                  <c:v>0.60025267121127135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0-465D-85AB-3373C14B1D42}"/>
            </c:ext>
          </c:extLst>
        </c:ser>
        <c:ser>
          <c:idx val="3"/>
          <c:order val="3"/>
          <c:tx>
            <c:v>seq_count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Blad1!$L$30</c:f>
              <c:numCache>
                <c:formatCode>General</c:formatCode>
                <c:ptCount val="1"/>
                <c:pt idx="0">
                  <c:v>0.59663787981573069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0-465D-85AB-3373C14B1D42}"/>
            </c:ext>
          </c:extLst>
        </c:ser>
        <c:ser>
          <c:idx val="4"/>
          <c:order val="4"/>
          <c:tx>
            <c:v>seq_time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Blad1!$L$42</c:f>
              <c:numCache>
                <c:formatCode>General</c:formatCode>
                <c:ptCount val="1"/>
                <c:pt idx="0">
                  <c:v>0.40421287800207456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0-465D-85AB-3373C14B1D42}"/>
            </c:ext>
          </c:extLst>
        </c:ser>
        <c:ser>
          <c:idx val="5"/>
          <c:order val="5"/>
          <c:tx>
            <c:v>Baseline1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Baseline1!$I$2</c:f>
              <c:numCache>
                <c:formatCode>General</c:formatCode>
                <c:ptCount val="1"/>
                <c:pt idx="0">
                  <c:v>0.75799824583385533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0-465D-85AB-3373C14B1D42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Baseline2!$I$2</c:f>
              <c:numCache>
                <c:formatCode>General</c:formatCode>
                <c:ptCount val="1"/>
                <c:pt idx="0">
                  <c:v>0.80698727183029106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0-465D-85AB-3373C14B1D42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'Baseline 3'!$H$2</c:f>
              <c:numCache>
                <c:formatCode>General</c:formatCode>
                <c:ptCount val="1"/>
                <c:pt idx="0">
                  <c:v>0.88109999999999999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20-465D-85AB-3373C14B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26688"/>
        <c:axId val="562627672"/>
      </c:barChart>
      <c:catAx>
        <c:axId val="562626688"/>
        <c:scaling>
          <c:orientation val="minMax"/>
        </c:scaling>
        <c:delete val="1"/>
        <c:axPos val="l"/>
        <c:majorTickMark val="none"/>
        <c:minorTickMark val="none"/>
        <c:tickLblPos val="nextTo"/>
        <c:crossAx val="562627672"/>
        <c:crosses val="autoZero"/>
        <c:auto val="1"/>
        <c:lblAlgn val="ctr"/>
        <c:lblOffset val="100"/>
        <c:noMultiLvlLbl val="0"/>
      </c:catAx>
      <c:valAx>
        <c:axId val="5626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2626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43985126859139"/>
          <c:y val="0.25694225721784775"/>
          <c:w val="0.15033792650918634"/>
          <c:h val="0.625004374453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Minimal</a:t>
            </a:r>
            <a:r>
              <a:rPr lang="nl-NL" baseline="0"/>
              <a:t> configuration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6557096343187742E-2"/>
          <c:y val="8.1407510411375048E-2"/>
          <c:w val="0.80724340264715688"/>
          <c:h val="0.78866705040666518"/>
        </c:manualLayout>
      </c:layout>
      <c:lineChart>
        <c:grouping val="standard"/>
        <c:varyColors val="0"/>
        <c:ser>
          <c:idx val="0"/>
          <c:order val="0"/>
          <c:tx>
            <c:v>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Blad1!$L$2:$L$4</c15:sqref>
                  </c15:fullRef>
                </c:ext>
              </c:extLst>
              <c:f>Blad1!$L$2:$L$4</c:f>
              <c:numCache>
                <c:formatCode>General</c:formatCode>
                <c:ptCount val="3"/>
                <c:pt idx="0">
                  <c:v>0.5515750059246386</c:v>
                </c:pt>
                <c:pt idx="1">
                  <c:v>0.56144619709511179</c:v>
                </c:pt>
                <c:pt idx="2">
                  <c:v>0.56025873524583758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0-4BDB-B81F-3FA96E8828FD}"/>
            </c:ext>
          </c:extLst>
        </c:ser>
        <c:ser>
          <c:idx val="1"/>
          <c:order val="1"/>
          <c:tx>
            <c:v>set_count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Blad1!$L$14:$L$16</c15:sqref>
                  </c15:fullRef>
                </c:ext>
              </c:extLst>
              <c:f>Blad1!$L$14:$L$16</c:f>
              <c:numCache>
                <c:formatCode>General</c:formatCode>
                <c:ptCount val="3"/>
                <c:pt idx="0">
                  <c:v>0.5681446386323743</c:v>
                </c:pt>
                <c:pt idx="1">
                  <c:v>0.55762955892540977</c:v>
                </c:pt>
                <c:pt idx="2">
                  <c:v>0.55980367296757338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0-4BDB-B81F-3FA96E8828FD}"/>
            </c:ext>
          </c:extLst>
        </c:ser>
        <c:ser>
          <c:idx val="2"/>
          <c:order val="2"/>
          <c:tx>
            <c:v>seq_count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Blad1!$L$23:$L$26</c15:sqref>
                  </c15:fullRef>
                </c:ext>
              </c:extLst>
              <c:f>Blad1!$L$23:$L$25</c:f>
              <c:numCache>
                <c:formatCode>General</c:formatCode>
                <c:ptCount val="3"/>
                <c:pt idx="0">
                  <c:v>0.56952721220977431</c:v>
                </c:pt>
                <c:pt idx="1">
                  <c:v>0.56216504743212303</c:v>
                </c:pt>
                <c:pt idx="2">
                  <c:v>0.56109265656979124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0-4BDB-B81F-3FA96E8828FD}"/>
            </c:ext>
          </c:extLst>
        </c:ser>
        <c:ser>
          <c:idx val="3"/>
          <c:order val="3"/>
          <c:tx>
            <c:v>seq_time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Blad1!$L$32:$L$34</c15:sqref>
                  </c15:fullRef>
                </c:ext>
              </c:extLst>
              <c:f>Blad1!$L$32:$L$34</c:f>
              <c:numCache>
                <c:formatCode>General</c:formatCode>
                <c:ptCount val="3"/>
                <c:pt idx="0">
                  <c:v>0.4677751318764129</c:v>
                </c:pt>
                <c:pt idx="1">
                  <c:v>0.4677751318764129</c:v>
                </c:pt>
                <c:pt idx="2">
                  <c:v>0.46781798091411347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0-4BDB-B81F-3FA96E88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54648"/>
        <c:axId val="436449400"/>
      </c:lineChart>
      <c:catAx>
        <c:axId val="43645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49400"/>
        <c:crosses val="autoZero"/>
        <c:auto val="1"/>
        <c:lblAlgn val="ctr"/>
        <c:lblOffset val="100"/>
        <c:noMultiLvlLbl val="0"/>
      </c:catAx>
      <c:valAx>
        <c:axId val="436449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5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964279382704836"/>
          <c:y val="0.57780815380120543"/>
          <c:w val="0.14988493818832777"/>
          <c:h val="0.19480660253981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66666666666676E-2"/>
          <c:y val="0.15523148148148147"/>
          <c:w val="0.92466666666666664"/>
          <c:h val="0.75016878098571016"/>
        </c:manualLayout>
      </c:layout>
      <c:barChart>
        <c:barDir val="bar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Blad1!$H$5</c:f>
              <c:numCache>
                <c:formatCode>General</c:formatCode>
                <c:ptCount val="1"/>
                <c:pt idx="0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451B-8523-B31254810C8C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Blad1!$H$17</c:f>
              <c:numCache>
                <c:formatCode>General</c:formatCode>
                <c:ptCount val="1"/>
                <c:pt idx="0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5-451B-8523-B31254810C8C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Blad1!$H$26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5-451B-8523-B31254810C8C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Blad1!$H$35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5-451B-8523-B31254810C8C}"/>
            </c:ext>
          </c:extLst>
        </c:ser>
        <c:ser>
          <c:idx val="4"/>
          <c:order val="4"/>
          <c:tx>
            <c:v>original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Blad1!$R$3</c:f>
              <c:numCache>
                <c:formatCode>General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5-451B-8523-B31254810C8C}"/>
            </c:ext>
          </c:extLst>
        </c:ser>
        <c:ser>
          <c:idx val="5"/>
          <c:order val="5"/>
          <c:tx>
            <c:v>Baseline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Baseline1!$E$2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5-451B-8523-B31254810C8C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Baseline2!$E$2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5-451B-8523-B31254810C8C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'Baseline 3'!$E$2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5-451B-8523-B3125481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36442184"/>
        <c:axId val="436435296"/>
      </c:barChart>
      <c:catAx>
        <c:axId val="436442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36435296"/>
        <c:crosses val="autoZero"/>
        <c:auto val="1"/>
        <c:lblAlgn val="ctr"/>
        <c:lblOffset val="100"/>
        <c:noMultiLvlLbl val="0"/>
      </c:catAx>
      <c:valAx>
        <c:axId val="436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42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1303587051617"/>
          <c:y val="0.28124890638670169"/>
          <c:w val="0.5346850393700787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Mean Minimal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Blad1!$Q$3</c:f>
              <c:numCache>
                <c:formatCode>General</c:formatCode>
                <c:ptCount val="1"/>
                <c:pt idx="0">
                  <c:v>0.56010000000000004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9-4512-B11E-1FFD3F616A70}"/>
            </c:ext>
          </c:extLst>
        </c:ser>
        <c:ser>
          <c:idx val="1"/>
          <c:order val="1"/>
          <c:tx>
            <c:v>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Blad1!$L$5</c:f>
              <c:numCache>
                <c:formatCode>General</c:formatCode>
                <c:ptCount val="1"/>
                <c:pt idx="0">
                  <c:v>0.55775997942186262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9-4512-B11E-1FFD3F616A70}"/>
            </c:ext>
          </c:extLst>
        </c:ser>
        <c:ser>
          <c:idx val="2"/>
          <c:order val="2"/>
          <c:tx>
            <c:v>set_count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Blad1!$L$17</c:f>
              <c:numCache>
                <c:formatCode>General</c:formatCode>
                <c:ptCount val="1"/>
                <c:pt idx="0">
                  <c:v>0.56185929017511915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9-4512-B11E-1FFD3F616A70}"/>
            </c:ext>
          </c:extLst>
        </c:ser>
        <c:ser>
          <c:idx val="3"/>
          <c:order val="3"/>
          <c:tx>
            <c:v>seq_count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Blad1!$L$26</c:f>
              <c:numCache>
                <c:formatCode>General</c:formatCode>
                <c:ptCount val="1"/>
                <c:pt idx="0">
                  <c:v>0.56426163873722956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9-4512-B11E-1FFD3F616A70}"/>
            </c:ext>
          </c:extLst>
        </c:ser>
        <c:ser>
          <c:idx val="4"/>
          <c:order val="4"/>
          <c:tx>
            <c:v>seq_time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Blad1!$L$35</c:f>
              <c:numCache>
                <c:formatCode>General</c:formatCode>
                <c:ptCount val="1"/>
                <c:pt idx="0">
                  <c:v>0.46778941488897979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9-4512-B11E-1FFD3F616A70}"/>
            </c:ext>
          </c:extLst>
        </c:ser>
        <c:ser>
          <c:idx val="5"/>
          <c:order val="5"/>
          <c:tx>
            <c:v>Baseline1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Baseline1!$I$2</c:f>
              <c:numCache>
                <c:formatCode>General</c:formatCode>
                <c:ptCount val="1"/>
                <c:pt idx="0">
                  <c:v>0.75799824583385533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9-4512-B11E-1FFD3F616A70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Baseline2!$I$2</c:f>
              <c:numCache>
                <c:formatCode>General</c:formatCode>
                <c:ptCount val="1"/>
                <c:pt idx="0">
                  <c:v>0.80698727183029106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9-4512-B11E-1FFD3F616A70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'Baseline 3'!$H$2</c:f>
              <c:numCache>
                <c:formatCode>General</c:formatCode>
                <c:ptCount val="1"/>
                <c:pt idx="0">
                  <c:v>0.88109999999999999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9-4512-B11E-1FFD3F61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26688"/>
        <c:axId val="562627672"/>
      </c:barChart>
      <c:catAx>
        <c:axId val="562626688"/>
        <c:scaling>
          <c:orientation val="minMax"/>
        </c:scaling>
        <c:delete val="1"/>
        <c:axPos val="l"/>
        <c:majorTickMark val="none"/>
        <c:minorTickMark val="none"/>
        <c:tickLblPos val="nextTo"/>
        <c:crossAx val="562627672"/>
        <c:crosses val="autoZero"/>
        <c:auto val="1"/>
        <c:lblAlgn val="ctr"/>
        <c:lblOffset val="100"/>
        <c:noMultiLvlLbl val="0"/>
      </c:catAx>
      <c:valAx>
        <c:axId val="5626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2626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Blad1!$H$2:$H$4</c:f>
              <c:numCache>
                <c:formatCode>General</c:formatCode>
                <c:ptCount val="3"/>
                <c:pt idx="0">
                  <c:v>719</c:v>
                </c:pt>
                <c:pt idx="1">
                  <c:v>722</c:v>
                </c:pt>
                <c:pt idx="2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054-BD19-8C0E2660B6FD}"/>
            </c:ext>
          </c:extLst>
        </c:ser>
        <c:ser>
          <c:idx val="1"/>
          <c:order val="1"/>
          <c:tx>
            <c:v>set_count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Blad1!$H$14:$H$16</c:f>
              <c:numCache>
                <c:formatCode>General</c:formatCode>
                <c:ptCount val="3"/>
                <c:pt idx="0">
                  <c:v>757</c:v>
                </c:pt>
                <c:pt idx="1">
                  <c:v>757</c:v>
                </c:pt>
                <c:pt idx="2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054-BD19-8C0E2660B6FD}"/>
            </c:ext>
          </c:extLst>
        </c:ser>
        <c:ser>
          <c:idx val="2"/>
          <c:order val="2"/>
          <c:tx>
            <c:v>seq_count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Blad1!$H$23:$H$25</c:f>
              <c:numCache>
                <c:formatCode>General</c:formatCode>
                <c:ptCount val="3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054-BD19-8C0E2660B6FD}"/>
            </c:ext>
          </c:extLst>
        </c:ser>
        <c:ser>
          <c:idx val="3"/>
          <c:order val="3"/>
          <c:tx>
            <c:v>seq_time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Blad1!$H$32:$H$34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3-4054-BD19-8C0E2660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53488"/>
        <c:axId val="4364372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original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Blad1!$R$3:$R$5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C3-4054-BD19-8C0E2660B6FD}"/>
                  </c:ext>
                </c:extLst>
              </c15:ser>
            </c15:filteredLineSeries>
          </c:ext>
        </c:extLst>
      </c:lineChart>
      <c:catAx>
        <c:axId val="5592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37264"/>
        <c:crosses val="autoZero"/>
        <c:auto val="1"/>
        <c:lblAlgn val="ctr"/>
        <c:lblOffset val="100"/>
        <c:noMultiLvlLbl val="0"/>
      </c:catAx>
      <c:valAx>
        <c:axId val="436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2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19050</xdr:rowOff>
    </xdr:from>
    <xdr:to>
      <xdr:col>13</xdr:col>
      <xdr:colOff>280987</xdr:colOff>
      <xdr:row>28</xdr:row>
      <xdr:rowOff>176212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C40D07F-C213-421E-A23C-40E538859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3" name="Grafiek 3">
          <a:extLst>
            <a:ext uri="{FF2B5EF4-FFF2-40B4-BE49-F238E27FC236}">
              <a16:creationId xmlns:a16="http://schemas.microsoft.com/office/drawing/2014/main" id="{F74012B7-890D-48C6-A189-CB98921E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5</xdr:row>
      <xdr:rowOff>28575</xdr:rowOff>
    </xdr:from>
    <xdr:to>
      <xdr:col>9</xdr:col>
      <xdr:colOff>409575</xdr:colOff>
      <xdr:row>19</xdr:row>
      <xdr:rowOff>104775</xdr:rowOff>
    </xdr:to>
    <xdr:graphicFrame macro="">
      <xdr:nvGraphicFramePr>
        <xdr:cNvPr id="4" name="Grafiek 5">
          <a:extLst>
            <a:ext uri="{FF2B5EF4-FFF2-40B4-BE49-F238E27FC236}">
              <a16:creationId xmlns:a16="http://schemas.microsoft.com/office/drawing/2014/main" id="{40A00794-E27D-4804-A939-0BF9E522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304800</xdr:colOff>
      <xdr:row>46</xdr:row>
      <xdr:rowOff>76200</xdr:rowOff>
    </xdr:to>
    <xdr:graphicFrame macro="">
      <xdr:nvGraphicFramePr>
        <xdr:cNvPr id="6" name="Grafiek 4">
          <a:extLst>
            <a:ext uri="{FF2B5EF4-FFF2-40B4-BE49-F238E27FC236}">
              <a16:creationId xmlns:a16="http://schemas.microsoft.com/office/drawing/2014/main" id="{47F33A53-E4C1-47A2-813C-43D568B4D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</xdr:row>
      <xdr:rowOff>133350</xdr:rowOff>
    </xdr:from>
    <xdr:to>
      <xdr:col>11</xdr:col>
      <xdr:colOff>38100</xdr:colOff>
      <xdr:row>27</xdr:row>
      <xdr:rowOff>152399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8242001-C40D-4F6D-89D8-0875BE96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138112</xdr:colOff>
      <xdr:row>5</xdr:row>
      <xdr:rowOff>23812</xdr:rowOff>
    </xdr:from>
    <xdr:to>
      <xdr:col>21</xdr:col>
      <xdr:colOff>442912</xdr:colOff>
      <xdr:row>19</xdr:row>
      <xdr:rowOff>100012</xdr:rowOff>
    </xdr:to>
    <xdr:graphicFrame macro="">
      <xdr:nvGraphicFramePr>
        <xdr:cNvPr id="3" name="Grafiek 5">
          <a:extLst>
            <a:ext uri="{FF2B5EF4-FFF2-40B4-BE49-F238E27FC236}">
              <a16:creationId xmlns:a16="http://schemas.microsoft.com/office/drawing/2014/main" id="{F79E4E8E-3815-447E-9A47-674DA27F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214312</xdr:colOff>
      <xdr:row>18</xdr:row>
      <xdr:rowOff>128587</xdr:rowOff>
    </xdr:from>
    <xdr:to>
      <xdr:col>32</xdr:col>
      <xdr:colOff>519112</xdr:colOff>
      <xdr:row>33</xdr:row>
      <xdr:rowOff>14287</xdr:rowOff>
    </xdr:to>
    <xdr:graphicFrame macro="">
      <xdr:nvGraphicFramePr>
        <xdr:cNvPr id="4" name="Grafiek 4">
          <a:extLst>
            <a:ext uri="{FF2B5EF4-FFF2-40B4-BE49-F238E27FC236}">
              <a16:creationId xmlns:a16="http://schemas.microsoft.com/office/drawing/2014/main" id="{5F9BC0FF-5A6C-4E99-840E-96D60701D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352425</xdr:colOff>
      <xdr:row>30</xdr:row>
      <xdr:rowOff>100012</xdr:rowOff>
    </xdr:from>
    <xdr:to>
      <xdr:col>28</xdr:col>
      <xdr:colOff>47625</xdr:colOff>
      <xdr:row>44</xdr:row>
      <xdr:rowOff>176212</xdr:rowOff>
    </xdr:to>
    <xdr:graphicFrame macro="">
      <xdr:nvGraphicFramePr>
        <xdr:cNvPr id="5" name="Grafiek 3">
          <a:extLst>
            <a:ext uri="{FF2B5EF4-FFF2-40B4-BE49-F238E27FC236}">
              <a16:creationId xmlns:a16="http://schemas.microsoft.com/office/drawing/2014/main" id="{A713A437-DF01-4EA6-84F2-EFD07FE57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workbookViewId="0">
      <selection activeCell="T12" sqref="T12"/>
    </sheetView>
  </sheetViews>
  <sheetFormatPr defaultRowHeight="15" x14ac:dyDescent="0.25"/>
  <cols>
    <col min="2" max="3" width="10" bestFit="1" customWidth="1"/>
    <col min="4" max="4" width="9.5703125" bestFit="1" customWidth="1"/>
    <col min="6" max="6" width="9.85546875" bestFit="1" customWidth="1"/>
    <col min="7" max="7" width="10.28515625" bestFit="1" customWidth="1"/>
    <col min="8" max="8" width="12" bestFit="1" customWidth="1"/>
    <col min="9" max="9" width="15.5703125" bestFit="1" customWidth="1"/>
    <col min="10" max="10" width="14.85546875" bestFit="1" customWidth="1"/>
  </cols>
  <sheetData>
    <row r="1" spans="1:20" x14ac:dyDescent="0.25">
      <c r="A1" s="9" t="s">
        <v>16</v>
      </c>
      <c r="B1" s="9"/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49</v>
      </c>
    </row>
    <row r="2" spans="1:20" x14ac:dyDescent="0.25">
      <c r="A2" s="10">
        <v>10</v>
      </c>
      <c r="B2" t="s">
        <v>5</v>
      </c>
      <c r="C2">
        <f>Baseline1!G2</f>
        <v>0.97699999999999998</v>
      </c>
      <c r="D2">
        <f>Baseline2!G2</f>
        <v>0.86639999999999995</v>
      </c>
      <c r="E2">
        <f>'Baseline 3'!G2</f>
        <v>0.48759999999999998</v>
      </c>
      <c r="F2">
        <f>SUM(Set!J14:J17,Set!J2:J7,Set!J24:J25,Set!J32:J33,Set!J42:J43)/13</f>
        <v>0.48692307692307701</v>
      </c>
      <c r="I2">
        <f>SUM(time!J2:J7,time!J17:J20,time!J28:J31)/12</f>
        <v>0.9000583333333334</v>
      </c>
      <c r="J2">
        <f>SUM(time!J2,time!J6,time!J17,time!J19,time!J28,time!J30)/6</f>
        <v>0.7670499999999999</v>
      </c>
    </row>
    <row r="3" spans="1:20" x14ac:dyDescent="0.25">
      <c r="A3" s="11"/>
      <c r="B3" t="s">
        <v>6</v>
      </c>
      <c r="C3">
        <f>Baseline1!H2</f>
        <v>0.61919999999999997</v>
      </c>
      <c r="D3">
        <f>Baseline2!H2</f>
        <v>0.75519999999999998</v>
      </c>
      <c r="E3">
        <f>'Baseline 3'!H2</f>
        <v>0.88109999999999999</v>
      </c>
      <c r="F3">
        <f>SUM(Set!K2:K7,Set!K14:K17,Set!K24:K25,Set!K32:K33,Set!K42:K43)/13</f>
        <v>1.0919230769230768</v>
      </c>
      <c r="I3">
        <f>SUM(time!K2:K7,time!K17:K20,time!K28:K31)/12</f>
        <v>0.5577833333333333</v>
      </c>
      <c r="J3">
        <f>SUM(time!K28,time!K30,time!K19,time!K17,time!K6,time!K2)/6</f>
        <v>0.40863333333333335</v>
      </c>
    </row>
    <row r="4" spans="1:20" x14ac:dyDescent="0.25">
      <c r="A4" s="11"/>
      <c r="B4" t="s">
        <v>48</v>
      </c>
      <c r="C4">
        <f>Baseline1!I2</f>
        <v>0.75799824583385533</v>
      </c>
      <c r="D4">
        <f>Baseline2!I2</f>
        <v>0.80698727183029106</v>
      </c>
      <c r="E4">
        <f>'Baseline 3'!I2</f>
        <v>0.62778455468692917</v>
      </c>
      <c r="F4" s="8">
        <f>SUM(Set!K2:K7,Set!K14:K17,Set!K24:K25,Set!K32:K33,Set!K42:K43)/13</f>
        <v>1.0919230769230768</v>
      </c>
      <c r="I4">
        <f>SUM(time!L2:L7,time!L17:L20,time!L28:L31)/12</f>
        <v>0.65276088511784358</v>
      </c>
      <c r="J4">
        <f>SUM(time!L2,time!L6,time!L17,time!L19,time!L28,time!L30)/6</f>
        <v>0.48181540019596691</v>
      </c>
    </row>
    <row r="5" spans="1:20" x14ac:dyDescent="0.25">
      <c r="A5" s="11">
        <v>20</v>
      </c>
      <c r="B5" t="s">
        <v>5</v>
      </c>
      <c r="C5">
        <f>Baseline1!G3</f>
        <v>1</v>
      </c>
      <c r="D5">
        <f>SUM(Baseline2!G3:G4)/2</f>
        <v>0.58930000000000005</v>
      </c>
      <c r="E5">
        <f>SUM('Baseline 3'!G3:G4)/2</f>
        <v>0.50469999999999993</v>
      </c>
      <c r="F5">
        <f>SUM(Set!J8:J9,Set!J18:J19,Set!J26:J27,Set!J34:J35,Set!J44:J45)/10</f>
        <v>0.4063199999999999</v>
      </c>
    </row>
    <row r="6" spans="1:20" x14ac:dyDescent="0.25">
      <c r="A6" s="11"/>
      <c r="B6" t="s">
        <v>6</v>
      </c>
      <c r="C6">
        <f>Baseline1!H3</f>
        <v>0.53178999999999998</v>
      </c>
      <c r="D6">
        <f>SUM(Baseline2!H3:H4)/2</f>
        <v>0.93559999999999999</v>
      </c>
      <c r="E6">
        <f>SUM('Baseline 3'!H3:H4)/2</f>
        <v>0.86650000000000005</v>
      </c>
      <c r="F6">
        <f>SUM(Set!K8:K9,Set!K18:K19,Set!K26:K27,Set!K34:K35,Set!K44:K45)/10</f>
        <v>0.88178999999999996</v>
      </c>
    </row>
    <row r="7" spans="1:20" x14ac:dyDescent="0.25">
      <c r="A7" s="11"/>
      <c r="B7" t="s">
        <v>48</v>
      </c>
      <c r="C7">
        <f>Baseline1!I3</f>
        <v>0.6943379967227884</v>
      </c>
      <c r="D7" s="8">
        <f>SUM(Baseline2!I3:I4)/2</f>
        <v>0.72312817889697689</v>
      </c>
      <c r="E7" s="15">
        <f>SUM('Baseline 3'!I3:I4)/2</f>
        <v>0.63786834017892025</v>
      </c>
      <c r="F7">
        <f>SUM(Set!L8:L9,Set!L18:L19,Set!L26:L27,Set!L34:L35,Set!L44:L45)/10</f>
        <v>0.55516776360140574</v>
      </c>
    </row>
    <row r="8" spans="1:20" x14ac:dyDescent="0.25">
      <c r="A8" s="11">
        <v>40</v>
      </c>
      <c r="B8" t="s">
        <v>5</v>
      </c>
      <c r="C8">
        <v>0</v>
      </c>
      <c r="D8">
        <f>SUM(Baseline2!G5,Baseline2!G6)/2</f>
        <v>0.96679999999999999</v>
      </c>
      <c r="E8">
        <f>SUM('Baseline 3'!G5:G6)/2</f>
        <v>0.54579999999999995</v>
      </c>
      <c r="F8">
        <f>SUM(Set!J10:J11,Set!J20:J21,Set!J28:J29,Set!J36:J37,Set!J46:J47)/10</f>
        <v>0.42019000000000001</v>
      </c>
    </row>
    <row r="9" spans="1:20" x14ac:dyDescent="0.25">
      <c r="A9" s="11"/>
      <c r="B9" t="s">
        <v>6</v>
      </c>
      <c r="C9">
        <v>0</v>
      </c>
      <c r="D9">
        <f>SUM(Baseline2!H5:H6)/2</f>
        <v>0.74209999999999998</v>
      </c>
      <c r="E9">
        <f>SUM('Baseline 3'!H5:H6)/2</f>
        <v>0.89459999999999995</v>
      </c>
      <c r="F9">
        <f>SUM(Set!K10:K11,Set!K20:K21,Set!K28:K29,Set!K36:K37,Set!K46:K47)/10</f>
        <v>0.89484000000000008</v>
      </c>
    </row>
    <row r="10" spans="1:20" x14ac:dyDescent="0.25">
      <c r="A10" s="11"/>
      <c r="B10" t="s">
        <v>48</v>
      </c>
      <c r="C10">
        <v>0</v>
      </c>
      <c r="D10" s="8">
        <f>SUM(Baseline2!I5:I6)/2</f>
        <v>0.83967731289133374</v>
      </c>
      <c r="E10" s="15">
        <f>SUM('Baseline 3'!I5:I6)/2</f>
        <v>0.67796817550680355</v>
      </c>
      <c r="F10" s="14">
        <f>SUM(Set!L10:L11,Set!L20:L21,Set!L28:L29,Set!L36:L37,Set!L46:L47)/10</f>
        <v>0.5722268458362032</v>
      </c>
    </row>
    <row r="11" spans="1:20" x14ac:dyDescent="0.25">
      <c r="A11" s="11">
        <v>80</v>
      </c>
      <c r="B11" t="s">
        <v>5</v>
      </c>
      <c r="C11">
        <v>0</v>
      </c>
      <c r="D11">
        <f>SUM(Baseline2!G7:G8)/2</f>
        <v>1</v>
      </c>
      <c r="E11">
        <f>SUM('Baseline 3'!G7:G8)/2</f>
        <v>0.79120000000000001</v>
      </c>
      <c r="F11">
        <f>SUM(Set!J22:J23,Set!J12:J13,Set!J30:J31,Set!J38:J41,Set!J48:J51)/10</f>
        <v>0.59525000000000006</v>
      </c>
      <c r="I11">
        <f>SUM(time!J10:J13,time!J21:J24,time!J32:J39)/12</f>
        <v>1.2274666666666667</v>
      </c>
      <c r="L11" t="s">
        <v>62</v>
      </c>
      <c r="M11" t="s">
        <v>0</v>
      </c>
      <c r="N11" t="s">
        <v>16</v>
      </c>
      <c r="O11" t="s">
        <v>17</v>
      </c>
      <c r="P11" t="s">
        <v>19</v>
      </c>
      <c r="Q11" t="s">
        <v>8</v>
      </c>
      <c r="R11" t="s">
        <v>63</v>
      </c>
      <c r="S11" t="s">
        <v>64</v>
      </c>
      <c r="T11" t="s">
        <v>65</v>
      </c>
    </row>
    <row r="12" spans="1:20" x14ac:dyDescent="0.25">
      <c r="A12" s="11"/>
      <c r="B12" t="s">
        <v>6</v>
      </c>
      <c r="C12">
        <v>0</v>
      </c>
      <c r="D12">
        <f>SUM(Baseline2!H7:H8)/2</f>
        <v>0.59650000000000003</v>
      </c>
      <c r="E12">
        <f>SUM('Baseline 3'!H7:H8)/2</f>
        <v>0.76178000000000001</v>
      </c>
      <c r="F12">
        <f>SUM(Set!K12:K13,Set!K22:K23,Set!K30:K31,Set!K38:K41,Set!K48:K51)/10</f>
        <v>1.2421500000000003</v>
      </c>
      <c r="I12">
        <f>SUM(time!K10:K13,time!K21:K24,time!K32:K39)/12</f>
        <v>0.47704166666666675</v>
      </c>
      <c r="L12" t="s">
        <v>66</v>
      </c>
      <c r="R12">
        <v>0.90180000000000005</v>
      </c>
      <c r="S12">
        <v>0.40620000000000001</v>
      </c>
      <c r="T12">
        <f>2*R12*S12/(R12+S12)</f>
        <v>0.56010880733944957</v>
      </c>
    </row>
    <row r="13" spans="1:20" x14ac:dyDescent="0.25">
      <c r="A13" s="11"/>
      <c r="B13" t="s">
        <v>48</v>
      </c>
      <c r="C13">
        <v>0</v>
      </c>
      <c r="D13">
        <f>SUM(Baseline2!I7:I8)/2</f>
        <v>0.74725963044159105</v>
      </c>
      <c r="E13" s="8">
        <f>SUM('Baseline 3'!I7:I8)/2</f>
        <v>0.7762113304743139</v>
      </c>
      <c r="F13" s="14">
        <f>SUM(Set!L12:L13,Set!L22:L23,Set!L30:L31,Set!L38:L41,Set!L48:L51)/10</f>
        <v>0.80455863426725194</v>
      </c>
      <c r="I13">
        <f>SUM(time!L21:L24,time!L10:L13,time!L32:L39)/12</f>
        <v>0.65084467871134688</v>
      </c>
    </row>
    <row r="16" spans="1:20" x14ac:dyDescent="0.25">
      <c r="A16" s="13" t="s">
        <v>50</v>
      </c>
      <c r="B16" s="9" t="s">
        <v>44</v>
      </c>
      <c r="C16" s="9" t="s">
        <v>45</v>
      </c>
      <c r="D16" s="9" t="s">
        <v>46</v>
      </c>
      <c r="E16" s="9" t="s">
        <v>47</v>
      </c>
      <c r="F16" s="9" t="s">
        <v>57</v>
      </c>
      <c r="G16" s="12" t="s">
        <v>58</v>
      </c>
    </row>
    <row r="17" spans="1:10" x14ac:dyDescent="0.25">
      <c r="A17" s="11" t="s">
        <v>51</v>
      </c>
      <c r="B17">
        <f>SUM(Set!N2:N51)/43</f>
        <v>4.7229964400446693</v>
      </c>
      <c r="E17">
        <f>SUM(time!N2:N39)/24</f>
        <v>76.319698234399155</v>
      </c>
      <c r="F17">
        <f>SUM(time!N2,time!N6,time!N10,time!N12,time!N17,time!N19,time!N21,time!N23,time!N28,time!N30,time!N32,time!N38)/12</f>
        <v>10.677358865737915</v>
      </c>
      <c r="G17">
        <f>SUM(time!N3,time!N7,time!N11,time!N13,time!N18,time!N20,time!N22,time!N24,time!N29,time!N31,time!N33,time!N39)/12</f>
        <v>141.96203760306039</v>
      </c>
    </row>
    <row r="18" spans="1:10" x14ac:dyDescent="0.25">
      <c r="A18" s="11" t="s">
        <v>52</v>
      </c>
      <c r="B18">
        <f>SUM(Set!N2:N13)/11</f>
        <v>3.119106552817605</v>
      </c>
      <c r="E18">
        <f>SUM(time!N2:N13)/8</f>
        <v>76.607125133275986</v>
      </c>
      <c r="F18">
        <f>SUM(time!N2,time!N6,time!N10,time!N12)/4</f>
        <v>11.211225211620331</v>
      </c>
      <c r="G18">
        <f>SUM(time!N3,time!N7,time!N11,time!N13)/4</f>
        <v>142.00302505493164</v>
      </c>
    </row>
    <row r="19" spans="1:10" x14ac:dyDescent="0.25">
      <c r="A19" s="11" t="s">
        <v>53</v>
      </c>
      <c r="B19">
        <f>SUM(Set!N14:N23)/8</f>
        <v>3.2929223775863647</v>
      </c>
    </row>
    <row r="20" spans="1:10" x14ac:dyDescent="0.25">
      <c r="A20" s="11" t="s">
        <v>54</v>
      </c>
      <c r="B20">
        <f>SUM(Set!N24:N31)/8</f>
        <v>5.214638739824295</v>
      </c>
      <c r="E20">
        <f>SUM(time!N17:N24)/8</f>
        <v>77.269815415143981</v>
      </c>
      <c r="F20">
        <f>SUM(time!N17,time!N19,time!N21,time!N23)/4</f>
        <v>11.212134301662445</v>
      </c>
      <c r="G20">
        <f>SUM(time!N18,time!N20,time!N22,time!N24)/4</f>
        <v>143.32749652862552</v>
      </c>
    </row>
    <row r="21" spans="1:10" x14ac:dyDescent="0.25">
      <c r="A21" s="11" t="s">
        <v>55</v>
      </c>
      <c r="B21">
        <f>SUM(Set!N32:N41)/8</f>
        <v>9.4569682478904724</v>
      </c>
    </row>
    <row r="22" spans="1:10" x14ac:dyDescent="0.25">
      <c r="A22" s="11" t="s">
        <v>56</v>
      </c>
      <c r="B22">
        <f>SUM(Set!N42:N51)/8</f>
        <v>3.1328049898147583</v>
      </c>
      <c r="E22">
        <f>SUM(time!N28:N39)/8</f>
        <v>75.082154154777513</v>
      </c>
      <c r="F22">
        <f>SUM(time!N28,time!N30,time!N32,time!N38)/4</f>
        <v>9.6087170839309692</v>
      </c>
      <c r="G22">
        <f>SUM(time!N29,time!N31,time!N33,time!N39)/4</f>
        <v>140.55559122562406</v>
      </c>
    </row>
    <row r="24" spans="1:10" x14ac:dyDescent="0.25">
      <c r="A24" s="13" t="s">
        <v>59</v>
      </c>
      <c r="B24" s="9" t="s">
        <v>41</v>
      </c>
      <c r="C24" s="9" t="s">
        <v>42</v>
      </c>
      <c r="D24" s="9" t="s">
        <v>43</v>
      </c>
      <c r="E24" s="9" t="s">
        <v>44</v>
      </c>
      <c r="F24" s="9" t="s">
        <v>45</v>
      </c>
      <c r="G24" s="9" t="s">
        <v>46</v>
      </c>
      <c r="H24" s="9" t="s">
        <v>47</v>
      </c>
      <c r="I24" s="9" t="s">
        <v>57</v>
      </c>
      <c r="J24" s="12" t="s">
        <v>58</v>
      </c>
    </row>
    <row r="25" spans="1:10" x14ac:dyDescent="0.25">
      <c r="A25" s="11" t="s">
        <v>51</v>
      </c>
      <c r="B25">
        <f>SUM(Baseline1!F2:F6)/5</f>
        <v>37.200000000000003</v>
      </c>
      <c r="C25">
        <f>SUM(Baseline2!F2:F10)/9</f>
        <v>1027</v>
      </c>
      <c r="D25">
        <f>SUM('Baseline 3'!F2:F10)/9</f>
        <v>849.77777777777783</v>
      </c>
      <c r="E25">
        <f>SUM(Set!I2:I51)/43</f>
        <v>1220.9302325581396</v>
      </c>
      <c r="H25">
        <f>SUM(time!I2:I39)/24</f>
        <v>1538.2083333333333</v>
      </c>
      <c r="I25">
        <f>SUM(time!I2,time!I6,time!I10,time!I12,time!I17,time!I19,time!I21,time!I23,time!I28,time!I30,time!I32,time!I38)/12</f>
        <v>878.16666666666663</v>
      </c>
      <c r="J25">
        <f>SUM(time!I3,time!I7,time!I11,time!I13,time!I18,time!I20,time!I22,time!I24,time!I29,time!I31,time!I38,time!I38,time!I39)/12</f>
        <v>1086.1666666666667</v>
      </c>
    </row>
    <row r="26" spans="1:10" x14ac:dyDescent="0.25">
      <c r="A26" s="11" t="s">
        <v>52</v>
      </c>
      <c r="E26">
        <v>1050</v>
      </c>
      <c r="H26">
        <f>SUM(time!I2:I13)/8</f>
        <v>1547.5</v>
      </c>
      <c r="I26">
        <f>SUM(time!I2,time!I6,time!I10,time!I12)/4</f>
        <v>1039</v>
      </c>
      <c r="J26">
        <f>SUM(time!J13,time!J11,time!J7,time!J3)/4</f>
        <v>0.969225</v>
      </c>
    </row>
    <row r="27" spans="1:10" x14ac:dyDescent="0.25">
      <c r="A27" s="11" t="s">
        <v>53</v>
      </c>
      <c r="E27">
        <v>1050</v>
      </c>
    </row>
    <row r="28" spans="1:10" x14ac:dyDescent="0.25">
      <c r="A28" s="11" t="s">
        <v>54</v>
      </c>
      <c r="E28">
        <v>1050</v>
      </c>
      <c r="H28">
        <f>SUM(time!I17:I24)/8</f>
        <v>905.125</v>
      </c>
      <c r="I28">
        <f>SUM(time!I17,time!I19,time!I21,time!I23)/4</f>
        <v>797.75</v>
      </c>
      <c r="J28">
        <f>SUM(time!I24,time!I22,time!I20,time!I18)/4</f>
        <v>1012.5</v>
      </c>
    </row>
    <row r="29" spans="1:10" x14ac:dyDescent="0.25">
      <c r="A29" s="11" t="s">
        <v>55</v>
      </c>
      <c r="E29">
        <v>1050</v>
      </c>
    </row>
    <row r="30" spans="1:10" x14ac:dyDescent="0.25">
      <c r="A30" s="11" t="s">
        <v>56</v>
      </c>
      <c r="E30">
        <v>1050</v>
      </c>
      <c r="H30">
        <f>SUM(time!I28:I39)/8</f>
        <v>1409.75</v>
      </c>
      <c r="I30">
        <f>SUM(time!I28,time!I30,time!I32,time!I38)/4</f>
        <v>797.75</v>
      </c>
      <c r="J30">
        <f>SUM(time!I39,time!I33,time!I31,time!I29)/4</f>
        <v>1012.5</v>
      </c>
    </row>
    <row r="32" spans="1:10" x14ac:dyDescent="0.25">
      <c r="A32" s="9" t="s">
        <v>60</v>
      </c>
      <c r="B32" s="9" t="s">
        <v>41</v>
      </c>
      <c r="C32" s="9" t="s">
        <v>42</v>
      </c>
      <c r="D32" s="9" t="s">
        <v>43</v>
      </c>
      <c r="E32" s="9" t="s">
        <v>44</v>
      </c>
      <c r="F32" s="9" t="s">
        <v>45</v>
      </c>
      <c r="G32" s="9" t="s">
        <v>46</v>
      </c>
      <c r="H32" s="9" t="s">
        <v>47</v>
      </c>
      <c r="I32" s="9" t="s">
        <v>57</v>
      </c>
      <c r="J32" s="12" t="s">
        <v>58</v>
      </c>
    </row>
    <row r="33" spans="1:10" x14ac:dyDescent="0.25">
      <c r="A33" s="10" t="s">
        <v>51</v>
      </c>
      <c r="B33">
        <f>SUM(Baseline1!E2:E6)/5</f>
        <v>1.6</v>
      </c>
      <c r="C33">
        <f>SUM(Baseline2!E2:E10)/9</f>
        <v>15.222222222222221</v>
      </c>
      <c r="D33">
        <f>SUM('Baseline 3'!E2:E10)/9</f>
        <v>15.111111111111111</v>
      </c>
      <c r="E33">
        <f>SUM(Set!H2:H51)/43</f>
        <v>904.58139534883719</v>
      </c>
      <c r="H33">
        <f>SUM(time!H2:H39)/24</f>
        <v>196.16666666666666</v>
      </c>
      <c r="I33">
        <f>SUM(time!H2,time!H6,time!H10,time!H12,time!H17,time!H19,time!H21,time!H23,time!H28,time!H30,time!H32,time!H38)/12</f>
        <v>159.66666666666666</v>
      </c>
      <c r="J33">
        <f>SUM(time!H3,time!H7,time!H11,time!H13,time!H18,time!H20,time!H22,time!H24,time!H29,time!H31,time!H33,time!H39)/12</f>
        <v>25.333333333333332</v>
      </c>
    </row>
    <row r="34" spans="1:10" x14ac:dyDescent="0.25">
      <c r="A34" s="11" t="s">
        <v>52</v>
      </c>
      <c r="E34">
        <f>SUM(Set!H2:H13)/11</f>
        <v>919.90909090909088</v>
      </c>
      <c r="H34">
        <f>SUM(time!H2:H13)/8</f>
        <v>556</v>
      </c>
      <c r="I34">
        <f>SUM(time!H2,time!H6,time!H10,time!H12)/4</f>
        <v>446.5</v>
      </c>
      <c r="J34">
        <f>SUM(time!H3,time!H7,time!H11,time!H13)/4</f>
        <v>52.5</v>
      </c>
    </row>
    <row r="35" spans="1:10" x14ac:dyDescent="0.25">
      <c r="A35" s="11" t="s">
        <v>53</v>
      </c>
      <c r="E35">
        <f>SUM(Set!H14:H23)/8</f>
        <v>949.75</v>
      </c>
    </row>
    <row r="36" spans="1:10" x14ac:dyDescent="0.25">
      <c r="A36" s="11" t="s">
        <v>54</v>
      </c>
      <c r="E36">
        <f>SUM(Set!H24:H31)/8</f>
        <v>765.875</v>
      </c>
      <c r="H36">
        <f>SUM(time!H17:H24)/8</f>
        <v>14</v>
      </c>
      <c r="I36">
        <f>SUM(time!H17,time!H19,time!H21,time!H23)/4</f>
        <v>16.25</v>
      </c>
      <c r="J36">
        <f>SUM(time!H18,time!H20,time!H22,time!H24)/4</f>
        <v>11.75</v>
      </c>
    </row>
    <row r="37" spans="1:10" x14ac:dyDescent="0.25">
      <c r="A37" s="11" t="s">
        <v>55</v>
      </c>
      <c r="E37">
        <f>SUM(Set!H32:H41)/8</f>
        <v>952.875</v>
      </c>
    </row>
    <row r="38" spans="1:10" x14ac:dyDescent="0.25">
      <c r="A38" s="11" t="s">
        <v>56</v>
      </c>
      <c r="E38">
        <f>SUM(Set!H42:H51)/8</f>
        <v>928.75</v>
      </c>
      <c r="H38">
        <f>SUM(time!H28:H39)/8</f>
        <v>15.5</v>
      </c>
      <c r="I38">
        <f>SUM(time!H28,time!H30,time!H32,time!H38)/4</f>
        <v>16.25</v>
      </c>
      <c r="J38">
        <f>SUM(time!H29,time!H31,time!H33,time!H39)/4</f>
        <v>11.75</v>
      </c>
    </row>
    <row r="40" spans="1:10" x14ac:dyDescent="0.25">
      <c r="A40" s="9" t="s">
        <v>61</v>
      </c>
      <c r="B40" s="9" t="s">
        <v>41</v>
      </c>
      <c r="C40" s="9" t="s">
        <v>42</v>
      </c>
      <c r="D40" s="9" t="s">
        <v>43</v>
      </c>
      <c r="E40" s="9" t="s">
        <v>44</v>
      </c>
      <c r="F40" s="9" t="s">
        <v>45</v>
      </c>
      <c r="G40" s="9" t="s">
        <v>46</v>
      </c>
      <c r="H40" s="9" t="s">
        <v>47</v>
      </c>
      <c r="I40" s="9" t="s">
        <v>57</v>
      </c>
      <c r="J40" s="12" t="s">
        <v>58</v>
      </c>
    </row>
    <row r="41" spans="1:10" x14ac:dyDescent="0.25">
      <c r="A41" s="10" t="s">
        <v>51</v>
      </c>
      <c r="B41">
        <f>SUM(Baseline1!C2:C6)/5</f>
        <v>2.6</v>
      </c>
      <c r="C41">
        <f>SUM(Baseline2!C2:C10)/9</f>
        <v>9.2222222222222214</v>
      </c>
      <c r="D41">
        <f>SUM('Baseline 3'!C2:C10)/9</f>
        <v>11.888888888888889</v>
      </c>
      <c r="E41">
        <f>SUM(Set!F2:F51)/43</f>
        <v>12.372093023255815</v>
      </c>
      <c r="H41">
        <f>SUM(time!F2:F39)/24</f>
        <v>7.708333333333333</v>
      </c>
      <c r="I41">
        <f>SUM(time!F2,time!F6,time!F10,time!F12,time!F17,time!F19,time!F21,time!F23,time!F28,time!F30,time!F32,time!F38)/12</f>
        <v>5.583333333333333</v>
      </c>
      <c r="J41">
        <f>SUM(time!F3,time!F7,time!F11,time!F13,time!F18,time!F20,time!F22,time!F24,time!F29,time!F31,time!F33,time!F39)/12</f>
        <v>3.6666666666666665</v>
      </c>
    </row>
    <row r="42" spans="1:10" x14ac:dyDescent="0.25">
      <c r="A42" s="11" t="s">
        <v>52</v>
      </c>
      <c r="E42">
        <f>SUM(Set!F2:F13)/11</f>
        <v>13.818181818181818</v>
      </c>
      <c r="H42">
        <f>SUM(time!F2:F13)/8</f>
        <v>11.875</v>
      </c>
      <c r="I42">
        <f>SUM(time!F2,time!F6,time!F10,time!F12)/4</f>
        <v>9.25</v>
      </c>
      <c r="J42">
        <f>SUM(time!F3,time!F7,time!F11,time!F13)/4</f>
        <v>5</v>
      </c>
    </row>
    <row r="43" spans="1:10" x14ac:dyDescent="0.25">
      <c r="A43" s="11" t="s">
        <v>53</v>
      </c>
      <c r="E43">
        <f>SUM(Set!F14:F23)/12</f>
        <v>8.5</v>
      </c>
    </row>
    <row r="44" spans="1:10" x14ac:dyDescent="0.25">
      <c r="A44" s="11" t="s">
        <v>54</v>
      </c>
      <c r="E44">
        <f>SUM(Set!F24:F31)/12</f>
        <v>6.666666666666667</v>
      </c>
      <c r="H44">
        <f>SUM(time!F17:F24)/8</f>
        <v>3.375</v>
      </c>
      <c r="I44">
        <f>SUM(time!F23,time!F21,time!F19,time!F17)/4</f>
        <v>3.75</v>
      </c>
      <c r="J44">
        <f>SUM(time!F18,time!F20,time!F22,time!F24)/4</f>
        <v>3</v>
      </c>
    </row>
    <row r="45" spans="1:10" x14ac:dyDescent="0.25">
      <c r="A45" s="11" t="s">
        <v>55</v>
      </c>
      <c r="E45">
        <f>SUM(Set!F32:F41)/12</f>
        <v>8.4166666666666661</v>
      </c>
    </row>
    <row r="46" spans="1:10" x14ac:dyDescent="0.25">
      <c r="A46" s="11" t="s">
        <v>56</v>
      </c>
      <c r="E46">
        <f>SUM(Set!F42:F51)/12</f>
        <v>8.0833333333333339</v>
      </c>
      <c r="H46">
        <f>SUM(time!F28:F39)/8</f>
        <v>6</v>
      </c>
      <c r="I46">
        <f>SUM(time!F38,time!F32,time!F30,time!F28)/4</f>
        <v>3.75</v>
      </c>
      <c r="J46">
        <f>SUM(time!F29,time!F31,time!F33,time!F39)/4</f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FAE0-F23D-4761-A49F-6C4BBC909FE5}">
  <dimension ref="A1:N7"/>
  <sheetViews>
    <sheetView workbookViewId="0">
      <selection activeCell="A2" sqref="A2:M7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16.8554687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s="3" t="s">
        <v>9</v>
      </c>
      <c r="B2" s="3">
        <v>2</v>
      </c>
      <c r="C2" s="3">
        <v>10</v>
      </c>
      <c r="D2" s="3">
        <v>0.5</v>
      </c>
      <c r="E2" s="3">
        <v>0.7</v>
      </c>
      <c r="F2" s="2">
        <v>9</v>
      </c>
      <c r="G2" s="2">
        <v>10407</v>
      </c>
      <c r="H2" s="2">
        <v>661</v>
      </c>
      <c r="I2" s="3">
        <v>1050</v>
      </c>
      <c r="J2" s="3">
        <v>0.44690000000000002</v>
      </c>
      <c r="K2" s="3">
        <v>0.78490000000000004</v>
      </c>
      <c r="L2" s="3">
        <f>2*J2*K2/(J2+K2)</f>
        <v>0.56952721220977431</v>
      </c>
      <c r="M2" s="3" t="s">
        <v>67</v>
      </c>
      <c r="N2" s="3"/>
    </row>
    <row r="3" spans="1:14" x14ac:dyDescent="0.25">
      <c r="A3" s="3" t="s">
        <v>9</v>
      </c>
      <c r="B3" s="3"/>
      <c r="C3" s="3"/>
      <c r="D3" s="3"/>
      <c r="E3" s="3">
        <v>0.8</v>
      </c>
      <c r="F3" s="3">
        <v>9</v>
      </c>
      <c r="G3" s="3">
        <v>10407</v>
      </c>
      <c r="H3" s="3">
        <v>661</v>
      </c>
      <c r="I3" s="3">
        <v>1050</v>
      </c>
      <c r="J3" s="3">
        <v>0.43790000000000001</v>
      </c>
      <c r="K3" s="3">
        <v>0.78490000000000004</v>
      </c>
      <c r="L3" s="3">
        <f t="shared" ref="L3:L7" si="0">2*J3*K3/(J3+K3)</f>
        <v>0.56216504743212303</v>
      </c>
      <c r="M3" s="3" t="s">
        <v>21</v>
      </c>
      <c r="N3" s="3"/>
    </row>
    <row r="4" spans="1:14" x14ac:dyDescent="0.25">
      <c r="A4" s="1" t="s">
        <v>9</v>
      </c>
      <c r="B4" s="1"/>
      <c r="C4" s="1"/>
      <c r="D4" s="1"/>
      <c r="E4" s="1">
        <v>0.9</v>
      </c>
      <c r="F4" s="3">
        <v>9</v>
      </c>
      <c r="G4" s="3">
        <v>10407</v>
      </c>
      <c r="H4" s="3">
        <v>661</v>
      </c>
      <c r="I4" s="3">
        <v>1050</v>
      </c>
      <c r="J4" s="1">
        <v>0.43659999999999999</v>
      </c>
      <c r="K4" s="1">
        <v>0.78490000000000004</v>
      </c>
      <c r="L4" s="1">
        <f t="shared" si="0"/>
        <v>0.56109265656979124</v>
      </c>
      <c r="M4" s="3" t="s">
        <v>21</v>
      </c>
      <c r="N4" s="1"/>
    </row>
    <row r="5" spans="1:14" x14ac:dyDescent="0.25">
      <c r="A5" s="5" t="s">
        <v>10</v>
      </c>
      <c r="B5" s="5">
        <v>4</v>
      </c>
      <c r="C5" s="5">
        <v>80</v>
      </c>
      <c r="D5" s="5">
        <v>0.2</v>
      </c>
      <c r="E5" s="5">
        <v>0.7</v>
      </c>
      <c r="F5" s="5">
        <v>4</v>
      </c>
      <c r="G5" s="5">
        <v>3777</v>
      </c>
      <c r="H5" s="5">
        <v>11</v>
      </c>
      <c r="I5" s="5">
        <v>1050</v>
      </c>
      <c r="J5" s="5">
        <v>0.94750000000000001</v>
      </c>
      <c r="K5" s="5">
        <v>0.44330000000000003</v>
      </c>
      <c r="L5" s="3">
        <f t="shared" si="0"/>
        <v>0.60400740580960599</v>
      </c>
      <c r="M5" s="5" t="s">
        <v>30</v>
      </c>
      <c r="N5" s="5"/>
    </row>
    <row r="6" spans="1:14" x14ac:dyDescent="0.25">
      <c r="A6" s="3" t="s">
        <v>10</v>
      </c>
      <c r="B6" s="3"/>
      <c r="C6" s="3"/>
      <c r="D6" s="3"/>
      <c r="E6" s="3">
        <v>0.8</v>
      </c>
      <c r="F6" s="2">
        <v>5</v>
      </c>
      <c r="G6" s="2">
        <v>3800</v>
      </c>
      <c r="H6" s="2">
        <v>18</v>
      </c>
      <c r="I6" s="2">
        <v>1050</v>
      </c>
      <c r="J6" s="2">
        <v>0.99009999999999998</v>
      </c>
      <c r="K6" s="2">
        <v>0.42320000000000002</v>
      </c>
      <c r="L6" s="3">
        <f t="shared" si="0"/>
        <v>0.59295311681879292</v>
      </c>
      <c r="M6" s="2" t="s">
        <v>14</v>
      </c>
      <c r="N6" s="3"/>
    </row>
    <row r="7" spans="1:14" x14ac:dyDescent="0.25">
      <c r="A7" s="1" t="s">
        <v>10</v>
      </c>
      <c r="B7" s="1"/>
      <c r="C7" s="1"/>
      <c r="D7" s="1"/>
      <c r="E7" s="1">
        <v>0.9</v>
      </c>
      <c r="F7" s="2">
        <v>5</v>
      </c>
      <c r="G7" s="2">
        <v>3800</v>
      </c>
      <c r="H7" s="2">
        <v>18</v>
      </c>
      <c r="I7" s="2">
        <v>1050</v>
      </c>
      <c r="J7" s="1">
        <v>0.99009999999999998</v>
      </c>
      <c r="K7" s="1">
        <v>0.42320000000000002</v>
      </c>
      <c r="L7" s="1">
        <f t="shared" si="0"/>
        <v>0.59295311681879292</v>
      </c>
      <c r="M7" s="1" t="s">
        <v>14</v>
      </c>
      <c r="N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7FA3-8ADA-4084-B59D-4350713AC963}">
  <dimension ref="A1:N39"/>
  <sheetViews>
    <sheetView workbookViewId="0">
      <selection activeCell="A12" sqref="A12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7.8554687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s="3" t="s">
        <v>9</v>
      </c>
      <c r="B2" s="3">
        <v>1</v>
      </c>
      <c r="C2" s="3">
        <v>10</v>
      </c>
      <c r="D2" s="3">
        <v>0.2</v>
      </c>
      <c r="E2" s="3">
        <v>0.7</v>
      </c>
      <c r="F2" s="2">
        <v>9</v>
      </c>
      <c r="G2" s="2">
        <v>7957</v>
      </c>
      <c r="H2" s="2">
        <v>519</v>
      </c>
      <c r="I2" s="2">
        <v>1039</v>
      </c>
      <c r="J2" s="3">
        <v>0.68920000000000003</v>
      </c>
      <c r="K2" s="3">
        <v>0.72389999999999999</v>
      </c>
      <c r="L2" s="3">
        <f t="shared" ref="L2:L7" si="0">2*K2*J2/(J2+K2)</f>
        <v>0.70612395442643838</v>
      </c>
      <c r="M2" s="3" t="s">
        <v>28</v>
      </c>
      <c r="N2">
        <v>9.4960663318634033</v>
      </c>
    </row>
    <row r="3" spans="1:14" x14ac:dyDescent="0.25">
      <c r="A3" s="3" t="s">
        <v>10</v>
      </c>
      <c r="B3" s="3"/>
      <c r="C3" s="3"/>
      <c r="D3" s="3"/>
      <c r="E3" s="3"/>
      <c r="F3" s="3">
        <v>7</v>
      </c>
      <c r="G3" s="3">
        <v>3291</v>
      </c>
      <c r="H3" s="3">
        <v>74</v>
      </c>
      <c r="I3" s="3">
        <v>1036</v>
      </c>
      <c r="J3" s="3">
        <v>0.88980000000000004</v>
      </c>
      <c r="K3" s="3">
        <v>0.57720000000000005</v>
      </c>
      <c r="L3" s="3">
        <f t="shared" si="0"/>
        <v>0.70019435582822098</v>
      </c>
      <c r="M3" s="3" t="s">
        <v>29</v>
      </c>
      <c r="N3">
        <v>124.6829118728638</v>
      </c>
    </row>
    <row r="4" spans="1:14" x14ac:dyDescent="0.25">
      <c r="A4" s="2" t="s">
        <v>9</v>
      </c>
      <c r="B4" s="3"/>
      <c r="C4" s="3"/>
      <c r="D4" s="3"/>
      <c r="E4" s="3">
        <v>0.8</v>
      </c>
      <c r="F4" s="3">
        <v>9</v>
      </c>
      <c r="G4" s="3">
        <v>7957</v>
      </c>
      <c r="H4" s="3">
        <v>519</v>
      </c>
      <c r="I4" s="3">
        <v>1039</v>
      </c>
      <c r="J4" s="3">
        <v>0.68920000000000003</v>
      </c>
      <c r="K4" s="3">
        <v>0.72389999999999999</v>
      </c>
      <c r="L4" s="3">
        <f t="shared" si="0"/>
        <v>0.70612395442643838</v>
      </c>
      <c r="M4" s="3" t="s">
        <v>28</v>
      </c>
    </row>
    <row r="5" spans="1:14" x14ac:dyDescent="0.25">
      <c r="A5" s="2" t="s">
        <v>9</v>
      </c>
      <c r="B5" s="3"/>
      <c r="C5" s="3"/>
      <c r="D5" s="3"/>
      <c r="E5" s="3">
        <v>0.9</v>
      </c>
      <c r="F5" s="2">
        <v>9</v>
      </c>
      <c r="G5" s="2">
        <v>7957</v>
      </c>
      <c r="H5" s="2">
        <v>519</v>
      </c>
      <c r="I5" s="2">
        <v>1039</v>
      </c>
      <c r="J5" s="2">
        <v>0.68920000000000003</v>
      </c>
      <c r="K5" s="2">
        <v>0.72389999999999999</v>
      </c>
      <c r="L5" s="3">
        <f t="shared" si="0"/>
        <v>0.70612395442643838</v>
      </c>
      <c r="M5" s="3" t="s">
        <v>28</v>
      </c>
    </row>
    <row r="6" spans="1:14" x14ac:dyDescent="0.25">
      <c r="A6" s="3" t="s">
        <v>9</v>
      </c>
      <c r="B6" s="3"/>
      <c r="C6" s="3"/>
      <c r="D6" s="3">
        <v>0.5</v>
      </c>
      <c r="E6" s="2">
        <v>0.7</v>
      </c>
      <c r="F6" s="3">
        <v>10</v>
      </c>
      <c r="G6" s="3">
        <v>10564</v>
      </c>
      <c r="H6" s="3">
        <v>707</v>
      </c>
      <c r="I6" s="3">
        <v>1039</v>
      </c>
      <c r="J6" s="3">
        <v>0.65610000000000002</v>
      </c>
      <c r="K6" s="3">
        <v>0.75529999999999997</v>
      </c>
      <c r="L6" s="3">
        <f t="shared" si="0"/>
        <v>0.70221387275046054</v>
      </c>
      <c r="M6" s="2" t="s">
        <v>30</v>
      </c>
      <c r="N6">
        <v>11.096326112747191</v>
      </c>
    </row>
    <row r="7" spans="1:14" x14ac:dyDescent="0.25">
      <c r="A7" s="3" t="s">
        <v>10</v>
      </c>
      <c r="B7" s="3"/>
      <c r="C7" s="3"/>
      <c r="D7" s="3"/>
      <c r="E7" s="3"/>
      <c r="F7" s="2">
        <v>9</v>
      </c>
      <c r="G7" s="2">
        <v>5257</v>
      </c>
      <c r="H7" s="2">
        <v>132</v>
      </c>
      <c r="I7" s="2">
        <v>1044</v>
      </c>
      <c r="J7" s="2">
        <v>0.98709999999999998</v>
      </c>
      <c r="K7" s="2">
        <v>0.63580000000000003</v>
      </c>
      <c r="L7" s="3">
        <f t="shared" si="0"/>
        <v>0.77342803623143752</v>
      </c>
      <c r="M7" s="2" t="s">
        <v>31</v>
      </c>
      <c r="N7">
        <v>139.3667049407959</v>
      </c>
    </row>
    <row r="8" spans="1:14" x14ac:dyDescent="0.25">
      <c r="A8" s="2" t="s">
        <v>9</v>
      </c>
      <c r="E8" s="2">
        <v>0.8</v>
      </c>
      <c r="F8" s="2">
        <v>10</v>
      </c>
      <c r="G8" s="2">
        <v>10564</v>
      </c>
      <c r="H8" s="2">
        <v>707</v>
      </c>
      <c r="I8" s="2">
        <v>1039</v>
      </c>
      <c r="J8">
        <v>0.65610000000000002</v>
      </c>
      <c r="K8">
        <v>0.75529999999999997</v>
      </c>
      <c r="L8">
        <f>2*J8*K8/(J8+K8)</f>
        <v>0.70221387275046054</v>
      </c>
      <c r="M8" s="2" t="s">
        <v>30</v>
      </c>
    </row>
    <row r="9" spans="1:14" x14ac:dyDescent="0.25">
      <c r="A9" s="2" t="s">
        <v>9</v>
      </c>
      <c r="E9" s="2">
        <v>0.9</v>
      </c>
      <c r="F9" s="2">
        <v>10</v>
      </c>
      <c r="G9" s="2">
        <v>10564</v>
      </c>
      <c r="H9" s="2">
        <v>707</v>
      </c>
      <c r="I9" s="2">
        <v>1039</v>
      </c>
      <c r="J9">
        <v>0.65610000000000002</v>
      </c>
      <c r="K9">
        <v>0.75529999999999997</v>
      </c>
      <c r="L9">
        <f>2*J9*K9/(J9+K9)</f>
        <v>0.70221387275046054</v>
      </c>
      <c r="M9" s="2" t="s">
        <v>30</v>
      </c>
    </row>
    <row r="10" spans="1:14" x14ac:dyDescent="0.25">
      <c r="A10" s="3" t="s">
        <v>9</v>
      </c>
      <c r="B10" s="3"/>
      <c r="C10" s="3">
        <v>80</v>
      </c>
      <c r="D10" s="3">
        <v>0.2</v>
      </c>
      <c r="E10" s="2">
        <v>0.7</v>
      </c>
      <c r="F10" s="2">
        <v>9</v>
      </c>
      <c r="G10" s="2">
        <v>7317</v>
      </c>
      <c r="H10" s="2">
        <v>291</v>
      </c>
      <c r="I10" s="2">
        <v>1039</v>
      </c>
      <c r="J10" s="2">
        <v>0.66649999999999998</v>
      </c>
      <c r="K10" s="2">
        <v>0.74509999999999998</v>
      </c>
      <c r="L10" s="3">
        <f t="shared" ref="L10:L13" si="1">2*K10*J10/(J10+K10)</f>
        <v>0.7036117172003401</v>
      </c>
      <c r="M10" s="2" t="s">
        <v>32</v>
      </c>
      <c r="N10">
        <v>11.9139723777771</v>
      </c>
    </row>
    <row r="11" spans="1:14" x14ac:dyDescent="0.25">
      <c r="A11" s="3" t="s">
        <v>10</v>
      </c>
      <c r="B11" s="3"/>
      <c r="C11" s="3"/>
      <c r="D11" s="3"/>
      <c r="E11" s="3"/>
      <c r="F11" s="2">
        <v>2</v>
      </c>
      <c r="G11" s="2">
        <v>1083</v>
      </c>
      <c r="H11" s="2">
        <v>2</v>
      </c>
      <c r="I11" s="2">
        <v>994</v>
      </c>
      <c r="J11" s="2">
        <v>1</v>
      </c>
      <c r="K11" s="2">
        <v>0.25330000000000003</v>
      </c>
      <c r="L11" s="3">
        <f t="shared" si="1"/>
        <v>0.40421287800207456</v>
      </c>
      <c r="M11" s="2" t="s">
        <v>33</v>
      </c>
      <c r="N11">
        <v>151.41687035560611</v>
      </c>
    </row>
    <row r="12" spans="1:14" x14ac:dyDescent="0.25">
      <c r="A12" s="3" t="s">
        <v>9</v>
      </c>
      <c r="B12" s="3"/>
      <c r="C12" s="3"/>
      <c r="D12" s="3">
        <v>0.5</v>
      </c>
      <c r="E12" s="3"/>
      <c r="F12" s="2">
        <v>9</v>
      </c>
      <c r="G12" s="2">
        <v>7775</v>
      </c>
      <c r="H12" s="2">
        <v>269</v>
      </c>
      <c r="I12" s="2">
        <v>1039</v>
      </c>
      <c r="J12" s="2">
        <v>0.82699999999999996</v>
      </c>
      <c r="K12" s="2">
        <v>0.71340000000000003</v>
      </c>
      <c r="L12" s="3">
        <f t="shared" si="1"/>
        <v>0.766011165930927</v>
      </c>
      <c r="M12" s="2" t="s">
        <v>32</v>
      </c>
      <c r="N12">
        <v>12.33853602409363</v>
      </c>
    </row>
    <row r="13" spans="1:14" x14ac:dyDescent="0.25">
      <c r="A13" s="3" t="s">
        <v>10</v>
      </c>
      <c r="B13" s="3"/>
      <c r="C13" s="3"/>
      <c r="D13" s="3"/>
      <c r="E13" s="3"/>
      <c r="F13" s="3">
        <v>2</v>
      </c>
      <c r="G13" s="3">
        <v>1083</v>
      </c>
      <c r="H13" s="3">
        <v>2</v>
      </c>
      <c r="I13" s="3">
        <v>994</v>
      </c>
      <c r="J13" s="3">
        <v>1</v>
      </c>
      <c r="K13" s="3">
        <v>0.25330000000000003</v>
      </c>
      <c r="L13" s="3">
        <f t="shared" si="1"/>
        <v>0.40421287800207456</v>
      </c>
      <c r="M13" s="2" t="s">
        <v>33</v>
      </c>
      <c r="N13" s="3">
        <v>152.54561305046079</v>
      </c>
    </row>
    <row r="14" spans="1:14" x14ac:dyDescent="0.25">
      <c r="A14" s="3" t="s">
        <v>9</v>
      </c>
      <c r="B14" s="3">
        <v>2</v>
      </c>
      <c r="C14" s="3">
        <v>10</v>
      </c>
      <c r="D14" s="3">
        <v>0.5</v>
      </c>
      <c r="E14" s="3">
        <v>0.7</v>
      </c>
      <c r="F14" s="3">
        <v>3</v>
      </c>
      <c r="G14" s="3">
        <v>1187</v>
      </c>
      <c r="H14" s="3">
        <v>6</v>
      </c>
      <c r="I14" s="3">
        <v>1012</v>
      </c>
      <c r="J14" s="3">
        <v>0.87509999999999999</v>
      </c>
      <c r="K14" s="3">
        <v>0.31919999999999998</v>
      </c>
      <c r="L14" s="3">
        <f>2*K14*J14/(J14+K14)</f>
        <v>0.4677751318764129</v>
      </c>
      <c r="M14" s="3" t="s">
        <v>34</v>
      </c>
      <c r="N14" s="3"/>
    </row>
    <row r="15" spans="1:14" x14ac:dyDescent="0.25">
      <c r="A15" s="2" t="s">
        <v>9</v>
      </c>
      <c r="B15" s="3"/>
      <c r="C15" s="3"/>
      <c r="D15" s="3"/>
      <c r="E15" s="3">
        <v>0.8</v>
      </c>
      <c r="F15" s="2">
        <v>3</v>
      </c>
      <c r="G15" s="2">
        <v>1187</v>
      </c>
      <c r="H15" s="2">
        <v>6</v>
      </c>
      <c r="I15" s="2">
        <v>1012</v>
      </c>
      <c r="J15" s="2">
        <v>0.87509999999999999</v>
      </c>
      <c r="K15" s="2">
        <v>0.31919999999999998</v>
      </c>
      <c r="L15" s="2">
        <f>2*K15*J15/(J15+K15)</f>
        <v>0.4677751318764129</v>
      </c>
      <c r="M15" s="2" t="s">
        <v>34</v>
      </c>
      <c r="N15" s="3"/>
    </row>
    <row r="16" spans="1:14" x14ac:dyDescent="0.25">
      <c r="A16" s="1" t="s">
        <v>9</v>
      </c>
      <c r="B16" s="1"/>
      <c r="C16" s="1"/>
      <c r="D16" s="1"/>
      <c r="E16" s="1">
        <v>0.9</v>
      </c>
      <c r="F16" s="1">
        <v>3</v>
      </c>
      <c r="G16" s="1">
        <v>1187</v>
      </c>
      <c r="H16" s="1">
        <v>6</v>
      </c>
      <c r="I16" s="1">
        <v>1012</v>
      </c>
      <c r="J16" s="1">
        <v>0.87539999999999996</v>
      </c>
      <c r="K16" s="1">
        <v>0.31919999999999998</v>
      </c>
      <c r="L16" s="1">
        <f>2*K16*J16/(J16+K16)</f>
        <v>0.46781798091411347</v>
      </c>
      <c r="M16" s="1" t="s">
        <v>34</v>
      </c>
      <c r="N16" s="1"/>
    </row>
    <row r="17" spans="1:14" x14ac:dyDescent="0.25">
      <c r="A17" s="3" t="s">
        <v>9</v>
      </c>
      <c r="B17" s="3">
        <v>4</v>
      </c>
      <c r="C17" s="3">
        <v>10</v>
      </c>
      <c r="D17" s="3">
        <v>0.2</v>
      </c>
      <c r="E17" s="2">
        <v>0.7</v>
      </c>
      <c r="F17" s="2">
        <v>3</v>
      </c>
      <c r="G17" s="2">
        <v>1187</v>
      </c>
      <c r="H17" s="2">
        <v>6</v>
      </c>
      <c r="I17" s="2">
        <v>1012</v>
      </c>
      <c r="J17" s="2">
        <v>0.87509999999999999</v>
      </c>
      <c r="K17" s="2">
        <v>0.31919999999999998</v>
      </c>
      <c r="L17" s="3">
        <f>2*K17*J17/(J17+K17)</f>
        <v>0.4677751318764129</v>
      </c>
      <c r="M17" s="2" t="s">
        <v>34</v>
      </c>
      <c r="N17">
        <v>9.9810795783996582</v>
      </c>
    </row>
    <row r="18" spans="1:14" x14ac:dyDescent="0.25">
      <c r="A18" s="3" t="s">
        <v>10</v>
      </c>
      <c r="B18" s="3"/>
      <c r="C18" s="3"/>
      <c r="D18" s="3"/>
      <c r="E18" s="3"/>
      <c r="F18" s="2">
        <v>4</v>
      </c>
      <c r="G18" s="2">
        <v>1490</v>
      </c>
      <c r="H18" s="2">
        <v>15</v>
      </c>
      <c r="I18" s="2">
        <v>1022</v>
      </c>
      <c r="J18" s="2">
        <v>0.73460000000000003</v>
      </c>
      <c r="K18" s="2">
        <v>0.37719999999999998</v>
      </c>
      <c r="L18" s="3">
        <f>2*K18*J18/(J18+K18)</f>
        <v>0.49845497391617194</v>
      </c>
      <c r="M18" s="2" t="s">
        <v>35</v>
      </c>
      <c r="N18">
        <v>150.90164828300479</v>
      </c>
    </row>
    <row r="19" spans="1:14" x14ac:dyDescent="0.25">
      <c r="A19" s="3" t="s">
        <v>9</v>
      </c>
      <c r="B19" s="3"/>
      <c r="C19" s="3"/>
      <c r="D19" s="3">
        <v>0.5</v>
      </c>
      <c r="E19" s="3"/>
      <c r="F19" s="2">
        <v>4</v>
      </c>
      <c r="G19" s="2">
        <v>270</v>
      </c>
      <c r="H19" s="2">
        <v>6</v>
      </c>
      <c r="I19" s="2">
        <v>238</v>
      </c>
      <c r="J19" s="2">
        <v>0.77729999999999999</v>
      </c>
      <c r="K19" s="2">
        <v>0.1671</v>
      </c>
      <c r="L19" s="3">
        <f>2*K19*J19/(J19+K19)</f>
        <v>0.27506740787801781</v>
      </c>
      <c r="M19" s="2" t="s">
        <v>34</v>
      </c>
      <c r="N19">
        <v>16.05727219581604</v>
      </c>
    </row>
    <row r="20" spans="1:14" x14ac:dyDescent="0.25">
      <c r="A20" s="3" t="s">
        <v>10</v>
      </c>
      <c r="B20" s="3"/>
      <c r="C20" s="3"/>
      <c r="D20" s="3"/>
      <c r="E20" s="3"/>
      <c r="F20" s="2">
        <v>4</v>
      </c>
      <c r="G20" s="2">
        <v>2712</v>
      </c>
      <c r="H20" s="2">
        <v>28</v>
      </c>
      <c r="I20" s="2">
        <v>1040</v>
      </c>
      <c r="J20" s="2">
        <v>0.73609999999999998</v>
      </c>
      <c r="K20" s="2">
        <v>0.41320000000000001</v>
      </c>
      <c r="L20" s="3">
        <f>2*K20*J20/(J20+K20)</f>
        <v>0.5292900374140781</v>
      </c>
      <c r="M20" s="2" t="s">
        <v>36</v>
      </c>
      <c r="N20">
        <v>135.70365834236151</v>
      </c>
    </row>
    <row r="21" spans="1:14" x14ac:dyDescent="0.25">
      <c r="A21" s="3" t="s">
        <v>9</v>
      </c>
      <c r="B21" s="3"/>
      <c r="C21" s="3">
        <v>80</v>
      </c>
      <c r="D21" s="3">
        <v>0.2</v>
      </c>
      <c r="E21" s="3"/>
      <c r="F21" s="2">
        <v>3</v>
      </c>
      <c r="G21" s="2">
        <v>2243</v>
      </c>
      <c r="H21" s="2">
        <v>10</v>
      </c>
      <c r="I21" s="6">
        <v>1011</v>
      </c>
      <c r="J21" s="2">
        <v>0.88</v>
      </c>
      <c r="K21" s="2">
        <v>0.3019</v>
      </c>
      <c r="L21" s="3">
        <f>2*K21*J21/(J21+K21)</f>
        <v>0.44956764531686272</v>
      </c>
      <c r="M21" s="2" t="s">
        <v>37</v>
      </c>
      <c r="N21">
        <v>9.6139366626739502</v>
      </c>
    </row>
    <row r="22" spans="1:14" x14ac:dyDescent="0.25">
      <c r="A22" s="3" t="s">
        <v>10</v>
      </c>
      <c r="B22" s="3"/>
      <c r="C22" s="3"/>
      <c r="D22" s="3"/>
      <c r="E22" s="3"/>
      <c r="F22" s="2">
        <v>2</v>
      </c>
      <c r="G22" s="2">
        <v>1083</v>
      </c>
      <c r="H22" s="2">
        <v>2</v>
      </c>
      <c r="I22" s="7">
        <v>994</v>
      </c>
      <c r="J22" s="2">
        <v>1</v>
      </c>
      <c r="K22" s="2">
        <v>0.25330000000000003</v>
      </c>
      <c r="L22" s="3">
        <f>2*K22*J22/(J22+K22)</f>
        <v>0.40421287800207456</v>
      </c>
      <c r="M22" s="2" t="s">
        <v>33</v>
      </c>
      <c r="N22">
        <v>141.01970720291141</v>
      </c>
    </row>
    <row r="23" spans="1:14" x14ac:dyDescent="0.25">
      <c r="A23" s="3" t="s">
        <v>9</v>
      </c>
      <c r="B23" s="3"/>
      <c r="C23" s="3"/>
      <c r="D23" s="3">
        <v>0.5</v>
      </c>
      <c r="E23" s="3"/>
      <c r="F23" s="2">
        <v>5</v>
      </c>
      <c r="G23" s="2">
        <v>2803</v>
      </c>
      <c r="H23" s="2">
        <v>43</v>
      </c>
      <c r="I23" s="7">
        <v>930</v>
      </c>
      <c r="J23" s="2">
        <v>0.752</v>
      </c>
      <c r="K23" s="2">
        <v>0.4279</v>
      </c>
      <c r="L23" s="3">
        <f>2*K23*J23/(J23+K23)</f>
        <v>0.54543740994999579</v>
      </c>
      <c r="M23" s="2" t="s">
        <v>38</v>
      </c>
      <c r="N23">
        <v>9.1962487697601318</v>
      </c>
    </row>
    <row r="24" spans="1:14" x14ac:dyDescent="0.25">
      <c r="A24" s="1" t="s">
        <v>10</v>
      </c>
      <c r="B24" s="1"/>
      <c r="C24" s="1"/>
      <c r="D24" s="1"/>
      <c r="E24" s="1"/>
      <c r="F24" s="1">
        <v>2</v>
      </c>
      <c r="G24" s="1">
        <v>1083</v>
      </c>
      <c r="H24" s="1">
        <v>2</v>
      </c>
      <c r="I24" s="1">
        <v>994</v>
      </c>
      <c r="J24" s="1">
        <v>1</v>
      </c>
      <c r="K24" s="1">
        <v>0.25330000000000003</v>
      </c>
      <c r="L24" s="1">
        <f>2*K24*J24/(J24+K24)</f>
        <v>0.40421287800207456</v>
      </c>
      <c r="M24" s="4" t="s">
        <v>33</v>
      </c>
      <c r="N24" s="1">
        <v>145.68497228622439</v>
      </c>
    </row>
    <row r="25" spans="1:14" x14ac:dyDescent="0.25">
      <c r="A25" s="2" t="s">
        <v>10</v>
      </c>
      <c r="B25">
        <v>8</v>
      </c>
      <c r="C25">
        <v>80</v>
      </c>
      <c r="D25">
        <v>0.2</v>
      </c>
      <c r="E25">
        <v>0.7</v>
      </c>
      <c r="F25" s="2">
        <v>2</v>
      </c>
      <c r="G25" s="2">
        <v>1083</v>
      </c>
      <c r="H25" s="2">
        <v>2</v>
      </c>
      <c r="I25" s="2">
        <v>994</v>
      </c>
      <c r="J25" s="2">
        <v>1</v>
      </c>
      <c r="K25" s="2">
        <v>0.25330000000000003</v>
      </c>
      <c r="L25" s="2">
        <f>2*K25*J25/(J25+K25)</f>
        <v>0.40421287800207456</v>
      </c>
      <c r="M25" s="2" t="s">
        <v>33</v>
      </c>
    </row>
    <row r="26" spans="1:14" x14ac:dyDescent="0.25">
      <c r="A26" s="2" t="s">
        <v>10</v>
      </c>
      <c r="E26">
        <v>0.8</v>
      </c>
      <c r="F26" s="2">
        <v>2</v>
      </c>
      <c r="G26" s="2">
        <v>1083</v>
      </c>
      <c r="H26" s="2">
        <v>2</v>
      </c>
      <c r="I26" s="2">
        <v>994</v>
      </c>
      <c r="J26" s="2">
        <v>1</v>
      </c>
      <c r="K26" s="2">
        <v>0.25330000000000003</v>
      </c>
      <c r="L26" s="2">
        <f>2*K26*J26/(J26+K26)</f>
        <v>0.40421287800207456</v>
      </c>
      <c r="M26" s="2" t="s">
        <v>33</v>
      </c>
    </row>
    <row r="27" spans="1:14" x14ac:dyDescent="0.25">
      <c r="A27" s="2" t="s">
        <v>10</v>
      </c>
      <c r="E27">
        <v>0.9</v>
      </c>
      <c r="F27" s="2">
        <v>2</v>
      </c>
      <c r="G27" s="2">
        <v>1083</v>
      </c>
      <c r="H27" s="2">
        <v>2</v>
      </c>
      <c r="I27" s="2">
        <v>994</v>
      </c>
      <c r="J27" s="2">
        <v>1</v>
      </c>
      <c r="K27" s="2">
        <v>0.25330000000000003</v>
      </c>
      <c r="L27" s="2">
        <f>2*K27*J27/(J27+K27)</f>
        <v>0.40421287800207456</v>
      </c>
      <c r="M27" s="2" t="s">
        <v>33</v>
      </c>
    </row>
    <row r="28" spans="1:14" x14ac:dyDescent="0.25">
      <c r="A28" s="5" t="s">
        <v>9</v>
      </c>
      <c r="B28" s="5">
        <v>16</v>
      </c>
      <c r="C28" s="5">
        <v>10</v>
      </c>
      <c r="D28" s="5">
        <v>0.2</v>
      </c>
      <c r="E28" s="5">
        <v>0.7</v>
      </c>
      <c r="F28" s="5">
        <v>3</v>
      </c>
      <c r="G28" s="5">
        <v>1187</v>
      </c>
      <c r="H28" s="5">
        <v>6</v>
      </c>
      <c r="I28" s="5">
        <v>1012</v>
      </c>
      <c r="J28" s="5">
        <v>0.87539999999999996</v>
      </c>
      <c r="K28" s="5">
        <v>0.31919999999999998</v>
      </c>
      <c r="L28" s="5">
        <f>2*K28*J28/(J28+K28)</f>
        <v>0.46781798091411347</v>
      </c>
      <c r="M28" s="5" t="s">
        <v>34</v>
      </c>
      <c r="N28" s="3">
        <v>9.3774130344390869</v>
      </c>
    </row>
    <row r="29" spans="1:14" x14ac:dyDescent="0.25">
      <c r="A29" s="3" t="s">
        <v>10</v>
      </c>
      <c r="B29" s="3"/>
      <c r="C29" s="3"/>
      <c r="D29" s="3"/>
      <c r="E29" s="3"/>
      <c r="F29" s="2">
        <v>4</v>
      </c>
      <c r="G29" s="2">
        <v>1490</v>
      </c>
      <c r="H29" s="2">
        <v>15</v>
      </c>
      <c r="I29" s="2">
        <v>1022</v>
      </c>
      <c r="J29" s="2">
        <v>0.70409999999999995</v>
      </c>
      <c r="K29" s="2">
        <v>0.37719999999999998</v>
      </c>
      <c r="L29" s="3">
        <f>2*K29*J29/(J29+K29)</f>
        <v>0.49123558679367429</v>
      </c>
      <c r="M29" s="2" t="s">
        <v>35</v>
      </c>
      <c r="N29" s="3">
        <v>136.35208821296689</v>
      </c>
    </row>
    <row r="30" spans="1:14" x14ac:dyDescent="0.25">
      <c r="A30" s="3" t="s">
        <v>9</v>
      </c>
      <c r="B30" s="3"/>
      <c r="C30" s="3"/>
      <c r="D30" s="3">
        <v>0.5</v>
      </c>
      <c r="E30" s="3"/>
      <c r="F30" s="2">
        <v>4</v>
      </c>
      <c r="G30" s="2">
        <v>270</v>
      </c>
      <c r="H30" s="2">
        <v>6</v>
      </c>
      <c r="I30" s="2">
        <v>238</v>
      </c>
      <c r="J30" s="2">
        <v>0.72919999999999996</v>
      </c>
      <c r="K30" s="2">
        <v>0.1671</v>
      </c>
      <c r="L30" s="3">
        <f>2*K30*J30/(J30+K30)</f>
        <v>0.27189405333035815</v>
      </c>
      <c r="M30" s="2" t="s">
        <v>34</v>
      </c>
      <c r="N30" s="3">
        <v>10.06090474128723</v>
      </c>
    </row>
    <row r="31" spans="1:14" x14ac:dyDescent="0.25">
      <c r="A31" s="3" t="s">
        <v>10</v>
      </c>
      <c r="B31" s="3"/>
      <c r="C31" s="3"/>
      <c r="D31" s="3"/>
      <c r="E31" s="3"/>
      <c r="F31" s="2">
        <v>4</v>
      </c>
      <c r="G31" s="2">
        <v>2712</v>
      </c>
      <c r="H31" s="2">
        <v>28</v>
      </c>
      <c r="I31" s="2">
        <v>1040</v>
      </c>
      <c r="J31" s="2">
        <v>0.76829999999999998</v>
      </c>
      <c r="K31" s="2">
        <v>0.41320000000000001</v>
      </c>
      <c r="L31" s="3">
        <f>2*K31*J31/(J31+K31)</f>
        <v>0.53738732120186206</v>
      </c>
      <c r="M31" s="2" t="s">
        <v>36</v>
      </c>
      <c r="N31" s="3">
        <v>138.81726050376889</v>
      </c>
    </row>
    <row r="32" spans="1:14" x14ac:dyDescent="0.25">
      <c r="A32" s="3" t="s">
        <v>9</v>
      </c>
      <c r="B32" s="3"/>
      <c r="C32" s="3">
        <v>80</v>
      </c>
      <c r="D32" s="3">
        <v>0.2</v>
      </c>
      <c r="E32" s="3"/>
      <c r="F32" s="2">
        <v>3</v>
      </c>
      <c r="G32" s="2">
        <v>2243</v>
      </c>
      <c r="H32" s="2">
        <v>10</v>
      </c>
      <c r="I32" s="2">
        <v>1011</v>
      </c>
      <c r="J32" s="2">
        <v>0.87109999999999999</v>
      </c>
      <c r="K32" s="2">
        <v>0.3019</v>
      </c>
      <c r="L32" s="3">
        <f>2*K32*J32/(J32+K32)</f>
        <v>0.44839742540494454</v>
      </c>
      <c r="M32" s="2" t="s">
        <v>37</v>
      </c>
      <c r="N32" s="3">
        <v>9.4340147972106934</v>
      </c>
    </row>
    <row r="33" spans="1:14" x14ac:dyDescent="0.25">
      <c r="A33" s="3" t="s">
        <v>10</v>
      </c>
      <c r="B33" s="3"/>
      <c r="C33" s="3"/>
      <c r="D33" s="3"/>
      <c r="E33" s="3"/>
      <c r="F33" s="2">
        <v>2</v>
      </c>
      <c r="G33" s="2">
        <v>1083</v>
      </c>
      <c r="H33" s="2">
        <v>2</v>
      </c>
      <c r="I33" s="2">
        <v>994</v>
      </c>
      <c r="J33" s="2">
        <v>1</v>
      </c>
      <c r="K33" s="2">
        <v>0.25330000000000003</v>
      </c>
      <c r="L33" s="3">
        <f>2*K33*J33/(J33+K33)</f>
        <v>0.40421287800207456</v>
      </c>
      <c r="M33" s="2" t="s">
        <v>33</v>
      </c>
      <c r="N33" s="3">
        <v>143.51159739494321</v>
      </c>
    </row>
    <row r="34" spans="1:14" x14ac:dyDescent="0.25">
      <c r="A34" s="2" t="s">
        <v>9</v>
      </c>
      <c r="B34" s="3"/>
      <c r="C34" s="3"/>
      <c r="D34" s="3"/>
      <c r="E34" s="3">
        <v>0.8</v>
      </c>
      <c r="F34" s="2">
        <v>4</v>
      </c>
      <c r="G34" s="2">
        <v>2448</v>
      </c>
      <c r="H34" s="2">
        <v>4</v>
      </c>
      <c r="I34" s="2">
        <v>1018</v>
      </c>
      <c r="J34" s="2">
        <v>0.99329999999999996</v>
      </c>
      <c r="K34" s="2">
        <v>0.39050000000000001</v>
      </c>
      <c r="L34" s="3">
        <f>2*K34*J34/(J34+K34)</f>
        <v>0.56060651828298891</v>
      </c>
      <c r="M34" s="2" t="s">
        <v>31</v>
      </c>
      <c r="N34" s="3"/>
    </row>
    <row r="35" spans="1:14" x14ac:dyDescent="0.25">
      <c r="A35" s="2" t="s">
        <v>10</v>
      </c>
      <c r="B35" s="3"/>
      <c r="C35" s="3"/>
      <c r="D35" s="3"/>
      <c r="E35" s="3"/>
      <c r="F35" s="2">
        <v>2</v>
      </c>
      <c r="G35" s="2">
        <v>1083</v>
      </c>
      <c r="H35" s="2">
        <v>2</v>
      </c>
      <c r="I35" s="2">
        <v>994</v>
      </c>
      <c r="J35" s="2">
        <v>1</v>
      </c>
      <c r="K35" s="2">
        <v>0.25330000000000003</v>
      </c>
      <c r="L35" s="2">
        <f>2*K35*J35/(J35+K35)</f>
        <v>0.40421287800207456</v>
      </c>
      <c r="M35" s="2" t="s">
        <v>33</v>
      </c>
      <c r="N35" s="3"/>
    </row>
    <row r="36" spans="1:14" x14ac:dyDescent="0.25">
      <c r="A36" s="2" t="s">
        <v>9</v>
      </c>
      <c r="B36" s="3"/>
      <c r="C36" s="3"/>
      <c r="D36" s="3"/>
      <c r="E36" s="3">
        <v>0.9</v>
      </c>
      <c r="F36" s="2">
        <v>13</v>
      </c>
      <c r="G36" s="2">
        <v>2607</v>
      </c>
      <c r="H36" s="2">
        <v>4</v>
      </c>
      <c r="I36" s="2">
        <v>1031</v>
      </c>
      <c r="J36" s="2">
        <v>1</v>
      </c>
      <c r="K36" s="2">
        <v>0.38950000000000001</v>
      </c>
      <c r="L36" s="3">
        <f>2*K36*J36/(J36+K36)</f>
        <v>0.5606333213386111</v>
      </c>
      <c r="M36" s="2" t="s">
        <v>31</v>
      </c>
      <c r="N36" s="3"/>
    </row>
    <row r="37" spans="1:14" x14ac:dyDescent="0.25">
      <c r="A37" s="2" t="s">
        <v>10</v>
      </c>
      <c r="B37" s="3"/>
      <c r="C37" s="3"/>
      <c r="D37" s="3"/>
      <c r="E37" s="3"/>
      <c r="F37" s="2">
        <v>2</v>
      </c>
      <c r="G37" s="2">
        <v>1083</v>
      </c>
      <c r="H37" s="2">
        <v>2</v>
      </c>
      <c r="I37" s="2">
        <v>994</v>
      </c>
      <c r="J37" s="2">
        <v>1</v>
      </c>
      <c r="K37" s="2">
        <v>0.25330000000000003</v>
      </c>
      <c r="L37" s="2">
        <f>2*K37*J37/(J37+K37)</f>
        <v>0.40421287800207456</v>
      </c>
      <c r="M37" s="2" t="s">
        <v>33</v>
      </c>
      <c r="N37" s="3"/>
    </row>
    <row r="38" spans="1:14" x14ac:dyDescent="0.25">
      <c r="A38" s="3" t="s">
        <v>9</v>
      </c>
      <c r="B38" s="3"/>
      <c r="C38" s="3"/>
      <c r="D38" s="3">
        <v>0.5</v>
      </c>
      <c r="E38" s="3">
        <v>0.7</v>
      </c>
      <c r="F38" s="2">
        <v>5</v>
      </c>
      <c r="G38" s="2">
        <v>2803</v>
      </c>
      <c r="H38" s="2">
        <v>43</v>
      </c>
      <c r="I38" s="2">
        <v>930</v>
      </c>
      <c r="J38" s="2">
        <v>0.73970000000000002</v>
      </c>
      <c r="K38" s="2">
        <v>0.4279</v>
      </c>
      <c r="L38" s="3">
        <f>2*K38*J38/(J38+K38)</f>
        <v>0.54216791709489554</v>
      </c>
      <c r="M38" s="2" t="s">
        <v>38</v>
      </c>
      <c r="N38" s="3">
        <v>9.5625357627868652</v>
      </c>
    </row>
    <row r="39" spans="1:14" x14ac:dyDescent="0.25">
      <c r="A39" s="1" t="s">
        <v>10</v>
      </c>
      <c r="B39" s="1"/>
      <c r="C39" s="1"/>
      <c r="D39" s="1"/>
      <c r="E39" s="1"/>
      <c r="F39" s="1">
        <v>2</v>
      </c>
      <c r="G39" s="1">
        <v>1083</v>
      </c>
      <c r="H39" s="1">
        <v>2</v>
      </c>
      <c r="I39" s="1">
        <v>994</v>
      </c>
      <c r="J39" s="1">
        <v>1</v>
      </c>
      <c r="K39" s="1">
        <v>0.25330000000000003</v>
      </c>
      <c r="L39" s="1">
        <f>2*K39*J39/(J39+K39)</f>
        <v>0.40421287800207456</v>
      </c>
      <c r="M39" s="4" t="s">
        <v>33</v>
      </c>
      <c r="N39" s="1">
        <v>143.54141879081729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55B7-94E3-4573-AF1F-A119BA8149E6}">
  <dimension ref="A1:R42"/>
  <sheetViews>
    <sheetView zoomScaleNormal="100" workbookViewId="0">
      <selection activeCell="G35" sqref="G35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6.140625" bestFit="1" customWidth="1"/>
  </cols>
  <sheetData>
    <row r="1" spans="1:18" x14ac:dyDescent="0.25">
      <c r="A1" t="s">
        <v>69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8" x14ac:dyDescent="0.25">
      <c r="A2" s="3" t="s">
        <v>9</v>
      </c>
      <c r="B2" s="3">
        <v>2</v>
      </c>
      <c r="C2" s="3">
        <v>10</v>
      </c>
      <c r="D2" s="3">
        <v>0.2</v>
      </c>
      <c r="E2" s="3">
        <v>0.7</v>
      </c>
      <c r="F2" s="2">
        <v>9</v>
      </c>
      <c r="G2" s="2">
        <v>12863</v>
      </c>
      <c r="H2" s="2">
        <v>719</v>
      </c>
      <c r="I2" s="2">
        <v>1050</v>
      </c>
      <c r="J2" s="2">
        <v>0.40600000000000003</v>
      </c>
      <c r="K2" s="2">
        <v>0.8599</v>
      </c>
      <c r="L2" s="3">
        <f t="shared" ref="L2:L4" si="0">2*J2*K2/(J2+K2)</f>
        <v>0.5515750059246386</v>
      </c>
      <c r="M2" s="3" t="s">
        <v>20</v>
      </c>
      <c r="N2" s="3">
        <v>3.033771276473999</v>
      </c>
      <c r="Q2" t="s">
        <v>65</v>
      </c>
      <c r="R2" t="s">
        <v>60</v>
      </c>
    </row>
    <row r="3" spans="1:18" x14ac:dyDescent="0.25">
      <c r="A3" s="3"/>
      <c r="B3" s="3"/>
      <c r="C3" s="3"/>
      <c r="D3" s="3"/>
      <c r="E3" s="3">
        <v>0.8</v>
      </c>
      <c r="F3" s="2">
        <v>10</v>
      </c>
      <c r="G3" s="2">
        <v>13434</v>
      </c>
      <c r="H3" s="2">
        <v>722</v>
      </c>
      <c r="I3" s="2">
        <v>1050</v>
      </c>
      <c r="J3" s="2">
        <v>0.41560000000000002</v>
      </c>
      <c r="K3" s="2">
        <v>0.86499999999999999</v>
      </c>
      <c r="L3" s="3">
        <f t="shared" si="0"/>
        <v>0.56144619709511179</v>
      </c>
      <c r="M3" s="3" t="s">
        <v>14</v>
      </c>
      <c r="N3" s="3">
        <v>3.3552703857421879</v>
      </c>
      <c r="P3" t="s">
        <v>72</v>
      </c>
      <c r="Q3">
        <v>0.56010000000000004</v>
      </c>
      <c r="R3">
        <v>846</v>
      </c>
    </row>
    <row r="4" spans="1:18" x14ac:dyDescent="0.25">
      <c r="A4" s="3"/>
      <c r="B4" s="3"/>
      <c r="C4" s="3"/>
      <c r="D4" s="3"/>
      <c r="E4" s="3">
        <v>0.9</v>
      </c>
      <c r="F4" s="2">
        <v>10</v>
      </c>
      <c r="G4" s="2">
        <v>13434</v>
      </c>
      <c r="H4" s="2">
        <v>722</v>
      </c>
      <c r="I4" s="2">
        <v>1050</v>
      </c>
      <c r="J4" s="2">
        <v>0.4143</v>
      </c>
      <c r="K4" s="2">
        <v>0.86499999999999999</v>
      </c>
      <c r="L4" s="3">
        <f t="shared" si="0"/>
        <v>0.56025873524583758</v>
      </c>
      <c r="M4" s="3" t="s">
        <v>14</v>
      </c>
      <c r="N4" s="3">
        <v>2.8166906833648682</v>
      </c>
    </row>
    <row r="5" spans="1:18" x14ac:dyDescent="0.25">
      <c r="A5" s="1"/>
      <c r="B5" s="1" t="s">
        <v>73</v>
      </c>
      <c r="C5" s="1"/>
      <c r="D5" s="1"/>
      <c r="E5" s="1"/>
      <c r="F5" s="1">
        <f>SUM(F2:F4)/3</f>
        <v>9.6666666666666661</v>
      </c>
      <c r="G5" s="1">
        <f>SUM(G2:G4)/3</f>
        <v>13243.666666666666</v>
      </c>
      <c r="H5" s="1">
        <f t="shared" ref="H5:L5" si="1">SUM(H2:H4)/3</f>
        <v>721</v>
      </c>
      <c r="I5" s="1">
        <f t="shared" si="1"/>
        <v>1050</v>
      </c>
      <c r="J5" s="1">
        <f t="shared" si="1"/>
        <v>0.41196666666666665</v>
      </c>
      <c r="K5" s="1">
        <f t="shared" si="1"/>
        <v>0.86330000000000007</v>
      </c>
      <c r="L5" s="1">
        <f t="shared" si="1"/>
        <v>0.55775997942186262</v>
      </c>
      <c r="M5" s="1"/>
      <c r="N5" s="1"/>
    </row>
    <row r="6" spans="1:18" x14ac:dyDescent="0.25">
      <c r="A6" t="s">
        <v>9</v>
      </c>
      <c r="B6">
        <v>8</v>
      </c>
      <c r="C6">
        <v>80</v>
      </c>
      <c r="D6">
        <v>0.2</v>
      </c>
      <c r="E6">
        <v>0.7</v>
      </c>
      <c r="F6" s="2">
        <v>8</v>
      </c>
      <c r="G6" s="2">
        <v>12839</v>
      </c>
      <c r="H6" s="2">
        <v>714</v>
      </c>
      <c r="I6" s="2">
        <v>1050</v>
      </c>
      <c r="J6" s="2">
        <v>0.39600000000000002</v>
      </c>
      <c r="K6" s="2">
        <v>0.85899999999999999</v>
      </c>
      <c r="L6">
        <f>2*J6*K6/(J6+K6)</f>
        <v>0.54209402390438255</v>
      </c>
      <c r="M6" t="s">
        <v>23</v>
      </c>
      <c r="N6">
        <v>4.1386704444885254</v>
      </c>
    </row>
    <row r="7" spans="1:18" x14ac:dyDescent="0.25">
      <c r="A7" t="s">
        <v>9</v>
      </c>
      <c r="E7">
        <v>0.8</v>
      </c>
      <c r="F7" s="2">
        <v>9</v>
      </c>
      <c r="G7" s="2">
        <v>12781</v>
      </c>
      <c r="H7" s="2">
        <v>653</v>
      </c>
      <c r="I7" s="2">
        <v>1050</v>
      </c>
      <c r="J7" s="2">
        <v>0.42920000000000003</v>
      </c>
      <c r="K7" s="2">
        <v>0.85499999999999998</v>
      </c>
      <c r="L7">
        <f>2*J7*K7/(J7+K7)</f>
        <v>0.57150911073041588</v>
      </c>
      <c r="M7" t="s">
        <v>22</v>
      </c>
      <c r="N7">
        <v>3.928869485855103</v>
      </c>
    </row>
    <row r="8" spans="1:18" x14ac:dyDescent="0.25">
      <c r="A8" s="3" t="s">
        <v>9</v>
      </c>
      <c r="E8">
        <v>0.9</v>
      </c>
      <c r="F8" s="2">
        <v>11</v>
      </c>
      <c r="G8" s="2">
        <v>14986</v>
      </c>
      <c r="H8" s="2">
        <v>842</v>
      </c>
      <c r="I8" s="2">
        <v>1050</v>
      </c>
      <c r="J8" s="2">
        <v>0.43180000000000002</v>
      </c>
      <c r="K8" s="2">
        <v>0.85499999999999998</v>
      </c>
      <c r="L8">
        <f>2*J8*K8/(J8+K8)</f>
        <v>0.57380944979794846</v>
      </c>
      <c r="M8" t="s">
        <v>14</v>
      </c>
      <c r="N8">
        <v>3.9103589057922359</v>
      </c>
    </row>
    <row r="9" spans="1:18" x14ac:dyDescent="0.25">
      <c r="A9" s="16" t="s">
        <v>9</v>
      </c>
      <c r="B9" s="5">
        <v>16</v>
      </c>
      <c r="C9" s="5">
        <v>80</v>
      </c>
      <c r="D9" s="5">
        <v>0.2</v>
      </c>
      <c r="E9" s="5">
        <v>0.7</v>
      </c>
      <c r="F9" s="16">
        <v>8</v>
      </c>
      <c r="G9" s="16">
        <v>12839</v>
      </c>
      <c r="H9" s="16">
        <v>714</v>
      </c>
      <c r="I9" s="16">
        <v>1050</v>
      </c>
      <c r="J9" s="16">
        <v>0.39889999999999998</v>
      </c>
      <c r="K9" s="16">
        <v>0.85899999999999999</v>
      </c>
      <c r="L9" s="5">
        <f>2*J9*K9/(J9+K9)</f>
        <v>0.54480499244773029</v>
      </c>
      <c r="M9" s="16" t="s">
        <v>23</v>
      </c>
      <c r="N9" s="5">
        <v>2.7446577548980708</v>
      </c>
    </row>
    <row r="10" spans="1:18" x14ac:dyDescent="0.25">
      <c r="A10" s="2" t="s">
        <v>9</v>
      </c>
      <c r="B10" s="3"/>
      <c r="C10" s="3"/>
      <c r="D10" s="3"/>
      <c r="E10" s="2">
        <v>0.8</v>
      </c>
      <c r="F10" s="2">
        <v>8</v>
      </c>
      <c r="G10" s="2">
        <v>12757</v>
      </c>
      <c r="H10" s="2">
        <v>651</v>
      </c>
      <c r="I10" s="2">
        <v>1050</v>
      </c>
      <c r="J10" s="2">
        <v>0.42709999999999998</v>
      </c>
      <c r="K10" s="2">
        <v>0.85409999999999997</v>
      </c>
      <c r="L10" s="2">
        <f>2*J10*K10/(J10+K10)</f>
        <v>0.56944444270995942</v>
      </c>
      <c r="M10" s="2" t="s">
        <v>30</v>
      </c>
      <c r="N10" s="3">
        <v>2.7874677181243901</v>
      </c>
    </row>
    <row r="11" spans="1:18" x14ac:dyDescent="0.25">
      <c r="A11" s="2" t="s">
        <v>9</v>
      </c>
      <c r="B11" s="3"/>
      <c r="C11" s="3"/>
      <c r="D11" s="3"/>
      <c r="E11" s="2">
        <v>0.9</v>
      </c>
      <c r="F11" s="2">
        <v>8</v>
      </c>
      <c r="G11" s="2">
        <v>12757</v>
      </c>
      <c r="H11" s="2">
        <v>651</v>
      </c>
      <c r="I11" s="2">
        <v>1050</v>
      </c>
      <c r="J11" s="2">
        <v>0.42880000000000001</v>
      </c>
      <c r="K11" s="2">
        <v>0.85409999999999997</v>
      </c>
      <c r="L11" s="2">
        <f>2*J11*K11/(J11+K11)</f>
        <v>0.57095343362693907</v>
      </c>
      <c r="M11" s="2" t="s">
        <v>30</v>
      </c>
      <c r="N11" s="3">
        <v>2.8970234394073491</v>
      </c>
    </row>
    <row r="12" spans="1:18" x14ac:dyDescent="0.25">
      <c r="A12" s="1"/>
      <c r="B12" s="1" t="s">
        <v>73</v>
      </c>
      <c r="C12" s="1"/>
      <c r="D12" s="1"/>
      <c r="E12" s="1"/>
      <c r="F12" s="1">
        <f>SUM(F9:F11)/3</f>
        <v>8</v>
      </c>
      <c r="G12" s="1">
        <f t="shared" ref="G12:L12" si="2">SUM(G9:G11)/3</f>
        <v>12784.333333333334</v>
      </c>
      <c r="H12" s="1">
        <f t="shared" si="2"/>
        <v>672</v>
      </c>
      <c r="I12" s="1">
        <f t="shared" si="2"/>
        <v>1050</v>
      </c>
      <c r="J12" s="1">
        <f t="shared" si="2"/>
        <v>0.41826666666666662</v>
      </c>
      <c r="K12" s="1">
        <f t="shared" si="2"/>
        <v>0.85573333333333323</v>
      </c>
      <c r="L12" s="1">
        <f t="shared" si="2"/>
        <v>0.56173428959487626</v>
      </c>
      <c r="M12" s="1"/>
      <c r="N12" s="1"/>
    </row>
    <row r="13" spans="1:18" x14ac:dyDescent="0.25">
      <c r="A13" s="2" t="s">
        <v>70</v>
      </c>
    </row>
    <row r="14" spans="1:18" x14ac:dyDescent="0.25">
      <c r="A14" s="3" t="s">
        <v>9</v>
      </c>
      <c r="B14" s="3">
        <v>2</v>
      </c>
      <c r="C14" s="3">
        <v>10</v>
      </c>
      <c r="D14" s="3">
        <v>0.5</v>
      </c>
      <c r="E14" s="3">
        <v>0.7</v>
      </c>
      <c r="F14" s="2">
        <v>10</v>
      </c>
      <c r="G14" s="2">
        <v>13216</v>
      </c>
      <c r="H14" s="2">
        <v>757</v>
      </c>
      <c r="I14" s="3">
        <v>1050</v>
      </c>
      <c r="J14" s="3">
        <v>0.41639999999999999</v>
      </c>
      <c r="K14" s="3">
        <v>0.89390000000000003</v>
      </c>
      <c r="L14" s="3">
        <f>2*J14*K14/(J14+K14)</f>
        <v>0.5681446386323743</v>
      </c>
      <c r="M14" s="3" t="s">
        <v>68</v>
      </c>
      <c r="N14" s="3">
        <v>38.635113954544067</v>
      </c>
    </row>
    <row r="15" spans="1:18" x14ac:dyDescent="0.25">
      <c r="A15" s="3" t="s">
        <v>9</v>
      </c>
      <c r="B15" s="3"/>
      <c r="C15" s="3"/>
      <c r="D15" s="3"/>
      <c r="E15" s="3">
        <v>0.8</v>
      </c>
      <c r="F15" s="3">
        <v>10</v>
      </c>
      <c r="G15" s="3">
        <v>13216</v>
      </c>
      <c r="H15" s="3">
        <v>757</v>
      </c>
      <c r="I15" s="3">
        <v>1050</v>
      </c>
      <c r="J15" s="3">
        <v>0.4052</v>
      </c>
      <c r="K15" s="3">
        <v>0.89390000000000003</v>
      </c>
      <c r="L15" s="3">
        <f t="shared" ref="L15:L16" si="3">2*J15*K15/(J15+K15)</f>
        <v>0.55762955892540977</v>
      </c>
      <c r="M15" s="3" t="s">
        <v>68</v>
      </c>
      <c r="N15" s="3">
        <v>39.302807331085212</v>
      </c>
    </row>
    <row r="16" spans="1:18" x14ac:dyDescent="0.25">
      <c r="A16" s="2" t="s">
        <v>10</v>
      </c>
      <c r="B16" s="3"/>
      <c r="C16" s="3"/>
      <c r="D16" s="3"/>
      <c r="E16" s="3">
        <v>0.9</v>
      </c>
      <c r="F16" s="3">
        <v>10</v>
      </c>
      <c r="G16" s="3">
        <v>13216</v>
      </c>
      <c r="H16" s="3">
        <v>757</v>
      </c>
      <c r="I16" s="3">
        <v>1050</v>
      </c>
      <c r="J16" s="3">
        <v>0.40749999999999997</v>
      </c>
      <c r="K16" s="3">
        <v>0.89390000000000003</v>
      </c>
      <c r="L16" s="3">
        <f t="shared" si="3"/>
        <v>0.55980367296757338</v>
      </c>
      <c r="M16" s="3" t="s">
        <v>68</v>
      </c>
      <c r="N16" s="3">
        <v>38.731160879135132</v>
      </c>
    </row>
    <row r="17" spans="1:14" x14ac:dyDescent="0.25">
      <c r="A17" s="4"/>
      <c r="B17" s="1" t="s">
        <v>73</v>
      </c>
      <c r="C17" s="1"/>
      <c r="D17" s="1"/>
      <c r="E17" s="1"/>
      <c r="F17" s="1">
        <f>SUM(F14:F16)/3</f>
        <v>10</v>
      </c>
      <c r="G17" s="1">
        <f t="shared" ref="G17:L17" si="4">SUM(G14:G16)/3</f>
        <v>13216</v>
      </c>
      <c r="H17" s="1">
        <f t="shared" si="4"/>
        <v>757</v>
      </c>
      <c r="I17" s="1">
        <f t="shared" si="4"/>
        <v>1050</v>
      </c>
      <c r="J17" s="1">
        <f t="shared" si="4"/>
        <v>0.40969999999999995</v>
      </c>
      <c r="K17" s="1">
        <f t="shared" si="4"/>
        <v>0.89390000000000003</v>
      </c>
      <c r="L17" s="1">
        <f t="shared" si="4"/>
        <v>0.56185929017511915</v>
      </c>
      <c r="M17" s="1"/>
      <c r="N17" s="1"/>
    </row>
    <row r="18" spans="1:14" x14ac:dyDescent="0.25">
      <c r="A18" s="2" t="s">
        <v>10</v>
      </c>
      <c r="B18" s="3"/>
      <c r="C18" s="3">
        <v>80</v>
      </c>
      <c r="D18" s="3">
        <v>0.2</v>
      </c>
      <c r="E18" s="2">
        <v>0.7</v>
      </c>
      <c r="F18" s="2">
        <v>7</v>
      </c>
      <c r="G18" s="2">
        <v>10510</v>
      </c>
      <c r="H18" s="2">
        <v>536</v>
      </c>
      <c r="I18" s="2">
        <v>1050</v>
      </c>
      <c r="J18" s="2">
        <v>0.47</v>
      </c>
      <c r="K18" s="2">
        <v>0.8206</v>
      </c>
      <c r="L18" s="3">
        <f>2*J18*K18/(J18+K18)</f>
        <v>0.59767859910119325</v>
      </c>
      <c r="M18" s="2" t="s">
        <v>68</v>
      </c>
      <c r="N18">
        <v>5.3948073387145996</v>
      </c>
    </row>
    <row r="19" spans="1:14" x14ac:dyDescent="0.25">
      <c r="A19" s="2" t="s">
        <v>10</v>
      </c>
      <c r="B19" s="3"/>
      <c r="C19" s="3"/>
      <c r="D19" s="3"/>
      <c r="E19" s="2">
        <v>0.8</v>
      </c>
      <c r="F19" s="2">
        <v>7</v>
      </c>
      <c r="G19" s="2">
        <v>10510</v>
      </c>
      <c r="H19" s="2">
        <v>536</v>
      </c>
      <c r="I19" s="2">
        <v>1050</v>
      </c>
      <c r="J19" s="2">
        <v>0.4718</v>
      </c>
      <c r="K19" s="2">
        <v>0.8206</v>
      </c>
      <c r="L19" s="3">
        <f>2*J19*K19/(J19+K19)</f>
        <v>0.59913197152584341</v>
      </c>
      <c r="M19" s="2" t="s">
        <v>68</v>
      </c>
      <c r="N19">
        <v>4.520085334777832</v>
      </c>
    </row>
    <row r="20" spans="1:14" x14ac:dyDescent="0.25">
      <c r="A20" s="2" t="s">
        <v>10</v>
      </c>
      <c r="B20" s="3"/>
      <c r="C20" s="3"/>
      <c r="D20" s="3"/>
      <c r="E20" s="3">
        <v>0.9</v>
      </c>
      <c r="F20" s="3">
        <v>7</v>
      </c>
      <c r="G20" s="3">
        <v>10510</v>
      </c>
      <c r="H20" s="3">
        <v>536</v>
      </c>
      <c r="I20" s="3">
        <v>1050</v>
      </c>
      <c r="J20" s="3">
        <v>0.4778</v>
      </c>
      <c r="K20" s="3">
        <v>0.8206</v>
      </c>
      <c r="L20" s="3">
        <f>2*J20*K20/(J20+K20)</f>
        <v>0.60394744300677761</v>
      </c>
      <c r="M20" s="3" t="s">
        <v>68</v>
      </c>
      <c r="N20">
        <v>5.263690710067749</v>
      </c>
    </row>
    <row r="21" spans="1:14" x14ac:dyDescent="0.25">
      <c r="A21" s="1"/>
      <c r="B21" s="1" t="s">
        <v>73</v>
      </c>
      <c r="C21" s="1"/>
      <c r="D21" s="1"/>
      <c r="E21" s="1"/>
      <c r="F21" s="1">
        <f>SUM(F18:F20)/3</f>
        <v>7</v>
      </c>
      <c r="G21" s="1">
        <f t="shared" ref="G21:L21" si="5">SUM(G18:G20)/3</f>
        <v>10510</v>
      </c>
      <c r="H21" s="1">
        <f t="shared" si="5"/>
        <v>536</v>
      </c>
      <c r="I21" s="1">
        <f t="shared" si="5"/>
        <v>1050</v>
      </c>
      <c r="J21" s="1">
        <f t="shared" si="5"/>
        <v>0.47320000000000001</v>
      </c>
      <c r="K21" s="1">
        <f t="shared" si="5"/>
        <v>0.82060000000000011</v>
      </c>
      <c r="L21" s="1">
        <f t="shared" si="5"/>
        <v>0.60025267121127135</v>
      </c>
      <c r="M21" s="1"/>
    </row>
    <row r="22" spans="1:14" x14ac:dyDescent="0.25">
      <c r="A22" s="2" t="s">
        <v>71</v>
      </c>
    </row>
    <row r="23" spans="1:14" x14ac:dyDescent="0.25">
      <c r="A23" s="3" t="s">
        <v>9</v>
      </c>
      <c r="B23" s="3">
        <v>2</v>
      </c>
      <c r="C23" s="3">
        <v>10</v>
      </c>
      <c r="D23" s="3">
        <v>0.5</v>
      </c>
      <c r="E23" s="3">
        <v>0.7</v>
      </c>
      <c r="F23" s="2">
        <v>9</v>
      </c>
      <c r="G23" s="2">
        <v>10407</v>
      </c>
      <c r="H23" s="2">
        <v>661</v>
      </c>
      <c r="I23" s="3">
        <v>1050</v>
      </c>
      <c r="J23" s="3">
        <v>0.44690000000000002</v>
      </c>
      <c r="K23" s="3">
        <v>0.78490000000000004</v>
      </c>
      <c r="L23" s="3">
        <f>2*J23*K23/(J23+K23)</f>
        <v>0.56952721220977431</v>
      </c>
      <c r="M23" s="3" t="s">
        <v>67</v>
      </c>
      <c r="N23">
        <v>28.419776678085331</v>
      </c>
    </row>
    <row r="24" spans="1:14" x14ac:dyDescent="0.25">
      <c r="A24" s="3" t="s">
        <v>9</v>
      </c>
      <c r="B24" s="3"/>
      <c r="C24" s="3"/>
      <c r="D24" s="3"/>
      <c r="E24" s="3">
        <v>0.8</v>
      </c>
      <c r="F24" s="3">
        <v>9</v>
      </c>
      <c r="G24" s="3">
        <v>10407</v>
      </c>
      <c r="H24" s="3">
        <v>661</v>
      </c>
      <c r="I24" s="3">
        <v>1050</v>
      </c>
      <c r="J24" s="3">
        <v>0.43790000000000001</v>
      </c>
      <c r="K24" s="3">
        <v>0.78490000000000004</v>
      </c>
      <c r="L24" s="3">
        <f t="shared" ref="L24:L25" si="6">2*J24*K24/(J24+K24)</f>
        <v>0.56216504743212303</v>
      </c>
      <c r="M24" s="3" t="s">
        <v>21</v>
      </c>
      <c r="N24">
        <v>28.399645566940311</v>
      </c>
    </row>
    <row r="25" spans="1:14" x14ac:dyDescent="0.25">
      <c r="A25" s="3" t="s">
        <v>9</v>
      </c>
      <c r="B25" s="3"/>
      <c r="C25" s="3"/>
      <c r="D25" s="3"/>
      <c r="E25" s="3">
        <v>0.9</v>
      </c>
      <c r="F25" s="3">
        <v>9</v>
      </c>
      <c r="G25" s="3">
        <v>10407</v>
      </c>
      <c r="H25" s="3">
        <v>661</v>
      </c>
      <c r="I25" s="3">
        <v>1050</v>
      </c>
      <c r="J25" s="3">
        <v>0.43659999999999999</v>
      </c>
      <c r="K25" s="3">
        <v>0.78490000000000004</v>
      </c>
      <c r="L25" s="3">
        <f t="shared" si="6"/>
        <v>0.56109265656979124</v>
      </c>
      <c r="M25" s="3" t="s">
        <v>21</v>
      </c>
      <c r="N25" s="3">
        <v>28.366208076477051</v>
      </c>
    </row>
    <row r="26" spans="1:14" x14ac:dyDescent="0.25">
      <c r="A26" s="1"/>
      <c r="B26" s="1" t="s">
        <v>73</v>
      </c>
      <c r="C26" s="1"/>
      <c r="D26" s="1"/>
      <c r="E26" s="1"/>
      <c r="F26" s="1">
        <f>SUM(F23:F25)/3</f>
        <v>9</v>
      </c>
      <c r="G26" s="1">
        <f t="shared" ref="G26:L26" si="7">SUM(G23:G25)/3</f>
        <v>10407</v>
      </c>
      <c r="H26" s="1">
        <f t="shared" si="7"/>
        <v>661</v>
      </c>
      <c r="I26" s="1">
        <f t="shared" si="7"/>
        <v>1050</v>
      </c>
      <c r="J26" s="1">
        <f t="shared" si="7"/>
        <v>0.44046666666666673</v>
      </c>
      <c r="K26" s="1">
        <f t="shared" si="7"/>
        <v>0.78490000000000004</v>
      </c>
      <c r="L26" s="1">
        <f t="shared" si="7"/>
        <v>0.56426163873722956</v>
      </c>
      <c r="M26" s="1"/>
      <c r="N26" s="1"/>
    </row>
    <row r="27" spans="1:14" x14ac:dyDescent="0.25">
      <c r="A27" s="3" t="s">
        <v>10</v>
      </c>
      <c r="B27" s="3">
        <v>4</v>
      </c>
      <c r="C27" s="3">
        <v>80</v>
      </c>
      <c r="D27" s="3">
        <v>0.2</v>
      </c>
      <c r="E27" s="3">
        <v>0.7</v>
      </c>
      <c r="F27" s="3">
        <v>4</v>
      </c>
      <c r="G27" s="3">
        <v>3777</v>
      </c>
      <c r="H27" s="3">
        <v>11</v>
      </c>
      <c r="I27" s="3">
        <v>1050</v>
      </c>
      <c r="J27" s="3">
        <v>0.94750000000000001</v>
      </c>
      <c r="K27" s="3">
        <v>0.44330000000000003</v>
      </c>
      <c r="L27" s="3">
        <f>2*J27*K27/(J27+K27)</f>
        <v>0.60400740580960599</v>
      </c>
      <c r="M27" s="3" t="s">
        <v>30</v>
      </c>
      <c r="N27" s="3">
        <v>8.980238676071167</v>
      </c>
    </row>
    <row r="28" spans="1:14" x14ac:dyDescent="0.25">
      <c r="A28" s="3" t="s">
        <v>10</v>
      </c>
      <c r="B28" s="3"/>
      <c r="C28" s="3"/>
      <c r="D28" s="3"/>
      <c r="E28" s="3">
        <v>0.8</v>
      </c>
      <c r="F28" s="2">
        <v>5</v>
      </c>
      <c r="G28" s="2">
        <v>3800</v>
      </c>
      <c r="H28" s="2">
        <v>18</v>
      </c>
      <c r="I28" s="2">
        <v>1050</v>
      </c>
      <c r="J28" s="2">
        <v>0.99009999999999998</v>
      </c>
      <c r="K28" s="2">
        <v>0.42320000000000002</v>
      </c>
      <c r="L28" s="3">
        <f>2*J28*K28/(J28+K28)</f>
        <v>0.59295311681879292</v>
      </c>
      <c r="M28" s="2" t="s">
        <v>14</v>
      </c>
      <c r="N28" s="3">
        <v>8.494448184967041</v>
      </c>
    </row>
    <row r="29" spans="1:14" x14ac:dyDescent="0.25">
      <c r="A29" s="3" t="s">
        <v>10</v>
      </c>
      <c r="B29" s="3"/>
      <c r="C29" s="3"/>
      <c r="D29" s="3"/>
      <c r="E29" s="3">
        <v>0.9</v>
      </c>
      <c r="F29" s="2">
        <v>5</v>
      </c>
      <c r="G29" s="2">
        <v>3800</v>
      </c>
      <c r="H29" s="2">
        <v>18</v>
      </c>
      <c r="I29" s="2">
        <v>1050</v>
      </c>
      <c r="J29" s="3">
        <v>0.99009999999999998</v>
      </c>
      <c r="K29" s="3">
        <v>0.42320000000000002</v>
      </c>
      <c r="L29" s="3">
        <f>2*J29*K29/(J29+K29)</f>
        <v>0.59295311681879292</v>
      </c>
      <c r="M29" s="3" t="s">
        <v>14</v>
      </c>
      <c r="N29" s="3">
        <v>8.4605967998504639</v>
      </c>
    </row>
    <row r="30" spans="1:14" x14ac:dyDescent="0.25">
      <c r="A30" s="1"/>
      <c r="B30" s="1" t="s">
        <v>73</v>
      </c>
      <c r="C30" s="1"/>
      <c r="D30" s="1"/>
      <c r="E30" s="1"/>
      <c r="F30" s="3">
        <f>SUM(F27:F29)/3</f>
        <v>4.666666666666667</v>
      </c>
      <c r="G30" s="3">
        <f t="shared" ref="G30:L30" si="8">SUM(G27:G29)/3</f>
        <v>3792.3333333333335</v>
      </c>
      <c r="H30" s="3">
        <f t="shared" si="8"/>
        <v>15.666666666666666</v>
      </c>
      <c r="I30" s="3">
        <f t="shared" si="8"/>
        <v>1050</v>
      </c>
      <c r="J30" s="3">
        <f t="shared" si="8"/>
        <v>0.97589999999999988</v>
      </c>
      <c r="K30" s="3">
        <f t="shared" si="8"/>
        <v>0.4299</v>
      </c>
      <c r="L30" s="3">
        <f t="shared" si="8"/>
        <v>0.59663787981573069</v>
      </c>
      <c r="M30" s="3"/>
      <c r="N30" s="1"/>
    </row>
    <row r="31" spans="1:14" x14ac:dyDescent="0.25">
      <c r="A31" s="2" t="s">
        <v>74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2" t="s">
        <v>9</v>
      </c>
      <c r="B32" s="3">
        <v>2</v>
      </c>
      <c r="C32" s="3">
        <v>10</v>
      </c>
      <c r="D32" s="3">
        <v>0.5</v>
      </c>
      <c r="E32" s="2">
        <v>0.7</v>
      </c>
      <c r="F32" s="3">
        <v>3</v>
      </c>
      <c r="G32" s="3">
        <v>1187</v>
      </c>
      <c r="H32" s="3">
        <v>6</v>
      </c>
      <c r="I32" s="3">
        <v>1012</v>
      </c>
      <c r="J32" s="3">
        <v>0.87509999999999999</v>
      </c>
      <c r="K32" s="3">
        <v>0.31919999999999998</v>
      </c>
      <c r="L32" s="3">
        <f t="shared" ref="L32:L34" si="9">2*K32*J32/(J32+K32)</f>
        <v>0.4677751318764129</v>
      </c>
      <c r="M32" s="3" t="s">
        <v>34</v>
      </c>
      <c r="N32">
        <v>57.547037601470947</v>
      </c>
    </row>
    <row r="33" spans="1:14" x14ac:dyDescent="0.25">
      <c r="A33" s="2" t="s">
        <v>9</v>
      </c>
      <c r="B33" s="3"/>
      <c r="C33" s="3"/>
      <c r="D33" s="3"/>
      <c r="E33" s="2">
        <v>0.8</v>
      </c>
      <c r="F33" s="2">
        <v>3</v>
      </c>
      <c r="G33" s="2">
        <v>1187</v>
      </c>
      <c r="H33" s="2">
        <v>6</v>
      </c>
      <c r="I33" s="2">
        <v>1012</v>
      </c>
      <c r="J33" s="2">
        <v>0.87509999999999999</v>
      </c>
      <c r="K33" s="2">
        <v>0.31919999999999998</v>
      </c>
      <c r="L33" s="2">
        <f t="shared" si="9"/>
        <v>0.4677751318764129</v>
      </c>
      <c r="M33" s="2" t="s">
        <v>34</v>
      </c>
      <c r="N33" s="3">
        <v>58.855366230010993</v>
      </c>
    </row>
    <row r="34" spans="1:14" x14ac:dyDescent="0.25">
      <c r="A34" s="2" t="s">
        <v>9</v>
      </c>
      <c r="B34" s="3"/>
      <c r="C34" s="3"/>
      <c r="D34" s="3"/>
      <c r="E34" s="2">
        <v>0.9</v>
      </c>
      <c r="F34" s="3">
        <v>3</v>
      </c>
      <c r="G34" s="3">
        <v>1187</v>
      </c>
      <c r="H34" s="3">
        <v>6</v>
      </c>
      <c r="I34" s="3">
        <v>1012</v>
      </c>
      <c r="J34" s="3">
        <v>0.87539999999999996</v>
      </c>
      <c r="K34" s="3">
        <v>0.31919999999999998</v>
      </c>
      <c r="L34" s="3">
        <f t="shared" si="9"/>
        <v>0.46781798091411347</v>
      </c>
      <c r="M34" s="3" t="s">
        <v>34</v>
      </c>
      <c r="N34" s="3">
        <v>59.897144317626953</v>
      </c>
    </row>
    <row r="35" spans="1:14" x14ac:dyDescent="0.25">
      <c r="A35" s="1"/>
      <c r="B35" s="1" t="s">
        <v>73</v>
      </c>
      <c r="C35" s="1"/>
      <c r="D35" s="1"/>
      <c r="E35" s="1"/>
      <c r="F35" s="1">
        <f>SUM(F32:F34)/3</f>
        <v>3</v>
      </c>
      <c r="G35" s="1">
        <f t="shared" ref="G35:L35" si="10">SUM(G32:G34)/3</f>
        <v>1187</v>
      </c>
      <c r="H35" s="1">
        <f t="shared" si="10"/>
        <v>6</v>
      </c>
      <c r="I35" s="1">
        <f t="shared" si="10"/>
        <v>1012</v>
      </c>
      <c r="J35" s="1">
        <f t="shared" si="10"/>
        <v>0.87519999999999998</v>
      </c>
      <c r="K35" s="1">
        <f t="shared" si="10"/>
        <v>0.31919999999999998</v>
      </c>
      <c r="L35" s="1">
        <f t="shared" si="10"/>
        <v>0.46778941488897979</v>
      </c>
      <c r="M35" s="1"/>
      <c r="N35" s="1"/>
    </row>
    <row r="36" spans="1:14" x14ac:dyDescent="0.25">
      <c r="A36" s="16" t="s">
        <v>10</v>
      </c>
      <c r="B36" s="5">
        <v>8</v>
      </c>
      <c r="C36" s="5">
        <v>80</v>
      </c>
      <c r="D36" s="5">
        <v>0.2</v>
      </c>
      <c r="E36" s="5">
        <v>0.7</v>
      </c>
      <c r="F36" s="16">
        <v>2</v>
      </c>
      <c r="G36" s="16">
        <v>1083</v>
      </c>
      <c r="H36" s="16">
        <v>2</v>
      </c>
      <c r="I36" s="16">
        <v>994</v>
      </c>
      <c r="J36" s="16">
        <v>1</v>
      </c>
      <c r="K36" s="16">
        <v>0.25330000000000003</v>
      </c>
      <c r="L36" s="16">
        <f t="shared" ref="L36:L41" si="11">2*K36*J36/(J36+K36)</f>
        <v>0.40421287800207456</v>
      </c>
      <c r="M36" s="16" t="s">
        <v>33</v>
      </c>
      <c r="N36" s="5">
        <v>146.38683605194089</v>
      </c>
    </row>
    <row r="37" spans="1:14" x14ac:dyDescent="0.25">
      <c r="A37" s="2" t="s">
        <v>10</v>
      </c>
      <c r="B37" s="3"/>
      <c r="C37" s="3"/>
      <c r="D37" s="3"/>
      <c r="E37" s="3">
        <v>0.8</v>
      </c>
      <c r="F37" s="2">
        <v>2</v>
      </c>
      <c r="G37" s="2">
        <v>1083</v>
      </c>
      <c r="H37" s="2">
        <v>2</v>
      </c>
      <c r="I37" s="2">
        <v>994</v>
      </c>
      <c r="J37" s="2">
        <v>1</v>
      </c>
      <c r="K37" s="2">
        <v>0.25330000000000003</v>
      </c>
      <c r="L37" s="2">
        <f t="shared" si="11"/>
        <v>0.40421287800207456</v>
      </c>
      <c r="M37" s="2" t="s">
        <v>33</v>
      </c>
      <c r="N37" s="3">
        <v>142.55509543418879</v>
      </c>
    </row>
    <row r="38" spans="1:14" x14ac:dyDescent="0.25">
      <c r="A38" s="4" t="s">
        <v>10</v>
      </c>
      <c r="B38" s="1"/>
      <c r="C38" s="1"/>
      <c r="D38" s="1"/>
      <c r="E38" s="1">
        <v>0.9</v>
      </c>
      <c r="F38" s="4">
        <v>2</v>
      </c>
      <c r="G38" s="4">
        <v>1083</v>
      </c>
      <c r="H38" s="4">
        <v>2</v>
      </c>
      <c r="I38" s="4">
        <v>994</v>
      </c>
      <c r="J38" s="4">
        <v>1</v>
      </c>
      <c r="K38" s="4">
        <v>0.25330000000000003</v>
      </c>
      <c r="L38" s="4">
        <f t="shared" si="11"/>
        <v>0.40421287800207456</v>
      </c>
      <c r="M38" s="4" t="s">
        <v>33</v>
      </c>
      <c r="N38" s="1">
        <v>142.27991914749151</v>
      </c>
    </row>
    <row r="39" spans="1:14" x14ac:dyDescent="0.25">
      <c r="A39" s="2" t="s">
        <v>10</v>
      </c>
      <c r="B39" s="3">
        <v>16</v>
      </c>
      <c r="C39" s="3">
        <v>80</v>
      </c>
      <c r="D39" s="3">
        <v>0.2</v>
      </c>
      <c r="E39" s="2">
        <v>0.7</v>
      </c>
      <c r="F39" s="2">
        <v>2</v>
      </c>
      <c r="G39" s="2">
        <v>1083</v>
      </c>
      <c r="H39" s="2">
        <v>2</v>
      </c>
      <c r="I39" s="2">
        <v>994</v>
      </c>
      <c r="J39" s="2">
        <v>1</v>
      </c>
      <c r="K39" s="2">
        <v>0.25330000000000003</v>
      </c>
      <c r="L39" s="3">
        <f t="shared" si="11"/>
        <v>0.40421287800207456</v>
      </c>
      <c r="M39" s="2" t="s">
        <v>33</v>
      </c>
      <c r="N39">
        <v>143.51159739494321</v>
      </c>
    </row>
    <row r="40" spans="1:14" x14ac:dyDescent="0.25">
      <c r="A40" s="2" t="s">
        <v>10</v>
      </c>
      <c r="B40" s="3"/>
      <c r="C40" s="3"/>
      <c r="D40" s="3"/>
      <c r="E40" s="2">
        <v>0.8</v>
      </c>
      <c r="F40" s="2">
        <v>2</v>
      </c>
      <c r="G40" s="2">
        <v>1083</v>
      </c>
      <c r="H40" s="2">
        <v>2</v>
      </c>
      <c r="I40" s="2">
        <v>994</v>
      </c>
      <c r="J40" s="2">
        <v>1</v>
      </c>
      <c r="K40" s="2">
        <v>0.25330000000000003</v>
      </c>
      <c r="L40" s="2">
        <f t="shared" si="11"/>
        <v>0.40421287800207456</v>
      </c>
      <c r="M40" s="2" t="s">
        <v>33</v>
      </c>
      <c r="N40">
        <v>147.76608538627619</v>
      </c>
    </row>
    <row r="41" spans="1:14" x14ac:dyDescent="0.25">
      <c r="A41" s="2" t="s">
        <v>10</v>
      </c>
      <c r="B41" s="3"/>
      <c r="C41" s="3"/>
      <c r="D41" s="3"/>
      <c r="E41" s="2">
        <v>0.9</v>
      </c>
      <c r="F41" s="2">
        <v>2</v>
      </c>
      <c r="G41" s="2">
        <v>1083</v>
      </c>
      <c r="H41" s="2">
        <v>2</v>
      </c>
      <c r="I41" s="2">
        <v>994</v>
      </c>
      <c r="J41" s="2">
        <v>1</v>
      </c>
      <c r="K41" s="2">
        <v>0.25330000000000003</v>
      </c>
      <c r="L41" s="2">
        <f t="shared" si="11"/>
        <v>0.40421287800207456</v>
      </c>
      <c r="M41" s="2" t="s">
        <v>33</v>
      </c>
      <c r="N41">
        <v>152.2809886932373</v>
      </c>
    </row>
    <row r="42" spans="1:14" x14ac:dyDescent="0.25">
      <c r="B42" t="s">
        <v>73</v>
      </c>
      <c r="F42">
        <f>SUM(F39:F41)/3</f>
        <v>2</v>
      </c>
      <c r="G42">
        <f t="shared" ref="G42:L42" si="12">SUM(G39:G41)/3</f>
        <v>1083</v>
      </c>
      <c r="H42">
        <f t="shared" si="12"/>
        <v>2</v>
      </c>
      <c r="I42">
        <f t="shared" si="12"/>
        <v>994</v>
      </c>
      <c r="J42">
        <f t="shared" si="12"/>
        <v>1</v>
      </c>
      <c r="K42">
        <f t="shared" si="12"/>
        <v>0.25330000000000003</v>
      </c>
      <c r="L42">
        <f t="shared" si="12"/>
        <v>0.40421287800207456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9F2B-33AD-40BA-8C58-F9BF8552D879}">
  <dimension ref="A1"/>
  <sheetViews>
    <sheetView topLeftCell="A19" workbookViewId="0">
      <selection activeCell="E33" sqref="E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F92B-CDC0-4897-A4E9-D35FE8C35109}">
  <dimension ref="A1"/>
  <sheetViews>
    <sheetView tabSelected="1" topLeftCell="H1" workbookViewId="0">
      <selection activeCell="Y17" sqref="Y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2062-DCDA-404E-8B18-BD517D52D404}">
  <dimension ref="A1:J6"/>
  <sheetViews>
    <sheetView workbookViewId="0">
      <selection activeCell="I7" sqref="I7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28515625" bestFit="1" customWidth="1"/>
    <col min="6" max="6" width="15.85546875" bestFit="1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x14ac:dyDescent="0.25">
      <c r="A2">
        <v>10</v>
      </c>
      <c r="C2">
        <v>8</v>
      </c>
      <c r="D2">
        <v>505</v>
      </c>
      <c r="E2">
        <v>5</v>
      </c>
      <c r="F2">
        <v>105</v>
      </c>
      <c r="G2">
        <v>0.97699999999999998</v>
      </c>
      <c r="H2">
        <v>0.61919999999999997</v>
      </c>
      <c r="I2">
        <f>2*G2*H2/(G2+H2)</f>
        <v>0.75799824583385533</v>
      </c>
      <c r="J2" t="s">
        <v>39</v>
      </c>
    </row>
    <row r="3" spans="1:10" x14ac:dyDescent="0.25">
      <c r="A3">
        <v>20</v>
      </c>
      <c r="C3">
        <v>5</v>
      </c>
      <c r="D3">
        <v>335</v>
      </c>
      <c r="E3">
        <v>3</v>
      </c>
      <c r="F3">
        <v>81</v>
      </c>
      <c r="G3">
        <v>1</v>
      </c>
      <c r="H3">
        <v>0.53178999999999998</v>
      </c>
      <c r="I3">
        <f>2*G3*H3/(G3+H3)</f>
        <v>0.6943379967227884</v>
      </c>
    </row>
    <row r="4" spans="1:10" x14ac:dyDescent="0.25">
      <c r="A4">
        <v>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25">
      <c r="A5">
        <v>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 x14ac:dyDescent="0.25">
      <c r="A6">
        <v>160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223E-70BE-437D-826B-26C3D344DD1A}">
  <dimension ref="A1:J10"/>
  <sheetViews>
    <sheetView workbookViewId="0">
      <selection activeCell="I3" sqref="I2:I3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28515625" bestFit="1" customWidth="1"/>
    <col min="6" max="6" width="15.85546875" bestFit="1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x14ac:dyDescent="0.25">
      <c r="A2">
        <v>10</v>
      </c>
      <c r="B2" t="s">
        <v>9</v>
      </c>
      <c r="C2">
        <v>11</v>
      </c>
      <c r="D2">
        <v>7790</v>
      </c>
      <c r="E2">
        <v>45</v>
      </c>
      <c r="F2">
        <v>1027</v>
      </c>
      <c r="G2">
        <v>0.86639999999999995</v>
      </c>
      <c r="H2">
        <v>0.75519999999999998</v>
      </c>
      <c r="I2">
        <f>2*G2*H2/(H2+G2)</f>
        <v>0.80698727183029106</v>
      </c>
      <c r="J2" t="s">
        <v>14</v>
      </c>
    </row>
    <row r="3" spans="1:10" x14ac:dyDescent="0.25">
      <c r="A3">
        <v>20</v>
      </c>
      <c r="B3" t="s">
        <v>9</v>
      </c>
      <c r="C3">
        <v>11</v>
      </c>
      <c r="D3">
        <v>6963</v>
      </c>
      <c r="E3">
        <v>22</v>
      </c>
      <c r="F3">
        <v>1027</v>
      </c>
      <c r="G3">
        <v>0.58930000000000005</v>
      </c>
      <c r="H3">
        <v>0.93559999999999999</v>
      </c>
      <c r="I3">
        <f>2*G3*H3/(H3+G3)</f>
        <v>0.72312817889697689</v>
      </c>
      <c r="J3" t="s">
        <v>14</v>
      </c>
    </row>
    <row r="4" spans="1:10" x14ac:dyDescent="0.25">
      <c r="B4" t="s">
        <v>10</v>
      </c>
      <c r="C4">
        <v>11</v>
      </c>
      <c r="D4">
        <v>6963</v>
      </c>
      <c r="E4">
        <v>22</v>
      </c>
      <c r="F4">
        <v>1027</v>
      </c>
      <c r="G4">
        <v>0.58930000000000005</v>
      </c>
      <c r="H4">
        <v>0.93559999999999999</v>
      </c>
      <c r="I4">
        <f>2*G4*H4/(H4+G4)</f>
        <v>0.72312817889697689</v>
      </c>
      <c r="J4" t="s">
        <v>14</v>
      </c>
    </row>
    <row r="5" spans="1:10" x14ac:dyDescent="0.25">
      <c r="A5">
        <v>40</v>
      </c>
      <c r="B5" t="s">
        <v>9</v>
      </c>
      <c r="C5">
        <v>11</v>
      </c>
      <c r="D5">
        <v>6441</v>
      </c>
      <c r="E5">
        <v>15</v>
      </c>
      <c r="F5">
        <v>1027</v>
      </c>
      <c r="G5">
        <v>0.96679999999999999</v>
      </c>
      <c r="H5">
        <v>0.74209999999999998</v>
      </c>
      <c r="I5">
        <f t="shared" ref="I5:I10" si="0">2*G5*H5/(H5+G5)</f>
        <v>0.83967731289133374</v>
      </c>
      <c r="J5" t="s">
        <v>14</v>
      </c>
    </row>
    <row r="6" spans="1:10" x14ac:dyDescent="0.25">
      <c r="B6" t="s">
        <v>10</v>
      </c>
      <c r="C6">
        <v>11</v>
      </c>
      <c r="D6">
        <v>6441</v>
      </c>
      <c r="E6">
        <v>15</v>
      </c>
      <c r="F6">
        <v>1027</v>
      </c>
      <c r="G6">
        <v>0.96679999999999999</v>
      </c>
      <c r="H6">
        <v>0.74209999999999998</v>
      </c>
      <c r="I6">
        <f t="shared" si="0"/>
        <v>0.83967731289133374</v>
      </c>
      <c r="J6" t="s">
        <v>14</v>
      </c>
    </row>
    <row r="7" spans="1:10" x14ac:dyDescent="0.25">
      <c r="A7">
        <v>80</v>
      </c>
      <c r="B7" t="s">
        <v>9</v>
      </c>
      <c r="C7">
        <v>7</v>
      </c>
      <c r="D7">
        <v>5501</v>
      </c>
      <c r="E7">
        <v>5</v>
      </c>
      <c r="F7">
        <v>1027</v>
      </c>
      <c r="G7">
        <v>1</v>
      </c>
      <c r="H7">
        <v>0.59650000000000003</v>
      </c>
      <c r="I7">
        <f t="shared" si="0"/>
        <v>0.74725963044159105</v>
      </c>
      <c r="J7" t="s">
        <v>15</v>
      </c>
    </row>
    <row r="8" spans="1:10" x14ac:dyDescent="0.25">
      <c r="B8" t="s">
        <v>10</v>
      </c>
      <c r="C8">
        <v>7</v>
      </c>
      <c r="D8">
        <v>5501</v>
      </c>
      <c r="E8">
        <v>5</v>
      </c>
      <c r="F8">
        <v>1027</v>
      </c>
      <c r="G8">
        <v>1</v>
      </c>
      <c r="H8">
        <v>0.59650000000000003</v>
      </c>
      <c r="I8">
        <f t="shared" si="0"/>
        <v>0.74725963044159105</v>
      </c>
      <c r="J8" t="s">
        <v>15</v>
      </c>
    </row>
    <row r="9" spans="1:10" x14ac:dyDescent="0.25">
      <c r="A9">
        <v>160</v>
      </c>
      <c r="B9" t="s">
        <v>9</v>
      </c>
      <c r="C9">
        <v>7</v>
      </c>
      <c r="D9">
        <v>5229</v>
      </c>
      <c r="E9">
        <v>4</v>
      </c>
      <c r="F9">
        <v>1027</v>
      </c>
      <c r="G9">
        <v>1</v>
      </c>
      <c r="H9">
        <v>0.59650000000000003</v>
      </c>
      <c r="I9">
        <f t="shared" si="0"/>
        <v>0.74725963044159105</v>
      </c>
      <c r="J9" t="s">
        <v>15</v>
      </c>
    </row>
    <row r="10" spans="1:10" x14ac:dyDescent="0.25">
      <c r="B10" t="s">
        <v>10</v>
      </c>
      <c r="C10">
        <v>7</v>
      </c>
      <c r="D10">
        <v>5229</v>
      </c>
      <c r="E10">
        <v>4</v>
      </c>
      <c r="F10">
        <v>1027</v>
      </c>
      <c r="G10">
        <v>1</v>
      </c>
      <c r="H10">
        <v>0.59650000000000003</v>
      </c>
      <c r="I10">
        <f t="shared" si="0"/>
        <v>0.74725963044159105</v>
      </c>
      <c r="J10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1AD7-585F-406C-A66B-82AA41EC4082}">
  <dimension ref="A1:J10"/>
  <sheetViews>
    <sheetView workbookViewId="0">
      <selection activeCell="I8" sqref="I8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28515625" bestFit="1" customWidth="1"/>
    <col min="6" max="6" width="15.85546875" bestFit="1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x14ac:dyDescent="0.25">
      <c r="A2">
        <v>10</v>
      </c>
      <c r="B2" t="s">
        <v>9</v>
      </c>
      <c r="C2">
        <v>15</v>
      </c>
      <c r="D2">
        <v>13980</v>
      </c>
      <c r="E2">
        <v>46</v>
      </c>
      <c r="F2">
        <v>826</v>
      </c>
      <c r="G2">
        <v>0.48759999999999998</v>
      </c>
      <c r="H2">
        <v>0.88109999999999999</v>
      </c>
      <c r="I2">
        <f t="shared" ref="I2:I10" si="0">2*G2*H2/(G2+H2)</f>
        <v>0.62778455468692917</v>
      </c>
      <c r="J2" t="s">
        <v>40</v>
      </c>
    </row>
    <row r="3" spans="1:10" x14ac:dyDescent="0.25">
      <c r="A3">
        <v>20</v>
      </c>
      <c r="B3" t="s">
        <v>9</v>
      </c>
      <c r="C3">
        <v>13</v>
      </c>
      <c r="D3">
        <v>11605</v>
      </c>
      <c r="E3">
        <v>24</v>
      </c>
      <c r="F3">
        <v>830</v>
      </c>
      <c r="G3">
        <v>0.50449999999999995</v>
      </c>
      <c r="H3">
        <v>0.86650000000000005</v>
      </c>
      <c r="I3">
        <f t="shared" si="0"/>
        <v>0.63770860685630926</v>
      </c>
      <c r="J3" t="s">
        <v>12</v>
      </c>
    </row>
    <row r="4" spans="1:10" x14ac:dyDescent="0.25">
      <c r="B4" t="s">
        <v>10</v>
      </c>
      <c r="C4">
        <v>13</v>
      </c>
      <c r="D4">
        <v>11605</v>
      </c>
      <c r="E4">
        <v>24</v>
      </c>
      <c r="F4">
        <v>830</v>
      </c>
      <c r="G4">
        <v>0.50490000000000002</v>
      </c>
      <c r="H4">
        <v>0.86650000000000005</v>
      </c>
      <c r="I4">
        <f t="shared" si="0"/>
        <v>0.63802807350153135</v>
      </c>
      <c r="J4" t="s">
        <v>12</v>
      </c>
    </row>
    <row r="5" spans="1:10" x14ac:dyDescent="0.25">
      <c r="A5">
        <v>40</v>
      </c>
      <c r="B5" t="s">
        <v>9</v>
      </c>
      <c r="C5">
        <v>11</v>
      </c>
      <c r="D5">
        <v>11072</v>
      </c>
      <c r="E5">
        <v>12</v>
      </c>
      <c r="F5">
        <v>850</v>
      </c>
      <c r="G5">
        <v>0.54579999999999995</v>
      </c>
      <c r="H5">
        <v>0.89459999999999995</v>
      </c>
      <c r="I5">
        <f t="shared" si="0"/>
        <v>0.67796817550680355</v>
      </c>
      <c r="J5" t="s">
        <v>13</v>
      </c>
    </row>
    <row r="6" spans="1:10" x14ac:dyDescent="0.25">
      <c r="B6" t="s">
        <v>10</v>
      </c>
      <c r="C6">
        <v>11</v>
      </c>
      <c r="D6">
        <v>11072</v>
      </c>
      <c r="E6">
        <v>12</v>
      </c>
      <c r="F6">
        <v>850</v>
      </c>
      <c r="G6">
        <v>0.54579999999999995</v>
      </c>
      <c r="H6">
        <v>0.89459999999999995</v>
      </c>
      <c r="I6">
        <f t="shared" si="0"/>
        <v>0.67796817550680355</v>
      </c>
      <c r="J6" t="s">
        <v>13</v>
      </c>
    </row>
    <row r="7" spans="1:10" x14ac:dyDescent="0.25">
      <c r="A7">
        <v>80</v>
      </c>
      <c r="B7" t="s">
        <v>9</v>
      </c>
      <c r="C7">
        <v>11</v>
      </c>
      <c r="D7">
        <v>9324</v>
      </c>
      <c r="E7">
        <v>6</v>
      </c>
      <c r="F7">
        <v>816</v>
      </c>
      <c r="G7">
        <v>0.79120000000000001</v>
      </c>
      <c r="H7">
        <v>0.76178000000000001</v>
      </c>
      <c r="I7">
        <f t="shared" si="0"/>
        <v>0.7762113304743139</v>
      </c>
      <c r="J7" t="s">
        <v>13</v>
      </c>
    </row>
    <row r="8" spans="1:10" x14ac:dyDescent="0.25">
      <c r="B8" t="s">
        <v>10</v>
      </c>
      <c r="C8">
        <v>11</v>
      </c>
      <c r="D8">
        <v>9324</v>
      </c>
      <c r="E8">
        <v>6</v>
      </c>
      <c r="F8">
        <v>816</v>
      </c>
      <c r="G8">
        <v>0.79120000000000001</v>
      </c>
      <c r="H8">
        <v>0.76178000000000001</v>
      </c>
      <c r="I8">
        <f t="shared" si="0"/>
        <v>0.7762113304743139</v>
      </c>
      <c r="J8" t="s">
        <v>13</v>
      </c>
    </row>
    <row r="9" spans="1:10" x14ac:dyDescent="0.25">
      <c r="A9">
        <v>160</v>
      </c>
      <c r="B9" t="s">
        <v>9</v>
      </c>
      <c r="C9">
        <v>11</v>
      </c>
      <c r="D9">
        <v>11578</v>
      </c>
      <c r="E9">
        <v>3</v>
      </c>
      <c r="F9">
        <v>915</v>
      </c>
      <c r="G9">
        <v>0.57799999999999996</v>
      </c>
      <c r="H9">
        <v>0.8659</v>
      </c>
      <c r="I9">
        <f t="shared" si="0"/>
        <v>0.69324773183738486</v>
      </c>
      <c r="J9" t="s">
        <v>13</v>
      </c>
    </row>
    <row r="10" spans="1:10" x14ac:dyDescent="0.25">
      <c r="B10" t="s">
        <v>10</v>
      </c>
      <c r="C10">
        <v>11</v>
      </c>
      <c r="D10">
        <v>11578</v>
      </c>
      <c r="E10">
        <v>3</v>
      </c>
      <c r="F10">
        <v>915</v>
      </c>
      <c r="G10">
        <v>0.57799999999999996</v>
      </c>
      <c r="H10">
        <v>0.8659</v>
      </c>
      <c r="I10">
        <f t="shared" si="0"/>
        <v>0.69324773183738486</v>
      </c>
      <c r="J10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A9AA-74CF-4952-9207-FC67528B7340}">
  <dimension ref="A1:N51"/>
  <sheetViews>
    <sheetView workbookViewId="0">
      <selection activeCell="B1" sqref="B1:N1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5.710937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t="s">
        <v>9</v>
      </c>
      <c r="B2">
        <v>1</v>
      </c>
      <c r="C2">
        <v>10</v>
      </c>
      <c r="D2">
        <v>0.2</v>
      </c>
      <c r="E2">
        <v>0.7</v>
      </c>
      <c r="F2">
        <v>12</v>
      </c>
      <c r="G2">
        <v>15010</v>
      </c>
      <c r="H2">
        <v>842</v>
      </c>
      <c r="I2">
        <v>1050</v>
      </c>
      <c r="J2">
        <v>0.3427</v>
      </c>
      <c r="K2">
        <v>0.9042</v>
      </c>
      <c r="L2">
        <f t="shared" ref="L2:L10" si="0">2*J2*K2/(J2+K2)</f>
        <v>0.49702356243483836</v>
      </c>
      <c r="M2" t="s">
        <v>14</v>
      </c>
      <c r="N2">
        <v>2.525124073028564</v>
      </c>
    </row>
    <row r="3" spans="1:14" x14ac:dyDescent="0.25">
      <c r="A3" t="s">
        <v>10</v>
      </c>
      <c r="F3">
        <v>12</v>
      </c>
      <c r="G3">
        <v>15010</v>
      </c>
      <c r="H3">
        <v>842</v>
      </c>
      <c r="I3">
        <v>1050</v>
      </c>
      <c r="J3">
        <v>0.3427</v>
      </c>
      <c r="K3">
        <v>0.9042</v>
      </c>
      <c r="L3">
        <f t="shared" si="0"/>
        <v>0.49702356243483836</v>
      </c>
      <c r="N3">
        <v>2.525124073028564</v>
      </c>
    </row>
    <row r="4" spans="1:14" x14ac:dyDescent="0.25">
      <c r="A4" t="s">
        <v>9</v>
      </c>
      <c r="E4">
        <v>0.8</v>
      </c>
      <c r="F4">
        <v>12</v>
      </c>
      <c r="G4">
        <v>15010</v>
      </c>
      <c r="H4">
        <v>842</v>
      </c>
      <c r="I4">
        <v>1050</v>
      </c>
      <c r="J4">
        <v>0.34320000000000001</v>
      </c>
      <c r="K4">
        <v>0.94020000000000004</v>
      </c>
      <c r="L4">
        <f t="shared" si="0"/>
        <v>0.5028465638148667</v>
      </c>
      <c r="M4" t="s">
        <v>14</v>
      </c>
    </row>
    <row r="5" spans="1:14" x14ac:dyDescent="0.25">
      <c r="A5" t="s">
        <v>9</v>
      </c>
      <c r="E5">
        <v>0.9</v>
      </c>
      <c r="F5">
        <v>12</v>
      </c>
      <c r="G5">
        <v>15010</v>
      </c>
      <c r="H5">
        <v>842</v>
      </c>
      <c r="I5">
        <v>1050</v>
      </c>
      <c r="J5">
        <v>0.40720000000000001</v>
      </c>
      <c r="K5">
        <v>0.90180000000000005</v>
      </c>
      <c r="L5">
        <f t="shared" si="0"/>
        <v>0.5610587624140565</v>
      </c>
      <c r="M5" t="s">
        <v>14</v>
      </c>
      <c r="N5">
        <v>3.7149426937103271</v>
      </c>
    </row>
    <row r="6" spans="1:14" x14ac:dyDescent="0.25">
      <c r="A6" t="s">
        <v>9</v>
      </c>
      <c r="D6">
        <v>0.5</v>
      </c>
      <c r="E6">
        <v>0.7</v>
      </c>
      <c r="F6">
        <v>15</v>
      </c>
      <c r="G6">
        <v>15208</v>
      </c>
      <c r="H6">
        <v>846</v>
      </c>
      <c r="I6">
        <v>1050</v>
      </c>
      <c r="J6">
        <v>0.40720000000000001</v>
      </c>
      <c r="K6">
        <v>0.90180000000000005</v>
      </c>
      <c r="L6">
        <f t="shared" si="0"/>
        <v>0.5610587624140565</v>
      </c>
      <c r="M6" t="s">
        <v>14</v>
      </c>
      <c r="N6">
        <v>3.8135981559753418</v>
      </c>
    </row>
    <row r="7" spans="1:14" x14ac:dyDescent="0.25">
      <c r="A7" t="s">
        <v>10</v>
      </c>
      <c r="F7">
        <v>15</v>
      </c>
      <c r="G7">
        <v>15208</v>
      </c>
      <c r="H7">
        <v>846</v>
      </c>
      <c r="I7">
        <v>1050</v>
      </c>
      <c r="J7">
        <v>0.40720000000000001</v>
      </c>
      <c r="K7">
        <v>0.90180000000000005</v>
      </c>
      <c r="L7">
        <f t="shared" si="0"/>
        <v>0.5610587624140565</v>
      </c>
      <c r="M7" t="s">
        <v>14</v>
      </c>
      <c r="N7">
        <v>3.8135981559753418</v>
      </c>
    </row>
    <row r="8" spans="1:14" x14ac:dyDescent="0.25">
      <c r="A8" t="s">
        <v>9</v>
      </c>
      <c r="C8">
        <v>20</v>
      </c>
      <c r="D8">
        <v>0.2</v>
      </c>
      <c r="E8">
        <v>0.7</v>
      </c>
      <c r="F8">
        <v>12</v>
      </c>
      <c r="G8">
        <v>15010</v>
      </c>
      <c r="H8">
        <v>842</v>
      </c>
      <c r="I8">
        <v>1050</v>
      </c>
      <c r="J8">
        <v>0.32900000000000001</v>
      </c>
      <c r="K8">
        <v>0.94020000000000004</v>
      </c>
      <c r="L8">
        <f t="shared" si="0"/>
        <v>0.48743428931610466</v>
      </c>
      <c r="M8" t="s">
        <v>14</v>
      </c>
      <c r="N8">
        <v>3.1183900833129878</v>
      </c>
    </row>
    <row r="9" spans="1:14" x14ac:dyDescent="0.25">
      <c r="A9" t="s">
        <v>9</v>
      </c>
      <c r="D9">
        <v>0.5</v>
      </c>
      <c r="E9">
        <v>0.7</v>
      </c>
      <c r="F9">
        <v>15</v>
      </c>
      <c r="G9">
        <v>15208</v>
      </c>
      <c r="H9">
        <v>846</v>
      </c>
      <c r="I9">
        <v>1050</v>
      </c>
      <c r="J9">
        <v>0.40760000000000002</v>
      </c>
      <c r="K9">
        <v>0.90180000000000005</v>
      </c>
      <c r="L9">
        <f t="shared" si="0"/>
        <v>0.56143833817015421</v>
      </c>
      <c r="M9" t="s">
        <v>14</v>
      </c>
      <c r="N9">
        <v>3.0613934993743901</v>
      </c>
    </row>
    <row r="10" spans="1:14" x14ac:dyDescent="0.25">
      <c r="A10" t="s">
        <v>9</v>
      </c>
      <c r="C10">
        <v>40</v>
      </c>
      <c r="D10">
        <v>0.2</v>
      </c>
      <c r="E10">
        <v>0.7</v>
      </c>
      <c r="F10">
        <v>11</v>
      </c>
      <c r="G10">
        <v>14986</v>
      </c>
      <c r="H10">
        <v>842</v>
      </c>
      <c r="I10">
        <v>1050</v>
      </c>
      <c r="J10">
        <v>0.45440000000000003</v>
      </c>
      <c r="K10">
        <v>0.92510000000000003</v>
      </c>
      <c r="L10">
        <f t="shared" si="0"/>
        <v>0.60944608916274012</v>
      </c>
      <c r="M10" t="s">
        <v>14</v>
      </c>
      <c r="N10">
        <v>2.8210716247558589</v>
      </c>
    </row>
    <row r="11" spans="1:14" x14ac:dyDescent="0.25">
      <c r="A11" t="s">
        <v>9</v>
      </c>
      <c r="D11">
        <v>0.5</v>
      </c>
      <c r="E11">
        <v>0.7</v>
      </c>
      <c r="F11">
        <v>13</v>
      </c>
      <c r="G11">
        <v>15159</v>
      </c>
      <c r="H11">
        <v>845</v>
      </c>
      <c r="I11">
        <v>1050</v>
      </c>
      <c r="J11">
        <v>0.4052</v>
      </c>
      <c r="K11">
        <v>0.90100000000000002</v>
      </c>
      <c r="L11">
        <f>2*J11*K10/(J11+K10)</f>
        <v>0.56355787416372249</v>
      </c>
      <c r="M11" t="s">
        <v>14</v>
      </c>
      <c r="N11">
        <v>2.988961935043335</v>
      </c>
    </row>
    <row r="12" spans="1:14" x14ac:dyDescent="0.25">
      <c r="A12" t="s">
        <v>9</v>
      </c>
      <c r="C12">
        <v>80</v>
      </c>
      <c r="D12">
        <v>0.2</v>
      </c>
      <c r="E12">
        <v>0.7</v>
      </c>
      <c r="F12">
        <v>11</v>
      </c>
      <c r="G12">
        <v>14986</v>
      </c>
      <c r="H12">
        <v>842</v>
      </c>
      <c r="I12">
        <v>1050</v>
      </c>
      <c r="J12">
        <v>0.44600000000000001</v>
      </c>
      <c r="K12">
        <v>0.92510000000000003</v>
      </c>
      <c r="L12">
        <f t="shared" ref="L12:L51" si="1">2*J12*K12/(J12+K12)</f>
        <v>0.60184465028079648</v>
      </c>
      <c r="M12" t="s">
        <v>14</v>
      </c>
      <c r="N12">
        <v>2.9047164916992192</v>
      </c>
    </row>
    <row r="13" spans="1:14" x14ac:dyDescent="0.25">
      <c r="A13" s="1" t="s">
        <v>9</v>
      </c>
      <c r="B13" s="1"/>
      <c r="C13" s="1"/>
      <c r="D13" s="1">
        <v>0.5</v>
      </c>
      <c r="E13" s="1">
        <v>0.7</v>
      </c>
      <c r="F13" s="1">
        <v>12</v>
      </c>
      <c r="G13" s="1">
        <v>15103</v>
      </c>
      <c r="H13" s="1">
        <v>842</v>
      </c>
      <c r="I13" s="1">
        <v>1050</v>
      </c>
      <c r="J13" s="1">
        <v>0.42280000000000001</v>
      </c>
      <c r="K13" s="1">
        <v>0.93100000000000005</v>
      </c>
      <c r="L13" s="1">
        <f t="shared" si="1"/>
        <v>0.58151396070320582</v>
      </c>
      <c r="M13" s="1" t="s">
        <v>14</v>
      </c>
      <c r="N13" s="1">
        <v>3.0232512950897221</v>
      </c>
    </row>
    <row r="14" spans="1:14" x14ac:dyDescent="0.25">
      <c r="A14" t="s">
        <v>9</v>
      </c>
      <c r="B14">
        <v>2</v>
      </c>
      <c r="C14">
        <v>10</v>
      </c>
      <c r="D14">
        <v>0.2</v>
      </c>
      <c r="E14">
        <v>0.7</v>
      </c>
      <c r="F14" s="2">
        <v>9</v>
      </c>
      <c r="G14" s="2">
        <v>12863</v>
      </c>
      <c r="H14" s="2">
        <v>719</v>
      </c>
      <c r="I14" s="2">
        <v>1050</v>
      </c>
      <c r="J14" s="2">
        <v>0.40600000000000003</v>
      </c>
      <c r="K14" s="2">
        <v>0.8599</v>
      </c>
      <c r="L14">
        <f t="shared" si="1"/>
        <v>0.5515750059246386</v>
      </c>
      <c r="M14" t="s">
        <v>20</v>
      </c>
      <c r="N14">
        <v>3.033771276473999</v>
      </c>
    </row>
    <row r="15" spans="1:14" x14ac:dyDescent="0.25">
      <c r="E15">
        <v>0.8</v>
      </c>
      <c r="F15" s="2">
        <v>10</v>
      </c>
      <c r="G15" s="2">
        <v>13434</v>
      </c>
      <c r="H15" s="2">
        <v>722</v>
      </c>
      <c r="I15" s="2">
        <v>1050</v>
      </c>
      <c r="J15" s="2">
        <v>0.41560000000000002</v>
      </c>
      <c r="K15" s="2">
        <v>0.86499999999999999</v>
      </c>
      <c r="L15">
        <f t="shared" si="1"/>
        <v>0.56144619709511179</v>
      </c>
      <c r="M15" t="s">
        <v>14</v>
      </c>
    </row>
    <row r="16" spans="1:14" x14ac:dyDescent="0.25">
      <c r="E16">
        <v>0.9</v>
      </c>
      <c r="F16" s="2">
        <v>10</v>
      </c>
      <c r="G16" s="2">
        <v>13434</v>
      </c>
      <c r="H16" s="2">
        <v>722</v>
      </c>
      <c r="I16" s="2">
        <v>1050</v>
      </c>
      <c r="J16" s="2">
        <v>0.4143</v>
      </c>
      <c r="K16" s="2">
        <v>0.86499999999999999</v>
      </c>
      <c r="L16">
        <f t="shared" si="1"/>
        <v>0.56025873524583758</v>
      </c>
      <c r="M16" t="s">
        <v>14</v>
      </c>
    </row>
    <row r="17" spans="1:14" x14ac:dyDescent="0.25">
      <c r="A17" t="s">
        <v>9</v>
      </c>
      <c r="D17">
        <v>0.5</v>
      </c>
      <c r="E17">
        <v>0.7</v>
      </c>
      <c r="F17" s="2">
        <v>13</v>
      </c>
      <c r="G17" s="2">
        <v>15066</v>
      </c>
      <c r="H17" s="2">
        <v>845</v>
      </c>
      <c r="I17" s="2">
        <v>1050</v>
      </c>
      <c r="J17" s="2">
        <v>0.41370000000000001</v>
      </c>
      <c r="K17" s="2">
        <v>0.90180000000000005</v>
      </c>
      <c r="L17">
        <f t="shared" si="1"/>
        <v>0.56719826681870011</v>
      </c>
      <c r="M17" t="s">
        <v>14</v>
      </c>
      <c r="N17">
        <v>3.4099643230438228</v>
      </c>
    </row>
    <row r="18" spans="1:14" x14ac:dyDescent="0.25">
      <c r="A18" t="s">
        <v>9</v>
      </c>
      <c r="C18">
        <v>20</v>
      </c>
      <c r="D18">
        <v>0.2</v>
      </c>
      <c r="E18">
        <v>0.7</v>
      </c>
      <c r="F18" s="2">
        <v>9</v>
      </c>
      <c r="G18" s="2">
        <v>12781</v>
      </c>
      <c r="H18" s="2">
        <v>653</v>
      </c>
      <c r="I18" s="2">
        <v>1050</v>
      </c>
      <c r="J18" s="2">
        <v>0.42230000000000001</v>
      </c>
      <c r="K18" s="2">
        <v>0.85499999999999998</v>
      </c>
      <c r="L18">
        <f t="shared" si="1"/>
        <v>0.56535896030689747</v>
      </c>
      <c r="M18" t="s">
        <v>22</v>
      </c>
      <c r="N18">
        <v>3.204433679580688</v>
      </c>
    </row>
    <row r="19" spans="1:14" x14ac:dyDescent="0.25">
      <c r="A19" t="s">
        <v>9</v>
      </c>
      <c r="D19">
        <v>0.5</v>
      </c>
      <c r="E19">
        <v>0.7</v>
      </c>
      <c r="F19" s="2">
        <v>12</v>
      </c>
      <c r="G19" s="2">
        <v>14773</v>
      </c>
      <c r="H19" s="2">
        <v>822</v>
      </c>
      <c r="I19" s="2">
        <v>1050</v>
      </c>
      <c r="J19" s="2">
        <v>0.40799999999999997</v>
      </c>
      <c r="K19" s="2">
        <v>0.88900000000000001</v>
      </c>
      <c r="L19">
        <f t="shared" si="1"/>
        <v>0.55930917501927524</v>
      </c>
      <c r="M19" t="s">
        <v>21</v>
      </c>
      <c r="N19">
        <v>3.204433679580688</v>
      </c>
    </row>
    <row r="20" spans="1:14" x14ac:dyDescent="0.25">
      <c r="A20" t="s">
        <v>9</v>
      </c>
      <c r="C20">
        <v>40</v>
      </c>
      <c r="D20">
        <v>0.2</v>
      </c>
      <c r="E20">
        <v>0.7</v>
      </c>
      <c r="F20" s="2">
        <v>8</v>
      </c>
      <c r="G20" s="2">
        <v>12839</v>
      </c>
      <c r="H20" s="2">
        <v>714</v>
      </c>
      <c r="I20" s="2">
        <v>1050</v>
      </c>
      <c r="J20" s="2">
        <v>0.40029999999999999</v>
      </c>
      <c r="K20" s="2">
        <v>0.86899999999999999</v>
      </c>
      <c r="L20">
        <f t="shared" si="1"/>
        <v>0.54811423619317734</v>
      </c>
      <c r="M20" t="s">
        <v>23</v>
      </c>
      <c r="N20">
        <v>3.476776123046875</v>
      </c>
    </row>
    <row r="21" spans="1:14" x14ac:dyDescent="0.25">
      <c r="A21" t="s">
        <v>9</v>
      </c>
      <c r="D21">
        <v>0.5</v>
      </c>
      <c r="E21">
        <v>0.7</v>
      </c>
      <c r="F21" s="2">
        <v>12</v>
      </c>
      <c r="G21" s="2">
        <v>15042</v>
      </c>
      <c r="H21" s="2">
        <v>845</v>
      </c>
      <c r="I21" s="2">
        <v>1050</v>
      </c>
      <c r="J21" s="2">
        <v>0.4098</v>
      </c>
      <c r="K21" s="2">
        <v>0.90100000000000002</v>
      </c>
      <c r="L21">
        <f t="shared" si="1"/>
        <v>0.56336557827281053</v>
      </c>
      <c r="M21" t="s">
        <v>14</v>
      </c>
      <c r="N21">
        <v>3.0753660202026372</v>
      </c>
    </row>
    <row r="22" spans="1:14" x14ac:dyDescent="0.25">
      <c r="A22" t="s">
        <v>9</v>
      </c>
      <c r="C22">
        <v>80</v>
      </c>
      <c r="D22">
        <v>0.2</v>
      </c>
      <c r="E22">
        <v>0.7</v>
      </c>
      <c r="F22" s="2">
        <v>8</v>
      </c>
      <c r="G22" s="2">
        <v>12839</v>
      </c>
      <c r="H22" s="2">
        <v>714</v>
      </c>
      <c r="I22" s="2">
        <v>1050</v>
      </c>
      <c r="J22" s="2">
        <v>0.38929999999999998</v>
      </c>
      <c r="K22" s="2">
        <v>0.86899999999999999</v>
      </c>
      <c r="L22">
        <f t="shared" si="1"/>
        <v>0.53771231025987443</v>
      </c>
      <c r="M22" t="s">
        <v>23</v>
      </c>
      <c r="N22">
        <v>3.5724666118621831</v>
      </c>
    </row>
    <row r="23" spans="1:14" x14ac:dyDescent="0.25">
      <c r="A23" s="1" t="s">
        <v>9</v>
      </c>
      <c r="B23" s="1"/>
      <c r="C23" s="1"/>
      <c r="D23" s="1">
        <v>0.5</v>
      </c>
      <c r="E23" s="1">
        <v>0.7</v>
      </c>
      <c r="F23" s="1">
        <v>11</v>
      </c>
      <c r="G23" s="1">
        <v>14986</v>
      </c>
      <c r="H23" s="1">
        <v>842</v>
      </c>
      <c r="I23" s="1">
        <v>1050</v>
      </c>
      <c r="J23" s="1">
        <v>0.4526</v>
      </c>
      <c r="K23" s="1">
        <v>0.92510000000000003</v>
      </c>
      <c r="L23" s="1">
        <f t="shared" si="1"/>
        <v>0.60782501270233003</v>
      </c>
      <c r="M23" s="1" t="s">
        <v>14</v>
      </c>
      <c r="N23" s="1">
        <v>3.366167306900024</v>
      </c>
    </row>
    <row r="24" spans="1:14" x14ac:dyDescent="0.25">
      <c r="A24" s="3" t="s">
        <v>9</v>
      </c>
      <c r="B24" s="3">
        <v>4</v>
      </c>
      <c r="C24" s="3">
        <v>10</v>
      </c>
      <c r="D24" s="3">
        <v>0.2</v>
      </c>
      <c r="E24" s="3">
        <v>0.7</v>
      </c>
      <c r="F24" s="2">
        <v>9</v>
      </c>
      <c r="G24" s="2">
        <v>12863</v>
      </c>
      <c r="H24" s="2">
        <v>719</v>
      </c>
      <c r="I24" s="2">
        <v>1050</v>
      </c>
      <c r="J24" s="2">
        <v>0.4078</v>
      </c>
      <c r="K24" s="2">
        <v>0.8599</v>
      </c>
      <c r="L24" s="3">
        <f t="shared" si="1"/>
        <v>0.55323376193105622</v>
      </c>
      <c r="M24" s="3" t="s">
        <v>22</v>
      </c>
      <c r="N24">
        <v>4.4113917350769043</v>
      </c>
    </row>
    <row r="25" spans="1:14" x14ac:dyDescent="0.25">
      <c r="A25" s="3" t="s">
        <v>9</v>
      </c>
      <c r="B25" s="3"/>
      <c r="C25" s="3"/>
      <c r="D25" s="3">
        <v>0.5</v>
      </c>
      <c r="E25" s="3">
        <v>0.7</v>
      </c>
      <c r="F25" s="2">
        <v>12</v>
      </c>
      <c r="G25" s="2">
        <v>14772</v>
      </c>
      <c r="H25" s="2">
        <v>821</v>
      </c>
      <c r="I25" s="2">
        <v>1050</v>
      </c>
      <c r="J25" s="2">
        <v>0.40889999999999999</v>
      </c>
      <c r="K25" s="2">
        <v>0.88980000000000004</v>
      </c>
      <c r="L25" s="3">
        <f t="shared" si="1"/>
        <v>0.5603129591129592</v>
      </c>
      <c r="M25" s="2" t="s">
        <v>25</v>
      </c>
      <c r="N25">
        <v>6.9762732982635498</v>
      </c>
    </row>
    <row r="26" spans="1:14" x14ac:dyDescent="0.25">
      <c r="A26" s="3" t="s">
        <v>9</v>
      </c>
      <c r="B26" s="3"/>
      <c r="C26" s="3">
        <v>20</v>
      </c>
      <c r="D26" s="3">
        <v>0.2</v>
      </c>
      <c r="E26" s="3">
        <v>0.7</v>
      </c>
      <c r="F26" s="2">
        <v>9</v>
      </c>
      <c r="G26" s="2">
        <v>12781</v>
      </c>
      <c r="H26" s="2">
        <v>653</v>
      </c>
      <c r="I26" s="2">
        <v>1050</v>
      </c>
      <c r="J26" s="2">
        <v>0.4244</v>
      </c>
      <c r="K26" s="2">
        <v>0.85489999999999999</v>
      </c>
      <c r="L26" s="3">
        <f t="shared" si="1"/>
        <v>0.56721575861799411</v>
      </c>
      <c r="M26" s="2" t="s">
        <v>24</v>
      </c>
      <c r="N26">
        <v>4.7417147159576416</v>
      </c>
    </row>
    <row r="27" spans="1:14" x14ac:dyDescent="0.25">
      <c r="A27" s="3" t="s">
        <v>9</v>
      </c>
      <c r="B27" s="3"/>
      <c r="C27" s="3"/>
      <c r="D27" s="3">
        <v>0.5</v>
      </c>
      <c r="E27" s="3">
        <v>0.7</v>
      </c>
      <c r="F27" s="2">
        <v>12</v>
      </c>
      <c r="G27" s="2">
        <v>14773</v>
      </c>
      <c r="H27" s="2">
        <v>822</v>
      </c>
      <c r="I27" s="2">
        <v>1050</v>
      </c>
      <c r="J27" s="2">
        <v>0.40720000000000001</v>
      </c>
      <c r="K27" s="2">
        <v>0.88900000000000001</v>
      </c>
      <c r="L27" s="3">
        <f t="shared" si="1"/>
        <v>0.5585570128066657</v>
      </c>
      <c r="M27" s="2" t="s">
        <v>26</v>
      </c>
      <c r="N27">
        <v>6.7907054424285889</v>
      </c>
    </row>
    <row r="28" spans="1:14" x14ac:dyDescent="0.25">
      <c r="A28" s="3" t="s">
        <v>9</v>
      </c>
      <c r="B28" s="3"/>
      <c r="C28" s="3">
        <v>40</v>
      </c>
      <c r="D28" s="3">
        <v>0.2</v>
      </c>
      <c r="E28" s="3">
        <v>0.7</v>
      </c>
      <c r="F28" s="2">
        <v>8</v>
      </c>
      <c r="G28" s="2">
        <v>12839</v>
      </c>
      <c r="H28" s="2">
        <v>714</v>
      </c>
      <c r="I28" s="2">
        <v>1050</v>
      </c>
      <c r="J28" s="2">
        <v>0.4022</v>
      </c>
      <c r="K28" s="2">
        <v>0.85899999999999999</v>
      </c>
      <c r="L28" s="3">
        <f t="shared" si="1"/>
        <v>0.5478747224865208</v>
      </c>
      <c r="M28" t="s">
        <v>23</v>
      </c>
      <c r="N28">
        <v>4.8000240325927734</v>
      </c>
    </row>
    <row r="29" spans="1:14" x14ac:dyDescent="0.25">
      <c r="A29" s="3" t="s">
        <v>9</v>
      </c>
      <c r="B29" s="3"/>
      <c r="C29" s="3"/>
      <c r="D29" s="3">
        <v>0.5</v>
      </c>
      <c r="E29" s="3">
        <v>0.7</v>
      </c>
      <c r="F29" s="2">
        <v>11</v>
      </c>
      <c r="G29" s="2">
        <v>14986</v>
      </c>
      <c r="H29" s="2">
        <v>842</v>
      </c>
      <c r="I29" s="2">
        <v>1050</v>
      </c>
      <c r="J29" s="2">
        <v>0.44109999999999999</v>
      </c>
      <c r="K29" s="2">
        <v>0.92510000000000003</v>
      </c>
      <c r="L29" s="3">
        <f t="shared" si="1"/>
        <v>0.59736731078904992</v>
      </c>
      <c r="M29" t="s">
        <v>14</v>
      </c>
      <c r="N29">
        <v>5.2976691722869873</v>
      </c>
    </row>
    <row r="30" spans="1:14" x14ac:dyDescent="0.25">
      <c r="A30" s="3" t="s">
        <v>9</v>
      </c>
      <c r="B30" s="3"/>
      <c r="C30" s="3">
        <v>80</v>
      </c>
      <c r="D30" s="3">
        <v>0.2</v>
      </c>
      <c r="E30" s="3">
        <v>0.7</v>
      </c>
      <c r="F30" s="2">
        <v>8</v>
      </c>
      <c r="G30" s="2">
        <v>12839</v>
      </c>
      <c r="H30" s="2">
        <v>714</v>
      </c>
      <c r="I30" s="2">
        <v>1050</v>
      </c>
      <c r="J30" s="2">
        <v>0.39589999999999997</v>
      </c>
      <c r="K30" s="2">
        <v>0.85980000000000001</v>
      </c>
      <c r="L30" s="3">
        <f t="shared" si="1"/>
        <v>0.54215946484032806</v>
      </c>
      <c r="M30" t="s">
        <v>23</v>
      </c>
      <c r="N30">
        <v>4.1441555023193359</v>
      </c>
    </row>
    <row r="31" spans="1:14" x14ac:dyDescent="0.25">
      <c r="A31" s="1" t="s">
        <v>9</v>
      </c>
      <c r="B31" s="1"/>
      <c r="C31" s="1"/>
      <c r="D31" s="1">
        <v>0.5</v>
      </c>
      <c r="E31" s="1">
        <v>0.7</v>
      </c>
      <c r="F31" s="4">
        <v>11</v>
      </c>
      <c r="G31" s="4">
        <v>14986</v>
      </c>
      <c r="H31" s="4">
        <v>842</v>
      </c>
      <c r="I31" s="4">
        <v>1050</v>
      </c>
      <c r="J31" s="1">
        <v>0.44009999999999999</v>
      </c>
      <c r="K31" s="1">
        <v>0.92510000000000003</v>
      </c>
      <c r="L31" s="1">
        <f t="shared" si="1"/>
        <v>0.59644961910342809</v>
      </c>
      <c r="M31" s="1" t="s">
        <v>14</v>
      </c>
      <c r="N31" s="1">
        <v>4.5551760196685791</v>
      </c>
    </row>
    <row r="32" spans="1:14" x14ac:dyDescent="0.25">
      <c r="A32" t="s">
        <v>9</v>
      </c>
      <c r="B32">
        <v>8</v>
      </c>
      <c r="C32">
        <v>10</v>
      </c>
      <c r="D32">
        <v>0.2</v>
      </c>
      <c r="E32">
        <v>0.7</v>
      </c>
      <c r="F32" s="2">
        <v>9</v>
      </c>
      <c r="G32" s="2">
        <v>12863</v>
      </c>
      <c r="H32" s="2">
        <v>719</v>
      </c>
      <c r="I32" s="2">
        <v>1050</v>
      </c>
      <c r="J32" s="2">
        <v>0.40529999999999999</v>
      </c>
      <c r="K32" s="2">
        <v>0.8599</v>
      </c>
      <c r="L32">
        <f t="shared" si="1"/>
        <v>0.5509286595004742</v>
      </c>
      <c r="M32" s="2" t="s">
        <v>22</v>
      </c>
      <c r="N32">
        <v>5.2389616966247559</v>
      </c>
    </row>
    <row r="33" spans="1:14" x14ac:dyDescent="0.25">
      <c r="A33" t="s">
        <v>9</v>
      </c>
      <c r="D33">
        <v>0.5</v>
      </c>
      <c r="E33">
        <v>0.7</v>
      </c>
      <c r="F33" s="2">
        <v>13</v>
      </c>
      <c r="G33" s="2">
        <v>14797</v>
      </c>
      <c r="H33" s="2">
        <v>822</v>
      </c>
      <c r="I33" s="2">
        <v>1050</v>
      </c>
      <c r="J33" s="2">
        <v>0.39929999999999999</v>
      </c>
      <c r="K33" s="2">
        <v>0.88990000000000002</v>
      </c>
      <c r="L33">
        <f t="shared" si="1"/>
        <v>0.55125204778156989</v>
      </c>
      <c r="M33" s="2" t="s">
        <v>21</v>
      </c>
      <c r="N33">
        <v>19.41641473770142</v>
      </c>
    </row>
    <row r="34" spans="1:14" x14ac:dyDescent="0.25">
      <c r="A34" t="s">
        <v>9</v>
      </c>
      <c r="C34">
        <v>20</v>
      </c>
      <c r="D34">
        <v>0.2</v>
      </c>
      <c r="E34">
        <v>0.7</v>
      </c>
      <c r="F34" s="2">
        <v>9</v>
      </c>
      <c r="G34" s="2">
        <v>12781</v>
      </c>
      <c r="H34" s="2">
        <v>653</v>
      </c>
      <c r="I34" s="2">
        <v>1050</v>
      </c>
      <c r="J34" s="2">
        <v>0.43090000000000001</v>
      </c>
      <c r="K34" s="2">
        <v>0.85499999999999998</v>
      </c>
      <c r="L34">
        <f t="shared" si="1"/>
        <v>0.57301423127770434</v>
      </c>
      <c r="M34" s="2" t="s">
        <v>22</v>
      </c>
      <c r="N34">
        <v>4.6799941062927246</v>
      </c>
    </row>
    <row r="35" spans="1:14" x14ac:dyDescent="0.25">
      <c r="A35" t="s">
        <v>9</v>
      </c>
      <c r="D35">
        <v>0.5</v>
      </c>
      <c r="E35">
        <v>0.7</v>
      </c>
      <c r="F35" s="2">
        <v>12</v>
      </c>
      <c r="G35" s="2">
        <v>14773</v>
      </c>
      <c r="H35" s="2">
        <v>822</v>
      </c>
      <c r="I35" s="2">
        <v>1050</v>
      </c>
      <c r="J35" s="2">
        <v>0.40189999999999998</v>
      </c>
      <c r="K35" s="2">
        <v>0.88900000000000001</v>
      </c>
      <c r="L35">
        <f t="shared" si="1"/>
        <v>0.55355039119993799</v>
      </c>
      <c r="M35" s="2" t="s">
        <v>21</v>
      </c>
      <c r="N35">
        <v>17.765149354934689</v>
      </c>
    </row>
    <row r="36" spans="1:14" x14ac:dyDescent="0.25">
      <c r="A36" t="s">
        <v>9</v>
      </c>
      <c r="C36">
        <v>40</v>
      </c>
      <c r="D36">
        <v>0.2</v>
      </c>
      <c r="E36">
        <v>0.7</v>
      </c>
      <c r="F36" s="2">
        <v>8</v>
      </c>
      <c r="G36" s="2">
        <v>12839</v>
      </c>
      <c r="H36" s="2">
        <v>714</v>
      </c>
      <c r="I36" s="2">
        <v>1050</v>
      </c>
      <c r="J36" s="2">
        <v>0.40260000000000001</v>
      </c>
      <c r="K36" s="2">
        <v>0.85899999999999999</v>
      </c>
      <c r="L36">
        <f t="shared" si="1"/>
        <v>0.54824571972098923</v>
      </c>
      <c r="M36" t="s">
        <v>23</v>
      </c>
      <c r="N36">
        <v>4.4082765579223633</v>
      </c>
    </row>
    <row r="37" spans="1:14" x14ac:dyDescent="0.25">
      <c r="A37" t="s">
        <v>9</v>
      </c>
      <c r="D37">
        <v>0.5</v>
      </c>
      <c r="E37">
        <v>0.7</v>
      </c>
      <c r="F37" s="2">
        <v>11</v>
      </c>
      <c r="G37" s="2">
        <v>14986</v>
      </c>
      <c r="H37" s="2">
        <v>842</v>
      </c>
      <c r="I37" s="2">
        <v>1050</v>
      </c>
      <c r="J37" s="2">
        <v>0.44669999999999999</v>
      </c>
      <c r="K37" s="2">
        <v>0.92510000000000003</v>
      </c>
      <c r="L37">
        <f t="shared" si="1"/>
        <v>0.60248165913398466</v>
      </c>
      <c r="M37" t="s">
        <v>14</v>
      </c>
      <c r="N37">
        <v>11.27085375785828</v>
      </c>
    </row>
    <row r="38" spans="1:14" x14ac:dyDescent="0.25">
      <c r="A38" t="s">
        <v>9</v>
      </c>
      <c r="C38">
        <v>80</v>
      </c>
      <c r="D38">
        <v>0.2</v>
      </c>
      <c r="E38">
        <v>0.7</v>
      </c>
      <c r="F38" s="2">
        <v>8</v>
      </c>
      <c r="G38" s="2">
        <v>12839</v>
      </c>
      <c r="H38" s="2">
        <v>714</v>
      </c>
      <c r="I38" s="2">
        <v>1050</v>
      </c>
      <c r="J38" s="2">
        <v>0.39600000000000002</v>
      </c>
      <c r="K38" s="2">
        <v>0.85899999999999999</v>
      </c>
      <c r="L38">
        <f t="shared" si="1"/>
        <v>0.54209402390438255</v>
      </c>
      <c r="M38" t="s">
        <v>23</v>
      </c>
      <c r="N38">
        <v>4.1386704444885254</v>
      </c>
    </row>
    <row r="39" spans="1:14" x14ac:dyDescent="0.25">
      <c r="A39" t="s">
        <v>9</v>
      </c>
      <c r="E39">
        <v>0.8</v>
      </c>
      <c r="F39" s="2">
        <v>9</v>
      </c>
      <c r="G39" s="2">
        <v>12781</v>
      </c>
      <c r="H39" s="2">
        <v>653</v>
      </c>
      <c r="I39" s="2">
        <v>1050</v>
      </c>
      <c r="J39" s="2">
        <v>0.42920000000000003</v>
      </c>
      <c r="K39" s="2">
        <v>0.85499999999999998</v>
      </c>
      <c r="L39">
        <f t="shared" si="1"/>
        <v>0.57150911073041588</v>
      </c>
      <c r="M39" t="s">
        <v>22</v>
      </c>
    </row>
    <row r="40" spans="1:14" x14ac:dyDescent="0.25">
      <c r="A40" t="s">
        <v>9</v>
      </c>
      <c r="E40">
        <v>0.9</v>
      </c>
      <c r="F40" s="2">
        <v>11</v>
      </c>
      <c r="G40" s="2">
        <v>14986</v>
      </c>
      <c r="H40" s="2">
        <v>842</v>
      </c>
      <c r="I40" s="2">
        <v>1050</v>
      </c>
      <c r="J40" s="2">
        <v>0.43180000000000002</v>
      </c>
      <c r="K40" s="2">
        <v>0.85499999999999998</v>
      </c>
      <c r="L40">
        <f t="shared" si="1"/>
        <v>0.57380944979794846</v>
      </c>
      <c r="M40" t="s">
        <v>14</v>
      </c>
    </row>
    <row r="41" spans="1:14" x14ac:dyDescent="0.25">
      <c r="A41" s="1" t="s">
        <v>9</v>
      </c>
      <c r="B41" s="1"/>
      <c r="C41" s="1"/>
      <c r="D41" s="1">
        <v>0.5</v>
      </c>
      <c r="E41" s="1">
        <v>0.7</v>
      </c>
      <c r="F41" s="1">
        <v>11</v>
      </c>
      <c r="G41" s="1">
        <v>14986</v>
      </c>
      <c r="H41" s="1">
        <v>842</v>
      </c>
      <c r="I41" s="1">
        <v>1050</v>
      </c>
      <c r="J41" s="1">
        <v>0.44130000000000003</v>
      </c>
      <c r="K41" s="1">
        <v>0.92510000000000003</v>
      </c>
      <c r="L41" s="1">
        <f t="shared" si="1"/>
        <v>0.59755068793911015</v>
      </c>
      <c r="M41" s="1" t="s">
        <v>14</v>
      </c>
      <c r="N41" s="1">
        <v>8.7374253273010254</v>
      </c>
    </row>
    <row r="42" spans="1:14" x14ac:dyDescent="0.25">
      <c r="A42" s="3" t="s">
        <v>9</v>
      </c>
      <c r="B42" s="3">
        <v>16</v>
      </c>
      <c r="C42" s="3">
        <v>10</v>
      </c>
      <c r="D42" s="3">
        <v>0.2</v>
      </c>
      <c r="E42" s="3">
        <v>0.7</v>
      </c>
      <c r="F42" s="2">
        <v>9</v>
      </c>
      <c r="G42" s="2">
        <v>12863</v>
      </c>
      <c r="H42" s="2">
        <v>719</v>
      </c>
      <c r="I42" s="2">
        <v>1050</v>
      </c>
      <c r="J42" s="2">
        <v>0.40539999999999998</v>
      </c>
      <c r="K42" s="2">
        <v>0.8599</v>
      </c>
      <c r="L42" s="3">
        <f t="shared" si="1"/>
        <v>0.55102103848889594</v>
      </c>
      <c r="M42" s="2" t="s">
        <v>22</v>
      </c>
      <c r="N42">
        <v>2.9005789756774898</v>
      </c>
    </row>
    <row r="43" spans="1:14" x14ac:dyDescent="0.25">
      <c r="A43" s="3" t="s">
        <v>9</v>
      </c>
      <c r="B43" s="3"/>
      <c r="C43" s="3"/>
      <c r="D43" s="3">
        <v>0.5</v>
      </c>
      <c r="E43" s="3">
        <v>0.7</v>
      </c>
      <c r="F43" s="2">
        <v>13</v>
      </c>
      <c r="G43" s="2">
        <v>14797</v>
      </c>
      <c r="H43" s="2">
        <v>822</v>
      </c>
      <c r="I43" s="2">
        <v>1050</v>
      </c>
      <c r="J43" s="2">
        <v>0.40350000000000003</v>
      </c>
      <c r="K43" s="2">
        <v>0.88990000000000002</v>
      </c>
      <c r="L43" s="3">
        <f t="shared" si="1"/>
        <v>0.55524145662594715</v>
      </c>
      <c r="M43" s="2" t="s">
        <v>21</v>
      </c>
      <c r="N43">
        <v>4.2069828510284424</v>
      </c>
    </row>
    <row r="44" spans="1:14" x14ac:dyDescent="0.25">
      <c r="A44" s="3" t="s">
        <v>9</v>
      </c>
      <c r="B44" s="3"/>
      <c r="C44" s="3">
        <v>20</v>
      </c>
      <c r="D44" s="3">
        <v>0.2</v>
      </c>
      <c r="E44" s="3">
        <v>0.7</v>
      </c>
      <c r="F44" s="2">
        <v>9</v>
      </c>
      <c r="G44" s="2">
        <v>12781</v>
      </c>
      <c r="H44" s="2">
        <v>653</v>
      </c>
      <c r="I44" s="2">
        <v>1050</v>
      </c>
      <c r="J44" s="2">
        <v>0.42949999999999999</v>
      </c>
      <c r="K44" s="2">
        <v>0.85499999999999998</v>
      </c>
      <c r="L44" s="3">
        <f t="shared" si="1"/>
        <v>0.57177500973141304</v>
      </c>
      <c r="M44" s="2" t="s">
        <v>22</v>
      </c>
      <c r="N44">
        <v>2.7937922477722168</v>
      </c>
    </row>
    <row r="45" spans="1:14" x14ac:dyDescent="0.25">
      <c r="A45" s="3" t="s">
        <v>9</v>
      </c>
      <c r="B45" s="3"/>
      <c r="C45" s="3"/>
      <c r="D45" s="3">
        <v>0.5</v>
      </c>
      <c r="E45" s="3">
        <v>0.7</v>
      </c>
      <c r="F45" s="2">
        <v>12</v>
      </c>
      <c r="G45" s="2">
        <v>14773</v>
      </c>
      <c r="H45" s="2">
        <v>822</v>
      </c>
      <c r="I45" s="2">
        <v>1050</v>
      </c>
      <c r="J45" s="2">
        <v>0.40239999999999998</v>
      </c>
      <c r="K45" s="2">
        <v>0.88900000000000001</v>
      </c>
      <c r="L45" s="3">
        <f t="shared" si="1"/>
        <v>0.55402446956791085</v>
      </c>
      <c r="M45" s="2" t="s">
        <v>21</v>
      </c>
      <c r="N45">
        <v>3.8135981559753418</v>
      </c>
    </row>
    <row r="46" spans="1:14" x14ac:dyDescent="0.25">
      <c r="A46" s="3" t="s">
        <v>9</v>
      </c>
      <c r="B46" s="3"/>
      <c r="C46" s="3">
        <v>40</v>
      </c>
      <c r="D46" s="3">
        <v>0.2</v>
      </c>
      <c r="E46" s="3">
        <v>0.7</v>
      </c>
      <c r="F46" s="2">
        <v>8</v>
      </c>
      <c r="G46" s="2">
        <v>12839</v>
      </c>
      <c r="H46" s="2">
        <v>714</v>
      </c>
      <c r="I46" s="2">
        <v>1050</v>
      </c>
      <c r="J46" s="2">
        <v>0.39960000000000001</v>
      </c>
      <c r="K46" s="2">
        <v>0.85899999999999999</v>
      </c>
      <c r="L46" s="3">
        <f t="shared" si="1"/>
        <v>0.54545749245193076</v>
      </c>
      <c r="M46" s="2" t="s">
        <v>23</v>
      </c>
      <c r="N46">
        <v>2.8498623371124272</v>
      </c>
    </row>
    <row r="47" spans="1:14" x14ac:dyDescent="0.25">
      <c r="A47" s="3" t="s">
        <v>9</v>
      </c>
      <c r="B47" s="3"/>
      <c r="C47" s="3"/>
      <c r="D47" s="3">
        <v>0.5</v>
      </c>
      <c r="E47" s="3">
        <v>0.7</v>
      </c>
      <c r="F47" s="2">
        <v>11</v>
      </c>
      <c r="G47" s="2">
        <v>14986</v>
      </c>
      <c r="H47" s="2">
        <v>842</v>
      </c>
      <c r="I47" s="2">
        <v>1050</v>
      </c>
      <c r="J47" s="2">
        <v>0.44</v>
      </c>
      <c r="K47" s="2">
        <v>0.92510000000000003</v>
      </c>
      <c r="L47" s="3">
        <f t="shared" si="1"/>
        <v>0.59635777598710715</v>
      </c>
      <c r="M47" s="2" t="s">
        <v>14</v>
      </c>
      <c r="N47">
        <v>2.9645369052886958</v>
      </c>
    </row>
    <row r="48" spans="1:14" x14ac:dyDescent="0.25">
      <c r="A48" s="3" t="s">
        <v>9</v>
      </c>
      <c r="B48" s="3"/>
      <c r="C48" s="3">
        <v>80</v>
      </c>
      <c r="D48" s="3">
        <v>0.2</v>
      </c>
      <c r="E48" s="3">
        <v>0.7</v>
      </c>
      <c r="F48" s="2">
        <v>8</v>
      </c>
      <c r="G48" s="2">
        <v>12839</v>
      </c>
      <c r="H48" s="2">
        <v>714</v>
      </c>
      <c r="I48" s="2">
        <v>1050</v>
      </c>
      <c r="J48" s="2">
        <v>0.39889999999999998</v>
      </c>
      <c r="K48" s="2">
        <v>0.85899999999999999</v>
      </c>
      <c r="L48" s="3">
        <f t="shared" si="1"/>
        <v>0.54480499244773029</v>
      </c>
      <c r="M48" s="2" t="s">
        <v>23</v>
      </c>
      <c r="N48">
        <v>2.7446577548980708</v>
      </c>
    </row>
    <row r="49" spans="1:14" x14ac:dyDescent="0.25">
      <c r="A49" s="2" t="s">
        <v>9</v>
      </c>
      <c r="B49" s="3"/>
      <c r="C49" s="3"/>
      <c r="D49" s="3"/>
      <c r="E49" s="2">
        <v>0.8</v>
      </c>
      <c r="F49" s="2">
        <v>8</v>
      </c>
      <c r="G49" s="2">
        <v>12757</v>
      </c>
      <c r="H49" s="2">
        <v>651</v>
      </c>
      <c r="I49" s="2">
        <v>1050</v>
      </c>
      <c r="J49" s="2">
        <v>0.42709999999999998</v>
      </c>
      <c r="K49" s="2">
        <v>0.85409999999999997</v>
      </c>
      <c r="L49" s="2">
        <f t="shared" si="1"/>
        <v>0.56944444270995942</v>
      </c>
      <c r="M49" s="2" t="s">
        <v>30</v>
      </c>
    </row>
    <row r="50" spans="1:14" x14ac:dyDescent="0.25">
      <c r="A50" s="2" t="s">
        <v>9</v>
      </c>
      <c r="B50" s="3"/>
      <c r="C50" s="3"/>
      <c r="D50" s="3"/>
      <c r="E50" s="2">
        <v>0.9</v>
      </c>
      <c r="F50" s="2">
        <v>8</v>
      </c>
      <c r="G50" s="2">
        <v>12757</v>
      </c>
      <c r="H50" s="2">
        <v>651</v>
      </c>
      <c r="I50" s="2">
        <v>1050</v>
      </c>
      <c r="J50" s="2">
        <v>0.42880000000000001</v>
      </c>
      <c r="K50" s="2">
        <v>0.85409999999999997</v>
      </c>
      <c r="L50" s="2">
        <f t="shared" si="1"/>
        <v>0.57095343362693907</v>
      </c>
      <c r="M50" s="2" t="s">
        <v>30</v>
      </c>
    </row>
    <row r="51" spans="1:14" x14ac:dyDescent="0.25">
      <c r="A51" s="1" t="s">
        <v>9</v>
      </c>
      <c r="B51" s="1"/>
      <c r="C51" s="1"/>
      <c r="D51" s="1">
        <v>0.5</v>
      </c>
      <c r="E51" s="1">
        <v>0.7</v>
      </c>
      <c r="F51" s="1">
        <v>11</v>
      </c>
      <c r="G51" s="1">
        <v>14986</v>
      </c>
      <c r="H51" s="1">
        <v>842</v>
      </c>
      <c r="I51" s="1">
        <v>1050</v>
      </c>
      <c r="J51" s="1">
        <v>0.45269999999999999</v>
      </c>
      <c r="K51" s="1">
        <v>0.92510000000000003</v>
      </c>
      <c r="L51" s="1">
        <f t="shared" si="1"/>
        <v>0.60791518362607044</v>
      </c>
      <c r="M51" s="4" t="s">
        <v>14</v>
      </c>
      <c r="N51" s="1">
        <v>2.7884306907653809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458F-09A3-45F4-840B-368731A4F944}">
  <dimension ref="A1:N35"/>
  <sheetViews>
    <sheetView workbookViewId="0">
      <selection activeCell="A18" sqref="A18:M24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6.14062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s="3" t="s">
        <v>9</v>
      </c>
      <c r="B2" s="3">
        <v>1</v>
      </c>
      <c r="C2" s="3">
        <v>10</v>
      </c>
      <c r="D2" s="3">
        <v>0.2</v>
      </c>
      <c r="E2" s="3">
        <v>0.7</v>
      </c>
      <c r="F2" s="3">
        <v>12</v>
      </c>
      <c r="G2" s="3">
        <v>13322</v>
      </c>
      <c r="H2" s="3">
        <v>801</v>
      </c>
      <c r="I2" s="3">
        <v>1050</v>
      </c>
      <c r="J2" s="2">
        <v>0.41589999999999999</v>
      </c>
      <c r="K2" s="2">
        <v>0.93810000000000004</v>
      </c>
      <c r="L2" s="3">
        <f t="shared" ref="L2:L17" si="0">2*J2*K2/(J2+K2)</f>
        <v>0.57630101920236332</v>
      </c>
      <c r="M2" s="3" t="s">
        <v>14</v>
      </c>
    </row>
    <row r="3" spans="1:14" x14ac:dyDescent="0.25">
      <c r="A3" s="3"/>
      <c r="B3" s="3"/>
      <c r="C3" s="3"/>
      <c r="D3" s="3"/>
      <c r="E3" s="3">
        <v>0.9</v>
      </c>
      <c r="F3" s="3">
        <v>12</v>
      </c>
      <c r="G3" s="3">
        <v>13322</v>
      </c>
      <c r="H3" s="3">
        <v>801</v>
      </c>
      <c r="I3" s="3">
        <v>1050</v>
      </c>
      <c r="J3" s="2">
        <v>0.40839999999999999</v>
      </c>
      <c r="K3" s="2">
        <v>0.93810000000000004</v>
      </c>
      <c r="L3" s="3">
        <f t="shared" si="0"/>
        <v>0.56906058670627546</v>
      </c>
      <c r="M3" s="3" t="s">
        <v>14</v>
      </c>
    </row>
    <row r="4" spans="1:14" x14ac:dyDescent="0.25">
      <c r="A4" s="3"/>
      <c r="B4" s="3"/>
      <c r="C4" s="3"/>
      <c r="D4" s="3">
        <v>0.5</v>
      </c>
      <c r="E4" s="3">
        <v>0.7</v>
      </c>
      <c r="F4" s="3">
        <v>15</v>
      </c>
      <c r="G4" s="3">
        <v>14815</v>
      </c>
      <c r="H4" s="3">
        <v>844</v>
      </c>
      <c r="I4" s="3">
        <v>1050</v>
      </c>
      <c r="J4" s="2">
        <v>0.4138</v>
      </c>
      <c r="K4" s="2">
        <v>0.90180000000000005</v>
      </c>
      <c r="L4" s="3">
        <f t="shared" si="0"/>
        <v>0.56729224688355118</v>
      </c>
      <c r="M4" s="3" t="s">
        <v>14</v>
      </c>
    </row>
    <row r="5" spans="1:14" x14ac:dyDescent="0.25">
      <c r="A5" s="3"/>
      <c r="B5" s="3"/>
      <c r="C5" s="3"/>
      <c r="D5" s="3"/>
      <c r="E5" s="3">
        <v>0.9</v>
      </c>
      <c r="F5" s="3">
        <v>15</v>
      </c>
      <c r="G5" s="3">
        <v>14815</v>
      </c>
      <c r="H5" s="3">
        <v>844</v>
      </c>
      <c r="I5" s="3">
        <v>1050</v>
      </c>
      <c r="J5" s="2">
        <v>0.40760000000000002</v>
      </c>
      <c r="K5" s="2">
        <v>0.90180000000000005</v>
      </c>
      <c r="L5" s="3">
        <f t="shared" si="0"/>
        <v>0.56143833817015421</v>
      </c>
      <c r="M5" s="3" t="s">
        <v>14</v>
      </c>
    </row>
    <row r="6" spans="1:14" x14ac:dyDescent="0.25">
      <c r="A6" s="3"/>
      <c r="B6" s="3"/>
      <c r="C6" s="3">
        <v>20</v>
      </c>
      <c r="D6" s="3">
        <v>0.2</v>
      </c>
      <c r="E6" s="3">
        <v>0.7</v>
      </c>
      <c r="F6" s="3">
        <v>12</v>
      </c>
      <c r="G6" s="3">
        <v>13322</v>
      </c>
      <c r="H6" s="3">
        <v>801</v>
      </c>
      <c r="I6" s="3">
        <v>1050</v>
      </c>
      <c r="J6" s="2">
        <v>0.41539999999999999</v>
      </c>
      <c r="K6" s="2">
        <v>0.93810000000000004</v>
      </c>
      <c r="L6" s="3">
        <f t="shared" si="0"/>
        <v>0.5758208200960474</v>
      </c>
      <c r="M6" s="3" t="s">
        <v>14</v>
      </c>
    </row>
    <row r="7" spans="1:14" x14ac:dyDescent="0.25">
      <c r="A7" s="3"/>
      <c r="B7" s="3"/>
      <c r="C7" s="3"/>
      <c r="D7" s="3"/>
      <c r="E7" s="3">
        <v>0.9</v>
      </c>
      <c r="F7" s="3">
        <v>12</v>
      </c>
      <c r="G7" s="3">
        <v>13322</v>
      </c>
      <c r="H7" s="3">
        <v>801</v>
      </c>
      <c r="I7" s="3">
        <v>1050</v>
      </c>
      <c r="J7" s="2">
        <v>0.41489999999999999</v>
      </c>
      <c r="K7" s="2">
        <v>0.93810000000000004</v>
      </c>
      <c r="L7" s="3">
        <f t="shared" si="0"/>
        <v>0.57534026607538802</v>
      </c>
      <c r="M7" s="3" t="s">
        <v>14</v>
      </c>
    </row>
    <row r="8" spans="1:14" x14ac:dyDescent="0.25">
      <c r="A8" s="3"/>
      <c r="B8" s="3"/>
      <c r="C8" s="3"/>
      <c r="D8" s="3">
        <v>0.5</v>
      </c>
      <c r="E8" s="3">
        <v>0.7</v>
      </c>
      <c r="F8" s="3">
        <v>15</v>
      </c>
      <c r="G8" s="3">
        <v>14551</v>
      </c>
      <c r="H8" s="3">
        <v>844</v>
      </c>
      <c r="I8" s="3">
        <v>1050</v>
      </c>
      <c r="J8" s="2">
        <v>0.4027</v>
      </c>
      <c r="K8" s="2">
        <v>0.90180000000000005</v>
      </c>
      <c r="L8" s="3">
        <f t="shared" si="0"/>
        <v>0.55677249520889238</v>
      </c>
      <c r="M8" s="3" t="s">
        <v>14</v>
      </c>
    </row>
    <row r="9" spans="1:14" x14ac:dyDescent="0.25">
      <c r="A9" s="3"/>
      <c r="B9" s="3"/>
      <c r="C9" s="3"/>
      <c r="D9" s="3"/>
      <c r="E9" s="3">
        <v>0.9</v>
      </c>
      <c r="F9" s="3">
        <v>15</v>
      </c>
      <c r="G9" s="3">
        <v>14551</v>
      </c>
      <c r="H9" s="3">
        <v>844</v>
      </c>
      <c r="I9" s="3">
        <v>1050</v>
      </c>
      <c r="J9" s="3"/>
      <c r="K9" s="3"/>
      <c r="L9" s="3" t="e">
        <f t="shared" si="0"/>
        <v>#DIV/0!</v>
      </c>
      <c r="M9" s="3" t="s">
        <v>14</v>
      </c>
    </row>
    <row r="10" spans="1:14" x14ac:dyDescent="0.25">
      <c r="A10" s="3"/>
      <c r="B10" s="3"/>
      <c r="C10" s="3">
        <v>40</v>
      </c>
      <c r="D10" s="3">
        <v>0.2</v>
      </c>
      <c r="E10" s="3">
        <v>0.7</v>
      </c>
      <c r="F10" s="3">
        <v>11</v>
      </c>
      <c r="G10" s="3">
        <v>13234</v>
      </c>
      <c r="H10" s="3">
        <v>801</v>
      </c>
      <c r="I10" s="3">
        <v>1050</v>
      </c>
      <c r="J10" s="3"/>
      <c r="K10" s="3"/>
      <c r="L10" s="3" t="e">
        <f t="shared" si="0"/>
        <v>#DIV/0!</v>
      </c>
      <c r="M10" s="3" t="s">
        <v>14</v>
      </c>
    </row>
    <row r="11" spans="1:14" x14ac:dyDescent="0.25">
      <c r="A11" s="3"/>
      <c r="B11" s="3"/>
      <c r="C11" s="3"/>
      <c r="D11" s="3"/>
      <c r="E11" s="3">
        <v>0.9</v>
      </c>
      <c r="F11" s="3">
        <v>11</v>
      </c>
      <c r="G11" s="3">
        <v>13234</v>
      </c>
      <c r="H11" s="3">
        <v>801</v>
      </c>
      <c r="I11" s="3">
        <v>1050</v>
      </c>
      <c r="J11" s="3"/>
      <c r="K11" s="3"/>
      <c r="L11" s="3" t="e">
        <f t="shared" si="0"/>
        <v>#DIV/0!</v>
      </c>
      <c r="M11" s="3" t="s">
        <v>14</v>
      </c>
    </row>
    <row r="12" spans="1:14" x14ac:dyDescent="0.25">
      <c r="A12" s="3"/>
      <c r="B12" s="3"/>
      <c r="C12" s="3"/>
      <c r="D12" s="3">
        <v>0.5</v>
      </c>
      <c r="E12" s="3">
        <v>0.7</v>
      </c>
      <c r="F12" s="3">
        <v>13</v>
      </c>
      <c r="G12" s="3">
        <v>14314</v>
      </c>
      <c r="H12" s="3">
        <v>843</v>
      </c>
      <c r="I12" s="3">
        <v>1050</v>
      </c>
      <c r="J12" s="3"/>
      <c r="K12" s="3"/>
      <c r="L12" s="3" t="e">
        <f t="shared" si="0"/>
        <v>#DIV/0!</v>
      </c>
      <c r="M12" s="3" t="s">
        <v>14</v>
      </c>
    </row>
    <row r="13" spans="1:14" x14ac:dyDescent="0.25">
      <c r="A13" s="3"/>
      <c r="B13" s="3"/>
      <c r="C13" s="3"/>
      <c r="D13" s="3"/>
      <c r="E13" s="3">
        <v>0.9</v>
      </c>
      <c r="F13" s="3">
        <v>13</v>
      </c>
      <c r="G13" s="3">
        <v>14314</v>
      </c>
      <c r="H13" s="3">
        <v>843</v>
      </c>
      <c r="I13" s="3">
        <v>1050</v>
      </c>
      <c r="J13" s="3"/>
      <c r="K13" s="3"/>
      <c r="L13" s="3" t="e">
        <f t="shared" si="0"/>
        <v>#DIV/0!</v>
      </c>
      <c r="M13" s="3" t="s">
        <v>14</v>
      </c>
    </row>
    <row r="14" spans="1:14" x14ac:dyDescent="0.25">
      <c r="A14" s="3"/>
      <c r="B14" s="3"/>
      <c r="C14" s="3">
        <v>80</v>
      </c>
      <c r="D14" s="3">
        <v>0.2</v>
      </c>
      <c r="E14" s="3">
        <v>0.7</v>
      </c>
      <c r="F14" s="3">
        <v>11</v>
      </c>
      <c r="G14" s="3">
        <v>13132</v>
      </c>
      <c r="H14" s="3">
        <v>801</v>
      </c>
      <c r="I14" s="3">
        <v>1050</v>
      </c>
      <c r="J14" s="3"/>
      <c r="K14" s="3"/>
      <c r="L14" s="3" t="e">
        <f t="shared" si="0"/>
        <v>#DIV/0!</v>
      </c>
      <c r="M14" s="3" t="s">
        <v>14</v>
      </c>
    </row>
    <row r="15" spans="1:14" x14ac:dyDescent="0.25">
      <c r="A15" s="3"/>
      <c r="B15" s="3"/>
      <c r="C15" s="3"/>
      <c r="D15" s="3"/>
      <c r="E15" s="3">
        <v>0.9</v>
      </c>
      <c r="F15" s="3">
        <v>11</v>
      </c>
      <c r="G15" s="3">
        <v>13132</v>
      </c>
      <c r="H15" s="3">
        <v>801</v>
      </c>
      <c r="I15" s="3">
        <v>1050</v>
      </c>
      <c r="J15" s="3"/>
      <c r="K15" s="3"/>
      <c r="L15" s="3" t="e">
        <f t="shared" si="0"/>
        <v>#DIV/0!</v>
      </c>
      <c r="M15" s="3" t="s">
        <v>14</v>
      </c>
    </row>
    <row r="16" spans="1:14" x14ac:dyDescent="0.25">
      <c r="A16" s="3"/>
      <c r="B16" s="3"/>
      <c r="C16" s="3"/>
      <c r="D16" s="3">
        <v>0.5</v>
      </c>
      <c r="E16" s="3">
        <v>0.7</v>
      </c>
      <c r="F16" s="3">
        <v>12</v>
      </c>
      <c r="G16" s="3">
        <v>13828</v>
      </c>
      <c r="H16" s="3">
        <v>839</v>
      </c>
      <c r="I16" s="3">
        <v>1050</v>
      </c>
      <c r="J16" s="3"/>
      <c r="K16" s="3"/>
      <c r="L16" s="3" t="e">
        <f t="shared" si="0"/>
        <v>#DIV/0!</v>
      </c>
      <c r="M16" s="3" t="s">
        <v>14</v>
      </c>
    </row>
    <row r="17" spans="1:14" x14ac:dyDescent="0.25">
      <c r="A17" s="1"/>
      <c r="B17" s="1"/>
      <c r="C17" s="1"/>
      <c r="D17" s="1"/>
      <c r="E17" s="1">
        <v>0.9</v>
      </c>
      <c r="F17" s="1">
        <v>12</v>
      </c>
      <c r="G17" s="1">
        <v>13828</v>
      </c>
      <c r="H17" s="1">
        <v>839</v>
      </c>
      <c r="I17" s="1">
        <v>1050</v>
      </c>
      <c r="J17" s="1"/>
      <c r="K17" s="1"/>
      <c r="L17" s="1" t="e">
        <f t="shared" si="0"/>
        <v>#DIV/0!</v>
      </c>
      <c r="M17" s="1" t="s">
        <v>14</v>
      </c>
    </row>
    <row r="18" spans="1:14" x14ac:dyDescent="0.25">
      <c r="A18" s="3" t="s">
        <v>9</v>
      </c>
      <c r="B18" s="3">
        <v>2</v>
      </c>
      <c r="C18" s="3">
        <v>10</v>
      </c>
      <c r="D18" s="3">
        <v>0.5</v>
      </c>
      <c r="E18" s="3">
        <v>0.7</v>
      </c>
      <c r="F18" s="2">
        <v>10</v>
      </c>
      <c r="G18" s="2">
        <v>13216</v>
      </c>
      <c r="H18" s="2">
        <v>757</v>
      </c>
      <c r="I18" s="3">
        <v>1050</v>
      </c>
      <c r="J18" s="3">
        <v>0.41639999999999999</v>
      </c>
      <c r="K18" s="3">
        <v>0.89390000000000003</v>
      </c>
      <c r="L18" s="3">
        <f>2*J18*K18/(J18+K18)</f>
        <v>0.5681446386323743</v>
      </c>
      <c r="M18" s="3" t="s">
        <v>68</v>
      </c>
      <c r="N18" s="3"/>
    </row>
    <row r="19" spans="1:14" x14ac:dyDescent="0.25">
      <c r="A19" s="3" t="s">
        <v>9</v>
      </c>
      <c r="B19" s="3"/>
      <c r="C19" s="3"/>
      <c r="D19" s="3"/>
      <c r="E19" s="3">
        <v>0.8</v>
      </c>
      <c r="F19" s="3">
        <v>10</v>
      </c>
      <c r="G19" s="3">
        <v>13216</v>
      </c>
      <c r="H19" s="3">
        <v>757</v>
      </c>
      <c r="I19" s="3">
        <v>1050</v>
      </c>
      <c r="J19" s="3">
        <v>0.4052</v>
      </c>
      <c r="K19" s="3">
        <v>0.89390000000000003</v>
      </c>
      <c r="L19" s="3">
        <f t="shared" ref="L19:L24" si="1">2*J19*K19/(J19+K19)</f>
        <v>0.55762955892540977</v>
      </c>
      <c r="M19" s="3" t="s">
        <v>68</v>
      </c>
      <c r="N19" s="3"/>
    </row>
    <row r="20" spans="1:14" x14ac:dyDescent="0.25">
      <c r="A20" s="3" t="s">
        <v>9</v>
      </c>
      <c r="B20" s="3"/>
      <c r="C20" s="3"/>
      <c r="D20" s="3"/>
      <c r="E20" s="3">
        <v>0.9</v>
      </c>
      <c r="F20" s="3">
        <v>10</v>
      </c>
      <c r="G20" s="3">
        <v>13216</v>
      </c>
      <c r="H20" s="3">
        <v>757</v>
      </c>
      <c r="I20" s="3">
        <v>1050</v>
      </c>
      <c r="J20" s="3">
        <v>0.40749999999999997</v>
      </c>
      <c r="K20" s="3">
        <v>0.89390000000000003</v>
      </c>
      <c r="L20" s="3">
        <f t="shared" si="1"/>
        <v>0.55980367296757338</v>
      </c>
      <c r="M20" s="3" t="s">
        <v>68</v>
      </c>
      <c r="N20" s="3"/>
    </row>
    <row r="21" spans="1:14" x14ac:dyDescent="0.25">
      <c r="A21" s="2" t="s">
        <v>10</v>
      </c>
      <c r="B21" s="3"/>
      <c r="C21" s="3">
        <v>80</v>
      </c>
      <c r="D21" s="3">
        <v>0.2</v>
      </c>
      <c r="E21" s="2">
        <v>0.7</v>
      </c>
      <c r="F21" s="2">
        <v>7</v>
      </c>
      <c r="G21" s="2">
        <v>10510</v>
      </c>
      <c r="H21" s="2">
        <v>536</v>
      </c>
      <c r="I21" s="2">
        <v>1050</v>
      </c>
      <c r="J21" s="2">
        <v>0.47</v>
      </c>
      <c r="K21" s="2">
        <v>0.8206</v>
      </c>
      <c r="L21" s="3">
        <f t="shared" si="1"/>
        <v>0.59767859910119325</v>
      </c>
      <c r="M21" s="2" t="s">
        <v>68</v>
      </c>
      <c r="N21" s="3"/>
    </row>
    <row r="22" spans="1:14" x14ac:dyDescent="0.25">
      <c r="A22" s="2" t="s">
        <v>10</v>
      </c>
      <c r="B22" s="3"/>
      <c r="C22" s="3"/>
      <c r="D22" s="3"/>
      <c r="E22" s="2">
        <v>0.8</v>
      </c>
      <c r="F22" s="2">
        <v>7</v>
      </c>
      <c r="G22" s="2">
        <v>10510</v>
      </c>
      <c r="H22" s="2">
        <v>536</v>
      </c>
      <c r="I22" s="2">
        <v>1050</v>
      </c>
      <c r="J22" s="2">
        <v>0.4718</v>
      </c>
      <c r="K22" s="2">
        <v>0.8206</v>
      </c>
      <c r="L22" s="3">
        <f t="shared" si="1"/>
        <v>0.59913197152584341</v>
      </c>
      <c r="M22" s="2" t="s">
        <v>68</v>
      </c>
      <c r="N22" s="3"/>
    </row>
    <row r="23" spans="1:14" x14ac:dyDescent="0.25">
      <c r="A23" s="4" t="s">
        <v>10</v>
      </c>
      <c r="B23" s="1"/>
      <c r="C23" s="1"/>
      <c r="D23" s="1"/>
      <c r="E23" s="1">
        <v>0.9</v>
      </c>
      <c r="F23" s="1">
        <v>7</v>
      </c>
      <c r="G23" s="1">
        <v>10510</v>
      </c>
      <c r="H23" s="1">
        <v>536</v>
      </c>
      <c r="I23" s="1">
        <v>1050</v>
      </c>
      <c r="J23" s="1">
        <v>0.4778</v>
      </c>
      <c r="K23" s="1">
        <v>0.8206</v>
      </c>
      <c r="L23" s="1">
        <f t="shared" si="1"/>
        <v>0.60394744300677761</v>
      </c>
      <c r="M23" s="1" t="s">
        <v>68</v>
      </c>
      <c r="N23" s="1"/>
    </row>
    <row r="24" spans="1:14" x14ac:dyDescent="0.25">
      <c r="A24" s="2" t="s">
        <v>10</v>
      </c>
      <c r="B24" s="3">
        <v>4</v>
      </c>
      <c r="C24" s="3">
        <v>80</v>
      </c>
      <c r="D24" s="3">
        <v>0.2</v>
      </c>
      <c r="E24" s="2">
        <v>0.7</v>
      </c>
      <c r="F24" s="2">
        <v>8</v>
      </c>
      <c r="G24" s="2">
        <v>11091</v>
      </c>
      <c r="H24" s="2">
        <v>681</v>
      </c>
      <c r="I24" s="2">
        <v>1050</v>
      </c>
      <c r="J24" s="2">
        <v>0.38740000000000002</v>
      </c>
      <c r="K24" s="2">
        <v>0.85899999999999999</v>
      </c>
      <c r="L24" s="3">
        <f t="shared" si="1"/>
        <v>0.53398042362002573</v>
      </c>
      <c r="M24" s="2" t="s">
        <v>23</v>
      </c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2"/>
      <c r="G26" s="2"/>
      <c r="H26" s="2"/>
      <c r="I26" s="2"/>
      <c r="J26" s="2"/>
      <c r="K26" s="2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2"/>
      <c r="G27" s="2"/>
      <c r="H27" s="2"/>
      <c r="I27" s="2"/>
      <c r="J27" s="2"/>
      <c r="K27" s="2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2"/>
      <c r="G28" s="2"/>
      <c r="H28" s="2"/>
      <c r="I28" s="2"/>
      <c r="J28" s="2"/>
      <c r="K28" s="2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2"/>
      <c r="G29" s="2"/>
      <c r="H29" s="2"/>
      <c r="I29" s="2"/>
      <c r="J29" s="2"/>
      <c r="K29" s="2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2"/>
      <c r="G30" s="2"/>
      <c r="H30" s="2"/>
      <c r="I30" s="2"/>
      <c r="J30" s="2"/>
      <c r="K30" s="2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2"/>
      <c r="G31" s="2"/>
      <c r="H31" s="2"/>
      <c r="I31" s="2"/>
      <c r="J31" s="2"/>
      <c r="K31" s="2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2"/>
      <c r="G32" s="2"/>
      <c r="H32" s="2"/>
      <c r="I32" s="2"/>
      <c r="J32" s="2"/>
      <c r="K32" s="2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All</vt:lpstr>
      <vt:lpstr>Blad1</vt:lpstr>
      <vt:lpstr>Graphics maximal</vt:lpstr>
      <vt:lpstr>Graphics minimal</vt:lpstr>
      <vt:lpstr>Baseline1</vt:lpstr>
      <vt:lpstr>Baseline2</vt:lpstr>
      <vt:lpstr>Baseline 3</vt:lpstr>
      <vt:lpstr>Set</vt:lpstr>
      <vt:lpstr>set_count</vt:lpstr>
      <vt:lpstr>seq_count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2015-06-05T18:19:34Z</dcterms:created>
  <dcterms:modified xsi:type="dcterms:W3CDTF">2019-11-04T13:59:19Z</dcterms:modified>
</cp:coreProperties>
</file>