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iriam Wagner\Documents\Masterarbeit\PythonCode\results\19.10\"/>
    </mc:Choice>
  </mc:AlternateContent>
  <xr:revisionPtr revIDLastSave="0" documentId="13_ncr:1_{553E166D-6C33-4D7C-B720-030E5EAB22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Baseline1" sheetId="2" r:id="rId2"/>
    <sheet name="Baseline2" sheetId="3" r:id="rId3"/>
    <sheet name="Baseline 3" sheetId="4" r:id="rId4"/>
    <sheet name="Set" sheetId="5" r:id="rId5"/>
    <sheet name="set_count" sheetId="6" r:id="rId6"/>
    <sheet name="seq_count" sheetId="7" r:id="rId7"/>
    <sheet name="tim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6" i="1" l="1"/>
  <c r="E45" i="1"/>
  <c r="E44" i="1"/>
  <c r="E43" i="1"/>
  <c r="E42" i="1"/>
  <c r="H46" i="1"/>
  <c r="H44" i="1"/>
  <c r="H42" i="1"/>
  <c r="I42" i="1"/>
  <c r="I44" i="1"/>
  <c r="I46" i="1"/>
  <c r="J46" i="1"/>
  <c r="J44" i="1"/>
  <c r="J42" i="1"/>
  <c r="J41" i="1"/>
  <c r="I41" i="1"/>
  <c r="H41" i="1"/>
  <c r="E41" i="1"/>
  <c r="D41" i="1"/>
  <c r="C41" i="1"/>
  <c r="B41" i="1"/>
  <c r="E38" i="1"/>
  <c r="E37" i="1"/>
  <c r="E36" i="1"/>
  <c r="E35" i="1"/>
  <c r="E34" i="1"/>
  <c r="H34" i="1"/>
  <c r="H38" i="1"/>
  <c r="H36" i="1"/>
  <c r="I36" i="1"/>
  <c r="I38" i="1"/>
  <c r="I34" i="1"/>
  <c r="J36" i="1"/>
  <c r="J38" i="1"/>
  <c r="J34" i="1"/>
  <c r="J33" i="1"/>
  <c r="I33" i="1"/>
  <c r="H33" i="1"/>
  <c r="E33" i="1"/>
  <c r="D33" i="1"/>
  <c r="C33" i="1"/>
  <c r="B33" i="1"/>
  <c r="D25" i="1"/>
  <c r="C25" i="1"/>
  <c r="B25" i="1"/>
  <c r="J25" i="1"/>
  <c r="J26" i="1"/>
  <c r="J28" i="1"/>
  <c r="J30" i="1"/>
  <c r="I30" i="1"/>
  <c r="I28" i="1"/>
  <c r="I26" i="1"/>
  <c r="I25" i="1"/>
  <c r="H30" i="1"/>
  <c r="H28" i="1"/>
  <c r="H26" i="1"/>
  <c r="H25" i="1"/>
  <c r="E25" i="1"/>
  <c r="G22" i="1"/>
  <c r="G20" i="1"/>
  <c r="G18" i="1"/>
  <c r="F22" i="1"/>
  <c r="F20" i="1"/>
  <c r="F18" i="1"/>
  <c r="G17" i="1"/>
  <c r="F17" i="1"/>
  <c r="E22" i="1"/>
  <c r="E20" i="1"/>
  <c r="E18" i="1"/>
  <c r="E17" i="1"/>
  <c r="B22" i="1"/>
  <c r="B21" i="1"/>
  <c r="B20" i="1"/>
  <c r="B19" i="1"/>
  <c r="B18" i="1"/>
  <c r="B17" i="1"/>
  <c r="J4" i="1"/>
  <c r="J3" i="1"/>
  <c r="J2" i="1"/>
  <c r="I13" i="1"/>
  <c r="I12" i="1"/>
  <c r="I11" i="1"/>
  <c r="F13" i="1"/>
  <c r="F12" i="1"/>
  <c r="F11" i="1"/>
  <c r="E13" i="1"/>
  <c r="E12" i="1"/>
  <c r="E11" i="1"/>
  <c r="D13" i="1"/>
  <c r="D12" i="1"/>
  <c r="D11" i="1"/>
  <c r="F10" i="1"/>
  <c r="F9" i="1"/>
  <c r="F8" i="1"/>
  <c r="E10" i="1"/>
  <c r="E9" i="1"/>
  <c r="E8" i="1"/>
  <c r="D10" i="1"/>
  <c r="D9" i="1"/>
  <c r="D8" i="1"/>
  <c r="F7" i="1"/>
  <c r="F6" i="1"/>
  <c r="F5" i="1"/>
  <c r="E7" i="1"/>
  <c r="E6" i="1"/>
  <c r="E5" i="1"/>
  <c r="D7" i="1"/>
  <c r="D6" i="1"/>
  <c r="D5" i="1"/>
  <c r="C7" i="1"/>
  <c r="C6" i="1"/>
  <c r="C5" i="1"/>
  <c r="I4" i="1"/>
  <c r="I3" i="1"/>
  <c r="I2" i="1"/>
  <c r="F4" i="1"/>
  <c r="F3" i="1"/>
  <c r="F2" i="1"/>
  <c r="E4" i="1"/>
  <c r="E3" i="1"/>
  <c r="E2" i="1"/>
  <c r="D4" i="1"/>
  <c r="D3" i="1"/>
  <c r="D2" i="1"/>
  <c r="C4" i="1"/>
  <c r="C2" i="1"/>
  <c r="C3" i="1"/>
  <c r="I2" i="4"/>
  <c r="I2" i="3"/>
  <c r="I2" i="2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" i="8"/>
  <c r="L36" i="5" l="1"/>
  <c r="L44" i="5"/>
  <c r="L43" i="5"/>
  <c r="L42" i="5"/>
  <c r="L41" i="5"/>
  <c r="L40" i="5"/>
  <c r="L39" i="5"/>
  <c r="L38" i="5"/>
  <c r="L37" i="5"/>
  <c r="L9" i="5"/>
  <c r="L3" i="5"/>
  <c r="L4" i="5"/>
  <c r="L5" i="5"/>
  <c r="L6" i="5"/>
  <c r="L7" i="5"/>
  <c r="L8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2" i="5"/>
  <c r="I5" i="3"/>
  <c r="I6" i="3"/>
  <c r="I7" i="3"/>
  <c r="I8" i="3"/>
  <c r="I9" i="3"/>
  <c r="I10" i="3"/>
  <c r="I4" i="3"/>
  <c r="I3" i="3"/>
  <c r="I3" i="2"/>
  <c r="I3" i="4"/>
  <c r="I4" i="4"/>
  <c r="I5" i="4"/>
  <c r="I6" i="4"/>
  <c r="I7" i="4"/>
  <c r="I8" i="4"/>
  <c r="I9" i="4"/>
  <c r="I10" i="4"/>
</calcChain>
</file>

<file path=xl/sharedStrings.xml><?xml version="1.0" encoding="utf-8"?>
<sst xmlns="http://schemas.openxmlformats.org/spreadsheetml/2006/main" count="310" uniqueCount="62">
  <si>
    <t>L</t>
  </si>
  <si>
    <t>Number of events</t>
  </si>
  <si>
    <t>Number of activities</t>
  </si>
  <si>
    <t>Number of variants</t>
  </si>
  <si>
    <t>Number of cases</t>
  </si>
  <si>
    <t>Precision</t>
  </si>
  <si>
    <t>Fitness</t>
  </si>
  <si>
    <t>F1-score</t>
  </si>
  <si>
    <t>t</t>
  </si>
  <si>
    <t>hours</t>
  </si>
  <si>
    <t>minutes</t>
  </si>
  <si>
    <t>performance</t>
  </si>
  <si>
    <t>CRP-&gt;Release B</t>
  </si>
  <si>
    <t>Release A-&gt;Return ER</t>
  </si>
  <si>
    <t>Release A -&gt; Return ER</t>
  </si>
  <si>
    <t>Admission NC-&gt; Release A</t>
  </si>
  <si>
    <t>K</t>
  </si>
  <si>
    <t>C</t>
  </si>
  <si>
    <t>T</t>
  </si>
  <si>
    <t>K'</t>
  </si>
  <si>
    <t>CRP - &gt; Release D</t>
  </si>
  <si>
    <t>CRP -&gt; Release C</t>
  </si>
  <si>
    <t>CRP -&gt; Release D</t>
  </si>
  <si>
    <t>IV Antibiotics -&gt; Leucocytes</t>
  </si>
  <si>
    <t>CRP -&gt;  Release D</t>
  </si>
  <si>
    <t>CRP -&gt;  Release C</t>
  </si>
  <si>
    <t xml:space="preserve">CRP -&gt;  Release </t>
  </si>
  <si>
    <t>time</t>
  </si>
  <si>
    <t>Admission NC -&gt; CRP</t>
  </si>
  <si>
    <t>ER Sepsis Traige -&gt; Leucocytes</t>
  </si>
  <si>
    <t>CRP -&gt; Release A</t>
  </si>
  <si>
    <t>CRP -&gt; Admission NC</t>
  </si>
  <si>
    <t>LaticAcid -&gt; Iv Antibiotics</t>
  </si>
  <si>
    <t>ER Registration -&gt; ER Triage</t>
  </si>
  <si>
    <t>Leucocytes -&gt; CRP</t>
  </si>
  <si>
    <t>ER Registration -&gt; LaticAcid</t>
  </si>
  <si>
    <t>ER Registration -&gt; Leucocytes</t>
  </si>
  <si>
    <t>ER Registration -&gt; CRP</t>
  </si>
  <si>
    <t>LaticAcid -&gt; Admission NC</t>
  </si>
  <si>
    <t>Leucocytes -&gt; IV Liquid</t>
  </si>
  <si>
    <t>Admission IC -&gt; Leucocytes</t>
  </si>
  <si>
    <t>Baseline 1</t>
  </si>
  <si>
    <t>Baseline 2</t>
  </si>
  <si>
    <t>Baseline3</t>
  </si>
  <si>
    <t>Set</t>
  </si>
  <si>
    <t>Set_count</t>
  </si>
  <si>
    <t>Seq_count</t>
  </si>
  <si>
    <t>Seq_time</t>
  </si>
  <si>
    <t>F1-Score</t>
  </si>
  <si>
    <t>seq_time hours</t>
  </si>
  <si>
    <t>runtime</t>
  </si>
  <si>
    <t>total</t>
  </si>
  <si>
    <t>L=1</t>
  </si>
  <si>
    <t>L=2</t>
  </si>
  <si>
    <t>L=4</t>
  </si>
  <si>
    <t>L=8</t>
  </si>
  <si>
    <t>L=16</t>
  </si>
  <si>
    <t>Seq_time_hours</t>
  </si>
  <si>
    <t>Seq_time_minutes</t>
  </si>
  <si>
    <t>cases</t>
  </si>
  <si>
    <t>variants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</si>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</sst>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2" borderId="0" xfId="0" applyFill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1" xfId="0" applyFont="1" applyFill="1" applyBorder="1"/>
    <xf numFmtId="0" fontId="1" fillId="0" borderId="5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E47" sqref="E47"/>
    </sheetView>
  </sheetViews>
  <sheetFormatPr defaultRowHeight="15" x14ac:dyDescent="0.25"/>
  <cols>
    <col min="2" max="3" width="10" bestFit="1" customWidth="1"/>
    <col min="4" max="4" width="9.5703125" bestFit="1" customWidth="1"/>
    <col min="6" max="6" width="9.85546875" bestFit="1" customWidth="1"/>
    <col min="7" max="7" width="10.28515625" bestFit="1" customWidth="1"/>
    <col min="8" max="8" width="12" bestFit="1" customWidth="1"/>
    <col min="9" max="9" width="15.5703125" bestFit="1" customWidth="1"/>
    <col min="10" max="10" width="14.85546875" bestFit="1" customWidth="1"/>
  </cols>
  <sheetData>
    <row r="1" spans="1:10" x14ac:dyDescent="0.25">
      <c r="A1" s="9" t="s">
        <v>16</v>
      </c>
      <c r="B1" s="9"/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49</v>
      </c>
    </row>
    <row r="2" spans="1:10" x14ac:dyDescent="0.25">
      <c r="A2" s="10">
        <v>10</v>
      </c>
      <c r="B2" t="s">
        <v>5</v>
      </c>
      <c r="C2">
        <f>Baseline1!G2</f>
        <v>0.97699999999999998</v>
      </c>
      <c r="D2">
        <f>Baseline2!G2</f>
        <v>0.86639999999999995</v>
      </c>
      <c r="E2">
        <f>'Baseline 3'!G2</f>
        <v>0.48759999999999998</v>
      </c>
      <c r="F2">
        <f>SUM(Set!J13:J14,Set!J2:J6,Set!J21:J22,Set!J29:J30,Set!J37:J38)/13</f>
        <v>0.39668461538461541</v>
      </c>
      <c r="I2">
        <f>SUM(time!J2:J5,time!J10:J13,time!J18:J21)/12</f>
        <v>0.78519166666666662</v>
      </c>
      <c r="J2">
        <f>SUM(time!J2,time!J4,time!J10,time!J12,time!J18,time!J20)/6</f>
        <v>0.7670499999999999</v>
      </c>
    </row>
    <row r="3" spans="1:10" x14ac:dyDescent="0.25">
      <c r="A3" s="11"/>
      <c r="B3" t="s">
        <v>6</v>
      </c>
      <c r="C3">
        <f>Baseline1!H2</f>
        <v>0.61919999999999997</v>
      </c>
      <c r="D3">
        <f>Baseline2!H2</f>
        <v>0.75519999999999998</v>
      </c>
      <c r="E3">
        <f>'Baseline 3'!H2</f>
        <v>0.88109999999999999</v>
      </c>
      <c r="F3">
        <f>SUM(Set!K2:K6,Set!K13:K14,Set!K21:K22,Set!K29:K30,Set!K37:K38)/13</f>
        <v>0.88652307692307686</v>
      </c>
      <c r="I3">
        <f>SUM(time!K2:K5,time!K10:K13,time!K18:K21)/12</f>
        <v>0.43713333333333337</v>
      </c>
      <c r="J3">
        <f>SUM(time!K18,time!K20,time!K12,time!K10,time!K4,time!K2)/6</f>
        <v>0.40863333333333335</v>
      </c>
    </row>
    <row r="4" spans="1:10" x14ac:dyDescent="0.25">
      <c r="A4" s="11"/>
      <c r="B4" t="s">
        <v>48</v>
      </c>
      <c r="C4">
        <f>Baseline1!I2</f>
        <v>0.75799824583385533</v>
      </c>
      <c r="D4">
        <f>Baseline2!I2</f>
        <v>0.80698727183029106</v>
      </c>
      <c r="E4">
        <f>'Baseline 3'!I2</f>
        <v>0.62778455468692917</v>
      </c>
      <c r="F4" s="8">
        <f>SUM(Set!K2:K6,Set!K13:K14,Set!K21:K22,Set!K29:K30,Set!K37:K38)/13</f>
        <v>0.88652307692307686</v>
      </c>
      <c r="I4">
        <f>SUM(time!L2:L5,time!L10:L13,time!L18:L21)/12</f>
        <v>0.53507355938010392</v>
      </c>
      <c r="J4">
        <f>SUM(time!L2,time!L4,time!L10,time!L12,time!L18,time!L20)/6</f>
        <v>0.48181540019596691</v>
      </c>
    </row>
    <row r="5" spans="1:10" x14ac:dyDescent="0.25">
      <c r="A5" s="11">
        <v>20</v>
      </c>
      <c r="B5" t="s">
        <v>5</v>
      </c>
      <c r="C5">
        <f>Baseline1!G3</f>
        <v>1</v>
      </c>
      <c r="D5">
        <f>SUM(Baseline2!G3:G4)/2</f>
        <v>0.58930000000000005</v>
      </c>
      <c r="E5">
        <f>SUM('Baseline 3'!G3:G4)/2</f>
        <v>0.50469999999999993</v>
      </c>
      <c r="F5">
        <f>SUM(Set!J7:J8,Set!J15:J16,Set!J23:J24,Set!J31:J32,Set!J39:J40)/10</f>
        <v>0.4063199999999999</v>
      </c>
    </row>
    <row r="6" spans="1:10" x14ac:dyDescent="0.25">
      <c r="A6" s="11"/>
      <c r="B6" t="s">
        <v>6</v>
      </c>
      <c r="C6">
        <f>Baseline1!H3</f>
        <v>0.53178999999999998</v>
      </c>
      <c r="D6">
        <f>SUM(Baseline2!H3:H4)/2</f>
        <v>0.93559999999999999</v>
      </c>
      <c r="E6">
        <f>SUM('Baseline 3'!H3:H4)/2</f>
        <v>0.86650000000000005</v>
      </c>
      <c r="F6">
        <f>SUM(Set!K7:K8,Set!K15:K16,Set!K23:K24,Set!K31:K32,Set!K39:K40)/10</f>
        <v>0.88178999999999996</v>
      </c>
    </row>
    <row r="7" spans="1:10" x14ac:dyDescent="0.25">
      <c r="A7" s="11"/>
      <c r="B7" t="s">
        <v>48</v>
      </c>
      <c r="C7">
        <f>Baseline1!I3</f>
        <v>0.6943379967227884</v>
      </c>
      <c r="D7">
        <f>SUM(Baseline2!I3:I4)/2</f>
        <v>0.72312817889697689</v>
      </c>
      <c r="E7" s="8">
        <f>SUM('Baseline 3'!H3:H4)/2</f>
        <v>0.86650000000000005</v>
      </c>
      <c r="F7">
        <f>SUM(Set!L7:L8,Set!L15:L16,Set!L23:L24,Set!L31:L32,Set!L39:L40)/10</f>
        <v>0.55516776360140574</v>
      </c>
    </row>
    <row r="8" spans="1:10" x14ac:dyDescent="0.25">
      <c r="A8" s="11">
        <v>40</v>
      </c>
      <c r="B8" t="s">
        <v>5</v>
      </c>
      <c r="C8">
        <v>0</v>
      </c>
      <c r="D8">
        <f>SUM(Baseline2!G5,Baseline2!G6)/2</f>
        <v>0.96679999999999999</v>
      </c>
      <c r="E8">
        <f>SUM('Baseline 3'!G5:G6)/2</f>
        <v>0.54579999999999995</v>
      </c>
      <c r="F8">
        <f>SUM(Set!J9:J10,Set!J17:J18,Set!J25:J26,Set!J33:J34,Set!J41:J42)/10</f>
        <v>0.42019000000000001</v>
      </c>
    </row>
    <row r="9" spans="1:10" x14ac:dyDescent="0.25">
      <c r="A9" s="11"/>
      <c r="B9" t="s">
        <v>6</v>
      </c>
      <c r="C9">
        <v>0</v>
      </c>
      <c r="D9">
        <f>SUM(Baseline2!H5:H6)/2</f>
        <v>0.74209999999999998</v>
      </c>
      <c r="E9">
        <f>SUM('Baseline 3'!H5:H6)/2</f>
        <v>0.89459999999999995</v>
      </c>
      <c r="F9">
        <f>SUM(Set!K9:K10,Set!K17:K18,Set!K25:K26,Set!K33:K34,Set!K41:K42)/10</f>
        <v>0.89484000000000008</v>
      </c>
    </row>
    <row r="10" spans="1:10" x14ac:dyDescent="0.25">
      <c r="A10" s="11"/>
      <c r="B10" t="s">
        <v>48</v>
      </c>
      <c r="C10">
        <v>0</v>
      </c>
      <c r="D10">
        <f>SUM(Baseline2!I5:I6)/2</f>
        <v>0.83967731289133374</v>
      </c>
      <c r="E10">
        <f>SUM('Baseline 3'!I5:I6)/2</f>
        <v>0.67796817550680355</v>
      </c>
      <c r="F10" s="8">
        <f>SUM(Set!K9:K10,Set!K17:K18,Set!K25:K26,Set!K33:K34,Set!K41:K42)/10</f>
        <v>0.89484000000000008</v>
      </c>
    </row>
    <row r="11" spans="1:10" x14ac:dyDescent="0.25">
      <c r="A11" s="11">
        <v>80</v>
      </c>
      <c r="B11" t="s">
        <v>5</v>
      </c>
      <c r="C11">
        <v>0</v>
      </c>
      <c r="D11">
        <f>SUM(Baseline2!G7:G8)/2</f>
        <v>1</v>
      </c>
      <c r="E11">
        <f>SUM('Baseline 3'!G7:G8)/2</f>
        <v>0.79120000000000001</v>
      </c>
      <c r="F11">
        <f>SUM(Set!J19:J20,Set!J11:J12,Set!J27:J28,Set!J35:J36,Set!J43:J44)/10</f>
        <v>0.42355999999999999</v>
      </c>
      <c r="I11">
        <f>SUM(time!J6:J9,time!J14:J17,time!J22:J25)/12</f>
        <v>0.89469166666666666</v>
      </c>
    </row>
    <row r="12" spans="1:10" x14ac:dyDescent="0.25">
      <c r="A12" s="11"/>
      <c r="B12" t="s">
        <v>6</v>
      </c>
      <c r="C12">
        <v>0</v>
      </c>
      <c r="D12">
        <f>SUM(Baseline2!H7:H8)/2</f>
        <v>0.59650000000000003</v>
      </c>
      <c r="E12">
        <f>SUM('Baseline 3'!H7:H8)/2</f>
        <v>0.76178000000000001</v>
      </c>
      <c r="F12">
        <f>SUM(Set!K11:K12,Set!K19:K20,Set!K27:K28,Set!K35:K36,Set!K43:K44)/10</f>
        <v>0.90033000000000007</v>
      </c>
      <c r="I12">
        <f>SUM(time!K6:K9,time!K14:K17,time!K22:K25)/12</f>
        <v>0.36982500000000001</v>
      </c>
    </row>
    <row r="13" spans="1:10" x14ac:dyDescent="0.25">
      <c r="A13" s="11"/>
      <c r="B13" t="s">
        <v>48</v>
      </c>
      <c r="C13">
        <v>0</v>
      </c>
      <c r="D13">
        <f>SUM(Baseline2!I7:I8)/2</f>
        <v>0.74725963044159105</v>
      </c>
      <c r="E13">
        <f>SUM('Baseline 3'!I7:I8)/2</f>
        <v>0.7762113304743139</v>
      </c>
      <c r="F13" s="8">
        <f>SUM(Set!K11:K12,Set!K19:K20,Set!K27:K28,Set!K35:K36,Set!K43:K44)/10</f>
        <v>0.90033000000000007</v>
      </c>
      <c r="I13">
        <f>SUM(time!L14:L17,time!L6:L9,time!L22:L25)/12</f>
        <v>0.49003921240920106</v>
      </c>
    </row>
    <row r="16" spans="1:10" x14ac:dyDescent="0.25">
      <c r="A16" s="13" t="s">
        <v>50</v>
      </c>
      <c r="B16" s="9" t="s">
        <v>44</v>
      </c>
      <c r="C16" s="9" t="s">
        <v>45</v>
      </c>
      <c r="D16" s="9" t="s">
        <v>46</v>
      </c>
      <c r="E16" s="9" t="s">
        <v>47</v>
      </c>
      <c r="F16" s="9" t="s">
        <v>57</v>
      </c>
      <c r="G16" s="12" t="s">
        <v>58</v>
      </c>
    </row>
    <row r="17" spans="1:10" x14ac:dyDescent="0.25">
      <c r="A17" s="11" t="s">
        <v>51</v>
      </c>
      <c r="B17">
        <f>SUM(Set!N2:N44)/43</f>
        <v>4.7229964400446693</v>
      </c>
      <c r="E17">
        <f>SUM(time!N2:N25)/24</f>
        <v>76.319698234399155</v>
      </c>
      <c r="F17">
        <f>SUM(time!N2,time!N4,time!N6,time!N8,time!N10,time!N12,time!N14,time!N16,time!N18,time!N20,time!N22,time!N24)/12</f>
        <v>10.677358865737915</v>
      </c>
      <c r="G17">
        <f>SUM(time!N3,time!N5,time!N7,time!N9,time!N11,time!N13,time!N15,time!N17,time!N19,time!N21,time!N23,time!N25)/12</f>
        <v>141.96203760306039</v>
      </c>
    </row>
    <row r="18" spans="1:10" x14ac:dyDescent="0.25">
      <c r="A18" s="11" t="s">
        <v>52</v>
      </c>
      <c r="B18">
        <f>SUM(Set!N2:N12)/11</f>
        <v>3.119106552817605</v>
      </c>
      <c r="E18">
        <f>SUM(time!N2:N9)/8</f>
        <v>76.607125133275986</v>
      </c>
      <c r="F18">
        <f>SUM(time!N2,time!N4,time!N6,time!N8)/4</f>
        <v>11.211225211620331</v>
      </c>
      <c r="G18">
        <f>SUM(time!N3,time!N5,time!N7,time!N9)/4</f>
        <v>142.00302505493164</v>
      </c>
    </row>
    <row r="19" spans="1:10" x14ac:dyDescent="0.25">
      <c r="A19" s="11" t="s">
        <v>53</v>
      </c>
      <c r="B19">
        <f>SUM(Set!N13:N20)/8</f>
        <v>3.2929223775863647</v>
      </c>
    </row>
    <row r="20" spans="1:10" x14ac:dyDescent="0.25">
      <c r="A20" s="11" t="s">
        <v>54</v>
      </c>
      <c r="B20">
        <f>SUM(Set!N21:N28)/8</f>
        <v>5.214638739824295</v>
      </c>
      <c r="E20">
        <f>SUM(time!N10:N17)/8</f>
        <v>77.269815415143981</v>
      </c>
      <c r="F20">
        <f>SUM(time!N10,time!N12,time!N14,time!N16)/4</f>
        <v>11.212134301662445</v>
      </c>
      <c r="G20">
        <f>SUM(time!N11,time!N13,time!N15,time!N17)/4</f>
        <v>143.32749652862552</v>
      </c>
    </row>
    <row r="21" spans="1:10" x14ac:dyDescent="0.25">
      <c r="A21" s="11" t="s">
        <v>55</v>
      </c>
      <c r="B21">
        <f>SUM(Set!N29:N36)/8</f>
        <v>9.4569682478904724</v>
      </c>
    </row>
    <row r="22" spans="1:10" x14ac:dyDescent="0.25">
      <c r="A22" s="11" t="s">
        <v>56</v>
      </c>
      <c r="B22">
        <f>SUM(Set!N37:N44)/8</f>
        <v>3.1328049898147583</v>
      </c>
      <c r="E22">
        <f>SUM(time!N18:N25)/8</f>
        <v>75.082154154777513</v>
      </c>
      <c r="F22">
        <f>SUM(time!N18,time!N20,time!N22,time!N24)/4</f>
        <v>9.6087170839309692</v>
      </c>
      <c r="G22">
        <f>SUM(time!N19,time!N21,time!N23,time!N25)/4</f>
        <v>140.55559122562406</v>
      </c>
    </row>
    <row r="24" spans="1:10" x14ac:dyDescent="0.25">
      <c r="A24" s="13" t="s">
        <v>59</v>
      </c>
      <c r="B24" s="9" t="s">
        <v>41</v>
      </c>
      <c r="C24" s="9" t="s">
        <v>42</v>
      </c>
      <c r="D24" s="9" t="s">
        <v>43</v>
      </c>
      <c r="E24" s="9" t="s">
        <v>44</v>
      </c>
      <c r="F24" s="9" t="s">
        <v>45</v>
      </c>
      <c r="G24" s="9" t="s">
        <v>46</v>
      </c>
      <c r="H24" s="9" t="s">
        <v>47</v>
      </c>
      <c r="I24" s="9" t="s">
        <v>57</v>
      </c>
      <c r="J24" s="12" t="s">
        <v>58</v>
      </c>
    </row>
    <row r="25" spans="1:10" x14ac:dyDescent="0.25">
      <c r="A25" s="11" t="s">
        <v>51</v>
      </c>
      <c r="B25">
        <f>SUM(Baseline1!F2:F6)/5</f>
        <v>37.200000000000003</v>
      </c>
      <c r="C25">
        <f>SUM(Baseline2!F2:F10)/9</f>
        <v>1027</v>
      </c>
      <c r="D25">
        <f>SUM('Baseline 3'!F2:F10)/9</f>
        <v>849.77777777777783</v>
      </c>
      <c r="E25">
        <f>SUM(Set!I2:I44)/43</f>
        <v>1050</v>
      </c>
      <c r="H25">
        <f>SUM(time!I2:I25)/24</f>
        <v>946.08333333333337</v>
      </c>
      <c r="I25">
        <f>SUM(time!I2,time!I4,time!I6,time!I8,time!I10,time!I12,time!I14,time!I16,time!I18,time!I20,time!I22,time!I24)/12</f>
        <v>878.16666666666663</v>
      </c>
      <c r="J25">
        <f>SUM(time!I3,time!I5,time!I7,time!I9,time!I11,time!I13,time!I15,time!I17,time!I19,time!I21,time!I24,time!I24,time!I25)/12</f>
        <v>1086.1666666666667</v>
      </c>
    </row>
    <row r="26" spans="1:10" x14ac:dyDescent="0.25">
      <c r="A26" s="11" t="s">
        <v>52</v>
      </c>
      <c r="E26">
        <v>1050</v>
      </c>
      <c r="H26">
        <f>SUM(time!I2:I9)/8</f>
        <v>1028</v>
      </c>
      <c r="I26">
        <f>SUM(time!I2,time!I4,time!I6,time!I8)/4</f>
        <v>1039</v>
      </c>
      <c r="J26">
        <f>SUM(time!J9,time!J7,time!J5,time!J3)/4</f>
        <v>0.969225</v>
      </c>
    </row>
    <row r="27" spans="1:10" x14ac:dyDescent="0.25">
      <c r="A27" s="11" t="s">
        <v>53</v>
      </c>
      <c r="E27">
        <v>1050</v>
      </c>
    </row>
    <row r="28" spans="1:10" x14ac:dyDescent="0.25">
      <c r="A28" s="11" t="s">
        <v>54</v>
      </c>
      <c r="E28">
        <v>1050</v>
      </c>
      <c r="H28">
        <f>SUM(time!I10:I17)/8</f>
        <v>905.125</v>
      </c>
      <c r="I28">
        <f>SUM(time!I10,time!I12,time!I14,time!I16)/4</f>
        <v>797.75</v>
      </c>
      <c r="J28">
        <f>SUM(time!I17,time!I15,time!I13,time!I11)/4</f>
        <v>1012.5</v>
      </c>
    </row>
    <row r="29" spans="1:10" x14ac:dyDescent="0.25">
      <c r="A29" s="11" t="s">
        <v>55</v>
      </c>
      <c r="E29">
        <v>1050</v>
      </c>
    </row>
    <row r="30" spans="1:10" x14ac:dyDescent="0.25">
      <c r="A30" s="11" t="s">
        <v>56</v>
      </c>
      <c r="E30">
        <v>1050</v>
      </c>
      <c r="H30">
        <f>SUM(time!I18:I25)/8</f>
        <v>905.125</v>
      </c>
      <c r="I30">
        <f>SUM(time!I18,time!I20,time!I22,time!I24)/4</f>
        <v>797.75</v>
      </c>
      <c r="J30">
        <f>SUM(time!I25,time!I23,time!I21,time!I19)/4</f>
        <v>1012.5</v>
      </c>
    </row>
    <row r="32" spans="1:10" x14ac:dyDescent="0.25">
      <c r="A32" s="9" t="s">
        <v>60</v>
      </c>
      <c r="B32" s="9" t="s">
        <v>41</v>
      </c>
      <c r="C32" s="9" t="s">
        <v>42</v>
      </c>
      <c r="D32" s="9" t="s">
        <v>43</v>
      </c>
      <c r="E32" s="9" t="s">
        <v>44</v>
      </c>
      <c r="F32" s="9" t="s">
        <v>45</v>
      </c>
      <c r="G32" s="9" t="s">
        <v>46</v>
      </c>
      <c r="H32" s="9" t="s">
        <v>47</v>
      </c>
      <c r="I32" s="9" t="s">
        <v>57</v>
      </c>
      <c r="J32" s="12" t="s">
        <v>58</v>
      </c>
    </row>
    <row r="33" spans="1:10" x14ac:dyDescent="0.25">
      <c r="A33" s="10" t="s">
        <v>51</v>
      </c>
      <c r="B33">
        <f>SUM(Baseline1!E2:E6)/5</f>
        <v>1.6</v>
      </c>
      <c r="C33">
        <f>SUM(Baseline2!E2:E10)/9</f>
        <v>15.222222222222221</v>
      </c>
      <c r="D33">
        <f>SUM('Baseline 3'!E2:E10)/9</f>
        <v>15.111111111111111</v>
      </c>
      <c r="E33">
        <f>SUM(Set!H2:H44)/43</f>
        <v>786.37209302325584</v>
      </c>
      <c r="H33">
        <f>SUM(time!H2:H25)/24</f>
        <v>92.5</v>
      </c>
      <c r="I33">
        <f>SUM(time!H2,time!H4,time!H6,time!H8,time!H10,time!H12,time!H14,time!H16,time!H18,time!H20,time!H22,time!H24)/12</f>
        <v>159.66666666666666</v>
      </c>
      <c r="J33">
        <f>SUM(time!H3,time!H5,time!H7,time!H9,time!H11,time!H13,time!H15,time!H17,time!H19,time!H21,time!H23,time!H25)/12</f>
        <v>25.333333333333332</v>
      </c>
    </row>
    <row r="34" spans="1:10" x14ac:dyDescent="0.25">
      <c r="A34" s="11" t="s">
        <v>52</v>
      </c>
      <c r="E34">
        <f>SUM(Set!H2:H12)/11</f>
        <v>843.36363636363637</v>
      </c>
      <c r="H34">
        <f>SUM(time!H2:H9)/8</f>
        <v>249.5</v>
      </c>
      <c r="I34">
        <f>SUM(time!H2,time!H4,time!H6,time!H8)/4</f>
        <v>446.5</v>
      </c>
      <c r="J34">
        <f>SUM(time!H3,time!H5,time!H7,time!H9)/4</f>
        <v>52.5</v>
      </c>
    </row>
    <row r="35" spans="1:10" x14ac:dyDescent="0.25">
      <c r="A35" s="11" t="s">
        <v>53</v>
      </c>
      <c r="E35">
        <f>SUM(Set!H13:H20)/8</f>
        <v>769.25</v>
      </c>
    </row>
    <row r="36" spans="1:10" x14ac:dyDescent="0.25">
      <c r="A36" s="11" t="s">
        <v>54</v>
      </c>
      <c r="E36">
        <f>SUM(Set!H21:H28)/8</f>
        <v>765.875</v>
      </c>
      <c r="H36">
        <f>SUM(time!H10:H17)/8</f>
        <v>14</v>
      </c>
      <c r="I36">
        <f>SUM(time!H10,time!H12,time!H14,time!H16)/4</f>
        <v>16.25</v>
      </c>
      <c r="J36">
        <f>SUM(time!H11,time!H13,time!H15,time!H17)/4</f>
        <v>11.75</v>
      </c>
    </row>
    <row r="37" spans="1:10" x14ac:dyDescent="0.25">
      <c r="A37" s="11" t="s">
        <v>55</v>
      </c>
      <c r="E37">
        <f>SUM(Set!H29:H36)/8</f>
        <v>766</v>
      </c>
    </row>
    <row r="38" spans="1:10" x14ac:dyDescent="0.25">
      <c r="A38" s="11" t="s">
        <v>56</v>
      </c>
      <c r="E38">
        <f>SUM(Set!H37:H44)/8</f>
        <v>766</v>
      </c>
      <c r="H38">
        <f>SUM(time!H18:H25)/8</f>
        <v>14</v>
      </c>
      <c r="I38">
        <f>SUM(time!H18,time!H20,time!H22,time!H24)/4</f>
        <v>16.25</v>
      </c>
      <c r="J38">
        <f>SUM(time!H19,time!H21,time!H23,time!H25)/4</f>
        <v>11.75</v>
      </c>
    </row>
    <row r="40" spans="1:10" x14ac:dyDescent="0.25">
      <c r="A40" s="9" t="s">
        <v>61</v>
      </c>
      <c r="B40" s="9" t="s">
        <v>41</v>
      </c>
      <c r="C40" s="9" t="s">
        <v>42</v>
      </c>
      <c r="D40" s="9" t="s">
        <v>43</v>
      </c>
      <c r="E40" s="9" t="s">
        <v>44</v>
      </c>
      <c r="F40" s="9" t="s">
        <v>45</v>
      </c>
      <c r="G40" s="9" t="s">
        <v>46</v>
      </c>
      <c r="H40" s="9" t="s">
        <v>47</v>
      </c>
      <c r="I40" s="9" t="s">
        <v>57</v>
      </c>
      <c r="J40" s="12" t="s">
        <v>58</v>
      </c>
    </row>
    <row r="41" spans="1:10" x14ac:dyDescent="0.25">
      <c r="A41" s="10" t="s">
        <v>51</v>
      </c>
      <c r="B41">
        <f>SUM(Baseline1!C2:C6)/5</f>
        <v>2.6</v>
      </c>
      <c r="C41">
        <f>SUM(Baseline2!C2:C10)/9</f>
        <v>9.2222222222222214</v>
      </c>
      <c r="D41">
        <f>SUM('Baseline 3'!C2:C10)/9</f>
        <v>11.888888888888889</v>
      </c>
      <c r="E41">
        <f>SUM(Set!F2:F44)/43</f>
        <v>10.790697674418604</v>
      </c>
      <c r="H41">
        <f>SUM(time!F2:F25)/24</f>
        <v>4.625</v>
      </c>
      <c r="I41">
        <f>SUM(time!F2,time!F4,time!F6,time!F8,time!F10,time!F12,time!F14,time!F16,time!F18,time!F20,time!F22,time!F24)/12</f>
        <v>5.583333333333333</v>
      </c>
      <c r="J41">
        <f>SUM(time!F3,time!F5,time!F7,time!F9,time!F11,time!F13,time!F15,time!F17,time!F19,time!F21,time!F23,time!F25)/12</f>
        <v>3.6666666666666665</v>
      </c>
    </row>
    <row r="42" spans="1:10" x14ac:dyDescent="0.25">
      <c r="A42" s="11" t="s">
        <v>52</v>
      </c>
      <c r="E42">
        <f>SUM(Set!F2:F12)/11</f>
        <v>12.727272727272727</v>
      </c>
      <c r="H42">
        <f>SUM(time!F2:F9)/8</f>
        <v>7.125</v>
      </c>
      <c r="I42">
        <f>SUM(time!F2,time!F4,time!F6,time!F8)/4</f>
        <v>9.25</v>
      </c>
      <c r="J42">
        <f>SUM(time!F3,time!F5,time!F7,time!F9)/4</f>
        <v>5</v>
      </c>
    </row>
    <row r="43" spans="1:10" x14ac:dyDescent="0.25">
      <c r="A43" s="11" t="s">
        <v>53</v>
      </c>
      <c r="E43">
        <f>SUM(Set!F13:F20)/12</f>
        <v>6.833333333333333</v>
      </c>
    </row>
    <row r="44" spans="1:10" x14ac:dyDescent="0.25">
      <c r="A44" s="11" t="s">
        <v>54</v>
      </c>
      <c r="E44">
        <f>SUM(Set!F21:F28)/12</f>
        <v>6.666666666666667</v>
      </c>
      <c r="H44">
        <f>SUM(time!F10:F17)/8</f>
        <v>3.375</v>
      </c>
      <c r="I44">
        <f>SUM(time!F16,time!F14,time!F12,time!F10)/4</f>
        <v>3.75</v>
      </c>
      <c r="J44">
        <f>SUM(time!F11,time!F13,time!F15,time!F17)/4</f>
        <v>3</v>
      </c>
    </row>
    <row r="45" spans="1:10" x14ac:dyDescent="0.25">
      <c r="A45" s="11" t="s">
        <v>55</v>
      </c>
      <c r="E45">
        <f>SUM(Set!F29:F36)/12</f>
        <v>6.75</v>
      </c>
    </row>
    <row r="46" spans="1:10" x14ac:dyDescent="0.25">
      <c r="A46" s="11" t="s">
        <v>56</v>
      </c>
      <c r="E46">
        <f>SUM(Set!F37:F44)/12</f>
        <v>6.75</v>
      </c>
      <c r="H46">
        <f>SUM(time!F18:F25)/8</f>
        <v>3.375</v>
      </c>
      <c r="I46">
        <f>SUM(time!F24,time!F22,time!F20,time!F18)/4</f>
        <v>3.75</v>
      </c>
      <c r="J46">
        <f>SUM(time!F19,time!F21,time!F23,time!F25)/4</f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2062-DCDA-404E-8B18-BD517D52D404}">
  <dimension ref="A1:J6"/>
  <sheetViews>
    <sheetView workbookViewId="0">
      <selection activeCell="G5" sqref="G5"/>
    </sheetView>
  </sheetViews>
  <sheetFormatPr defaultRowHeight="15" x14ac:dyDescent="0.25"/>
  <cols>
    <col min="3" max="3" width="19.28515625" bestFit="1" customWidth="1"/>
    <col min="4" max="4" width="17.28515625" bestFit="1" customWidth="1"/>
    <col min="5" max="5" width="18.28515625" bestFit="1" customWidth="1"/>
    <col min="6" max="6" width="15.85546875" bestFit="1" customWidth="1"/>
  </cols>
  <sheetData>
    <row r="1" spans="1:10" x14ac:dyDescent="0.25">
      <c r="A1" t="s">
        <v>0</v>
      </c>
      <c r="B1" t="s">
        <v>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</row>
    <row r="2" spans="1:10" x14ac:dyDescent="0.25">
      <c r="A2">
        <v>10</v>
      </c>
      <c r="C2">
        <v>8</v>
      </c>
      <c r="D2">
        <v>505</v>
      </c>
      <c r="E2">
        <v>5</v>
      </c>
      <c r="F2">
        <v>105</v>
      </c>
      <c r="G2">
        <v>0.97699999999999998</v>
      </c>
      <c r="H2">
        <v>0.61919999999999997</v>
      </c>
      <c r="I2">
        <f>2*G2*H2/(G2+H2)</f>
        <v>0.75799824583385533</v>
      </c>
      <c r="J2" t="s">
        <v>39</v>
      </c>
    </row>
    <row r="3" spans="1:10" x14ac:dyDescent="0.25">
      <c r="A3">
        <v>20</v>
      </c>
      <c r="C3">
        <v>5</v>
      </c>
      <c r="D3">
        <v>335</v>
      </c>
      <c r="E3">
        <v>3</v>
      </c>
      <c r="F3">
        <v>81</v>
      </c>
      <c r="G3">
        <v>1</v>
      </c>
      <c r="H3">
        <v>0.53178999999999998</v>
      </c>
      <c r="I3">
        <f>2*G3*H3/(G3+H3)</f>
        <v>0.6943379967227884</v>
      </c>
    </row>
    <row r="4" spans="1:10" x14ac:dyDescent="0.25">
      <c r="A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5">
      <c r="A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5">
      <c r="A6">
        <v>160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223E-70BE-437D-826B-26C3D344DD1A}">
  <dimension ref="A1:J10"/>
  <sheetViews>
    <sheetView workbookViewId="0">
      <selection activeCell="I3" sqref="I2:I3"/>
    </sheetView>
  </sheetViews>
  <sheetFormatPr defaultRowHeight="15" x14ac:dyDescent="0.25"/>
  <cols>
    <col min="3" max="3" width="19.28515625" bestFit="1" customWidth="1"/>
    <col min="4" max="4" width="17.28515625" bestFit="1" customWidth="1"/>
    <col min="5" max="5" width="18.28515625" bestFit="1" customWidth="1"/>
    <col min="6" max="6" width="15.85546875" bestFit="1" customWidth="1"/>
  </cols>
  <sheetData>
    <row r="1" spans="1:10" x14ac:dyDescent="0.25">
      <c r="A1" t="s">
        <v>0</v>
      </c>
      <c r="B1" t="s">
        <v>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</row>
    <row r="2" spans="1:10" x14ac:dyDescent="0.25">
      <c r="A2">
        <v>10</v>
      </c>
      <c r="B2" t="s">
        <v>9</v>
      </c>
      <c r="C2">
        <v>11</v>
      </c>
      <c r="D2">
        <v>7790</v>
      </c>
      <c r="E2">
        <v>45</v>
      </c>
      <c r="F2">
        <v>1027</v>
      </c>
      <c r="G2">
        <v>0.86639999999999995</v>
      </c>
      <c r="H2">
        <v>0.75519999999999998</v>
      </c>
      <c r="I2">
        <f>2*G2*H2/(H2+G2)</f>
        <v>0.80698727183029106</v>
      </c>
      <c r="J2" t="s">
        <v>14</v>
      </c>
    </row>
    <row r="3" spans="1:10" x14ac:dyDescent="0.25">
      <c r="A3">
        <v>20</v>
      </c>
      <c r="B3" t="s">
        <v>9</v>
      </c>
      <c r="C3">
        <v>11</v>
      </c>
      <c r="D3">
        <v>6963</v>
      </c>
      <c r="E3">
        <v>22</v>
      </c>
      <c r="F3">
        <v>1027</v>
      </c>
      <c r="G3">
        <v>0.58930000000000005</v>
      </c>
      <c r="H3">
        <v>0.93559999999999999</v>
      </c>
      <c r="I3">
        <f>2*G3*H3/(H3+G3)</f>
        <v>0.72312817889697689</v>
      </c>
      <c r="J3" t="s">
        <v>14</v>
      </c>
    </row>
    <row r="4" spans="1:10" x14ac:dyDescent="0.25">
      <c r="B4" t="s">
        <v>10</v>
      </c>
      <c r="C4">
        <v>11</v>
      </c>
      <c r="D4">
        <v>6963</v>
      </c>
      <c r="E4">
        <v>22</v>
      </c>
      <c r="F4">
        <v>1027</v>
      </c>
      <c r="G4">
        <v>0.58930000000000005</v>
      </c>
      <c r="H4">
        <v>0.93559999999999999</v>
      </c>
      <c r="I4">
        <f>2*G4*H4/(H4+G4)</f>
        <v>0.72312817889697689</v>
      </c>
      <c r="J4" t="s">
        <v>14</v>
      </c>
    </row>
    <row r="5" spans="1:10" x14ac:dyDescent="0.25">
      <c r="A5">
        <v>40</v>
      </c>
      <c r="B5" t="s">
        <v>9</v>
      </c>
      <c r="C5">
        <v>11</v>
      </c>
      <c r="D5">
        <v>6441</v>
      </c>
      <c r="E5">
        <v>15</v>
      </c>
      <c r="F5">
        <v>1027</v>
      </c>
      <c r="G5">
        <v>0.96679999999999999</v>
      </c>
      <c r="H5">
        <v>0.74209999999999998</v>
      </c>
      <c r="I5">
        <f t="shared" ref="I5:I10" si="0">2*G5*H5/(H5+G5)</f>
        <v>0.83967731289133374</v>
      </c>
      <c r="J5" t="s">
        <v>14</v>
      </c>
    </row>
    <row r="6" spans="1:10" x14ac:dyDescent="0.25">
      <c r="B6" t="s">
        <v>10</v>
      </c>
      <c r="C6">
        <v>11</v>
      </c>
      <c r="D6">
        <v>6441</v>
      </c>
      <c r="E6">
        <v>15</v>
      </c>
      <c r="F6">
        <v>1027</v>
      </c>
      <c r="G6">
        <v>0.96679999999999999</v>
      </c>
      <c r="H6">
        <v>0.74209999999999998</v>
      </c>
      <c r="I6">
        <f t="shared" si="0"/>
        <v>0.83967731289133374</v>
      </c>
      <c r="J6" t="s">
        <v>14</v>
      </c>
    </row>
    <row r="7" spans="1:10" x14ac:dyDescent="0.25">
      <c r="A7">
        <v>80</v>
      </c>
      <c r="B7" t="s">
        <v>9</v>
      </c>
      <c r="C7">
        <v>7</v>
      </c>
      <c r="D7">
        <v>5501</v>
      </c>
      <c r="E7">
        <v>5</v>
      </c>
      <c r="F7">
        <v>1027</v>
      </c>
      <c r="G7">
        <v>1</v>
      </c>
      <c r="H7">
        <v>0.59650000000000003</v>
      </c>
      <c r="I7">
        <f t="shared" si="0"/>
        <v>0.74725963044159105</v>
      </c>
      <c r="J7" t="s">
        <v>15</v>
      </c>
    </row>
    <row r="8" spans="1:10" x14ac:dyDescent="0.25">
      <c r="B8" t="s">
        <v>10</v>
      </c>
      <c r="C8">
        <v>7</v>
      </c>
      <c r="D8">
        <v>5501</v>
      </c>
      <c r="E8">
        <v>5</v>
      </c>
      <c r="F8">
        <v>1027</v>
      </c>
      <c r="G8">
        <v>1</v>
      </c>
      <c r="H8">
        <v>0.59650000000000003</v>
      </c>
      <c r="I8">
        <f t="shared" si="0"/>
        <v>0.74725963044159105</v>
      </c>
      <c r="J8" t="s">
        <v>15</v>
      </c>
    </row>
    <row r="9" spans="1:10" x14ac:dyDescent="0.25">
      <c r="A9">
        <v>160</v>
      </c>
      <c r="B9" t="s">
        <v>9</v>
      </c>
      <c r="C9">
        <v>7</v>
      </c>
      <c r="D9">
        <v>5229</v>
      </c>
      <c r="E9">
        <v>4</v>
      </c>
      <c r="F9">
        <v>1027</v>
      </c>
      <c r="G9">
        <v>1</v>
      </c>
      <c r="H9">
        <v>0.59650000000000003</v>
      </c>
      <c r="I9">
        <f t="shared" si="0"/>
        <v>0.74725963044159105</v>
      </c>
      <c r="J9" t="s">
        <v>15</v>
      </c>
    </row>
    <row r="10" spans="1:10" x14ac:dyDescent="0.25">
      <c r="B10" t="s">
        <v>10</v>
      </c>
      <c r="C10">
        <v>7</v>
      </c>
      <c r="D10">
        <v>5229</v>
      </c>
      <c r="E10">
        <v>4</v>
      </c>
      <c r="F10">
        <v>1027</v>
      </c>
      <c r="G10">
        <v>1</v>
      </c>
      <c r="H10">
        <v>0.59650000000000003</v>
      </c>
      <c r="I10">
        <f t="shared" si="0"/>
        <v>0.74725963044159105</v>
      </c>
      <c r="J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1AD7-585F-406C-A66B-82AA41EC4082}">
  <dimension ref="A1:J10"/>
  <sheetViews>
    <sheetView workbookViewId="0">
      <selection activeCell="I8" sqref="I8"/>
    </sheetView>
  </sheetViews>
  <sheetFormatPr defaultRowHeight="15" x14ac:dyDescent="0.25"/>
  <cols>
    <col min="3" max="3" width="19.28515625" bestFit="1" customWidth="1"/>
    <col min="4" max="4" width="17.28515625" bestFit="1" customWidth="1"/>
    <col min="5" max="5" width="18.28515625" bestFit="1" customWidth="1"/>
    <col min="6" max="6" width="15.85546875" bestFit="1" customWidth="1"/>
  </cols>
  <sheetData>
    <row r="1" spans="1:10" x14ac:dyDescent="0.25">
      <c r="A1" t="s">
        <v>0</v>
      </c>
      <c r="B1" t="s">
        <v>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</row>
    <row r="2" spans="1:10" x14ac:dyDescent="0.25">
      <c r="A2">
        <v>10</v>
      </c>
      <c r="B2" t="s">
        <v>9</v>
      </c>
      <c r="C2">
        <v>15</v>
      </c>
      <c r="D2">
        <v>13980</v>
      </c>
      <c r="E2">
        <v>46</v>
      </c>
      <c r="F2">
        <v>826</v>
      </c>
      <c r="G2">
        <v>0.48759999999999998</v>
      </c>
      <c r="H2">
        <v>0.88109999999999999</v>
      </c>
      <c r="I2">
        <f t="shared" ref="I2:I10" si="0">2*G2*H2/(G2+H2)</f>
        <v>0.62778455468692917</v>
      </c>
      <c r="J2" t="s">
        <v>40</v>
      </c>
    </row>
    <row r="3" spans="1:10" x14ac:dyDescent="0.25">
      <c r="A3">
        <v>20</v>
      </c>
      <c r="B3" t="s">
        <v>9</v>
      </c>
      <c r="C3">
        <v>13</v>
      </c>
      <c r="D3">
        <v>11605</v>
      </c>
      <c r="E3">
        <v>24</v>
      </c>
      <c r="F3">
        <v>830</v>
      </c>
      <c r="G3">
        <v>0.50449999999999995</v>
      </c>
      <c r="H3">
        <v>0.86650000000000005</v>
      </c>
      <c r="I3">
        <f t="shared" si="0"/>
        <v>0.63770860685630926</v>
      </c>
      <c r="J3" t="s">
        <v>12</v>
      </c>
    </row>
    <row r="4" spans="1:10" x14ac:dyDescent="0.25">
      <c r="B4" t="s">
        <v>10</v>
      </c>
      <c r="C4">
        <v>13</v>
      </c>
      <c r="D4">
        <v>11605</v>
      </c>
      <c r="E4">
        <v>24</v>
      </c>
      <c r="F4">
        <v>830</v>
      </c>
      <c r="G4">
        <v>0.50490000000000002</v>
      </c>
      <c r="H4">
        <v>0.86650000000000005</v>
      </c>
      <c r="I4">
        <f t="shared" si="0"/>
        <v>0.63802807350153135</v>
      </c>
      <c r="J4" t="s">
        <v>12</v>
      </c>
    </row>
    <row r="5" spans="1:10" x14ac:dyDescent="0.25">
      <c r="A5">
        <v>40</v>
      </c>
      <c r="B5" t="s">
        <v>9</v>
      </c>
      <c r="C5">
        <v>11</v>
      </c>
      <c r="D5">
        <v>11072</v>
      </c>
      <c r="E5">
        <v>12</v>
      </c>
      <c r="F5">
        <v>850</v>
      </c>
      <c r="G5">
        <v>0.54579999999999995</v>
      </c>
      <c r="H5">
        <v>0.89459999999999995</v>
      </c>
      <c r="I5">
        <f t="shared" si="0"/>
        <v>0.67796817550680355</v>
      </c>
      <c r="J5" t="s">
        <v>13</v>
      </c>
    </row>
    <row r="6" spans="1:10" x14ac:dyDescent="0.25">
      <c r="B6" t="s">
        <v>10</v>
      </c>
      <c r="C6">
        <v>11</v>
      </c>
      <c r="D6">
        <v>11072</v>
      </c>
      <c r="E6">
        <v>12</v>
      </c>
      <c r="F6">
        <v>850</v>
      </c>
      <c r="G6">
        <v>0.54579999999999995</v>
      </c>
      <c r="H6">
        <v>0.89459999999999995</v>
      </c>
      <c r="I6">
        <f t="shared" si="0"/>
        <v>0.67796817550680355</v>
      </c>
      <c r="J6" t="s">
        <v>13</v>
      </c>
    </row>
    <row r="7" spans="1:10" x14ac:dyDescent="0.25">
      <c r="A7">
        <v>80</v>
      </c>
      <c r="B7" t="s">
        <v>9</v>
      </c>
      <c r="C7">
        <v>11</v>
      </c>
      <c r="D7">
        <v>9324</v>
      </c>
      <c r="E7">
        <v>6</v>
      </c>
      <c r="F7">
        <v>816</v>
      </c>
      <c r="G7">
        <v>0.79120000000000001</v>
      </c>
      <c r="H7">
        <v>0.76178000000000001</v>
      </c>
      <c r="I7">
        <f t="shared" si="0"/>
        <v>0.7762113304743139</v>
      </c>
      <c r="J7" t="s">
        <v>13</v>
      </c>
    </row>
    <row r="8" spans="1:10" x14ac:dyDescent="0.25">
      <c r="B8" t="s">
        <v>10</v>
      </c>
      <c r="C8">
        <v>11</v>
      </c>
      <c r="D8">
        <v>9324</v>
      </c>
      <c r="E8">
        <v>6</v>
      </c>
      <c r="F8">
        <v>816</v>
      </c>
      <c r="G8">
        <v>0.79120000000000001</v>
      </c>
      <c r="H8">
        <v>0.76178000000000001</v>
      </c>
      <c r="I8">
        <f t="shared" si="0"/>
        <v>0.7762113304743139</v>
      </c>
      <c r="J8" t="s">
        <v>13</v>
      </c>
    </row>
    <row r="9" spans="1:10" x14ac:dyDescent="0.25">
      <c r="A9">
        <v>160</v>
      </c>
      <c r="B9" t="s">
        <v>9</v>
      </c>
      <c r="C9">
        <v>11</v>
      </c>
      <c r="D9">
        <v>11578</v>
      </c>
      <c r="E9">
        <v>3</v>
      </c>
      <c r="F9">
        <v>915</v>
      </c>
      <c r="G9">
        <v>0.57799999999999996</v>
      </c>
      <c r="H9">
        <v>0.8659</v>
      </c>
      <c r="I9">
        <f t="shared" si="0"/>
        <v>0.69324773183738486</v>
      </c>
      <c r="J9" t="s">
        <v>13</v>
      </c>
    </row>
    <row r="10" spans="1:10" x14ac:dyDescent="0.25">
      <c r="B10" t="s">
        <v>10</v>
      </c>
      <c r="C10">
        <v>11</v>
      </c>
      <c r="D10">
        <v>11578</v>
      </c>
      <c r="E10">
        <v>3</v>
      </c>
      <c r="F10">
        <v>915</v>
      </c>
      <c r="G10">
        <v>0.57799999999999996</v>
      </c>
      <c r="H10">
        <v>0.8659</v>
      </c>
      <c r="I10">
        <f t="shared" si="0"/>
        <v>0.69324773183738486</v>
      </c>
      <c r="J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A9AA-74CF-4952-9207-FC67528B7340}">
  <dimension ref="A1:N44"/>
  <sheetViews>
    <sheetView topLeftCell="A11" workbookViewId="0">
      <selection activeCell="L39" sqref="L39"/>
    </sheetView>
  </sheetViews>
  <sheetFormatPr defaultRowHeight="15" x14ac:dyDescent="0.25"/>
  <cols>
    <col min="6" max="6" width="19.28515625" bestFit="1" customWidth="1"/>
    <col min="7" max="7" width="17.28515625" bestFit="1" customWidth="1"/>
    <col min="8" max="8" width="18.28515625" bestFit="1" customWidth="1"/>
    <col min="9" max="9" width="15.85546875" bestFit="1" customWidth="1"/>
    <col min="13" max="13" width="25.7109375" bestFit="1" customWidth="1"/>
  </cols>
  <sheetData>
    <row r="1" spans="1:14" x14ac:dyDescent="0.25">
      <c r="A1" t="s">
        <v>18</v>
      </c>
      <c r="B1" t="s">
        <v>0</v>
      </c>
      <c r="C1" t="s">
        <v>16</v>
      </c>
      <c r="D1" t="s">
        <v>17</v>
      </c>
      <c r="E1" t="s">
        <v>19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27</v>
      </c>
    </row>
    <row r="2" spans="1:14" x14ac:dyDescent="0.25">
      <c r="A2" t="s">
        <v>9</v>
      </c>
      <c r="B2">
        <v>1</v>
      </c>
      <c r="C2">
        <v>10</v>
      </c>
      <c r="D2">
        <v>0.2</v>
      </c>
      <c r="E2">
        <v>0.7</v>
      </c>
      <c r="F2">
        <v>12</v>
      </c>
      <c r="G2">
        <v>15010</v>
      </c>
      <c r="H2">
        <v>842</v>
      </c>
      <c r="I2">
        <v>1050</v>
      </c>
      <c r="J2">
        <v>0.3427</v>
      </c>
      <c r="K2">
        <v>0.9042</v>
      </c>
      <c r="L2">
        <f>2*J2*K2/(J2+K2)</f>
        <v>0.49702356243483836</v>
      </c>
      <c r="M2" t="s">
        <v>14</v>
      </c>
      <c r="N2">
        <v>2.525124073028564</v>
      </c>
    </row>
    <row r="3" spans="1:14" x14ac:dyDescent="0.25">
      <c r="A3" t="s">
        <v>10</v>
      </c>
      <c r="F3">
        <v>12</v>
      </c>
      <c r="G3">
        <v>15010</v>
      </c>
      <c r="H3">
        <v>842</v>
      </c>
      <c r="I3">
        <v>1050</v>
      </c>
      <c r="J3">
        <v>0.3427</v>
      </c>
      <c r="K3">
        <v>0.9042</v>
      </c>
      <c r="L3">
        <f t="shared" ref="L3:L4" si="0">2*J3*K3/(J3+K3)</f>
        <v>0.49702356243483836</v>
      </c>
      <c r="N3">
        <v>2.525124073028564</v>
      </c>
    </row>
    <row r="4" spans="1:14" x14ac:dyDescent="0.25">
      <c r="A4" t="s">
        <v>9</v>
      </c>
      <c r="E4">
        <v>0.9</v>
      </c>
      <c r="F4">
        <v>12</v>
      </c>
      <c r="G4">
        <v>15010</v>
      </c>
      <c r="H4">
        <v>842</v>
      </c>
      <c r="I4">
        <v>1050</v>
      </c>
      <c r="J4">
        <v>0.40720000000000001</v>
      </c>
      <c r="K4">
        <v>0.90180000000000005</v>
      </c>
      <c r="L4">
        <f t="shared" si="0"/>
        <v>0.5610587624140565</v>
      </c>
      <c r="M4" t="s">
        <v>14</v>
      </c>
      <c r="N4">
        <v>3.7149426937103271</v>
      </c>
    </row>
    <row r="5" spans="1:14" x14ac:dyDescent="0.25">
      <c r="A5" t="s">
        <v>9</v>
      </c>
      <c r="D5">
        <v>0.5</v>
      </c>
      <c r="E5">
        <v>0.7</v>
      </c>
      <c r="F5">
        <v>15</v>
      </c>
      <c r="G5">
        <v>15208</v>
      </c>
      <c r="H5">
        <v>846</v>
      </c>
      <c r="I5">
        <v>1050</v>
      </c>
      <c r="J5">
        <v>0.40720000000000001</v>
      </c>
      <c r="K5">
        <v>0.90180000000000005</v>
      </c>
      <c r="L5">
        <f>2*J5*K5/(J5+K5)</f>
        <v>0.5610587624140565</v>
      </c>
      <c r="M5" t="s">
        <v>14</v>
      </c>
      <c r="N5">
        <v>3.8135981559753418</v>
      </c>
    </row>
    <row r="6" spans="1:14" x14ac:dyDescent="0.25">
      <c r="A6" t="s">
        <v>10</v>
      </c>
      <c r="F6">
        <v>15</v>
      </c>
      <c r="G6">
        <v>15208</v>
      </c>
      <c r="H6">
        <v>846</v>
      </c>
      <c r="I6">
        <v>1050</v>
      </c>
      <c r="J6">
        <v>0.40720000000000001</v>
      </c>
      <c r="K6">
        <v>0.90180000000000005</v>
      </c>
      <c r="L6">
        <f>2*J6*K6/(J6+K6)</f>
        <v>0.5610587624140565</v>
      </c>
      <c r="M6" t="s">
        <v>14</v>
      </c>
      <c r="N6">
        <v>3.8135981559753418</v>
      </c>
    </row>
    <row r="7" spans="1:14" x14ac:dyDescent="0.25">
      <c r="A7" t="s">
        <v>9</v>
      </c>
      <c r="C7">
        <v>20</v>
      </c>
      <c r="D7">
        <v>0.2</v>
      </c>
      <c r="E7">
        <v>0.7</v>
      </c>
      <c r="F7">
        <v>12</v>
      </c>
      <c r="G7">
        <v>15010</v>
      </c>
      <c r="H7">
        <v>842</v>
      </c>
      <c r="I7">
        <v>1050</v>
      </c>
      <c r="J7">
        <v>0.32900000000000001</v>
      </c>
      <c r="K7">
        <v>0.94020000000000004</v>
      </c>
      <c r="L7">
        <f>2*J7*K7/(J7+K7)</f>
        <v>0.48743428931610466</v>
      </c>
      <c r="M7" t="s">
        <v>14</v>
      </c>
      <c r="N7">
        <v>3.1183900833129878</v>
      </c>
    </row>
    <row r="8" spans="1:14" x14ac:dyDescent="0.25">
      <c r="A8" t="s">
        <v>9</v>
      </c>
      <c r="D8">
        <v>0.5</v>
      </c>
      <c r="E8">
        <v>0.7</v>
      </c>
      <c r="F8">
        <v>15</v>
      </c>
      <c r="G8">
        <v>15208</v>
      </c>
      <c r="H8">
        <v>846</v>
      </c>
      <c r="I8">
        <v>1050</v>
      </c>
      <c r="J8">
        <v>0.40760000000000002</v>
      </c>
      <c r="K8">
        <v>0.90180000000000005</v>
      </c>
      <c r="L8">
        <f>2*J8*K8/(J8+K8)</f>
        <v>0.56143833817015421</v>
      </c>
      <c r="M8" t="s">
        <v>14</v>
      </c>
      <c r="N8">
        <v>3.0613934993743901</v>
      </c>
    </row>
    <row r="9" spans="1:14" x14ac:dyDescent="0.25">
      <c r="A9" t="s">
        <v>9</v>
      </c>
      <c r="C9">
        <v>40</v>
      </c>
      <c r="D9">
        <v>0.2</v>
      </c>
      <c r="E9">
        <v>0.7</v>
      </c>
      <c r="F9">
        <v>11</v>
      </c>
      <c r="G9">
        <v>14986</v>
      </c>
      <c r="H9">
        <v>842</v>
      </c>
      <c r="I9">
        <v>1050</v>
      </c>
      <c r="J9">
        <v>0.45440000000000003</v>
      </c>
      <c r="K9">
        <v>0.92510000000000003</v>
      </c>
      <c r="L9">
        <f>2*J9*K9/(J9+K9)</f>
        <v>0.60944608916274012</v>
      </c>
      <c r="M9" t="s">
        <v>14</v>
      </c>
      <c r="N9">
        <v>2.8210716247558589</v>
      </c>
    </row>
    <row r="10" spans="1:14" x14ac:dyDescent="0.25">
      <c r="A10" t="s">
        <v>9</v>
      </c>
      <c r="D10">
        <v>0.5</v>
      </c>
      <c r="E10">
        <v>0.7</v>
      </c>
      <c r="F10">
        <v>13</v>
      </c>
      <c r="G10">
        <v>15159</v>
      </c>
      <c r="H10">
        <v>845</v>
      </c>
      <c r="I10">
        <v>1050</v>
      </c>
      <c r="J10">
        <v>0.4052</v>
      </c>
      <c r="K10">
        <v>0.90100000000000002</v>
      </c>
      <c r="L10">
        <f>2*J10*K9/(J10+K9)</f>
        <v>0.56355787416372249</v>
      </c>
      <c r="M10" t="s">
        <v>14</v>
      </c>
      <c r="N10">
        <v>2.988961935043335</v>
      </c>
    </row>
    <row r="11" spans="1:14" x14ac:dyDescent="0.25">
      <c r="A11" t="s">
        <v>9</v>
      </c>
      <c r="C11">
        <v>80</v>
      </c>
      <c r="D11">
        <v>0.2</v>
      </c>
      <c r="E11">
        <v>0.7</v>
      </c>
      <c r="F11">
        <v>11</v>
      </c>
      <c r="G11">
        <v>14986</v>
      </c>
      <c r="H11">
        <v>842</v>
      </c>
      <c r="I11">
        <v>1050</v>
      </c>
      <c r="J11">
        <v>0.44600000000000001</v>
      </c>
      <c r="K11">
        <v>0.92510000000000003</v>
      </c>
      <c r="L11">
        <f t="shared" ref="L11:L44" si="1">2*J11*K11/(J11+K11)</f>
        <v>0.60184465028079648</v>
      </c>
      <c r="M11" t="s">
        <v>14</v>
      </c>
      <c r="N11">
        <v>2.9047164916992192</v>
      </c>
    </row>
    <row r="12" spans="1:14" x14ac:dyDescent="0.25">
      <c r="A12" s="1" t="s">
        <v>9</v>
      </c>
      <c r="B12" s="1"/>
      <c r="C12" s="1"/>
      <c r="D12" s="1">
        <v>0.5</v>
      </c>
      <c r="E12" s="1">
        <v>0.7</v>
      </c>
      <c r="F12" s="1">
        <v>12</v>
      </c>
      <c r="G12" s="1">
        <v>15103</v>
      </c>
      <c r="H12" s="1">
        <v>842</v>
      </c>
      <c r="I12" s="1">
        <v>1050</v>
      </c>
      <c r="J12" s="1">
        <v>0.42280000000000001</v>
      </c>
      <c r="K12" s="1">
        <v>0.93100000000000005</v>
      </c>
      <c r="L12" s="1">
        <f t="shared" si="1"/>
        <v>0.58151396070320582</v>
      </c>
      <c r="M12" s="1" t="s">
        <v>14</v>
      </c>
      <c r="N12" s="1">
        <v>3.0232512950897221</v>
      </c>
    </row>
    <row r="13" spans="1:14" x14ac:dyDescent="0.25">
      <c r="A13" t="s">
        <v>9</v>
      </c>
      <c r="B13">
        <v>2</v>
      </c>
      <c r="C13">
        <v>10</v>
      </c>
      <c r="D13">
        <v>0.2</v>
      </c>
      <c r="E13">
        <v>0.7</v>
      </c>
      <c r="F13" s="2">
        <v>9</v>
      </c>
      <c r="G13" s="2">
        <v>12863</v>
      </c>
      <c r="H13" s="2">
        <v>719</v>
      </c>
      <c r="I13" s="2">
        <v>1050</v>
      </c>
      <c r="J13" s="2">
        <v>0.40600000000000003</v>
      </c>
      <c r="K13" s="2">
        <v>0.8599</v>
      </c>
      <c r="L13">
        <f t="shared" si="1"/>
        <v>0.5515750059246386</v>
      </c>
      <c r="M13" t="s">
        <v>20</v>
      </c>
      <c r="N13">
        <v>3.033771276473999</v>
      </c>
    </row>
    <row r="14" spans="1:14" x14ac:dyDescent="0.25">
      <c r="A14" t="s">
        <v>9</v>
      </c>
      <c r="D14">
        <v>0.5</v>
      </c>
      <c r="E14">
        <v>0.7</v>
      </c>
      <c r="F14" s="2">
        <v>13</v>
      </c>
      <c r="G14" s="2">
        <v>15066</v>
      </c>
      <c r="H14" s="2">
        <v>845</v>
      </c>
      <c r="I14" s="2">
        <v>1050</v>
      </c>
      <c r="J14" s="2">
        <v>0.41370000000000001</v>
      </c>
      <c r="K14" s="2">
        <v>0.90180000000000005</v>
      </c>
      <c r="L14">
        <f t="shared" si="1"/>
        <v>0.56719826681870011</v>
      </c>
      <c r="M14" t="s">
        <v>14</v>
      </c>
      <c r="N14">
        <v>3.4099643230438228</v>
      </c>
    </row>
    <row r="15" spans="1:14" x14ac:dyDescent="0.25">
      <c r="A15" t="s">
        <v>9</v>
      </c>
      <c r="C15">
        <v>20</v>
      </c>
      <c r="D15">
        <v>0.2</v>
      </c>
      <c r="E15">
        <v>0.7</v>
      </c>
      <c r="F15" s="2">
        <v>9</v>
      </c>
      <c r="G15" s="2">
        <v>12781</v>
      </c>
      <c r="H15" s="2">
        <v>653</v>
      </c>
      <c r="I15" s="2">
        <v>1050</v>
      </c>
      <c r="J15" s="2">
        <v>0.42230000000000001</v>
      </c>
      <c r="K15" s="2">
        <v>0.85499999999999998</v>
      </c>
      <c r="L15">
        <f t="shared" si="1"/>
        <v>0.56535896030689747</v>
      </c>
      <c r="M15" t="s">
        <v>22</v>
      </c>
      <c r="N15">
        <v>3.204433679580688</v>
      </c>
    </row>
    <row r="16" spans="1:14" x14ac:dyDescent="0.25">
      <c r="A16" t="s">
        <v>9</v>
      </c>
      <c r="D16">
        <v>0.5</v>
      </c>
      <c r="E16">
        <v>0.7</v>
      </c>
      <c r="F16" s="2">
        <v>12</v>
      </c>
      <c r="G16" s="2">
        <v>14773</v>
      </c>
      <c r="H16" s="2">
        <v>822</v>
      </c>
      <c r="I16" s="2">
        <v>1050</v>
      </c>
      <c r="J16" s="2">
        <v>0.40799999999999997</v>
      </c>
      <c r="K16" s="2">
        <v>0.88900000000000001</v>
      </c>
      <c r="L16">
        <f t="shared" si="1"/>
        <v>0.55930917501927524</v>
      </c>
      <c r="M16" t="s">
        <v>21</v>
      </c>
      <c r="N16">
        <v>3.204433679580688</v>
      </c>
    </row>
    <row r="17" spans="1:14" x14ac:dyDescent="0.25">
      <c r="A17" t="s">
        <v>9</v>
      </c>
      <c r="C17">
        <v>40</v>
      </c>
      <c r="D17">
        <v>0.2</v>
      </c>
      <c r="E17">
        <v>0.7</v>
      </c>
      <c r="F17" s="2">
        <v>8</v>
      </c>
      <c r="G17" s="2">
        <v>12839</v>
      </c>
      <c r="H17" s="2">
        <v>714</v>
      </c>
      <c r="I17" s="2">
        <v>1050</v>
      </c>
      <c r="J17" s="2">
        <v>0.40029999999999999</v>
      </c>
      <c r="K17" s="2">
        <v>0.86899999999999999</v>
      </c>
      <c r="L17">
        <f t="shared" si="1"/>
        <v>0.54811423619317734</v>
      </c>
      <c r="M17" t="s">
        <v>23</v>
      </c>
      <c r="N17">
        <v>3.476776123046875</v>
      </c>
    </row>
    <row r="18" spans="1:14" x14ac:dyDescent="0.25">
      <c r="A18" t="s">
        <v>9</v>
      </c>
      <c r="D18">
        <v>0.5</v>
      </c>
      <c r="E18">
        <v>0.7</v>
      </c>
      <c r="F18" s="2">
        <v>12</v>
      </c>
      <c r="G18" s="2">
        <v>15042</v>
      </c>
      <c r="H18" s="2">
        <v>845</v>
      </c>
      <c r="I18" s="2">
        <v>1050</v>
      </c>
      <c r="J18" s="2">
        <v>0.4098</v>
      </c>
      <c r="K18" s="2">
        <v>0.90100000000000002</v>
      </c>
      <c r="L18">
        <f t="shared" si="1"/>
        <v>0.56336557827281053</v>
      </c>
      <c r="M18" t="s">
        <v>14</v>
      </c>
      <c r="N18">
        <v>3.0753660202026372</v>
      </c>
    </row>
    <row r="19" spans="1:14" x14ac:dyDescent="0.25">
      <c r="A19" t="s">
        <v>9</v>
      </c>
      <c r="C19">
        <v>80</v>
      </c>
      <c r="D19">
        <v>0.2</v>
      </c>
      <c r="E19">
        <v>0.7</v>
      </c>
      <c r="F19" s="2">
        <v>8</v>
      </c>
      <c r="G19" s="2">
        <v>12839</v>
      </c>
      <c r="H19" s="2">
        <v>714</v>
      </c>
      <c r="I19" s="2">
        <v>1050</v>
      </c>
      <c r="J19" s="2">
        <v>0.38929999999999998</v>
      </c>
      <c r="K19" s="2">
        <v>0.86899999999999999</v>
      </c>
      <c r="L19">
        <f t="shared" si="1"/>
        <v>0.53771231025987443</v>
      </c>
      <c r="M19" t="s">
        <v>23</v>
      </c>
      <c r="N19">
        <v>3.5724666118621831</v>
      </c>
    </row>
    <row r="20" spans="1:14" x14ac:dyDescent="0.25">
      <c r="A20" s="1" t="s">
        <v>9</v>
      </c>
      <c r="B20" s="1"/>
      <c r="C20" s="1"/>
      <c r="D20" s="1">
        <v>0.5</v>
      </c>
      <c r="E20" s="1">
        <v>0.7</v>
      </c>
      <c r="F20" s="1">
        <v>11</v>
      </c>
      <c r="G20" s="1">
        <v>14986</v>
      </c>
      <c r="H20" s="1">
        <v>842</v>
      </c>
      <c r="I20" s="1">
        <v>1050</v>
      </c>
      <c r="J20" s="1">
        <v>0.4526</v>
      </c>
      <c r="K20" s="1">
        <v>0.92510000000000003</v>
      </c>
      <c r="L20" s="1">
        <f t="shared" si="1"/>
        <v>0.60782501270233003</v>
      </c>
      <c r="M20" s="1" t="s">
        <v>14</v>
      </c>
      <c r="N20" s="1">
        <v>3.366167306900024</v>
      </c>
    </row>
    <row r="21" spans="1:14" x14ac:dyDescent="0.25">
      <c r="A21" s="3" t="s">
        <v>9</v>
      </c>
      <c r="B21" s="3">
        <v>4</v>
      </c>
      <c r="C21" s="3">
        <v>10</v>
      </c>
      <c r="D21" s="3">
        <v>0.2</v>
      </c>
      <c r="E21" s="3">
        <v>0.7</v>
      </c>
      <c r="F21" s="2">
        <v>9</v>
      </c>
      <c r="G21" s="2">
        <v>12863</v>
      </c>
      <c r="H21" s="2">
        <v>719</v>
      </c>
      <c r="I21" s="2">
        <v>1050</v>
      </c>
      <c r="J21" s="2">
        <v>0.4078</v>
      </c>
      <c r="K21" s="2">
        <v>0.8599</v>
      </c>
      <c r="L21" s="3">
        <f t="shared" si="1"/>
        <v>0.55323376193105622</v>
      </c>
      <c r="M21" s="3" t="s">
        <v>22</v>
      </c>
      <c r="N21">
        <v>4.4113917350769043</v>
      </c>
    </row>
    <row r="22" spans="1:14" x14ac:dyDescent="0.25">
      <c r="A22" s="3" t="s">
        <v>9</v>
      </c>
      <c r="B22" s="3"/>
      <c r="C22" s="3"/>
      <c r="D22" s="3">
        <v>0.5</v>
      </c>
      <c r="E22" s="3">
        <v>0.7</v>
      </c>
      <c r="F22" s="2">
        <v>12</v>
      </c>
      <c r="G22" s="2">
        <v>14772</v>
      </c>
      <c r="H22" s="2">
        <v>821</v>
      </c>
      <c r="I22" s="2">
        <v>1050</v>
      </c>
      <c r="J22" s="2">
        <v>0.40889999999999999</v>
      </c>
      <c r="K22" s="2">
        <v>0.88980000000000004</v>
      </c>
      <c r="L22" s="3">
        <f t="shared" si="1"/>
        <v>0.5603129591129592</v>
      </c>
      <c r="M22" s="2" t="s">
        <v>25</v>
      </c>
      <c r="N22">
        <v>6.9762732982635498</v>
      </c>
    </row>
    <row r="23" spans="1:14" x14ac:dyDescent="0.25">
      <c r="A23" s="3" t="s">
        <v>9</v>
      </c>
      <c r="B23" s="3"/>
      <c r="C23" s="3">
        <v>20</v>
      </c>
      <c r="D23" s="3">
        <v>0.2</v>
      </c>
      <c r="E23" s="3">
        <v>0.7</v>
      </c>
      <c r="F23" s="2">
        <v>9</v>
      </c>
      <c r="G23" s="2">
        <v>12781</v>
      </c>
      <c r="H23" s="2">
        <v>653</v>
      </c>
      <c r="I23" s="2">
        <v>1050</v>
      </c>
      <c r="J23" s="2">
        <v>0.4244</v>
      </c>
      <c r="K23" s="2">
        <v>0.85489999999999999</v>
      </c>
      <c r="L23" s="3">
        <f t="shared" si="1"/>
        <v>0.56721575861799411</v>
      </c>
      <c r="M23" s="2" t="s">
        <v>24</v>
      </c>
      <c r="N23">
        <v>4.7417147159576416</v>
      </c>
    </row>
    <row r="24" spans="1:14" x14ac:dyDescent="0.25">
      <c r="A24" s="3" t="s">
        <v>9</v>
      </c>
      <c r="B24" s="3"/>
      <c r="C24" s="3"/>
      <c r="D24" s="3">
        <v>0.5</v>
      </c>
      <c r="E24" s="3">
        <v>0.7</v>
      </c>
      <c r="F24" s="2">
        <v>12</v>
      </c>
      <c r="G24" s="2">
        <v>14773</v>
      </c>
      <c r="H24" s="2">
        <v>822</v>
      </c>
      <c r="I24" s="2">
        <v>1050</v>
      </c>
      <c r="J24" s="2">
        <v>0.40720000000000001</v>
      </c>
      <c r="K24" s="2">
        <v>0.88900000000000001</v>
      </c>
      <c r="L24" s="3">
        <f t="shared" si="1"/>
        <v>0.5585570128066657</v>
      </c>
      <c r="M24" s="2" t="s">
        <v>26</v>
      </c>
      <c r="N24">
        <v>6.7907054424285889</v>
      </c>
    </row>
    <row r="25" spans="1:14" x14ac:dyDescent="0.25">
      <c r="A25" s="3" t="s">
        <v>9</v>
      </c>
      <c r="B25" s="3"/>
      <c r="C25" s="3">
        <v>40</v>
      </c>
      <c r="D25" s="3">
        <v>0.2</v>
      </c>
      <c r="E25" s="3">
        <v>0.7</v>
      </c>
      <c r="F25" s="2">
        <v>8</v>
      </c>
      <c r="G25" s="2">
        <v>12839</v>
      </c>
      <c r="H25" s="2">
        <v>714</v>
      </c>
      <c r="I25" s="2">
        <v>1050</v>
      </c>
      <c r="J25" s="2">
        <v>0.4022</v>
      </c>
      <c r="K25" s="2">
        <v>0.85899999999999999</v>
      </c>
      <c r="L25" s="3">
        <f t="shared" si="1"/>
        <v>0.5478747224865208</v>
      </c>
      <c r="M25" t="s">
        <v>23</v>
      </c>
      <c r="N25">
        <v>4.8000240325927734</v>
      </c>
    </row>
    <row r="26" spans="1:14" x14ac:dyDescent="0.25">
      <c r="A26" s="3" t="s">
        <v>9</v>
      </c>
      <c r="B26" s="3"/>
      <c r="C26" s="3"/>
      <c r="D26" s="3">
        <v>0.5</v>
      </c>
      <c r="E26" s="3">
        <v>0.7</v>
      </c>
      <c r="F26" s="2">
        <v>11</v>
      </c>
      <c r="G26" s="2">
        <v>14986</v>
      </c>
      <c r="H26" s="2">
        <v>842</v>
      </c>
      <c r="I26" s="2">
        <v>1050</v>
      </c>
      <c r="J26" s="2">
        <v>0.44109999999999999</v>
      </c>
      <c r="K26" s="2">
        <v>0.92510000000000003</v>
      </c>
      <c r="L26" s="3">
        <f t="shared" si="1"/>
        <v>0.59736731078904992</v>
      </c>
      <c r="M26" t="s">
        <v>14</v>
      </c>
      <c r="N26">
        <v>5.2976691722869873</v>
      </c>
    </row>
    <row r="27" spans="1:14" x14ac:dyDescent="0.25">
      <c r="A27" s="3" t="s">
        <v>9</v>
      </c>
      <c r="B27" s="3"/>
      <c r="C27" s="3">
        <v>80</v>
      </c>
      <c r="D27" s="3">
        <v>0.2</v>
      </c>
      <c r="E27" s="3">
        <v>0.7</v>
      </c>
      <c r="F27" s="2">
        <v>8</v>
      </c>
      <c r="G27" s="2">
        <v>12839</v>
      </c>
      <c r="H27" s="2">
        <v>714</v>
      </c>
      <c r="I27" s="2">
        <v>1050</v>
      </c>
      <c r="J27" s="2">
        <v>0.39589999999999997</v>
      </c>
      <c r="K27" s="2">
        <v>0.85980000000000001</v>
      </c>
      <c r="L27" s="3">
        <f t="shared" si="1"/>
        <v>0.54215946484032806</v>
      </c>
      <c r="M27" t="s">
        <v>23</v>
      </c>
      <c r="N27">
        <v>4.1441555023193359</v>
      </c>
    </row>
    <row r="28" spans="1:14" x14ac:dyDescent="0.25">
      <c r="A28" s="1" t="s">
        <v>9</v>
      </c>
      <c r="B28" s="1"/>
      <c r="C28" s="1"/>
      <c r="D28" s="1">
        <v>0.5</v>
      </c>
      <c r="E28" s="1">
        <v>0.7</v>
      </c>
      <c r="F28" s="4">
        <v>11</v>
      </c>
      <c r="G28" s="4">
        <v>14986</v>
      </c>
      <c r="H28" s="4">
        <v>842</v>
      </c>
      <c r="I28" s="4">
        <v>1050</v>
      </c>
      <c r="J28" s="1">
        <v>0.44009999999999999</v>
      </c>
      <c r="K28" s="1">
        <v>0.92510000000000003</v>
      </c>
      <c r="L28" s="1">
        <f t="shared" si="1"/>
        <v>0.59644961910342809</v>
      </c>
      <c r="M28" s="1" t="s">
        <v>14</v>
      </c>
      <c r="N28" s="1">
        <v>4.5551760196685791</v>
      </c>
    </row>
    <row r="29" spans="1:14" x14ac:dyDescent="0.25">
      <c r="A29" t="s">
        <v>9</v>
      </c>
      <c r="B29">
        <v>8</v>
      </c>
      <c r="C29">
        <v>10</v>
      </c>
      <c r="D29">
        <v>0.2</v>
      </c>
      <c r="E29">
        <v>0.7</v>
      </c>
      <c r="F29" s="2">
        <v>9</v>
      </c>
      <c r="G29" s="2">
        <v>12863</v>
      </c>
      <c r="H29" s="2">
        <v>719</v>
      </c>
      <c r="I29" s="2">
        <v>1050</v>
      </c>
      <c r="J29" s="2">
        <v>0.40529999999999999</v>
      </c>
      <c r="K29" s="2">
        <v>0.8599</v>
      </c>
      <c r="L29">
        <f t="shared" si="1"/>
        <v>0.5509286595004742</v>
      </c>
      <c r="M29" s="2" t="s">
        <v>22</v>
      </c>
      <c r="N29">
        <v>5.2389616966247559</v>
      </c>
    </row>
    <row r="30" spans="1:14" x14ac:dyDescent="0.25">
      <c r="A30" t="s">
        <v>9</v>
      </c>
      <c r="D30">
        <v>0.5</v>
      </c>
      <c r="E30">
        <v>0.7</v>
      </c>
      <c r="F30" s="2">
        <v>13</v>
      </c>
      <c r="G30" s="2">
        <v>14797</v>
      </c>
      <c r="H30" s="2">
        <v>822</v>
      </c>
      <c r="I30" s="2">
        <v>1050</v>
      </c>
      <c r="J30" s="2">
        <v>0.39929999999999999</v>
      </c>
      <c r="K30" s="2">
        <v>0.88990000000000002</v>
      </c>
      <c r="L30">
        <f t="shared" si="1"/>
        <v>0.55125204778156989</v>
      </c>
      <c r="M30" s="2" t="s">
        <v>21</v>
      </c>
      <c r="N30">
        <v>19.41641473770142</v>
      </c>
    </row>
    <row r="31" spans="1:14" x14ac:dyDescent="0.25">
      <c r="A31" t="s">
        <v>9</v>
      </c>
      <c r="C31">
        <v>20</v>
      </c>
      <c r="D31">
        <v>0.2</v>
      </c>
      <c r="E31">
        <v>0.7</v>
      </c>
      <c r="F31" s="2">
        <v>9</v>
      </c>
      <c r="G31" s="2">
        <v>12781</v>
      </c>
      <c r="H31" s="2">
        <v>653</v>
      </c>
      <c r="I31" s="2">
        <v>1050</v>
      </c>
      <c r="J31" s="2">
        <v>0.43090000000000001</v>
      </c>
      <c r="K31" s="2">
        <v>0.85499999999999998</v>
      </c>
      <c r="L31">
        <f t="shared" si="1"/>
        <v>0.57301423127770434</v>
      </c>
      <c r="M31" s="2" t="s">
        <v>22</v>
      </c>
      <c r="N31">
        <v>4.6799941062927246</v>
      </c>
    </row>
    <row r="32" spans="1:14" x14ac:dyDescent="0.25">
      <c r="A32" t="s">
        <v>9</v>
      </c>
      <c r="D32">
        <v>0.5</v>
      </c>
      <c r="E32">
        <v>0.7</v>
      </c>
      <c r="F32" s="2">
        <v>12</v>
      </c>
      <c r="G32" s="2">
        <v>14773</v>
      </c>
      <c r="H32" s="2">
        <v>822</v>
      </c>
      <c r="I32" s="2">
        <v>1050</v>
      </c>
      <c r="J32" s="2">
        <v>0.40189999999999998</v>
      </c>
      <c r="K32" s="2">
        <v>0.88900000000000001</v>
      </c>
      <c r="L32">
        <f t="shared" si="1"/>
        <v>0.55355039119993799</v>
      </c>
      <c r="M32" s="2" t="s">
        <v>21</v>
      </c>
      <c r="N32">
        <v>17.765149354934689</v>
      </c>
    </row>
    <row r="33" spans="1:14" x14ac:dyDescent="0.25">
      <c r="A33" t="s">
        <v>9</v>
      </c>
      <c r="C33">
        <v>40</v>
      </c>
      <c r="D33">
        <v>0.2</v>
      </c>
      <c r="E33">
        <v>0.7</v>
      </c>
      <c r="F33" s="2">
        <v>8</v>
      </c>
      <c r="G33" s="2">
        <v>12839</v>
      </c>
      <c r="H33" s="2">
        <v>714</v>
      </c>
      <c r="I33" s="2">
        <v>1050</v>
      </c>
      <c r="J33" s="2">
        <v>0.40260000000000001</v>
      </c>
      <c r="K33" s="2">
        <v>0.85899999999999999</v>
      </c>
      <c r="L33">
        <f t="shared" si="1"/>
        <v>0.54824571972098923</v>
      </c>
      <c r="M33" t="s">
        <v>23</v>
      </c>
      <c r="N33">
        <v>4.4082765579223633</v>
      </c>
    </row>
    <row r="34" spans="1:14" x14ac:dyDescent="0.25">
      <c r="A34" t="s">
        <v>9</v>
      </c>
      <c r="D34">
        <v>0.5</v>
      </c>
      <c r="E34">
        <v>0.7</v>
      </c>
      <c r="F34" s="2">
        <v>11</v>
      </c>
      <c r="G34" s="2">
        <v>14986</v>
      </c>
      <c r="H34" s="2">
        <v>842</v>
      </c>
      <c r="I34" s="2">
        <v>1050</v>
      </c>
      <c r="J34" s="2">
        <v>0.44669999999999999</v>
      </c>
      <c r="K34" s="2">
        <v>0.92510000000000003</v>
      </c>
      <c r="L34">
        <f t="shared" si="1"/>
        <v>0.60248165913398466</v>
      </c>
      <c r="M34" t="s">
        <v>14</v>
      </c>
      <c r="N34">
        <v>11.27085375785828</v>
      </c>
    </row>
    <row r="35" spans="1:14" x14ac:dyDescent="0.25">
      <c r="A35" t="s">
        <v>9</v>
      </c>
      <c r="C35">
        <v>80</v>
      </c>
      <c r="D35">
        <v>0.2</v>
      </c>
      <c r="E35">
        <v>0.7</v>
      </c>
      <c r="F35" s="2">
        <v>8</v>
      </c>
      <c r="G35" s="2">
        <v>12839</v>
      </c>
      <c r="H35" s="2">
        <v>714</v>
      </c>
      <c r="I35" s="2">
        <v>1050</v>
      </c>
      <c r="J35" s="2">
        <v>0.39600000000000002</v>
      </c>
      <c r="K35" s="2">
        <v>0.85899999999999999</v>
      </c>
      <c r="L35">
        <f t="shared" si="1"/>
        <v>0.54209402390438255</v>
      </c>
      <c r="M35" t="s">
        <v>23</v>
      </c>
      <c r="N35">
        <v>4.1386704444885254</v>
      </c>
    </row>
    <row r="36" spans="1:14" x14ac:dyDescent="0.25">
      <c r="A36" s="1" t="s">
        <v>9</v>
      </c>
      <c r="B36" s="1"/>
      <c r="C36" s="1"/>
      <c r="D36" s="1">
        <v>0.5</v>
      </c>
      <c r="E36" s="1">
        <v>0.7</v>
      </c>
      <c r="F36" s="1">
        <v>11</v>
      </c>
      <c r="G36" s="1">
        <v>14986</v>
      </c>
      <c r="H36" s="1">
        <v>842</v>
      </c>
      <c r="I36" s="1">
        <v>1050</v>
      </c>
      <c r="J36" s="1">
        <v>0.44130000000000003</v>
      </c>
      <c r="K36" s="1">
        <v>0.92510000000000003</v>
      </c>
      <c r="L36" s="1">
        <f t="shared" si="1"/>
        <v>0.59755068793911015</v>
      </c>
      <c r="M36" s="1" t="s">
        <v>14</v>
      </c>
      <c r="N36" s="1">
        <v>8.7374253273010254</v>
      </c>
    </row>
    <row r="37" spans="1:14" x14ac:dyDescent="0.25">
      <c r="A37" s="3" t="s">
        <v>9</v>
      </c>
      <c r="B37" s="3">
        <v>16</v>
      </c>
      <c r="C37" s="3">
        <v>10</v>
      </c>
      <c r="D37" s="3">
        <v>0.2</v>
      </c>
      <c r="E37" s="3">
        <v>0.7</v>
      </c>
      <c r="F37" s="2">
        <v>9</v>
      </c>
      <c r="G37" s="2">
        <v>12863</v>
      </c>
      <c r="H37" s="2">
        <v>719</v>
      </c>
      <c r="I37" s="2">
        <v>1050</v>
      </c>
      <c r="J37" s="2">
        <v>0.40539999999999998</v>
      </c>
      <c r="K37" s="2">
        <v>0.8599</v>
      </c>
      <c r="L37" s="3">
        <f t="shared" si="1"/>
        <v>0.55102103848889594</v>
      </c>
      <c r="M37" s="2" t="s">
        <v>22</v>
      </c>
      <c r="N37">
        <v>2.9005789756774898</v>
      </c>
    </row>
    <row r="38" spans="1:14" x14ac:dyDescent="0.25">
      <c r="A38" s="3" t="s">
        <v>9</v>
      </c>
      <c r="B38" s="3"/>
      <c r="C38" s="3"/>
      <c r="D38" s="3">
        <v>0.5</v>
      </c>
      <c r="E38" s="3">
        <v>0.7</v>
      </c>
      <c r="F38" s="2">
        <v>13</v>
      </c>
      <c r="G38" s="2">
        <v>14797</v>
      </c>
      <c r="H38" s="2">
        <v>822</v>
      </c>
      <c r="I38" s="2">
        <v>1050</v>
      </c>
      <c r="J38" s="2">
        <v>0.40350000000000003</v>
      </c>
      <c r="K38" s="2">
        <v>0.88990000000000002</v>
      </c>
      <c r="L38" s="3">
        <f t="shared" si="1"/>
        <v>0.55524145662594715</v>
      </c>
      <c r="M38" s="2" t="s">
        <v>21</v>
      </c>
      <c r="N38">
        <v>4.2069828510284424</v>
      </c>
    </row>
    <row r="39" spans="1:14" x14ac:dyDescent="0.25">
      <c r="A39" s="3" t="s">
        <v>9</v>
      </c>
      <c r="B39" s="3"/>
      <c r="C39" s="3">
        <v>20</v>
      </c>
      <c r="D39" s="3">
        <v>0.2</v>
      </c>
      <c r="E39" s="3">
        <v>0.7</v>
      </c>
      <c r="F39" s="2">
        <v>9</v>
      </c>
      <c r="G39" s="2">
        <v>12781</v>
      </c>
      <c r="H39" s="2">
        <v>653</v>
      </c>
      <c r="I39" s="2">
        <v>1050</v>
      </c>
      <c r="J39" s="2">
        <v>0.42949999999999999</v>
      </c>
      <c r="K39" s="2">
        <v>0.85499999999999998</v>
      </c>
      <c r="L39" s="3">
        <f t="shared" si="1"/>
        <v>0.57177500973141304</v>
      </c>
      <c r="M39" s="2" t="s">
        <v>22</v>
      </c>
      <c r="N39">
        <v>2.7937922477722168</v>
      </c>
    </row>
    <row r="40" spans="1:14" x14ac:dyDescent="0.25">
      <c r="A40" s="3" t="s">
        <v>9</v>
      </c>
      <c r="B40" s="3"/>
      <c r="C40" s="3"/>
      <c r="D40" s="3">
        <v>0.5</v>
      </c>
      <c r="E40" s="3">
        <v>0.7</v>
      </c>
      <c r="F40" s="2">
        <v>12</v>
      </c>
      <c r="G40" s="2">
        <v>14773</v>
      </c>
      <c r="H40" s="2">
        <v>822</v>
      </c>
      <c r="I40" s="2">
        <v>1050</v>
      </c>
      <c r="J40" s="2">
        <v>0.40239999999999998</v>
      </c>
      <c r="K40" s="2">
        <v>0.88900000000000001</v>
      </c>
      <c r="L40" s="3">
        <f t="shared" si="1"/>
        <v>0.55402446956791085</v>
      </c>
      <c r="M40" s="2" t="s">
        <v>21</v>
      </c>
      <c r="N40">
        <v>3.8135981559753418</v>
      </c>
    </row>
    <row r="41" spans="1:14" x14ac:dyDescent="0.25">
      <c r="A41" s="3" t="s">
        <v>9</v>
      </c>
      <c r="B41" s="3"/>
      <c r="C41" s="3">
        <v>40</v>
      </c>
      <c r="D41" s="3">
        <v>0.2</v>
      </c>
      <c r="E41" s="3">
        <v>0.7</v>
      </c>
      <c r="F41" s="2">
        <v>8</v>
      </c>
      <c r="G41" s="2">
        <v>12839</v>
      </c>
      <c r="H41" s="2">
        <v>714</v>
      </c>
      <c r="I41" s="2">
        <v>1050</v>
      </c>
      <c r="J41" s="2">
        <v>0.39960000000000001</v>
      </c>
      <c r="K41" s="2">
        <v>0.85899999999999999</v>
      </c>
      <c r="L41" s="3">
        <f t="shared" si="1"/>
        <v>0.54545749245193076</v>
      </c>
      <c r="M41" s="2" t="s">
        <v>23</v>
      </c>
      <c r="N41">
        <v>2.8498623371124272</v>
      </c>
    </row>
    <row r="42" spans="1:14" x14ac:dyDescent="0.25">
      <c r="A42" s="3" t="s">
        <v>9</v>
      </c>
      <c r="B42" s="3"/>
      <c r="C42" s="3"/>
      <c r="D42" s="3">
        <v>0.5</v>
      </c>
      <c r="E42" s="3">
        <v>0.7</v>
      </c>
      <c r="F42" s="2">
        <v>11</v>
      </c>
      <c r="G42" s="2">
        <v>14986</v>
      </c>
      <c r="H42" s="2">
        <v>842</v>
      </c>
      <c r="I42" s="2">
        <v>1050</v>
      </c>
      <c r="J42" s="2">
        <v>0.44</v>
      </c>
      <c r="K42" s="2">
        <v>0.92510000000000003</v>
      </c>
      <c r="L42" s="3">
        <f t="shared" si="1"/>
        <v>0.59635777598710715</v>
      </c>
      <c r="M42" s="2" t="s">
        <v>14</v>
      </c>
      <c r="N42">
        <v>2.9645369052886958</v>
      </c>
    </row>
    <row r="43" spans="1:14" x14ac:dyDescent="0.25">
      <c r="A43" s="3" t="s">
        <v>9</v>
      </c>
      <c r="B43" s="3"/>
      <c r="C43" s="3">
        <v>80</v>
      </c>
      <c r="D43" s="3">
        <v>0.2</v>
      </c>
      <c r="E43" s="3">
        <v>0.7</v>
      </c>
      <c r="F43" s="2">
        <v>8</v>
      </c>
      <c r="G43" s="2">
        <v>12839</v>
      </c>
      <c r="H43" s="2">
        <v>714</v>
      </c>
      <c r="I43" s="2">
        <v>1050</v>
      </c>
      <c r="J43" s="2">
        <v>0.39889999999999998</v>
      </c>
      <c r="K43" s="2">
        <v>0.85899999999999999</v>
      </c>
      <c r="L43" s="3">
        <f t="shared" si="1"/>
        <v>0.54480499244773029</v>
      </c>
      <c r="M43" s="2" t="s">
        <v>23</v>
      </c>
      <c r="N43">
        <v>2.7446577548980708</v>
      </c>
    </row>
    <row r="44" spans="1:14" x14ac:dyDescent="0.25">
      <c r="A44" s="1" t="s">
        <v>9</v>
      </c>
      <c r="B44" s="1"/>
      <c r="C44" s="1"/>
      <c r="D44" s="1">
        <v>0.5</v>
      </c>
      <c r="E44" s="1">
        <v>0.7</v>
      </c>
      <c r="F44" s="1">
        <v>11</v>
      </c>
      <c r="G44" s="1">
        <v>14986</v>
      </c>
      <c r="H44" s="1">
        <v>842</v>
      </c>
      <c r="I44" s="1">
        <v>1050</v>
      </c>
      <c r="J44" s="1">
        <v>0.45269999999999999</v>
      </c>
      <c r="K44" s="1">
        <v>0.92510000000000003</v>
      </c>
      <c r="L44" s="1">
        <f t="shared" si="1"/>
        <v>0.60791518362607044</v>
      </c>
      <c r="M44" s="4" t="s">
        <v>14</v>
      </c>
      <c r="N44" s="1">
        <v>2.7884306907653809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458F-09A3-45F4-840B-368731A4F9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FAE0-F23D-4761-A49F-6C4BBC909F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7FA3-8ADA-4084-B59D-4350713AC963}">
  <dimension ref="A1:N25"/>
  <sheetViews>
    <sheetView workbookViewId="0">
      <selection activeCell="E33" sqref="E33"/>
    </sheetView>
  </sheetViews>
  <sheetFormatPr defaultRowHeight="15" x14ac:dyDescent="0.25"/>
  <cols>
    <col min="6" max="6" width="19.28515625" bestFit="1" customWidth="1"/>
    <col min="7" max="7" width="17.28515625" bestFit="1" customWidth="1"/>
    <col min="8" max="8" width="18.28515625" bestFit="1" customWidth="1"/>
    <col min="9" max="9" width="15.85546875" bestFit="1" customWidth="1"/>
    <col min="13" max="13" width="12.42578125" bestFit="1" customWidth="1"/>
  </cols>
  <sheetData>
    <row r="1" spans="1:14" x14ac:dyDescent="0.25">
      <c r="A1" t="s">
        <v>18</v>
      </c>
      <c r="B1" t="s">
        <v>0</v>
      </c>
      <c r="C1" t="s">
        <v>16</v>
      </c>
      <c r="D1" t="s">
        <v>17</v>
      </c>
      <c r="E1" t="s">
        <v>19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27</v>
      </c>
    </row>
    <row r="2" spans="1:14" x14ac:dyDescent="0.25">
      <c r="A2" s="3" t="s">
        <v>9</v>
      </c>
      <c r="B2" s="3">
        <v>1</v>
      </c>
      <c r="C2" s="3">
        <v>10</v>
      </c>
      <c r="D2" s="3">
        <v>0.2</v>
      </c>
      <c r="E2" s="3">
        <v>0.7</v>
      </c>
      <c r="F2" s="2">
        <v>9</v>
      </c>
      <c r="G2" s="2">
        <v>7957</v>
      </c>
      <c r="H2" s="2">
        <v>519</v>
      </c>
      <c r="I2" s="2">
        <v>1039</v>
      </c>
      <c r="J2" s="3">
        <v>0.68920000000000003</v>
      </c>
      <c r="K2" s="3">
        <v>0.72389999999999999</v>
      </c>
      <c r="L2" s="3">
        <f>2*K2*J2/(J2+K2)</f>
        <v>0.70612395442643838</v>
      </c>
      <c r="M2" s="3" t="s">
        <v>28</v>
      </c>
      <c r="N2">
        <v>9.4960663318634033</v>
      </c>
    </row>
    <row r="3" spans="1:14" x14ac:dyDescent="0.25">
      <c r="A3" s="3" t="s">
        <v>10</v>
      </c>
      <c r="B3" s="3"/>
      <c r="C3" s="3"/>
      <c r="D3" s="3"/>
      <c r="E3" s="3"/>
      <c r="F3" s="3">
        <v>7</v>
      </c>
      <c r="G3" s="3">
        <v>3291</v>
      </c>
      <c r="H3" s="3">
        <v>74</v>
      </c>
      <c r="I3" s="3">
        <v>1036</v>
      </c>
      <c r="J3" s="3">
        <v>0.88980000000000004</v>
      </c>
      <c r="K3" s="3">
        <v>0.57720000000000005</v>
      </c>
      <c r="L3" s="3">
        <f t="shared" ref="L3:L25" si="0">2*K3*J3/(J3+K3)</f>
        <v>0.70019435582822098</v>
      </c>
      <c r="M3" s="3" t="s">
        <v>29</v>
      </c>
      <c r="N3">
        <v>124.6829118728638</v>
      </c>
    </row>
    <row r="4" spans="1:14" x14ac:dyDescent="0.25">
      <c r="A4" s="3" t="s">
        <v>9</v>
      </c>
      <c r="B4" s="3"/>
      <c r="C4" s="3"/>
      <c r="D4" s="3">
        <v>0.5</v>
      </c>
      <c r="E4" s="3"/>
      <c r="F4" s="3">
        <v>10</v>
      </c>
      <c r="G4" s="3">
        <v>10564</v>
      </c>
      <c r="H4" s="3">
        <v>707</v>
      </c>
      <c r="I4" s="3">
        <v>1039</v>
      </c>
      <c r="J4" s="3">
        <v>0.65610000000000002</v>
      </c>
      <c r="K4" s="3">
        <v>0.75529999999999997</v>
      </c>
      <c r="L4" s="3">
        <f t="shared" si="0"/>
        <v>0.70221387275046054</v>
      </c>
      <c r="M4" s="2" t="s">
        <v>30</v>
      </c>
      <c r="N4">
        <v>11.096326112747191</v>
      </c>
    </row>
    <row r="5" spans="1:14" x14ac:dyDescent="0.25">
      <c r="A5" s="3" t="s">
        <v>10</v>
      </c>
      <c r="B5" s="3"/>
      <c r="C5" s="3"/>
      <c r="D5" s="3"/>
      <c r="E5" s="3"/>
      <c r="F5" s="2">
        <v>9</v>
      </c>
      <c r="G5" s="2">
        <v>5257</v>
      </c>
      <c r="H5" s="2">
        <v>132</v>
      </c>
      <c r="I5" s="2">
        <v>1044</v>
      </c>
      <c r="J5" s="2">
        <v>0.98709999999999998</v>
      </c>
      <c r="K5" s="2">
        <v>0.63580000000000003</v>
      </c>
      <c r="L5" s="3">
        <f t="shared" si="0"/>
        <v>0.77342803623143752</v>
      </c>
      <c r="M5" s="2" t="s">
        <v>31</v>
      </c>
      <c r="N5">
        <v>139.3667049407959</v>
      </c>
    </row>
    <row r="6" spans="1:14" x14ac:dyDescent="0.25">
      <c r="A6" s="3" t="s">
        <v>9</v>
      </c>
      <c r="B6" s="3"/>
      <c r="C6" s="3">
        <v>80</v>
      </c>
      <c r="D6" s="3">
        <v>0.2</v>
      </c>
      <c r="E6" s="3"/>
      <c r="F6" s="2">
        <v>9</v>
      </c>
      <c r="G6" s="2">
        <v>7317</v>
      </c>
      <c r="H6" s="2">
        <v>291</v>
      </c>
      <c r="I6" s="2">
        <v>1039</v>
      </c>
      <c r="J6" s="2">
        <v>0.66649999999999998</v>
      </c>
      <c r="K6" s="2">
        <v>0.74509999999999998</v>
      </c>
      <c r="L6" s="3">
        <f t="shared" si="0"/>
        <v>0.7036117172003401</v>
      </c>
      <c r="M6" s="2" t="s">
        <v>32</v>
      </c>
      <c r="N6">
        <v>11.9139723777771</v>
      </c>
    </row>
    <row r="7" spans="1:14" x14ac:dyDescent="0.25">
      <c r="A7" s="3" t="s">
        <v>10</v>
      </c>
      <c r="B7" s="3"/>
      <c r="C7" s="3"/>
      <c r="D7" s="3"/>
      <c r="E7" s="3"/>
      <c r="F7" s="2">
        <v>2</v>
      </c>
      <c r="G7" s="2">
        <v>1083</v>
      </c>
      <c r="H7" s="2">
        <v>2</v>
      </c>
      <c r="I7" s="2">
        <v>994</v>
      </c>
      <c r="J7" s="2">
        <v>1</v>
      </c>
      <c r="K7" s="2">
        <v>0.25330000000000003</v>
      </c>
      <c r="L7" s="3">
        <f t="shared" si="0"/>
        <v>0.40421287800207456</v>
      </c>
      <c r="M7" s="2" t="s">
        <v>33</v>
      </c>
      <c r="N7">
        <v>151.41687035560611</v>
      </c>
    </row>
    <row r="8" spans="1:14" x14ac:dyDescent="0.25">
      <c r="A8" s="3" t="s">
        <v>9</v>
      </c>
      <c r="B8" s="3"/>
      <c r="C8" s="3"/>
      <c r="D8" s="3">
        <v>0.5</v>
      </c>
      <c r="E8" s="3"/>
      <c r="F8" s="2">
        <v>9</v>
      </c>
      <c r="G8" s="2">
        <v>7775</v>
      </c>
      <c r="H8" s="2">
        <v>269</v>
      </c>
      <c r="I8" s="2">
        <v>1039</v>
      </c>
      <c r="J8" s="2">
        <v>0.82699999999999996</v>
      </c>
      <c r="K8" s="2">
        <v>0.71340000000000003</v>
      </c>
      <c r="L8" s="3">
        <f t="shared" si="0"/>
        <v>0.766011165930927</v>
      </c>
      <c r="M8" s="2" t="s">
        <v>32</v>
      </c>
      <c r="N8">
        <v>12.33853602409363</v>
      </c>
    </row>
    <row r="9" spans="1:14" x14ac:dyDescent="0.25">
      <c r="A9" s="1" t="s">
        <v>10</v>
      </c>
      <c r="B9" s="1"/>
      <c r="C9" s="1"/>
      <c r="D9" s="1"/>
      <c r="E9" s="1"/>
      <c r="F9" s="1">
        <v>2</v>
      </c>
      <c r="G9" s="1">
        <v>1083</v>
      </c>
      <c r="H9" s="1">
        <v>2</v>
      </c>
      <c r="I9" s="1">
        <v>994</v>
      </c>
      <c r="J9" s="1">
        <v>1</v>
      </c>
      <c r="K9" s="1">
        <v>0.25330000000000003</v>
      </c>
      <c r="L9" s="3">
        <f t="shared" si="0"/>
        <v>0.40421287800207456</v>
      </c>
      <c r="M9" s="2" t="s">
        <v>33</v>
      </c>
      <c r="N9">
        <v>152.54561305046079</v>
      </c>
    </row>
    <row r="10" spans="1:14" x14ac:dyDescent="0.25">
      <c r="A10" s="3" t="s">
        <v>9</v>
      </c>
      <c r="B10" s="3">
        <v>4</v>
      </c>
      <c r="C10" s="3">
        <v>10</v>
      </c>
      <c r="D10" s="3">
        <v>0.2</v>
      </c>
      <c r="E10" s="3"/>
      <c r="F10" s="2">
        <v>3</v>
      </c>
      <c r="G10" s="2">
        <v>1187</v>
      </c>
      <c r="H10" s="2">
        <v>6</v>
      </c>
      <c r="I10" s="2">
        <v>1012</v>
      </c>
      <c r="J10" s="2">
        <v>0.87509999999999999</v>
      </c>
      <c r="K10" s="2">
        <v>0.31919999999999998</v>
      </c>
      <c r="L10" s="3">
        <f t="shared" si="0"/>
        <v>0.4677751318764129</v>
      </c>
      <c r="M10" s="2" t="s">
        <v>34</v>
      </c>
      <c r="N10">
        <v>9.9810795783996582</v>
      </c>
    </row>
    <row r="11" spans="1:14" x14ac:dyDescent="0.25">
      <c r="A11" s="3" t="s">
        <v>10</v>
      </c>
      <c r="B11" s="3"/>
      <c r="C11" s="3"/>
      <c r="D11" s="3"/>
      <c r="E11" s="3"/>
      <c r="F11" s="2">
        <v>4</v>
      </c>
      <c r="G11" s="2">
        <v>1490</v>
      </c>
      <c r="H11" s="2">
        <v>15</v>
      </c>
      <c r="I11" s="2">
        <v>1022</v>
      </c>
      <c r="J11" s="2">
        <v>0.73460000000000003</v>
      </c>
      <c r="K11" s="2">
        <v>0.37719999999999998</v>
      </c>
      <c r="L11" s="3">
        <f t="shared" si="0"/>
        <v>0.49845497391617194</v>
      </c>
      <c r="M11" s="2" t="s">
        <v>35</v>
      </c>
      <c r="N11">
        <v>150.90164828300479</v>
      </c>
    </row>
    <row r="12" spans="1:14" x14ac:dyDescent="0.25">
      <c r="A12" s="3" t="s">
        <v>9</v>
      </c>
      <c r="B12" s="3"/>
      <c r="C12" s="3"/>
      <c r="D12" s="3">
        <v>0.5</v>
      </c>
      <c r="E12" s="3"/>
      <c r="F12" s="2">
        <v>4</v>
      </c>
      <c r="G12" s="2">
        <v>270</v>
      </c>
      <c r="H12" s="2">
        <v>6</v>
      </c>
      <c r="I12" s="2">
        <v>238</v>
      </c>
      <c r="J12" s="2">
        <v>0.77729999999999999</v>
      </c>
      <c r="K12" s="2">
        <v>0.1671</v>
      </c>
      <c r="L12" s="3">
        <f t="shared" si="0"/>
        <v>0.27506740787801781</v>
      </c>
      <c r="M12" s="2" t="s">
        <v>34</v>
      </c>
      <c r="N12">
        <v>16.05727219581604</v>
      </c>
    </row>
    <row r="13" spans="1:14" x14ac:dyDescent="0.25">
      <c r="A13" s="3" t="s">
        <v>10</v>
      </c>
      <c r="B13" s="3"/>
      <c r="C13" s="3"/>
      <c r="D13" s="3"/>
      <c r="E13" s="3"/>
      <c r="F13" s="2">
        <v>4</v>
      </c>
      <c r="G13" s="2">
        <v>2712</v>
      </c>
      <c r="H13" s="2">
        <v>28</v>
      </c>
      <c r="I13" s="2">
        <v>1040</v>
      </c>
      <c r="J13" s="2">
        <v>0.73609999999999998</v>
      </c>
      <c r="K13" s="2">
        <v>0.41320000000000001</v>
      </c>
      <c r="L13" s="3">
        <f t="shared" si="0"/>
        <v>0.5292900374140781</v>
      </c>
      <c r="M13" s="2" t="s">
        <v>36</v>
      </c>
      <c r="N13">
        <v>135.70365834236151</v>
      </c>
    </row>
    <row r="14" spans="1:14" x14ac:dyDescent="0.25">
      <c r="A14" s="3" t="s">
        <v>9</v>
      </c>
      <c r="B14" s="3"/>
      <c r="C14" s="3">
        <v>80</v>
      </c>
      <c r="D14" s="3">
        <v>0.2</v>
      </c>
      <c r="E14" s="3"/>
      <c r="F14" s="2">
        <v>3</v>
      </c>
      <c r="G14" s="2">
        <v>2243</v>
      </c>
      <c r="H14" s="2">
        <v>10</v>
      </c>
      <c r="I14" s="6">
        <v>1011</v>
      </c>
      <c r="J14" s="2">
        <v>0.88</v>
      </c>
      <c r="K14" s="2">
        <v>0.3019</v>
      </c>
      <c r="L14" s="3">
        <f t="shared" si="0"/>
        <v>0.44956764531686272</v>
      </c>
      <c r="M14" s="2" t="s">
        <v>37</v>
      </c>
      <c r="N14">
        <v>9.6139366626739502</v>
      </c>
    </row>
    <row r="15" spans="1:14" x14ac:dyDescent="0.25">
      <c r="A15" s="3" t="s">
        <v>10</v>
      </c>
      <c r="B15" s="3"/>
      <c r="C15" s="3"/>
      <c r="D15" s="3"/>
      <c r="E15" s="3"/>
      <c r="F15" s="2">
        <v>2</v>
      </c>
      <c r="G15" s="2">
        <v>1083</v>
      </c>
      <c r="H15" s="2">
        <v>2</v>
      </c>
      <c r="I15" s="7">
        <v>994</v>
      </c>
      <c r="J15" s="2">
        <v>1</v>
      </c>
      <c r="K15" s="2">
        <v>0.25330000000000003</v>
      </c>
      <c r="L15" s="3">
        <f t="shared" si="0"/>
        <v>0.40421287800207456</v>
      </c>
      <c r="M15" s="2" t="s">
        <v>33</v>
      </c>
      <c r="N15">
        <v>141.01970720291141</v>
      </c>
    </row>
    <row r="16" spans="1:14" x14ac:dyDescent="0.25">
      <c r="A16" s="3" t="s">
        <v>9</v>
      </c>
      <c r="B16" s="3"/>
      <c r="C16" s="3"/>
      <c r="D16" s="3">
        <v>0.5</v>
      </c>
      <c r="E16" s="3"/>
      <c r="F16" s="2">
        <v>5</v>
      </c>
      <c r="G16" s="2">
        <v>2803</v>
      </c>
      <c r="H16" s="2">
        <v>43</v>
      </c>
      <c r="I16" s="7">
        <v>930</v>
      </c>
      <c r="J16" s="2">
        <v>0.752</v>
      </c>
      <c r="K16" s="2">
        <v>0.4279</v>
      </c>
      <c r="L16" s="3">
        <f t="shared" si="0"/>
        <v>0.54543740994999579</v>
      </c>
      <c r="M16" s="2" t="s">
        <v>38</v>
      </c>
      <c r="N16">
        <v>9.1962487697601318</v>
      </c>
    </row>
    <row r="17" spans="1:14" x14ac:dyDescent="0.25">
      <c r="A17" s="1" t="s">
        <v>10</v>
      </c>
      <c r="B17" s="1"/>
      <c r="C17" s="1"/>
      <c r="D17" s="1"/>
      <c r="E17" s="1"/>
      <c r="F17" s="1">
        <v>2</v>
      </c>
      <c r="G17" s="1">
        <v>1083</v>
      </c>
      <c r="H17" s="1">
        <v>2</v>
      </c>
      <c r="I17" s="1">
        <v>994</v>
      </c>
      <c r="J17" s="1">
        <v>1</v>
      </c>
      <c r="K17" s="1">
        <v>0.25330000000000003</v>
      </c>
      <c r="L17" s="1">
        <f t="shared" si="0"/>
        <v>0.40421287800207456</v>
      </c>
      <c r="M17" s="2" t="s">
        <v>33</v>
      </c>
      <c r="N17">
        <v>145.68497228622439</v>
      </c>
    </row>
    <row r="18" spans="1:14" x14ac:dyDescent="0.25">
      <c r="A18" s="5" t="s">
        <v>9</v>
      </c>
      <c r="B18" s="5">
        <v>16</v>
      </c>
      <c r="C18" s="5">
        <v>10</v>
      </c>
      <c r="D18" s="5">
        <v>0.2</v>
      </c>
      <c r="E18" s="5"/>
      <c r="F18" s="5">
        <v>3</v>
      </c>
      <c r="G18" s="5">
        <v>1187</v>
      </c>
      <c r="H18" s="5">
        <v>6</v>
      </c>
      <c r="I18" s="5">
        <v>1012</v>
      </c>
      <c r="J18" s="5">
        <v>0.87539999999999996</v>
      </c>
      <c r="K18" s="5">
        <v>0.31919999999999998</v>
      </c>
      <c r="L18" s="5">
        <f t="shared" si="0"/>
        <v>0.46781798091411347</v>
      </c>
      <c r="M18" s="5" t="s">
        <v>34</v>
      </c>
      <c r="N18">
        <v>9.3774130344390869</v>
      </c>
    </row>
    <row r="19" spans="1:14" x14ac:dyDescent="0.25">
      <c r="A19" s="3" t="s">
        <v>10</v>
      </c>
      <c r="B19" s="3"/>
      <c r="C19" s="3"/>
      <c r="D19" s="3"/>
      <c r="E19" s="3"/>
      <c r="F19" s="2">
        <v>4</v>
      </c>
      <c r="G19" s="2">
        <v>1490</v>
      </c>
      <c r="H19" s="2">
        <v>15</v>
      </c>
      <c r="I19" s="2">
        <v>1022</v>
      </c>
      <c r="J19" s="2">
        <v>0.70409999999999995</v>
      </c>
      <c r="K19" s="2">
        <v>0.37719999999999998</v>
      </c>
      <c r="L19" s="3">
        <f t="shared" si="0"/>
        <v>0.49123558679367429</v>
      </c>
      <c r="M19" s="2" t="s">
        <v>35</v>
      </c>
      <c r="N19">
        <v>136.35208821296689</v>
      </c>
    </row>
    <row r="20" spans="1:14" x14ac:dyDescent="0.25">
      <c r="A20" s="3" t="s">
        <v>9</v>
      </c>
      <c r="B20" s="3"/>
      <c r="C20" s="3"/>
      <c r="D20" s="3">
        <v>0.5</v>
      </c>
      <c r="E20" s="3"/>
      <c r="F20" s="2">
        <v>4</v>
      </c>
      <c r="G20" s="2">
        <v>270</v>
      </c>
      <c r="H20" s="2">
        <v>6</v>
      </c>
      <c r="I20" s="2">
        <v>238</v>
      </c>
      <c r="J20" s="2">
        <v>0.72919999999999996</v>
      </c>
      <c r="K20" s="2">
        <v>0.1671</v>
      </c>
      <c r="L20" s="3">
        <f t="shared" si="0"/>
        <v>0.27189405333035815</v>
      </c>
      <c r="M20" s="2" t="s">
        <v>34</v>
      </c>
      <c r="N20">
        <v>10.06090474128723</v>
      </c>
    </row>
    <row r="21" spans="1:14" x14ac:dyDescent="0.25">
      <c r="A21" s="3" t="s">
        <v>10</v>
      </c>
      <c r="B21" s="3"/>
      <c r="C21" s="3"/>
      <c r="D21" s="3"/>
      <c r="E21" s="3"/>
      <c r="F21" s="2">
        <v>4</v>
      </c>
      <c r="G21" s="2">
        <v>2712</v>
      </c>
      <c r="H21" s="2">
        <v>28</v>
      </c>
      <c r="I21" s="2">
        <v>1040</v>
      </c>
      <c r="J21" s="2">
        <v>0.76829999999999998</v>
      </c>
      <c r="K21" s="2">
        <v>0.41320000000000001</v>
      </c>
      <c r="L21" s="3">
        <f t="shared" si="0"/>
        <v>0.53738732120186206</v>
      </c>
      <c r="M21" s="2" t="s">
        <v>36</v>
      </c>
      <c r="N21">
        <v>138.81726050376889</v>
      </c>
    </row>
    <row r="22" spans="1:14" x14ac:dyDescent="0.25">
      <c r="A22" s="3" t="s">
        <v>9</v>
      </c>
      <c r="B22" s="3"/>
      <c r="C22" s="3">
        <v>80</v>
      </c>
      <c r="D22" s="3">
        <v>0.2</v>
      </c>
      <c r="E22" s="3"/>
      <c r="F22" s="2">
        <v>3</v>
      </c>
      <c r="G22" s="2">
        <v>2243</v>
      </c>
      <c r="H22" s="2">
        <v>10</v>
      </c>
      <c r="I22" s="2">
        <v>1011</v>
      </c>
      <c r="J22" s="2">
        <v>0.87109999999999999</v>
      </c>
      <c r="K22" s="2">
        <v>0.3019</v>
      </c>
      <c r="L22" s="3">
        <f t="shared" si="0"/>
        <v>0.44839742540494454</v>
      </c>
      <c r="M22" s="2" t="s">
        <v>37</v>
      </c>
      <c r="N22">
        <v>9.4340147972106934</v>
      </c>
    </row>
    <row r="23" spans="1:14" x14ac:dyDescent="0.25">
      <c r="A23" s="3" t="s">
        <v>10</v>
      </c>
      <c r="B23" s="3"/>
      <c r="C23" s="3"/>
      <c r="D23" s="3"/>
      <c r="E23" s="3"/>
      <c r="F23" s="2">
        <v>2</v>
      </c>
      <c r="G23" s="2">
        <v>1083</v>
      </c>
      <c r="H23" s="2">
        <v>2</v>
      </c>
      <c r="I23" s="2">
        <v>994</v>
      </c>
      <c r="J23" s="2">
        <v>1</v>
      </c>
      <c r="K23" s="2">
        <v>0.25330000000000003</v>
      </c>
      <c r="L23" s="3">
        <f t="shared" si="0"/>
        <v>0.40421287800207456</v>
      </c>
      <c r="M23" s="2" t="s">
        <v>33</v>
      </c>
      <c r="N23">
        <v>143.51159739494321</v>
      </c>
    </row>
    <row r="24" spans="1:14" x14ac:dyDescent="0.25">
      <c r="A24" s="3" t="s">
        <v>9</v>
      </c>
      <c r="B24" s="3"/>
      <c r="C24" s="3"/>
      <c r="D24" s="3">
        <v>0.5</v>
      </c>
      <c r="E24" s="3"/>
      <c r="F24" s="2">
        <v>5</v>
      </c>
      <c r="G24" s="2">
        <v>2803</v>
      </c>
      <c r="H24" s="2">
        <v>43</v>
      </c>
      <c r="I24" s="2">
        <v>930</v>
      </c>
      <c r="J24" s="2">
        <v>0.73970000000000002</v>
      </c>
      <c r="K24" s="2">
        <v>0.4279</v>
      </c>
      <c r="L24" s="3">
        <f t="shared" si="0"/>
        <v>0.54216791709489554</v>
      </c>
      <c r="M24" s="2" t="s">
        <v>38</v>
      </c>
      <c r="N24">
        <v>9.5625357627868652</v>
      </c>
    </row>
    <row r="25" spans="1:14" x14ac:dyDescent="0.25">
      <c r="A25" s="1" t="s">
        <v>10</v>
      </c>
      <c r="B25" s="1"/>
      <c r="C25" s="1"/>
      <c r="D25" s="1"/>
      <c r="E25" s="1"/>
      <c r="F25" s="1">
        <v>2</v>
      </c>
      <c r="G25" s="1">
        <v>1083</v>
      </c>
      <c r="H25" s="1">
        <v>2</v>
      </c>
      <c r="I25" s="1">
        <v>994</v>
      </c>
      <c r="J25" s="1">
        <v>1</v>
      </c>
      <c r="K25" s="1">
        <v>0.25330000000000003</v>
      </c>
      <c r="L25" s="1">
        <f t="shared" si="0"/>
        <v>0.40421287800207456</v>
      </c>
      <c r="M25" s="2" t="s">
        <v>33</v>
      </c>
      <c r="N25">
        <v>143.54141879081729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All</vt:lpstr>
      <vt:lpstr>Baseline1</vt:lpstr>
      <vt:lpstr>Baseline2</vt:lpstr>
      <vt:lpstr>Baseline 3</vt:lpstr>
      <vt:lpstr>Set</vt:lpstr>
      <vt:lpstr>set_count</vt:lpstr>
      <vt:lpstr>seq_count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</dc:creator>
  <cp:lastModifiedBy>M W</cp:lastModifiedBy>
  <dcterms:created xsi:type="dcterms:W3CDTF">2015-06-05T18:19:34Z</dcterms:created>
  <dcterms:modified xsi:type="dcterms:W3CDTF">2019-10-29T10:01:47Z</dcterms:modified>
</cp:coreProperties>
</file>