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/>
  <mc:AlternateContent xmlns:mc="http://schemas.openxmlformats.org/markup-compatibility/2006">
    <mc:Choice Requires="x15">
      <x15ac:absPath xmlns:x15ac="http://schemas.microsoft.com/office/spreadsheetml/2010/11/ac" url="https://unioviedo-my.sharepoint.com/personal/uo272927_uniovi_es/Documents/Finanzas/"/>
    </mc:Choice>
  </mc:AlternateContent>
  <xr:revisionPtr revIDLastSave="1" documentId="8_{7B2DAECD-7048-DD42-B431-2AD13431CB16}" xr6:coauthVersionLast="47" xr6:coauthVersionMax="47" xr10:uidLastSave="{C3467E83-CE37-A545-9686-3B1CD46792E5}"/>
  <bookViews>
    <workbookView xWindow="0" yWindow="500" windowWidth="33600" windowHeight="19360" xr2:uid="{00000000-000D-0000-FFFF-FFFF00000000}"/>
  </bookViews>
  <sheets>
    <sheet name="DashBoard" sheetId="13" r:id="rId1"/>
    <sheet name="Presupuesto mensual" sheetId="2" r:id="rId2"/>
    <sheet name="Inversiones" sheetId="7" r:id="rId3"/>
    <sheet name="Inversiones Acciones y Dividend" sheetId="8" r:id="rId4"/>
    <sheet name="Datos" sheetId="4" r:id="rId5"/>
    <sheet name="Procesamiento" sheetId="11" r:id="rId6"/>
    <sheet name="Control" sheetId="12" r:id="rId7"/>
  </sheets>
  <externalReferences>
    <externalReference r:id="rId8"/>
    <externalReference r:id="rId9"/>
  </externalReferences>
  <definedNames>
    <definedName name="SegmentaciónDeDatos_Mes">#N/A</definedName>
  </definedNames>
  <calcPr calcId="191029"/>
  <pivotCaches>
    <pivotCache cacheId="14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4" l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B139" i="4" s="1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B169" i="4" s="1"/>
  <c r="AB170" i="4" s="1"/>
  <c r="AB171" i="4" s="1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AB266" i="4" s="1"/>
  <c r="AB267" i="4" s="1"/>
  <c r="AB268" i="4" s="1"/>
  <c r="AB269" i="4" s="1"/>
  <c r="AB270" i="4" s="1"/>
  <c r="AB271" i="4" s="1"/>
  <c r="AB272" i="4" s="1"/>
  <c r="AB273" i="4" s="1"/>
  <c r="AB274" i="4" s="1"/>
  <c r="AB275" i="4" s="1"/>
  <c r="AB276" i="4" s="1"/>
  <c r="AB277" i="4" s="1"/>
  <c r="AB278" i="4" s="1"/>
  <c r="AB279" i="4" s="1"/>
  <c r="AB280" i="4" s="1"/>
  <c r="AB281" i="4" s="1"/>
  <c r="AB282" i="4" s="1"/>
  <c r="AB283" i="4" s="1"/>
  <c r="AB284" i="4" s="1"/>
  <c r="AB285" i="4" s="1"/>
  <c r="AB286" i="4" s="1"/>
  <c r="AB287" i="4" s="1"/>
  <c r="AB288" i="4" s="1"/>
  <c r="AB289" i="4" s="1"/>
  <c r="AB290" i="4" s="1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AB301" i="4" s="1"/>
  <c r="AB302" i="4" s="1"/>
  <c r="AB303" i="4" s="1"/>
  <c r="AB304" i="4" s="1"/>
  <c r="AB305" i="4" s="1"/>
  <c r="AB306" i="4" s="1"/>
  <c r="AB307" i="4" s="1"/>
  <c r="AB308" i="4" s="1"/>
  <c r="AB309" i="4" s="1"/>
  <c r="AB310" i="4" s="1"/>
  <c r="AB311" i="4" s="1"/>
  <c r="AB312" i="4" s="1"/>
  <c r="AB313" i="4" s="1"/>
  <c r="AB314" i="4" s="1"/>
  <c r="AB315" i="4" s="1"/>
  <c r="AB316" i="4" s="1"/>
  <c r="AB317" i="4" s="1"/>
  <c r="AB318" i="4" s="1"/>
  <c r="AB319" i="4" s="1"/>
  <c r="AB320" i="4" s="1"/>
  <c r="AB321" i="4" s="1"/>
  <c r="AB322" i="4" s="1"/>
  <c r="AB323" i="4" s="1"/>
  <c r="AB324" i="4" s="1"/>
  <c r="AB325" i="4" s="1"/>
  <c r="AB326" i="4" s="1"/>
  <c r="AB327" i="4" s="1"/>
  <c r="AB328" i="4" s="1"/>
  <c r="AB329" i="4" s="1"/>
  <c r="AB330" i="4" s="1"/>
  <c r="AB331" i="4" s="1"/>
  <c r="AB332" i="4" s="1"/>
  <c r="AB333" i="4" s="1"/>
  <c r="AB334" i="4" s="1"/>
  <c r="AB335" i="4" s="1"/>
  <c r="AB336" i="4" s="1"/>
  <c r="AB337" i="4" s="1"/>
  <c r="AB338" i="4" s="1"/>
  <c r="AB339" i="4" s="1"/>
  <c r="AB340" i="4" s="1"/>
  <c r="AB341" i="4" s="1"/>
  <c r="AB342" i="4" s="1"/>
  <c r="AB343" i="4" s="1"/>
  <c r="AB344" i="4" s="1"/>
  <c r="AB345" i="4" s="1"/>
  <c r="AB346" i="4" s="1"/>
  <c r="AB347" i="4" s="1"/>
  <c r="AB348" i="4" s="1"/>
  <c r="AB349" i="4" s="1"/>
  <c r="AB350" i="4" s="1"/>
  <c r="AB351" i="4" s="1"/>
  <c r="AB352" i="4" s="1"/>
  <c r="AB353" i="4" s="1"/>
  <c r="AB354" i="4" s="1"/>
  <c r="AB355" i="4" s="1"/>
  <c r="AB356" i="4" s="1"/>
  <c r="AB357" i="4" s="1"/>
  <c r="AB358" i="4" s="1"/>
  <c r="AB359" i="4" s="1"/>
  <c r="AB360" i="4" s="1"/>
  <c r="AB361" i="4" s="1"/>
  <c r="AB362" i="4" s="1"/>
  <c r="AB363" i="4" s="1"/>
  <c r="AB364" i="4" s="1"/>
  <c r="AB365" i="4" s="1"/>
  <c r="AB366" i="4" s="1"/>
  <c r="AB367" i="4" s="1"/>
  <c r="AB368" i="4" s="1"/>
  <c r="AB4" i="4"/>
  <c r="AA5" i="4"/>
  <c r="AA6" i="4" s="1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A301" i="4" s="1"/>
  <c r="AA302" i="4" s="1"/>
  <c r="AA303" i="4" s="1"/>
  <c r="AA304" i="4" s="1"/>
  <c r="AA305" i="4" s="1"/>
  <c r="AA306" i="4" s="1"/>
  <c r="AA307" i="4" s="1"/>
  <c r="AA308" i="4" s="1"/>
  <c r="AA309" i="4" s="1"/>
  <c r="AA310" i="4" s="1"/>
  <c r="AA311" i="4" s="1"/>
  <c r="AA312" i="4" s="1"/>
  <c r="AA313" i="4" s="1"/>
  <c r="AA314" i="4" s="1"/>
  <c r="AA315" i="4" s="1"/>
  <c r="AA316" i="4" s="1"/>
  <c r="AA317" i="4" s="1"/>
  <c r="AA318" i="4" s="1"/>
  <c r="AA319" i="4" s="1"/>
  <c r="AA320" i="4" s="1"/>
  <c r="AA321" i="4" s="1"/>
  <c r="AA322" i="4" s="1"/>
  <c r="AA323" i="4" s="1"/>
  <c r="AA324" i="4" s="1"/>
  <c r="AA325" i="4" s="1"/>
  <c r="AA326" i="4" s="1"/>
  <c r="AA327" i="4" s="1"/>
  <c r="AA328" i="4" s="1"/>
  <c r="AA329" i="4" s="1"/>
  <c r="AA330" i="4" s="1"/>
  <c r="AA331" i="4" s="1"/>
  <c r="AA332" i="4" s="1"/>
  <c r="AA333" i="4" s="1"/>
  <c r="AA334" i="4" s="1"/>
  <c r="AA335" i="4" s="1"/>
  <c r="AA336" i="4" s="1"/>
  <c r="AA337" i="4" s="1"/>
  <c r="AA338" i="4" s="1"/>
  <c r="AA339" i="4" s="1"/>
  <c r="AA340" i="4" s="1"/>
  <c r="AA341" i="4" s="1"/>
  <c r="AA342" i="4" s="1"/>
  <c r="AA343" i="4" s="1"/>
  <c r="AA344" i="4" s="1"/>
  <c r="AA345" i="4" s="1"/>
  <c r="AA346" i="4" s="1"/>
  <c r="AA347" i="4" s="1"/>
  <c r="AA348" i="4" s="1"/>
  <c r="AA349" i="4" s="1"/>
  <c r="AA350" i="4" s="1"/>
  <c r="AA351" i="4" s="1"/>
  <c r="AA352" i="4" s="1"/>
  <c r="AA353" i="4" s="1"/>
  <c r="AA354" i="4" s="1"/>
  <c r="AA355" i="4" s="1"/>
  <c r="AA356" i="4" s="1"/>
  <c r="AA357" i="4" s="1"/>
  <c r="AA358" i="4" s="1"/>
  <c r="AA359" i="4" s="1"/>
  <c r="AA360" i="4" s="1"/>
  <c r="AA361" i="4" s="1"/>
  <c r="AA362" i="4" s="1"/>
  <c r="AA363" i="4" s="1"/>
  <c r="AA364" i="4" s="1"/>
  <c r="AA365" i="4" s="1"/>
  <c r="AA366" i="4" s="1"/>
  <c r="AA367" i="4" s="1"/>
  <c r="AA368" i="4" s="1"/>
  <c r="AA4" i="4"/>
  <c r="Z5" i="4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Z97" i="4" s="1"/>
  <c r="Z98" i="4" s="1"/>
  <c r="Z99" i="4" s="1"/>
  <c r="Z100" i="4" s="1"/>
  <c r="Z101" i="4" s="1"/>
  <c r="Z102" i="4" s="1"/>
  <c r="Z103" i="4" s="1"/>
  <c r="Z104" i="4" s="1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Z115" i="4" s="1"/>
  <c r="Z116" i="4" s="1"/>
  <c r="Z117" i="4" s="1"/>
  <c r="Z118" i="4" s="1"/>
  <c r="Z119" i="4" s="1"/>
  <c r="Z120" i="4" s="1"/>
  <c r="Z121" i="4" s="1"/>
  <c r="Z122" i="4" s="1"/>
  <c r="Z123" i="4" s="1"/>
  <c r="Z124" i="4" s="1"/>
  <c r="Z125" i="4" s="1"/>
  <c r="Z126" i="4" s="1"/>
  <c r="Z127" i="4" s="1"/>
  <c r="Z128" i="4" s="1"/>
  <c r="Z129" i="4" s="1"/>
  <c r="Z130" i="4" s="1"/>
  <c r="Z131" i="4" s="1"/>
  <c r="Z132" i="4" s="1"/>
  <c r="Z133" i="4" s="1"/>
  <c r="Z134" i="4" s="1"/>
  <c r="Z135" i="4" s="1"/>
  <c r="Z136" i="4" s="1"/>
  <c r="Z137" i="4" s="1"/>
  <c r="Z138" i="4" s="1"/>
  <c r="Z139" i="4" s="1"/>
  <c r="Z140" i="4" s="1"/>
  <c r="Z141" i="4" s="1"/>
  <c r="Z142" i="4" s="1"/>
  <c r="Z143" i="4" s="1"/>
  <c r="Z144" i="4" s="1"/>
  <c r="Z145" i="4" s="1"/>
  <c r="Z146" i="4" s="1"/>
  <c r="Z147" i="4" s="1"/>
  <c r="Z148" i="4" s="1"/>
  <c r="Z149" i="4" s="1"/>
  <c r="Z150" i="4" s="1"/>
  <c r="Z151" i="4" s="1"/>
  <c r="Z152" i="4" s="1"/>
  <c r="Z153" i="4" s="1"/>
  <c r="Z154" i="4" s="1"/>
  <c r="Z155" i="4" s="1"/>
  <c r="Z156" i="4" s="1"/>
  <c r="Z157" i="4" s="1"/>
  <c r="Z158" i="4" s="1"/>
  <c r="Z159" i="4" s="1"/>
  <c r="Z160" i="4" s="1"/>
  <c r="Z161" i="4" s="1"/>
  <c r="Z162" i="4" s="1"/>
  <c r="Z163" i="4" s="1"/>
  <c r="Z164" i="4" s="1"/>
  <c r="Z165" i="4" s="1"/>
  <c r="Z166" i="4" s="1"/>
  <c r="Z167" i="4" s="1"/>
  <c r="Z168" i="4" s="1"/>
  <c r="Z169" i="4" s="1"/>
  <c r="Z170" i="4" s="1"/>
  <c r="Z171" i="4" s="1"/>
  <c r="Z172" i="4" s="1"/>
  <c r="Z173" i="4" s="1"/>
  <c r="Z174" i="4" s="1"/>
  <c r="Z175" i="4" s="1"/>
  <c r="Z176" i="4" s="1"/>
  <c r="Z177" i="4" s="1"/>
  <c r="Z178" i="4" s="1"/>
  <c r="Z179" i="4" s="1"/>
  <c r="Z180" i="4" s="1"/>
  <c r="Z181" i="4" s="1"/>
  <c r="Z182" i="4" s="1"/>
  <c r="Z183" i="4" s="1"/>
  <c r="Z184" i="4" s="1"/>
  <c r="Z185" i="4" s="1"/>
  <c r="Z186" i="4" s="1"/>
  <c r="Z187" i="4" s="1"/>
  <c r="Z188" i="4" s="1"/>
  <c r="Z189" i="4" s="1"/>
  <c r="Z190" i="4" s="1"/>
  <c r="Z191" i="4" s="1"/>
  <c r="Z192" i="4" s="1"/>
  <c r="Z193" i="4" s="1"/>
  <c r="Z194" i="4" s="1"/>
  <c r="Z195" i="4" s="1"/>
  <c r="Z196" i="4" s="1"/>
  <c r="Z197" i="4" s="1"/>
  <c r="Z198" i="4" s="1"/>
  <c r="Z199" i="4" s="1"/>
  <c r="Z200" i="4" s="1"/>
  <c r="Z201" i="4" s="1"/>
  <c r="Z202" i="4" s="1"/>
  <c r="Z203" i="4" s="1"/>
  <c r="Z204" i="4" s="1"/>
  <c r="Z205" i="4" s="1"/>
  <c r="Z206" i="4" s="1"/>
  <c r="Z207" i="4" s="1"/>
  <c r="Z208" i="4" s="1"/>
  <c r="Z209" i="4" s="1"/>
  <c r="Z210" i="4" s="1"/>
  <c r="Z211" i="4" s="1"/>
  <c r="Z212" i="4" s="1"/>
  <c r="Z213" i="4" s="1"/>
  <c r="Z214" i="4" s="1"/>
  <c r="Z215" i="4" s="1"/>
  <c r="Z216" i="4" s="1"/>
  <c r="Z217" i="4" s="1"/>
  <c r="Z218" i="4" s="1"/>
  <c r="Z219" i="4" s="1"/>
  <c r="Z220" i="4" s="1"/>
  <c r="Z221" i="4" s="1"/>
  <c r="Z222" i="4" s="1"/>
  <c r="Z223" i="4" s="1"/>
  <c r="Z224" i="4" s="1"/>
  <c r="Z225" i="4" s="1"/>
  <c r="Z226" i="4" s="1"/>
  <c r="Z227" i="4" s="1"/>
  <c r="Z228" i="4" s="1"/>
  <c r="Z229" i="4" s="1"/>
  <c r="Z230" i="4" s="1"/>
  <c r="Z231" i="4" s="1"/>
  <c r="Z232" i="4" s="1"/>
  <c r="Z233" i="4" s="1"/>
  <c r="Z234" i="4" s="1"/>
  <c r="Z235" i="4" s="1"/>
  <c r="Z236" i="4" s="1"/>
  <c r="Z237" i="4" s="1"/>
  <c r="Z238" i="4" s="1"/>
  <c r="Z239" i="4" s="1"/>
  <c r="Z240" i="4" s="1"/>
  <c r="Z241" i="4" s="1"/>
  <c r="Z242" i="4" s="1"/>
  <c r="Z243" i="4" s="1"/>
  <c r="Z244" i="4" s="1"/>
  <c r="Z245" i="4" s="1"/>
  <c r="Z246" i="4" s="1"/>
  <c r="Z247" i="4" s="1"/>
  <c r="Z248" i="4" s="1"/>
  <c r="Z249" i="4" s="1"/>
  <c r="Z250" i="4" s="1"/>
  <c r="Z251" i="4" s="1"/>
  <c r="Z252" i="4" s="1"/>
  <c r="Z253" i="4" s="1"/>
  <c r="Z254" i="4" s="1"/>
  <c r="Z255" i="4" s="1"/>
  <c r="Z256" i="4" s="1"/>
  <c r="Z257" i="4" s="1"/>
  <c r="Z258" i="4" s="1"/>
  <c r="Z259" i="4" s="1"/>
  <c r="Z260" i="4" s="1"/>
  <c r="Z261" i="4" s="1"/>
  <c r="Z262" i="4" s="1"/>
  <c r="Z263" i="4" s="1"/>
  <c r="Z264" i="4" s="1"/>
  <c r="Z265" i="4" s="1"/>
  <c r="Z266" i="4" s="1"/>
  <c r="Z267" i="4" s="1"/>
  <c r="Z268" i="4" s="1"/>
  <c r="Z269" i="4" s="1"/>
  <c r="Z270" i="4" s="1"/>
  <c r="Z271" i="4" s="1"/>
  <c r="Z272" i="4" s="1"/>
  <c r="Z273" i="4" s="1"/>
  <c r="Z274" i="4" s="1"/>
  <c r="Z275" i="4" s="1"/>
  <c r="Z276" i="4" s="1"/>
  <c r="Z277" i="4" s="1"/>
  <c r="Z278" i="4" s="1"/>
  <c r="Z279" i="4" s="1"/>
  <c r="Z280" i="4" s="1"/>
  <c r="Z281" i="4" s="1"/>
  <c r="Z282" i="4" s="1"/>
  <c r="Z283" i="4" s="1"/>
  <c r="Z284" i="4" s="1"/>
  <c r="Z285" i="4" s="1"/>
  <c r="Z286" i="4" s="1"/>
  <c r="Z287" i="4" s="1"/>
  <c r="Z288" i="4" s="1"/>
  <c r="Z289" i="4" s="1"/>
  <c r="Z290" i="4" s="1"/>
  <c r="Z291" i="4" s="1"/>
  <c r="Z292" i="4" s="1"/>
  <c r="Z293" i="4" s="1"/>
  <c r="Z294" i="4" s="1"/>
  <c r="Z295" i="4" s="1"/>
  <c r="Z296" i="4" s="1"/>
  <c r="Z297" i="4" s="1"/>
  <c r="Z298" i="4" s="1"/>
  <c r="Z299" i="4" s="1"/>
  <c r="Z300" i="4" s="1"/>
  <c r="Z301" i="4" s="1"/>
  <c r="Z302" i="4" s="1"/>
  <c r="Z303" i="4" s="1"/>
  <c r="Z304" i="4" s="1"/>
  <c r="Z305" i="4" s="1"/>
  <c r="Z306" i="4" s="1"/>
  <c r="Z307" i="4" s="1"/>
  <c r="Z308" i="4" s="1"/>
  <c r="Z309" i="4" s="1"/>
  <c r="Z310" i="4" s="1"/>
  <c r="Z311" i="4" s="1"/>
  <c r="Z312" i="4" s="1"/>
  <c r="Z313" i="4" s="1"/>
  <c r="Z314" i="4" s="1"/>
  <c r="Z315" i="4" s="1"/>
  <c r="Z316" i="4" s="1"/>
  <c r="Z317" i="4" s="1"/>
  <c r="Z318" i="4" s="1"/>
  <c r="Z319" i="4" s="1"/>
  <c r="Z320" i="4" s="1"/>
  <c r="Z321" i="4" s="1"/>
  <c r="Z322" i="4" s="1"/>
  <c r="Z323" i="4" s="1"/>
  <c r="Z324" i="4" s="1"/>
  <c r="Z325" i="4" s="1"/>
  <c r="Z326" i="4" s="1"/>
  <c r="Z327" i="4" s="1"/>
  <c r="Z328" i="4" s="1"/>
  <c r="Z329" i="4" s="1"/>
  <c r="Z330" i="4" s="1"/>
  <c r="Z331" i="4" s="1"/>
  <c r="Z332" i="4" s="1"/>
  <c r="Z333" i="4" s="1"/>
  <c r="Z334" i="4" s="1"/>
  <c r="Z335" i="4" s="1"/>
  <c r="Z336" i="4" s="1"/>
  <c r="Z337" i="4" s="1"/>
  <c r="Z338" i="4" s="1"/>
  <c r="Z339" i="4" s="1"/>
  <c r="Z340" i="4" s="1"/>
  <c r="Z341" i="4" s="1"/>
  <c r="Z342" i="4" s="1"/>
  <c r="Z343" i="4" s="1"/>
  <c r="Z344" i="4" s="1"/>
  <c r="Z345" i="4" s="1"/>
  <c r="Z346" i="4" s="1"/>
  <c r="Z347" i="4" s="1"/>
  <c r="Z348" i="4" s="1"/>
  <c r="Z349" i="4" s="1"/>
  <c r="Z350" i="4" s="1"/>
  <c r="Z351" i="4" s="1"/>
  <c r="Z352" i="4" s="1"/>
  <c r="Z353" i="4" s="1"/>
  <c r="Z354" i="4" s="1"/>
  <c r="Z355" i="4" s="1"/>
  <c r="Z356" i="4" s="1"/>
  <c r="Z357" i="4" s="1"/>
  <c r="Z358" i="4" s="1"/>
  <c r="Z359" i="4" s="1"/>
  <c r="Z360" i="4" s="1"/>
  <c r="Z361" i="4" s="1"/>
  <c r="Z362" i="4" s="1"/>
  <c r="Z363" i="4" s="1"/>
  <c r="Z364" i="4" s="1"/>
  <c r="Z365" i="4" s="1"/>
  <c r="Z366" i="4" s="1"/>
  <c r="Z367" i="4" s="1"/>
  <c r="Z368" i="4" s="1"/>
  <c r="Z4" i="4"/>
  <c r="P58" i="11"/>
  <c r="P57" i="11"/>
  <c r="AH56" i="11"/>
  <c r="AH57" i="11" s="1"/>
  <c r="AH58" i="11" s="1"/>
  <c r="AH59" i="11" s="1"/>
  <c r="AH60" i="11" s="1"/>
  <c r="AH61" i="11" s="1"/>
  <c r="AH62" i="11" s="1"/>
  <c r="AH63" i="11" s="1"/>
  <c r="AH64" i="11" s="1"/>
  <c r="AH65" i="11" s="1"/>
  <c r="AH66" i="11" s="1"/>
  <c r="AF56" i="11"/>
  <c r="AF57" i="11" s="1"/>
  <c r="AF58" i="11" s="1"/>
  <c r="AF59" i="11" s="1"/>
  <c r="AF60" i="11" s="1"/>
  <c r="AF61" i="11" s="1"/>
  <c r="AF62" i="11" s="1"/>
  <c r="AF63" i="11" s="1"/>
  <c r="AF64" i="11" s="1"/>
  <c r="AF65" i="11" s="1"/>
  <c r="AF66" i="11" s="1"/>
  <c r="AG56" i="11"/>
  <c r="AG57" i="11" s="1"/>
  <c r="AG58" i="11" s="1"/>
  <c r="AG59" i="11" s="1"/>
  <c r="AG60" i="11" s="1"/>
  <c r="AG61" i="11" s="1"/>
  <c r="AG62" i="11" s="1"/>
  <c r="AG63" i="11" s="1"/>
  <c r="AG64" i="11" s="1"/>
  <c r="AG65" i="11" s="1"/>
  <c r="AG66" i="11" s="1"/>
  <c r="R87" i="11" a="1"/>
  <c r="R86" i="11" a="1"/>
  <c r="R85" i="11" a="1"/>
  <c r="R84" i="11" a="1"/>
  <c r="R83" i="11" a="1"/>
  <c r="R82" i="11" a="1"/>
  <c r="R81" i="11" a="1"/>
  <c r="R80" i="11" a="1"/>
  <c r="R79" i="11" a="1"/>
  <c r="R78" i="11" a="1"/>
  <c r="R77" i="11" a="1"/>
  <c r="R76" i="11" a="1"/>
  <c r="R75" i="11" a="1"/>
  <c r="R74" i="11" a="1"/>
  <c r="R73" i="11" a="1"/>
  <c r="R72" i="11" a="1"/>
  <c r="R71" i="11" a="1"/>
  <c r="R70" i="11" a="1"/>
  <c r="R69" i="11" a="1"/>
  <c r="R68" i="11" a="1"/>
  <c r="N68" i="11"/>
  <c r="R67" i="11" a="1"/>
  <c r="N67" i="11"/>
  <c r="R66" i="11" a="1"/>
  <c r="N66" i="11"/>
  <c r="R65" i="11" a="1"/>
  <c r="N65" i="11"/>
  <c r="R64" i="11" a="1"/>
  <c r="N64" i="11"/>
  <c r="R63" i="11" a="1"/>
  <c r="N63" i="11"/>
  <c r="R62" i="11" a="1"/>
  <c r="N62" i="11"/>
  <c r="R61" i="11" a="1"/>
  <c r="N61" i="11"/>
  <c r="R60" i="11" a="1"/>
  <c r="N60" i="11"/>
  <c r="R59" i="11" a="1"/>
  <c r="N59" i="11"/>
  <c r="R58" i="11" a="1"/>
  <c r="N58" i="11"/>
  <c r="R57" i="11" a="1"/>
  <c r="N57" i="11"/>
  <c r="P63" i="11" a="1"/>
  <c r="P78" i="11" a="1"/>
  <c r="P82" i="11" a="1"/>
  <c r="P65" i="11" a="1"/>
  <c r="P75" i="11" a="1"/>
  <c r="P66" i="11" a="1"/>
  <c r="P74" i="11" a="1"/>
  <c r="P70" i="11" a="1"/>
  <c r="P83" i="11" a="1"/>
  <c r="P79" i="11" a="1"/>
  <c r="P71" i="11" a="1"/>
  <c r="P62" i="11" a="1"/>
  <c r="P67" i="11" a="1"/>
  <c r="P59" i="11" a="1"/>
  <c r="P76" i="11" a="1"/>
  <c r="P68" i="11" a="1"/>
  <c r="P84" i="11" a="1"/>
  <c r="P80" i="11" a="1"/>
  <c r="P72" i="11" a="1"/>
  <c r="P60" i="11" a="1"/>
  <c r="P69" i="11" a="1"/>
  <c r="P61" i="11" a="1"/>
  <c r="P73" i="11" a="1"/>
  <c r="P81" i="11" a="1"/>
  <c r="P77" i="11" a="1"/>
  <c r="P64" i="11" a="1"/>
  <c r="O26" i="11"/>
  <c r="O28" i="11"/>
  <c r="O24" i="11"/>
  <c r="O34" i="11"/>
  <c r="O35" i="11"/>
  <c r="O39" i="11"/>
  <c r="P64" i="11" l="1"/>
  <c r="P77" i="11"/>
  <c r="P81" i="11"/>
  <c r="P73" i="11"/>
  <c r="P61" i="11"/>
  <c r="P69" i="11"/>
  <c r="P60" i="11"/>
  <c r="P72" i="11"/>
  <c r="P80" i="11"/>
  <c r="P84" i="11"/>
  <c r="P68" i="11"/>
  <c r="P76" i="11"/>
  <c r="P59" i="11"/>
  <c r="P67" i="11"/>
  <c r="P62" i="11"/>
  <c r="P71" i="11"/>
  <c r="P79" i="11"/>
  <c r="P83" i="11"/>
  <c r="P70" i="11"/>
  <c r="P74" i="11"/>
  <c r="P66" i="11"/>
  <c r="P75" i="11"/>
  <c r="P65" i="11"/>
  <c r="P82" i="11"/>
  <c r="P78" i="11"/>
  <c r="P63" i="11"/>
  <c r="E1" i="11" l="1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" i="4"/>
  <c r="X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G1" i="11"/>
  <c r="H1" i="11" s="1" a="1"/>
  <c r="H1" i="11" s="1"/>
  <c r="O27" i="11"/>
  <c r="O25" i="11"/>
  <c r="O38" i="11"/>
  <c r="O32" i="11"/>
  <c r="O41" i="11"/>
  <c r="O33" i="11"/>
  <c r="O37" i="11"/>
  <c r="O29" i="11"/>
  <c r="O40" i="11"/>
  <c r="O36" i="11"/>
  <c r="O42" i="11"/>
  <c r="R33" i="11" l="1"/>
  <c r="R36" i="11"/>
  <c r="R34" i="11"/>
  <c r="R35" i="11"/>
  <c r="O31" i="11"/>
  <c r="O44" i="11"/>
  <c r="O43" i="11" a="1"/>
  <c r="O43" i="11" s="1"/>
  <c r="O30" i="11" a="1"/>
  <c r="O30" i="11" s="1"/>
  <c r="E2" i="11"/>
  <c r="O18" i="11"/>
  <c r="O17" i="11"/>
  <c r="O16" i="11"/>
  <c r="O15" i="11"/>
  <c r="P18" i="11"/>
  <c r="P17" i="11"/>
  <c r="P16" i="11"/>
  <c r="P15" i="11"/>
  <c r="P14" i="11"/>
  <c r="P13" i="11"/>
  <c r="P12" i="11"/>
  <c r="P11" i="11"/>
  <c r="P8" i="11"/>
  <c r="P10" i="11"/>
  <c r="P9" i="11"/>
  <c r="P7" i="11"/>
  <c r="O14" i="11"/>
  <c r="O13" i="11"/>
  <c r="O12" i="11"/>
  <c r="O11" i="11"/>
  <c r="O8" i="11"/>
  <c r="O10" i="11"/>
  <c r="O9" i="11"/>
  <c r="O7" i="11"/>
  <c r="Q66" i="11" a="1"/>
  <c r="Q73" i="11" a="1"/>
  <c r="Q80" i="11" a="1"/>
  <c r="Q83" i="11" a="1"/>
  <c r="Q78" i="11" a="1"/>
  <c r="Q81" i="11" a="1"/>
  <c r="Q84" i="11" a="1"/>
  <c r="Q79" i="11" a="1"/>
  <c r="Q82" i="11" a="1"/>
  <c r="Q75" i="11" a="1"/>
  <c r="Q71" i="11" a="1"/>
  <c r="Q57" i="11" a="1"/>
  <c r="Q58" i="11" a="1"/>
  <c r="Q69" i="11" a="1"/>
  <c r="Q64" i="11" a="1"/>
  <c r="Q65" i="11" a="1"/>
  <c r="Q74" i="11" a="1"/>
  <c r="Q77" i="11" a="1"/>
  <c r="Q68" i="11" a="1"/>
  <c r="Q63" i="11" a="1"/>
  <c r="Q61" i="11" a="1"/>
  <c r="Q76" i="11" a="1"/>
  <c r="Q70" i="11" a="1"/>
  <c r="Q60" i="11" a="1"/>
  <c r="Q59" i="11" a="1"/>
  <c r="Q62" i="11" a="1"/>
  <c r="Q72" i="11" a="1"/>
  <c r="Q67" i="11" a="1"/>
  <c r="N26" i="11" l="1"/>
  <c r="AE30" i="11" a="1"/>
  <c r="AE30" i="11" s="1"/>
  <c r="AE29" i="11" a="1"/>
  <c r="AE29" i="11" s="1"/>
  <c r="AE28" i="11" a="1"/>
  <c r="AE28" i="11" s="1"/>
  <c r="AE27" i="11" a="1"/>
  <c r="AE27" i="11" s="1"/>
  <c r="AE26" i="11" a="1"/>
  <c r="AE26" i="11" s="1"/>
  <c r="AE25" i="11" a="1"/>
  <c r="AE25" i="11" s="1"/>
  <c r="Q65" i="11"/>
  <c r="Q57" i="11"/>
  <c r="Q79" i="11"/>
  <c r="Q83" i="11"/>
  <c r="Q67" i="11"/>
  <c r="Q59" i="11"/>
  <c r="Q76" i="11"/>
  <c r="Q68" i="11"/>
  <c r="Q64" i="11"/>
  <c r="Q71" i="11"/>
  <c r="Q84" i="11"/>
  <c r="Q80" i="11"/>
  <c r="Q72" i="11"/>
  <c r="Q60" i="11"/>
  <c r="Q61" i="11"/>
  <c r="Q77" i="11"/>
  <c r="Q69" i="11"/>
  <c r="Q75" i="11"/>
  <c r="Q81" i="11"/>
  <c r="Q73" i="11"/>
  <c r="Q62" i="11"/>
  <c r="Q70" i="11"/>
  <c r="Q63" i="11"/>
  <c r="Q74" i="11"/>
  <c r="Q58" i="11"/>
  <c r="Q82" i="11"/>
  <c r="Q78" i="11"/>
  <c r="Q66" i="11"/>
  <c r="O87" i="11" a="1"/>
  <c r="O87" i="11" s="1"/>
  <c r="O86" i="11" a="1"/>
  <c r="O86" i="11" s="1"/>
  <c r="O85" i="11" a="1"/>
  <c r="O85" i="11" s="1"/>
  <c r="AN55" i="11" s="1"/>
  <c r="N33" i="11"/>
  <c r="N34" i="11"/>
  <c r="N36" i="11"/>
  <c r="T26" i="11" s="1"/>
  <c r="N42" i="11"/>
  <c r="N43" i="11"/>
  <c r="U25" i="11" s="1"/>
  <c r="N30" i="11"/>
  <c r="N32" i="11"/>
  <c r="N29" i="11"/>
  <c r="N28" i="11"/>
  <c r="N38" i="11"/>
  <c r="N27" i="11"/>
  <c r="N37" i="11"/>
  <c r="N25" i="11"/>
  <c r="N40" i="11"/>
  <c r="N41" i="11"/>
  <c r="N24" i="11"/>
  <c r="V17" i="11" a="1"/>
  <c r="V17" i="11" s="1"/>
  <c r="V16" i="11" a="1"/>
  <c r="V16" i="11" s="1"/>
  <c r="U17" i="11"/>
  <c r="U16" i="11"/>
  <c r="Q15" i="11"/>
  <c r="R17" i="11"/>
  <c r="Q18" i="11"/>
  <c r="R16" i="11"/>
  <c r="R14" i="11"/>
  <c r="Q16" i="11"/>
  <c r="R18" i="11"/>
  <c r="Q17" i="11"/>
  <c r="R15" i="11"/>
  <c r="Q14" i="11"/>
  <c r="Q13" i="11"/>
  <c r="R10" i="11"/>
  <c r="R8" i="11"/>
  <c r="Q11" i="11"/>
  <c r="R12" i="11"/>
  <c r="Q9" i="11"/>
  <c r="Q7" i="11"/>
  <c r="R13" i="11"/>
  <c r="R11" i="11"/>
  <c r="Q12" i="11"/>
  <c r="Q8" i="11"/>
  <c r="Q10" i="11"/>
  <c r="R7" i="11"/>
  <c r="V7" i="11" s="1"/>
  <c r="V12" i="11" s="1"/>
  <c r="R9" i="11"/>
  <c r="P87" i="11" a="1"/>
  <c r="Q87" i="11" a="1"/>
  <c r="Q85" i="11" a="1"/>
  <c r="P86" i="11" a="1"/>
  <c r="AL55" i="11" l="1"/>
  <c r="Q25" i="11"/>
  <c r="Q26" i="11"/>
  <c r="Q24" i="11"/>
  <c r="AK55" i="11"/>
  <c r="AF24" i="11"/>
  <c r="AH26" i="11" s="1"/>
  <c r="AM55" i="11"/>
  <c r="AK56" i="11"/>
  <c r="M1" i="11" a="1"/>
  <c r="M1" i="11" s="1"/>
  <c r="U24" i="11"/>
  <c r="U26" i="11"/>
  <c r="Q87" i="11"/>
  <c r="P87" i="11"/>
  <c r="Q85" i="11"/>
  <c r="P86" i="11"/>
  <c r="T24" i="11"/>
  <c r="T25" i="11"/>
  <c r="N31" i="11"/>
  <c r="S24" i="11"/>
  <c r="S25" i="11"/>
  <c r="S26" i="11"/>
  <c r="N44" i="11"/>
  <c r="R25" i="11"/>
  <c r="R26" i="11"/>
  <c r="R24" i="11"/>
  <c r="W16" i="11"/>
  <c r="U7" i="11"/>
  <c r="U12" i="11" s="1"/>
  <c r="P85" i="11" a="1"/>
  <c r="Q86" i="11" a="1"/>
  <c r="Q86" i="11" l="1"/>
  <c r="P85" i="11"/>
  <c r="P88" i="11" s="1"/>
  <c r="Q88" i="11"/>
  <c r="AP55" i="11"/>
  <c r="AP56" i="11" s="1"/>
  <c r="AQ55" i="11"/>
  <c r="AQ56" i="11" s="1"/>
  <c r="AO55" i="11"/>
  <c r="AO56" i="11" s="1"/>
  <c r="AH25" i="11"/>
  <c r="AF28" i="11"/>
  <c r="AH30" i="11"/>
  <c r="AJ25" i="11"/>
  <c r="AH29" i="11"/>
  <c r="AJ28" i="11"/>
  <c r="AJ27" i="11"/>
  <c r="AG30" i="11"/>
  <c r="AI27" i="11"/>
  <c r="AF30" i="11"/>
  <c r="AH27" i="11"/>
  <c r="AF25" i="11"/>
  <c r="AJ30" i="11"/>
  <c r="AF26" i="11"/>
  <c r="AI25" i="11"/>
  <c r="AI29" i="11"/>
  <c r="AH28" i="11"/>
  <c r="AG26" i="11"/>
  <c r="AG28" i="11"/>
  <c r="AI28" i="11"/>
  <c r="AG25" i="11"/>
  <c r="AF29" i="11"/>
  <c r="AG27" i="11"/>
  <c r="AI26" i="11"/>
  <c r="AG29" i="11"/>
  <c r="AJ26" i="11"/>
  <c r="AI30" i="11"/>
  <c r="AJ29" i="11"/>
  <c r="AF27" i="11"/>
  <c r="P89" i="11" l="1"/>
  <c r="Q89" i="11" s="1"/>
  <c r="AH31" i="11"/>
  <c r="AF31" i="11"/>
  <c r="AJ31" i="11"/>
  <c r="AI31" i="11"/>
  <c r="AG31" i="11"/>
  <c r="P90" i="11" l="1"/>
  <c r="Q90" i="11" s="1"/>
  <c r="P91" i="11"/>
  <c r="Q91" i="11" s="1"/>
  <c r="R76" i="11"/>
  <c r="R69" i="11"/>
  <c r="R70" i="11"/>
  <c r="R74" i="11"/>
  <c r="R63" i="11"/>
  <c r="R77" i="11"/>
  <c r="R61" i="11"/>
  <c r="R82" i="11"/>
  <c r="R75" i="11"/>
  <c r="R65" i="11"/>
  <c r="R78" i="11"/>
  <c r="R66" i="11"/>
  <c r="R68" i="11"/>
  <c r="R86" i="11"/>
  <c r="R62" i="11"/>
  <c r="R73" i="11"/>
  <c r="R59" i="11"/>
  <c r="R71" i="11"/>
  <c r="R72" i="11"/>
  <c r="R81" i="11"/>
  <c r="R83" i="11"/>
  <c r="R79" i="11"/>
  <c r="R80" i="11"/>
  <c r="R64" i="11"/>
  <c r="R87" i="11"/>
  <c r="R84" i="11"/>
  <c r="R60" i="11"/>
  <c r="R85" i="11"/>
  <c r="R67" i="11"/>
  <c r="R57" i="11" l="1"/>
  <c r="R5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<sst xmlns="http://schemas.openxmlformats.org/spreadsheetml/2006/main" count="663" uniqueCount="220">
  <si>
    <t>Fecha</t>
  </si>
  <si>
    <t>2000</t>
  </si>
  <si>
    <t>Categoría de Gasto</t>
  </si>
  <si>
    <t>Presupuesto Planificado</t>
  </si>
  <si>
    <t>Gasto Real</t>
  </si>
  <si>
    <t>Diferencia</t>
  </si>
  <si>
    <t>Vivienda</t>
  </si>
  <si>
    <t>1000</t>
  </si>
  <si>
    <t>900</t>
  </si>
  <si>
    <t>-100</t>
  </si>
  <si>
    <t>Transporte</t>
  </si>
  <si>
    <t>500</t>
  </si>
  <si>
    <t>550</t>
  </si>
  <si>
    <t>50</t>
  </si>
  <si>
    <t>Entretenimiento</t>
  </si>
  <si>
    <t>200</t>
  </si>
  <si>
    <t>150</t>
  </si>
  <si>
    <t>-50</t>
  </si>
  <si>
    <t>Año</t>
  </si>
  <si>
    <t>Salario</t>
  </si>
  <si>
    <t>Otros</t>
  </si>
  <si>
    <t>Descripción</t>
  </si>
  <si>
    <t>1500</t>
  </si>
  <si>
    <t>40</t>
  </si>
  <si>
    <t>Medicamentos</t>
  </si>
  <si>
    <t>20</t>
  </si>
  <si>
    <t>Transporte público</t>
  </si>
  <si>
    <t>30</t>
  </si>
  <si>
    <t>Saldo Actual</t>
  </si>
  <si>
    <t>Tipo de Inversión</t>
  </si>
  <si>
    <t>Cantidad Invertida</t>
  </si>
  <si>
    <t>Valor Actual</t>
  </si>
  <si>
    <t>Ganancia/Pérdida</t>
  </si>
  <si>
    <t>Acciones</t>
  </si>
  <si>
    <t>Apple Inc.</t>
  </si>
  <si>
    <t>$1000</t>
  </si>
  <si>
    <t>$1200</t>
  </si>
  <si>
    <t>$200</t>
  </si>
  <si>
    <t>Bonos</t>
  </si>
  <si>
    <t>Gobierno de Estados Unidos</t>
  </si>
  <si>
    <t>$5000</t>
  </si>
  <si>
    <t>$5200</t>
  </si>
  <si>
    <t>Fondos Mutuos</t>
  </si>
  <si>
    <t>Fidelity Contrafund</t>
  </si>
  <si>
    <t>$2000</t>
  </si>
  <si>
    <t>$2200</t>
  </si>
  <si>
    <t>Fecha de Compra</t>
  </si>
  <si>
    <t>Nombre de la Empresa</t>
  </si>
  <si>
    <t>Símbolo de Acciones</t>
  </si>
  <si>
    <t>Cantidad de Acciones</t>
  </si>
  <si>
    <t>Precio de Compra por Acción</t>
  </si>
  <si>
    <t>Valor Actual por Acción</t>
  </si>
  <si>
    <t>Valor Total de la Inversión</t>
  </si>
  <si>
    <t>Dividendos Anuales por Acción</t>
  </si>
  <si>
    <t>Total de Dividendos Anuales</t>
  </si>
  <si>
    <t>Última Fecha de Dividendos</t>
  </si>
  <si>
    <t>Rendimiento de Dividendos</t>
  </si>
  <si>
    <t>2020-01-01</t>
  </si>
  <si>
    <t>AAPL</t>
  </si>
  <si>
    <t>100</t>
  </si>
  <si>
    <t>175</t>
  </si>
  <si>
    <t>17500</t>
  </si>
  <si>
    <t>2</t>
  </si>
  <si>
    <t>2021-01-01</t>
  </si>
  <si>
    <t>0.011428571</t>
  </si>
  <si>
    <t>2019-05-15</t>
  </si>
  <si>
    <t>Microsoft Corporation</t>
  </si>
  <si>
    <t>MSFT</t>
  </si>
  <si>
    <t>120</t>
  </si>
  <si>
    <t>130</t>
  </si>
  <si>
    <t>6500</t>
  </si>
  <si>
    <t>1.5</t>
  </si>
  <si>
    <t>75</t>
  </si>
  <si>
    <t>2020-12-15</t>
  </si>
  <si>
    <t>0.011538462</t>
  </si>
  <si>
    <t>2020-03-10</t>
  </si>
  <si>
    <t>Amazon.com, Inc.</t>
  </si>
  <si>
    <t>AMZN</t>
  </si>
  <si>
    <t>2200</t>
  </si>
  <si>
    <t>44000</t>
  </si>
  <si>
    <t>0.5</t>
  </si>
  <si>
    <t>10</t>
  </si>
  <si>
    <t>2021-02-28</t>
  </si>
  <si>
    <t>0.000227273</t>
  </si>
  <si>
    <t>2018-11-20</t>
  </si>
  <si>
    <t>Google LLC</t>
  </si>
  <si>
    <t>GOOGL</t>
  </si>
  <si>
    <t>1100</t>
  </si>
  <si>
    <t>33000</t>
  </si>
  <si>
    <t>1</t>
  </si>
  <si>
    <t>2020-11-20</t>
  </si>
  <si>
    <t>0.000909091</t>
  </si>
  <si>
    <t>2019-09-05</t>
  </si>
  <si>
    <t>Facebook, Inc.</t>
  </si>
  <si>
    <t>FB</t>
  </si>
  <si>
    <t>180</t>
  </si>
  <si>
    <t>8000</t>
  </si>
  <si>
    <t>1.2</t>
  </si>
  <si>
    <t>48</t>
  </si>
  <si>
    <t>2020-09-05</t>
  </si>
  <si>
    <t>0.006</t>
  </si>
  <si>
    <t>2020-07-12</t>
  </si>
  <si>
    <t>Tesla, Inc.</t>
  </si>
  <si>
    <t>TSLA</t>
  </si>
  <si>
    <t>1700</t>
  </si>
  <si>
    <t>17000</t>
  </si>
  <si>
    <t>0.8</t>
  </si>
  <si>
    <t>8</t>
  </si>
  <si>
    <t>2021-07-12</t>
  </si>
  <si>
    <t>0.000470588</t>
  </si>
  <si>
    <t>Total general</t>
  </si>
  <si>
    <t>RowID</t>
  </si>
  <si>
    <t>ENERO</t>
  </si>
  <si>
    <t>Mes</t>
  </si>
  <si>
    <t>Día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</si>
  <si>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</si>
  <si>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</si>
  <si>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</si>
  <si>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</si>
  <si>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</si>
  <si>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</si>
  <si>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</si>
  <si>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</si>
  <si>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</si>
  <si>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</si>
  <si>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</si>
  <si>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Cursos de formación</t>
  </si>
  <si>
    <t>móvil</t>
  </si>
  <si>
    <t>Comida</t>
  </si>
  <si>
    <t>Internet y TV</t>
  </si>
  <si>
    <t>Gastos Casa
 (productos, etc)</t>
  </si>
  <si>
    <t>Ropa y calzado</t>
  </si>
  <si>
    <t>Gimnasio</t>
  </si>
  <si>
    <t>Peluquería</t>
  </si>
  <si>
    <t>GASTOS</t>
  </si>
  <si>
    <t>Inversiones</t>
  </si>
  <si>
    <t>Dividendos</t>
  </si>
  <si>
    <t>INGRESOS</t>
  </si>
  <si>
    <t>Intereses</t>
  </si>
  <si>
    <t>Criptomonedas</t>
  </si>
  <si>
    <t>Ingresos</t>
  </si>
  <si>
    <t>Gastos</t>
  </si>
  <si>
    <t>Dashboard</t>
  </si>
  <si>
    <t>Calendar</t>
  </si>
  <si>
    <t>№</t>
  </si>
  <si>
    <t>X</t>
  </si>
  <si>
    <t>Suma de Cursos de formación</t>
  </si>
  <si>
    <t>Suma de Transporte público</t>
  </si>
  <si>
    <t>Suma de Comida</t>
  </si>
  <si>
    <t>Suma de Gastos Casa
 (productos, etc)</t>
  </si>
  <si>
    <t>Suma de Gimnasio</t>
  </si>
  <si>
    <t>Suma de Medicamentos</t>
  </si>
  <si>
    <t>Suma de Peluquería</t>
  </si>
  <si>
    <t>Suma de Otros</t>
  </si>
  <si>
    <t>Suma de Salario</t>
  </si>
  <si>
    <t>Suma de Inversiones</t>
  </si>
  <si>
    <t>Suma de Dividendos</t>
  </si>
  <si>
    <t>Suma de Criptomonedas</t>
  </si>
  <si>
    <t>Suma de Ingresos</t>
  </si>
  <si>
    <t>Suma de Gastos</t>
  </si>
  <si>
    <t>Seleccionamos el mes y obtenemos la suma de valores del día y el total general, es decir, la suma de elementos de todos los dias del mes</t>
  </si>
  <si>
    <t>Dia</t>
  </si>
  <si>
    <t>Balance:</t>
  </si>
  <si>
    <t>Cálculo de Ingresos y Gastos</t>
  </si>
  <si>
    <t>Ratio Ingresos</t>
  </si>
  <si>
    <t>Ratio Gastos</t>
  </si>
  <si>
    <t>Ratio de Ingresos/Gastos</t>
  </si>
  <si>
    <t>Mes Seleccionado DashBoard</t>
  </si>
  <si>
    <t>Y</t>
  </si>
  <si>
    <t>Cursores Gráfica Ingresos/Gastos</t>
  </si>
  <si>
    <t>Resta</t>
  </si>
  <si>
    <t>Budget Plan</t>
  </si>
  <si>
    <t>Pie Chart</t>
  </si>
  <si>
    <t>Otros (Ingresos)</t>
  </si>
  <si>
    <t>Ingresos Totales</t>
  </si>
  <si>
    <t>Gastos Totales</t>
  </si>
  <si>
    <t>Ingresos - Salario e Inversiones</t>
  </si>
  <si>
    <t>Gastos-Prestamos y Comida</t>
  </si>
  <si>
    <t xml:space="preserve"> </t>
  </si>
  <si>
    <t>back</t>
  </si>
  <si>
    <t>Total</t>
  </si>
  <si>
    <t>Ratio Budget</t>
  </si>
  <si>
    <t>Lable</t>
  </si>
  <si>
    <t>1ERAS GRÁFICAS GASTOS/INGRESOS</t>
  </si>
  <si>
    <t>Toal Inversiones</t>
  </si>
  <si>
    <t>Ropa y Calzado</t>
  </si>
  <si>
    <t>Suma de Ropa y calzado</t>
  </si>
  <si>
    <t>GRÁFICA GASTOS CIRCULOS</t>
  </si>
  <si>
    <t>Alquiler</t>
  </si>
  <si>
    <t>Ropa-Casa</t>
  </si>
  <si>
    <t>Prestamos = Alquiler+Luz y Agua</t>
  </si>
  <si>
    <t>Suma de Alquiler</t>
  </si>
  <si>
    <t>GRÁFICO METAS</t>
  </si>
  <si>
    <t>Meta Baja</t>
  </si>
  <si>
    <t>Meta Media</t>
  </si>
  <si>
    <t>Meta Alta</t>
  </si>
  <si>
    <t>Metas Saldo Cuenta</t>
  </si>
  <si>
    <t>Metas</t>
  </si>
  <si>
    <t>z</t>
  </si>
  <si>
    <t>Progreso hasta ahora</t>
  </si>
  <si>
    <t>Progreso Meta Media</t>
  </si>
  <si>
    <t>Progreso Meta Baja</t>
  </si>
  <si>
    <t>Progreso Meta Alta</t>
  </si>
  <si>
    <t>Meta Baja (5k)</t>
  </si>
  <si>
    <t>Meta Media (10k)</t>
  </si>
  <si>
    <t>Meta Alta (15k)</t>
  </si>
  <si>
    <t>% progreso Meta 1</t>
  </si>
  <si>
    <t>% progreso Meta 2</t>
  </si>
  <si>
    <t>% progreso Meta 3</t>
  </si>
  <si>
    <t>% Progreso</t>
  </si>
  <si>
    <t>Alquiler+Luz/Agua</t>
  </si>
  <si>
    <t>Intereses
 (fondos inversion, etc)</t>
  </si>
  <si>
    <t xml:space="preserve"> * En Alquiler Meto también Gasto Agua+Luz etc</t>
  </si>
  <si>
    <t>Cuenta de móvil</t>
  </si>
  <si>
    <t>Cuenta de Internet y TV</t>
  </si>
  <si>
    <t>Suma de Intereses
 (fondos inversion, etc)</t>
  </si>
  <si>
    <t>Suma de Otros (Ingresos)</t>
  </si>
  <si>
    <t>Presupuesto Ingreso</t>
  </si>
  <si>
    <t>Presupuesto Gasto</t>
  </si>
  <si>
    <t>GRÁFICO 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</si>
</sst>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/mm/yyyy"/>
    <numFmt numFmtId="165" formatCode="_-[$$-409]* #,##0.00_ ;_-[$$-409]* \-#,##0.00\ ;_-[$$-409]* &quot;-&quot;??_ ;_-@_ "/>
    <numFmt numFmtId="166" formatCode="0.0%"/>
    <numFmt numFmtId="167" formatCode="_-[$$-409]* #,##0_ ;_-[$$-409]* \-#,##0\ ;_-[$$-409]* &quot;-&quot;??_ ;_-@_ "/>
    <numFmt numFmtId="168" formatCode="_-[$€-2]\ * #,##0.00_-;\-[$€-2]\ * #,##0.00_-;_-[$€-2]\ * &quot;-&quot;??_-;_-@_-"/>
    <numFmt numFmtId="169" formatCode="_-[$€-2]\ * #,##0_-;\-[$€-2]\ * #,##0_-;_-[$€-2]\ * &quot;-&quot;??_-;_-@_-"/>
    <numFmt numFmtId="170" formatCode="_-* #,##0\ [$€-40A]_-;\-* #,##0\ [$€-40A]_-;_-* &quot;-&quot;??\ [$€-40A]_-;_-@_-"/>
  </numFmts>
  <fonts count="1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1"/>
      <color theme="1"/>
      <name val="Verdana"/>
      <family val="2"/>
      <charset val="204"/>
      <scheme val="minor"/>
    </font>
    <font>
      <b/>
      <sz val="10"/>
      <color rgb="FF000000"/>
      <name val="Verdana"/>
      <family val="2"/>
      <scheme val="minor"/>
    </font>
    <font>
      <b/>
      <sz val="11"/>
      <color rgb="FF000000"/>
      <name val="Verdana"/>
      <family val="2"/>
      <scheme val="minor"/>
    </font>
    <font>
      <sz val="72"/>
      <color rgb="FF000000"/>
      <name val="Verdana (Cuerpo)"/>
    </font>
    <font>
      <sz val="72"/>
      <color rgb="FF000000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theme="1"/>
      <name val="Verdana"/>
      <family val="2"/>
      <scheme val="minor"/>
    </font>
    <font>
      <b/>
      <sz val="14"/>
      <color rgb="FF000000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6"/>
      <color rgb="FF000000"/>
      <name val="Verdana"/>
      <family val="2"/>
      <scheme val="minor"/>
    </font>
    <font>
      <sz val="16"/>
      <color theme="1"/>
      <name val="Verdana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905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1C1C1"/>
        <bgColor indexed="64"/>
      </patternFill>
    </fill>
  </fills>
  <borders count="2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0" xfId="0" applyFont="1"/>
    <xf numFmtId="9" fontId="0" fillId="0" borderId="0" xfId="1" applyFont="1"/>
    <xf numFmtId="0" fontId="9" fillId="0" borderId="0" xfId="0" applyFont="1"/>
    <xf numFmtId="0" fontId="10" fillId="0" borderId="9" xfId="0" applyFont="1" applyBorder="1" applyAlignment="1">
      <alignment horizontal="center"/>
    </xf>
    <xf numFmtId="0" fontId="11" fillId="0" borderId="9" xfId="0" applyFont="1" applyBorder="1"/>
    <xf numFmtId="0" fontId="9" fillId="0" borderId="1" xfId="0" pivotButton="1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2" xfId="0" applyFont="1" applyBorder="1"/>
    <xf numFmtId="0" fontId="9" fillId="4" borderId="9" xfId="0" applyFont="1" applyFill="1" applyBorder="1"/>
    <xf numFmtId="0" fontId="11" fillId="0" borderId="0" xfId="0" applyFont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1" xfId="0" applyFont="1" applyFill="1" applyBorder="1"/>
    <xf numFmtId="0" fontId="9" fillId="0" borderId="10" xfId="0" pivotButton="1" applyFont="1" applyBorder="1"/>
    <xf numFmtId="0" fontId="9" fillId="0" borderId="10" xfId="0" applyFont="1" applyBorder="1" applyAlignment="1">
      <alignment horizontal="left"/>
    </xf>
    <xf numFmtId="0" fontId="4" fillId="0" borderId="15" xfId="0" applyFont="1" applyBorder="1"/>
    <xf numFmtId="0" fontId="11" fillId="0" borderId="0" xfId="0" applyFont="1"/>
    <xf numFmtId="0" fontId="4" fillId="5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67" fontId="0" fillId="0" borderId="0" xfId="0" applyNumberFormat="1"/>
    <xf numFmtId="0" fontId="9" fillId="0" borderId="0" xfId="0" applyFont="1" applyAlignment="1">
      <alignment horizontal="center"/>
    </xf>
    <xf numFmtId="0" fontId="0" fillId="6" borderId="16" xfId="0" applyFill="1" applyBorder="1" applyAlignment="1">
      <alignment horizontal="center"/>
    </xf>
    <xf numFmtId="9" fontId="6" fillId="6" borderId="18" xfId="1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9" fontId="6" fillId="6" borderId="9" xfId="1" applyFont="1" applyFill="1" applyBorder="1" applyAlignment="1">
      <alignment horizontal="center" vertical="center"/>
    </xf>
    <xf numFmtId="0" fontId="0" fillId="6" borderId="9" xfId="0" applyFill="1" applyBorder="1"/>
    <xf numFmtId="0" fontId="2" fillId="6" borderId="9" xfId="0" applyFont="1" applyFill="1" applyBorder="1" applyAlignment="1">
      <alignment horizontal="right"/>
    </xf>
    <xf numFmtId="9" fontId="0" fillId="6" borderId="9" xfId="1" applyFont="1" applyFill="1" applyBorder="1"/>
    <xf numFmtId="166" fontId="0" fillId="6" borderId="9" xfId="1" applyNumberFormat="1" applyFont="1" applyFill="1" applyBorder="1"/>
    <xf numFmtId="0" fontId="5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9" fontId="0" fillId="6" borderId="0" xfId="1" applyFont="1" applyFill="1" applyBorder="1"/>
    <xf numFmtId="0" fontId="0" fillId="6" borderId="0" xfId="0" applyFill="1"/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right" vertical="center"/>
    </xf>
    <xf numFmtId="167" fontId="0" fillId="6" borderId="9" xfId="0" applyNumberFormat="1" applyFill="1" applyBorder="1"/>
    <xf numFmtId="168" fontId="9" fillId="0" borderId="9" xfId="0" applyNumberFormat="1" applyFont="1" applyBorder="1"/>
    <xf numFmtId="165" fontId="9" fillId="0" borderId="0" xfId="0" applyNumberFormat="1" applyFont="1"/>
    <xf numFmtId="0" fontId="12" fillId="0" borderId="0" xfId="0" applyFont="1" applyAlignment="1">
      <alignment horizontal="center"/>
    </xf>
    <xf numFmtId="0" fontId="0" fillId="6" borderId="15" xfId="0" applyFill="1" applyBorder="1"/>
    <xf numFmtId="0" fontId="0" fillId="6" borderId="8" xfId="0" applyFill="1" applyBorder="1"/>
    <xf numFmtId="0" fontId="2" fillId="6" borderId="9" xfId="0" applyFont="1" applyFill="1" applyBorder="1"/>
    <xf numFmtId="0" fontId="9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right"/>
    </xf>
    <xf numFmtId="9" fontId="0" fillId="2" borderId="9" xfId="0" applyNumberFormat="1" applyFill="1" applyBorder="1"/>
    <xf numFmtId="0" fontId="2" fillId="2" borderId="9" xfId="0" applyFont="1" applyFill="1" applyBorder="1" applyAlignment="1">
      <alignment horizontal="right"/>
    </xf>
    <xf numFmtId="0" fontId="2" fillId="6" borderId="10" xfId="0" applyFont="1" applyFill="1" applyBorder="1" applyAlignment="1">
      <alignment horizontal="right"/>
    </xf>
    <xf numFmtId="9" fontId="0" fillId="6" borderId="9" xfId="0" applyNumberFormat="1" applyFill="1" applyBorder="1"/>
    <xf numFmtId="0" fontId="2" fillId="6" borderId="10" xfId="0" applyFont="1" applyFill="1" applyBorder="1" applyAlignment="1">
      <alignment horizontal="right" wrapText="1"/>
    </xf>
    <xf numFmtId="0" fontId="0" fillId="6" borderId="16" xfId="0" applyFill="1" applyBorder="1"/>
    <xf numFmtId="0" fontId="0" fillId="6" borderId="18" xfId="0" applyFill="1" applyBorder="1"/>
    <xf numFmtId="0" fontId="0" fillId="6" borderId="14" xfId="0" applyFill="1" applyBorder="1"/>
    <xf numFmtId="9" fontId="0" fillId="4" borderId="9" xfId="0" applyNumberFormat="1" applyFill="1" applyBorder="1"/>
    <xf numFmtId="9" fontId="0" fillId="7" borderId="9" xfId="0" applyNumberFormat="1" applyFill="1" applyBorder="1"/>
    <xf numFmtId="0" fontId="4" fillId="8" borderId="9" xfId="0" applyFont="1" applyFill="1" applyBorder="1" applyAlignment="1">
      <alignment horizontal="center"/>
    </xf>
    <xf numFmtId="0" fontId="4" fillId="8" borderId="9" xfId="0" applyFont="1" applyFill="1" applyBorder="1"/>
    <xf numFmtId="9" fontId="0" fillId="0" borderId="0" xfId="1" applyFont="1" applyAlignment="1">
      <alignment horizontal="center"/>
    </xf>
    <xf numFmtId="0" fontId="2" fillId="0" borderId="0" xfId="0" applyFont="1" applyAlignment="1">
      <alignment horizontal="right"/>
    </xf>
    <xf numFmtId="167" fontId="0" fillId="6" borderId="0" xfId="0" applyNumberFormat="1" applyFill="1"/>
    <xf numFmtId="9" fontId="0" fillId="6" borderId="0" xfId="1" applyFont="1" applyFill="1"/>
    <xf numFmtId="9" fontId="0" fillId="6" borderId="0" xfId="0" applyNumberFormat="1" applyFill="1"/>
    <xf numFmtId="0" fontId="0" fillId="6" borderId="17" xfId="0" applyFill="1" applyBorder="1"/>
    <xf numFmtId="0" fontId="0" fillId="6" borderId="13" xfId="0" applyFill="1" applyBorder="1"/>
    <xf numFmtId="0" fontId="0" fillId="6" borderId="19" xfId="0" applyFill="1" applyBorder="1"/>
    <xf numFmtId="0" fontId="4" fillId="6" borderId="0" xfId="0" applyFont="1" applyFill="1"/>
    <xf numFmtId="0" fontId="4" fillId="6" borderId="16" xfId="0" applyFont="1" applyFill="1" applyBorder="1"/>
    <xf numFmtId="0" fontId="4" fillId="6" borderId="14" xfId="0" applyFont="1" applyFill="1" applyBorder="1"/>
    <xf numFmtId="0" fontId="4" fillId="6" borderId="8" xfId="0" applyFont="1" applyFill="1" applyBorder="1"/>
    <xf numFmtId="9" fontId="0" fillId="6" borderId="0" xfId="1" applyFont="1" applyFill="1" applyAlignment="1">
      <alignment horizontal="center"/>
    </xf>
    <xf numFmtId="9" fontId="0" fillId="6" borderId="20" xfId="1" applyFont="1" applyFill="1" applyBorder="1"/>
    <xf numFmtId="0" fontId="0" fillId="9" borderId="0" xfId="0" applyFill="1"/>
    <xf numFmtId="0" fontId="2" fillId="9" borderId="0" xfId="0" applyFont="1" applyFill="1"/>
    <xf numFmtId="169" fontId="0" fillId="6" borderId="9" xfId="0" applyNumberFormat="1" applyFill="1" applyBorder="1"/>
    <xf numFmtId="169" fontId="0" fillId="6" borderId="9" xfId="1" applyNumberFormat="1" applyFont="1" applyFill="1" applyBorder="1"/>
    <xf numFmtId="169" fontId="0" fillId="2" borderId="9" xfId="1" applyNumberFormat="1" applyFont="1" applyFill="1" applyBorder="1"/>
    <xf numFmtId="0" fontId="9" fillId="7" borderId="9" xfId="0" applyFont="1" applyFill="1" applyBorder="1"/>
    <xf numFmtId="0" fontId="2" fillId="6" borderId="12" xfId="0" applyFont="1" applyFill="1" applyBorder="1"/>
    <xf numFmtId="169" fontId="0" fillId="6" borderId="12" xfId="0" applyNumberFormat="1" applyFill="1" applyBorder="1"/>
    <xf numFmtId="169" fontId="2" fillId="6" borderId="9" xfId="0" applyNumberFormat="1" applyFont="1" applyFill="1" applyBorder="1"/>
    <xf numFmtId="0" fontId="5" fillId="10" borderId="9" xfId="0" applyFont="1" applyFill="1" applyBorder="1"/>
    <xf numFmtId="9" fontId="0" fillId="6" borderId="16" xfId="0" applyNumberFormat="1" applyFill="1" applyBorder="1"/>
    <xf numFmtId="0" fontId="5" fillId="6" borderId="9" xfId="0" applyFont="1" applyFill="1" applyBorder="1"/>
    <xf numFmtId="9" fontId="0" fillId="0" borderId="0" xfId="1" applyFont="1" applyBorder="1"/>
    <xf numFmtId="9" fontId="2" fillId="6" borderId="9" xfId="0" applyNumberFormat="1" applyFont="1" applyFill="1" applyBorder="1"/>
    <xf numFmtId="0" fontId="2" fillId="6" borderId="15" xfId="0" applyFont="1" applyFill="1" applyBorder="1"/>
    <xf numFmtId="170" fontId="2" fillId="6" borderId="12" xfId="0" applyNumberFormat="1" applyFont="1" applyFill="1" applyBorder="1"/>
    <xf numFmtId="0" fontId="0" fillId="11" borderId="0" xfId="0" applyFill="1"/>
    <xf numFmtId="0" fontId="7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4" fillId="6" borderId="0" xfId="0" applyFont="1" applyFill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9" fontId="5" fillId="8" borderId="9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169" fontId="0" fillId="6" borderId="9" xfId="0" applyNumberForma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9" fontId="0" fillId="6" borderId="0" xfId="1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9" fontId="0" fillId="6" borderId="15" xfId="1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11" fillId="0" borderId="9" xfId="0" applyFont="1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9" xfId="0" applyFill="1" applyBorder="1"/>
    <xf numFmtId="0" fontId="9" fillId="0" borderId="5" xfId="0" applyNumberFormat="1" applyFont="1" applyBorder="1"/>
    <xf numFmtId="0" fontId="9" fillId="0" borderId="2" xfId="0" applyNumberFormat="1" applyFont="1" applyBorder="1"/>
    <xf numFmtId="0" fontId="9" fillId="0" borderId="7" xfId="0" applyNumberFormat="1" applyFont="1" applyBorder="1"/>
    <xf numFmtId="0" fontId="9" fillId="0" borderId="3" xfId="0" applyNumberFormat="1" applyFont="1" applyBorder="1"/>
    <xf numFmtId="0" fontId="9" fillId="4" borderId="11" xfId="0" applyNumberFormat="1" applyFont="1" applyFill="1" applyBorder="1"/>
    <xf numFmtId="0" fontId="9" fillId="4" borderId="9" xfId="0" applyNumberFormat="1" applyFont="1" applyFill="1" applyBorder="1"/>
    <xf numFmtId="0" fontId="9" fillId="2" borderId="6" xfId="0" applyNumberFormat="1" applyFont="1" applyFill="1" applyBorder="1"/>
    <xf numFmtId="0" fontId="9" fillId="2" borderId="4" xfId="0" applyNumberFormat="1" applyFont="1" applyFill="1" applyBorder="1"/>
    <xf numFmtId="0" fontId="9" fillId="7" borderId="9" xfId="0" applyNumberFormat="1" applyFont="1" applyFill="1" applyBorder="1"/>
    <xf numFmtId="0" fontId="0" fillId="0" borderId="17" xfId="0" applyBorder="1"/>
    <xf numFmtId="0" fontId="0" fillId="0" borderId="0" xfId="0"/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4" borderId="9" xfId="0" applyFill="1" applyBorder="1"/>
    <xf numFmtId="0" fontId="0" fillId="12" borderId="9" xfId="0" applyFill="1" applyBorder="1"/>
    <xf numFmtId="0" fontId="0" fillId="5" borderId="9" xfId="0" applyFill="1" applyBorder="1"/>
    <xf numFmtId="14" fontId="14" fillId="0" borderId="0" xfId="0" applyNumberFormat="1" applyFont="1"/>
    <xf numFmtId="0" fontId="15" fillId="0" borderId="9" xfId="0" applyFont="1" applyBorder="1" applyAlignment="1">
      <alignment horizontal="center" vertical="center"/>
    </xf>
    <xf numFmtId="0" fontId="0" fillId="3" borderId="20" xfId="0" applyFill="1" applyBorder="1"/>
    <xf numFmtId="0" fontId="0" fillId="4" borderId="20" xfId="0" applyFill="1" applyBorder="1"/>
    <xf numFmtId="0" fontId="0" fillId="12" borderId="20" xfId="0" applyFill="1" applyBorder="1"/>
    <xf numFmtId="0" fontId="0" fillId="5" borderId="20" xfId="0" applyFill="1" applyBorder="1"/>
    <xf numFmtId="0" fontId="0" fillId="0" borderId="8" xfId="0" applyBorder="1"/>
    <xf numFmtId="14" fontId="14" fillId="0" borderId="8" xfId="0" applyNumberFormat="1" applyFont="1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14" fontId="14" fillId="0" borderId="0" xfId="0" applyNumberFormat="1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5" xfId="0" applyBorder="1"/>
    <xf numFmtId="14" fontId="14" fillId="0" borderId="15" xfId="0" applyNumberFormat="1" applyFont="1" applyBorder="1"/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/>
    <xf numFmtId="0" fontId="0" fillId="6" borderId="0" xfId="0" applyFill="1" applyBorder="1"/>
  </cellXfs>
  <cellStyles count="2">
    <cellStyle name="Normal" xfId="0" builtinId="0"/>
    <cellStyle name="Porcentaje" xfId="1" builtinId="5"/>
  </cellStyles>
  <dxfs count="1074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905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905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905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905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905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ont>
        <sz val="14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732"/>
        </patternFill>
      </fill>
      <border diagonalDown="1">
        <left/>
        <right/>
        <top/>
        <bottom/>
        <diagonal style="hair">
          <color theme="4"/>
        </diagonal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 defaultTableStyle="TableStyleMedium2" defaultPivotStyle="PivotStyleLight16">
    <tableStyle name="Resumen General-style" pivot="0" count="2" xr9:uid="{00000000-0011-0000-FFFF-FFFF00000000}">
      <tableStyleElement type="firstRowStripe" dxfId="1073"/>
      <tableStyleElement type="secondRowStripe" dxfId="1072"/>
    </tableStyle>
    <tableStyle name="Ingresos Mensuales-style" pivot="0" count="3" xr9:uid="{00000000-0011-0000-FFFF-FFFF01000000}">
      <tableStyleElement type="headerRow" dxfId="1071"/>
      <tableStyleElement type="firstRowStripe" dxfId="1070"/>
      <tableStyleElement type="secondRowStripe" dxfId="1069"/>
    </tableStyle>
    <tableStyle name="Gastos Mensuales-style" pivot="0" count="2" xr9:uid="{00000000-0011-0000-FFFF-FFFF02000000}">
      <tableStyleElement type="firstRowStripe" dxfId="1068"/>
      <tableStyleElement type="secondRowStripe" dxfId="1067"/>
    </tableStyle>
    <tableStyle name="SlicerStyleLight1 2" pivot="0" table="0" count="10" xr9:uid="{D5B7AD29-6D21-414A-A9B6-FC98E700A349}">
      <tableStyleElement type="wholeTable" dxfId="1066"/>
      <tableStyleElement type="headerRow" dxfId="1065"/>
    </tableStyle>
  </tableStyles>
  <colors>
    <mruColors>
      <color rgb="FF009051"/>
      <color rgb="FFD883FF"/>
      <color rgb="FFAD27FE"/>
      <color rgb="FFC1C1C1"/>
      <color rgb="FFFFFFFF"/>
      <color rgb="FFBECDE5"/>
      <color rgb="FFEEF2F1"/>
      <color rgb="FF7A81FF"/>
      <color rgb="FFD25D94"/>
      <color rgb="FF521B93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0"/>
            <color theme="0"/>
          </font>
          <fill>
            <gradientFill degree="90">
              <stop position="0">
                <color rgb="FFF28F33"/>
              </stop>
              <stop position="1">
                <color rgb="FFFE2827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sz val="10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0"/>
            <color theme="0"/>
          </font>
          <fill>
            <gradientFill degree="90">
              <stop position="0">
                <color rgb="FFF28F33"/>
              </stop>
              <stop position="1">
                <color rgb="FFFE2827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10"/>
            <color theme="0" tint="-0.24994659260841701"/>
          </font>
          <fill>
            <patternFill patternType="solid">
              <fgColor rgb="FFFFFFFF"/>
              <bgColor rgb="FF242732"/>
            </patternFill>
          </fill>
          <border>
            <left style="thin">
              <color theme="1" tint="0.34998626667073579"/>
            </left>
            <right style="thin">
              <color theme="1" tint="0.34998626667073579"/>
            </right>
            <top style="thin">
              <color theme="1" tint="0.34998626667073579"/>
            </top>
            <bottom style="thin">
              <color theme="1" tint="0.34998626667073579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y Gastos</a:t>
            </a:r>
          </a:p>
        </c:rich>
      </c:tx>
      <c:layout>
        <c:manualLayout>
          <c:xMode val="edge"/>
          <c:yMode val="edge"/>
          <c:x val="7.423849379231709E-2"/>
          <c:y val="2.672955478453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972706456312505E-2"/>
          <c:y val="0.13930555555555557"/>
          <c:w val="0.92282239560061519"/>
          <c:h val="0.75329505686789155"/>
        </c:manualLayout>
      </c:layout>
      <c:lineChart>
        <c:grouping val="standard"/>
        <c:varyColors val="0"/>
        <c:ser>
          <c:idx val="0"/>
          <c:order val="0"/>
          <c:tx>
            <c:strRef>
              <c:f>Procesamiento!$O$6</c:f>
              <c:strCache>
                <c:ptCount val="1"/>
                <c:pt idx="0">
                  <c:v>Ingresos</c:v>
                </c:pt>
              </c:strCache>
            </c:strRef>
          </c:tx>
          <c:spPr>
            <a:ln w="31750" cap="rnd">
              <a:gradFill>
                <a:gsLst>
                  <a:gs pos="0">
                    <a:srgbClr val="F28F33"/>
                  </a:gs>
                  <a:gs pos="100000">
                    <a:srgbClr val="FE2827"/>
                  </a:gs>
                </a:gsLst>
                <a:lin ang="0" scaled="0"/>
              </a:gra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Procesamiento!$N$7:$N$18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Procesamiento!$O$7:$O$18</c:f>
              <c:numCache>
                <c:formatCode>General</c:formatCode>
                <c:ptCount val="12"/>
                <c:pt idx="0">
                  <c:v>2010</c:v>
                </c:pt>
                <c:pt idx="1">
                  <c:v>1990</c:v>
                </c:pt>
                <c:pt idx="2">
                  <c:v>2010</c:v>
                </c:pt>
                <c:pt idx="3">
                  <c:v>2000</c:v>
                </c:pt>
                <c:pt idx="4">
                  <c:v>2010</c:v>
                </c:pt>
                <c:pt idx="5">
                  <c:v>2000</c:v>
                </c:pt>
                <c:pt idx="6">
                  <c:v>2010</c:v>
                </c:pt>
                <c:pt idx="7">
                  <c:v>2010</c:v>
                </c:pt>
                <c:pt idx="8">
                  <c:v>2000</c:v>
                </c:pt>
                <c:pt idx="9">
                  <c:v>2010</c:v>
                </c:pt>
                <c:pt idx="10">
                  <c:v>2000</c:v>
                </c:pt>
                <c:pt idx="11">
                  <c:v>2010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0E-F947-958A-4C57A4F372FB}"/>
            </c:ext>
          </c:extLst>
        </c:ser>
        <c:ser>
          <c:idx val="1"/>
          <c:order val="1"/>
          <c:tx>
            <c:strRef>
              <c:f>Procesamiento!$P$6</c:f>
              <c:strCache>
                <c:ptCount val="1"/>
                <c:pt idx="0">
                  <c:v>Gastos</c:v>
                </c:pt>
              </c:strCache>
            </c:strRef>
          </c:tx>
          <c:spPr>
            <a:ln w="31750" cap="rnd">
              <a:gradFill>
                <a:gsLst>
                  <a:gs pos="100000">
                    <a:srgbClr val="F28F33"/>
                  </a:gs>
                  <a:gs pos="8000">
                    <a:srgbClr val="AD27FE"/>
                  </a:gs>
                </a:gsLst>
                <a:lin ang="0" scaled="0"/>
              </a:gra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Procesamiento!$N$7:$N$18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Procesamiento!$P$7:$P$18</c:f>
              <c:numCache>
                <c:formatCode>General</c:formatCode>
                <c:ptCount val="12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30E-F947-958A-4C57A4F37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895696"/>
        <c:axId val="1070891856"/>
      </c:lineChart>
      <c:scatterChart>
        <c:scatterStyle val="lineMarker"/>
        <c:varyColors val="0"/>
        <c:ser>
          <c:idx val="2"/>
          <c:order val="2"/>
          <c:spPr>
            <a:ln w="25400" cap="rnd">
              <a:noFill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10"/>
            <c:spPr>
              <a:solidFill>
                <a:schemeClr val="bg1">
                  <a:lumMod val="95000"/>
                </a:schemeClr>
              </a:solidFill>
              <a:ln w="19050">
                <a:solidFill>
                  <a:srgbClr val="AD27FE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errBars>
            <c:errDir val="x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Procesamiento!$W$16</c:f>
                <c:numCache>
                  <c:formatCode>General</c:formatCode>
                  <c:ptCount val="1"/>
                  <c:pt idx="0">
                    <c:v>1610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Procesamiento!$U$16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Procesamiento!$V$16</c:f>
              <c:numCache>
                <c:formatCode>_-[$€-2]\ * #,##0_-;\-[$€-2]\ * #,##0_-;_-[$€-2]\ * "-"??_-;_-@_-</c:formatCode>
                <c:ptCount val="1"/>
                <c:pt idx="0">
                  <c:v>2010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0E-F947-958A-4C57A4F372F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9"/>
            <c:spPr>
              <a:solidFill>
                <a:schemeClr val="bg1"/>
              </a:solidFill>
              <a:ln w="19050">
                <a:solidFill>
                  <a:srgbClr val="FE2827">
                    <a:alpha val="97000"/>
                  </a:srgb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Procesamiento!$U$17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Procesamiento!$V$17</c:f>
              <c:numCache>
                <c:formatCode>_-[$€-2]\ * #,##0_-;\-[$€-2]\ * #,##0_-;_-[$€-2]\ * "-"??_-;_-@_-</c:formatCode>
                <c:ptCount val="1"/>
                <c:pt idx="0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0E-F947-958A-4C57A4F37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895696"/>
        <c:axId val="1070891856"/>
      </c:scatterChart>
      <c:catAx>
        <c:axId val="107089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0891856"/>
        <c:crosses val="autoZero"/>
        <c:auto val="1"/>
        <c:lblAlgn val="ctr"/>
        <c:lblOffset val="100"/>
        <c:noMultiLvlLbl val="0"/>
      </c:catAx>
      <c:valAx>
        <c:axId val="107089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089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8140764085794165"/>
          <c:y val="0.73745382200589749"/>
          <c:w val="0.10114180493544236"/>
          <c:h val="0.15275665700744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Ingreso/Gasto</a:t>
            </a:r>
          </a:p>
        </c:rich>
      </c:tx>
      <c:layout>
        <c:manualLayout>
          <c:xMode val="edge"/>
          <c:yMode val="edge"/>
          <c:x val="0.14057708357944335"/>
          <c:y val="6.0964303890029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00">
                    <a:srgbClr val="F28F33"/>
                  </a:gs>
                  <a:gs pos="31000">
                    <a:srgbClr val="FE2827"/>
                  </a:gs>
                </a:gsLst>
                <a:lin ang="54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DB5-AD45-94AF-8AA0A1D28D69}"/>
              </c:ext>
            </c:extLst>
          </c:dPt>
          <c:dPt>
            <c:idx val="1"/>
            <c:bubble3D val="0"/>
            <c:spPr>
              <a:solidFill>
                <a:srgbClr val="AD27FE"/>
              </a:solidFill>
              <a:ln w="19050">
                <a:gradFill flip="none" rotWithShape="1">
                  <a:gsLst>
                    <a:gs pos="21000">
                      <a:srgbClr val="AD27FE"/>
                    </a:gs>
                    <a:gs pos="100000">
                      <a:srgbClr val="D25D94"/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13500000" scaled="1"/>
                  <a:tileRect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B5-AD45-94AF-8AA0A1D28D69}"/>
              </c:ext>
            </c:extLst>
          </c:dPt>
          <c:val>
            <c:numRef>
              <c:f>Procesamiento!$U$7:$V$7</c:f>
              <c:numCache>
                <c:formatCode>0.0%</c:formatCode>
                <c:ptCount val="2"/>
                <c:pt idx="0">
                  <c:v>0.8340248962655602</c:v>
                </c:pt>
                <c:pt idx="1">
                  <c:v>0.16597510373443983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B5-AD45-94AF-8AA0A1D28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8"/>
      </c:doughnut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rgbClr val="FE2827"/>
                </a:solidFill>
                <a:ln w="9525">
                  <a:solidFill>
                    <a:srgbClr val="FE2827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B5-AD45-94AF-8AA0A1D28D69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rgbClr val="F28F33"/>
                </a:solidFill>
                <a:ln w="22225">
                  <a:solidFill>
                    <a:schemeClr val="bg1"/>
                  </a:solidFill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DB5-AD45-94AF-8AA0A1D28D69}"/>
              </c:ext>
            </c:extLst>
          </c:dPt>
          <c:xVal>
            <c:numRef>
              <c:f>Procesamiento!$U$11:$U$12</c:f>
              <c:numCache>
                <c:formatCode>General</c:formatCode>
                <c:ptCount val="2"/>
                <c:pt idx="0">
                  <c:v>0</c:v>
                </c:pt>
                <c:pt idx="1">
                  <c:v>-0.86384462592856781</c:v>
                </c:pt>
              </c:numCache>
            </c:numRef>
          </c:xVal>
          <c:yVal>
            <c:numRef>
              <c:f>Procesamiento!$V$11:$V$12</c:f>
              <c:numCache>
                <c:formatCode>General</c:formatCode>
                <c:ptCount val="2"/>
                <c:pt idx="0">
                  <c:v>1</c:v>
                </c:pt>
                <c:pt idx="1">
                  <c:v>0.5037583371561537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5-AD45-94AF-8AA0A1D28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053664"/>
        <c:axId val="1414077184"/>
      </c:scatterChart>
      <c:valAx>
        <c:axId val="1414053664"/>
        <c:scaling>
          <c:orientation val="minMax"/>
          <c:max val="1.2"/>
          <c:min val="-1.2"/>
        </c:scaling>
        <c:delete val="1"/>
        <c:axPos val="b"/>
        <c:numFmt formatCode="General" sourceLinked="1"/>
        <c:majorTickMark val="out"/>
        <c:minorTickMark val="none"/>
        <c:tickLblPos val="nextTo"/>
        <c:crossAx val="1414077184"/>
        <c:crosses val="autoZero"/>
        <c:crossBetween val="midCat"/>
      </c:valAx>
      <c:valAx>
        <c:axId val="1414077184"/>
        <c:scaling>
          <c:orientation val="minMax"/>
          <c:max val="1.2"/>
          <c:min val="-1.2"/>
        </c:scaling>
        <c:delete val="1"/>
        <c:axPos val="l"/>
        <c:numFmt formatCode="General" sourceLinked="1"/>
        <c:majorTickMark val="out"/>
        <c:minorTickMark val="none"/>
        <c:tickLblPos val="nextTo"/>
        <c:crossAx val="14140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4399998762678"/>
          <c:y val="2.2682686367417288E-2"/>
          <c:w val="0.62091200293511695"/>
          <c:h val="0.9892045614212569"/>
        </c:manualLayout>
      </c:layout>
      <c:doughnutChart>
        <c:varyColors val="1"/>
        <c:ser>
          <c:idx val="0"/>
          <c:order val="0"/>
          <c:spPr>
            <a:ln w="127000">
              <a:noFill/>
            </a:ln>
          </c:spPr>
          <c:dPt>
            <c:idx val="0"/>
            <c:bubble3D val="0"/>
            <c:spPr>
              <a:solidFill>
                <a:srgbClr val="FBF1BD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A1-0A43-BDE0-3B9C5E9BEC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A1-0A43-BDE0-3B9C5E9BECFF}"/>
              </c:ext>
            </c:extLst>
          </c:dPt>
          <c:dPt>
            <c:idx val="2"/>
            <c:bubble3D val="0"/>
            <c:spPr>
              <a:noFill/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A1-0A43-BDE0-3B9C5E9BECFF}"/>
              </c:ext>
            </c:extLst>
          </c:dPt>
          <c:dPt>
            <c:idx val="3"/>
            <c:bubble3D val="0"/>
            <c:spPr>
              <a:solidFill>
                <a:srgbClr val="C3B4EF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A1-0A43-BDE0-3B9C5E9BECFF}"/>
              </c:ext>
            </c:extLst>
          </c:dPt>
          <c:dPt>
            <c:idx val="5"/>
            <c:bubble3D val="0"/>
            <c:spPr>
              <a:noFill/>
              <a:ln w="127000">
                <a:noFill/>
              </a:ln>
            </c:spPr>
            <c:extLst>
              <c:ext xmlns:c16="http://schemas.microsoft.com/office/drawing/2014/chart" uri="{C3380CC4-5D6E-409C-BE32-E72D297353CC}">
                <c16:uniqueId val="{00000009-4BA1-0A43-BDE0-3B9C5E9BECFF}"/>
              </c:ext>
            </c:extLst>
          </c:dPt>
          <c:val>
            <c:numRef>
              <c:f>Procesamiento!$Q$24:$U$24</c:f>
              <c:numCache>
                <c:formatCode>0%</c:formatCode>
                <c:ptCount val="5"/>
                <c:pt idx="0">
                  <c:v>0.80952380952380953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A1-0A43-BDE0-3B9C5E9BECFF}"/>
            </c:ext>
          </c:extLst>
        </c:ser>
        <c:ser>
          <c:idx val="1"/>
          <c:order val="1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A1-0A43-BDE0-3B9C5E9BECF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BA1-0A43-BDE0-3B9C5E9BECF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BA1-0A43-BDE0-3B9C5E9BECF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BA1-0A43-BDE0-3B9C5E9BECFF}"/>
              </c:ext>
            </c:extLst>
          </c:dPt>
          <c:val>
            <c:numRef>
              <c:f>Procesamiento!$Q$25:$U$25</c:f>
              <c:numCache>
                <c:formatCode>0%</c:formatCode>
                <c:ptCount val="5"/>
                <c:pt idx="0">
                  <c:v>0.80952380952380953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A1-0A43-BDE0-3B9C5E9B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5"/>
      </c:doughnutChart>
      <c:doughnutChart>
        <c:varyColors val="1"/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BA1-0A43-BDE0-3B9C5E9BECFF}"/>
              </c:ext>
            </c:extLst>
          </c:dPt>
          <c:dPt>
            <c:idx val="1"/>
            <c:bubble3D val="0"/>
            <c:spPr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BA1-0A43-BDE0-3B9C5E9BECF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BA1-0A43-BDE0-3B9C5E9BECF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BA1-0A43-BDE0-3B9C5E9BECFF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  <a:tileRect l="-100000" b="-10000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D-4BA1-0A43-BDE0-3B9C5E9BECFF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F-4BA1-0A43-BDE0-3B9C5E9BECF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BA1-0A43-BDE0-3B9C5E9BECF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BA1-0A43-BDE0-3B9C5E9BECF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BA1-0A43-BDE0-3B9C5E9BECFF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BA1-0A43-BDE0-3B9C5E9BECFF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BA1-0A43-BDE0-3B9C5E9BECFF}"/>
                </c:ext>
              </c:extLst>
            </c:dLbl>
            <c:spPr>
              <a:solidFill>
                <a:srgbClr val="EEF1F1"/>
              </a:solidFill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Procesamiento!$Q$26:$U$26</c:f>
              <c:numCache>
                <c:formatCode>0%</c:formatCode>
                <c:ptCount val="5"/>
                <c:pt idx="0">
                  <c:v>0.80952380952380953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BA1-0A43-BDE0-3B9C5E9B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8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Inversiones</a:t>
            </a:r>
          </a:p>
        </c:rich>
      </c:tx>
      <c:layout>
        <c:manualLayout>
          <c:xMode val="edge"/>
          <c:yMode val="edge"/>
          <c:x val="0.16208698805914842"/>
          <c:y val="0.1848943222397874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9523882481565927"/>
          <c:y val="0.20490141690565486"/>
          <c:w val="0.44007792272372043"/>
          <c:h val="0.7334631497759697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CE-3B42-8DA3-023000E4AFF6}"/>
              </c:ext>
            </c:extLst>
          </c:dPt>
          <c:dPt>
            <c:idx val="3"/>
            <c:bubble3D val="0"/>
            <c:spPr>
              <a:solidFill>
                <a:srgbClr val="BFC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CE-3B42-8DA3-023000E4AFF6}"/>
              </c:ext>
            </c:extLst>
          </c:dPt>
          <c:dPt>
            <c:idx val="4"/>
            <c:bubble3D val="0"/>
            <c:spPr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Procesamiento!$AF$26:$AF$30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CE-3B42-8DA3-023000E4AFF6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CE-3B42-8DA3-023000E4AFF6}"/>
              </c:ext>
            </c:extLst>
          </c:dPt>
          <c:dPt>
            <c:idx val="3"/>
            <c:bubble3D val="0"/>
            <c:spPr>
              <a:solidFill>
                <a:srgbClr val="BFC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Procesamiento!$AG$26:$AG$30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5CE-3B42-8DA3-023000E4AFF6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Procesamiento!$AH$26:$AH$30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5CE-3B42-8DA3-023000E4AFF6}"/>
            </c:ext>
          </c:extLst>
        </c:ser>
        <c:ser>
          <c:idx val="3"/>
          <c:order val="3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A5CE-3B42-8DA3-023000E4AFF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Procesamiento!$AI$26:$AI$30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5CE-3B42-8DA3-023000E4AFF6}"/>
            </c:ext>
          </c:extLst>
        </c:ser>
        <c:ser>
          <c:idx val="4"/>
          <c:order val="4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A5CE-3B42-8DA3-023000E4AFF6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A5CE-3B42-8DA3-023000E4AFF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Procesamiento!$AJ$26:$AJ$30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5CE-3B42-8DA3-023000E4A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29"/>
      </c:doughnutChart>
    </c:plotArea>
    <c:legend>
      <c:legendPos val="b"/>
      <c:layout>
        <c:manualLayout>
          <c:xMode val="edge"/>
          <c:yMode val="edge"/>
          <c:x val="0.14092275157953849"/>
          <c:y val="0.88878443858467238"/>
          <c:w val="0.72955519671859048"/>
          <c:h val="7.1959448829861064E-2"/>
        </c:manualLayout>
      </c:layout>
      <c:overlay val="0"/>
      <c:txPr>
        <a:bodyPr/>
        <a:lstStyle/>
        <a:p>
          <a:pPr>
            <a:defRPr sz="800">
              <a:solidFill>
                <a:srgbClr val="BFCDE4"/>
              </a:solidFill>
            </a:defRPr>
          </a:pPr>
          <a:endParaRPr lang="es-E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8133782443747"/>
          <c:y val="0.24851747975452654"/>
          <c:w val="0.78481332661566705"/>
          <c:h val="0.6707739410645539"/>
        </c:manualLayout>
      </c:layout>
      <c:scatterChart>
        <c:scatterStyle val="lineMarker"/>
        <c:varyColors val="0"/>
        <c:ser>
          <c:idx val="0"/>
          <c:order val="0"/>
          <c:tx>
            <c:v>Alquiler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0"/>
            <c:spPr>
              <a:solidFill>
                <a:srgbClr val="43ADA9">
                  <a:alpha val="30000"/>
                </a:srgbClr>
              </a:solidFill>
              <a:ln w="9525">
                <a:solidFill>
                  <a:srgbClr val="43ADA9"/>
                </a:solidFill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360-D841-B153-62DF1A11A386}"/>
              </c:ext>
            </c:extLst>
          </c:dPt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Procesamiento!$R$33</c:f>
              <c:numCache>
                <c:formatCode>_-[$€-2]\ * #,##0_-;\-[$€-2]\ * #,##0_-;_-[$€-2]\ * "-"??_-;_-@_-</c:formatCode>
                <c:ptCount val="1"/>
                <c:pt idx="0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D841-B153-62DF1A11A386}"/>
            </c:ext>
          </c:extLst>
        </c:ser>
        <c:ser>
          <c:idx val="1"/>
          <c:order val="1"/>
          <c:tx>
            <c:strRef>
              <c:f>Procesamiento!$Q$35</c:f>
              <c:strCache>
                <c:ptCount val="1"/>
                <c:pt idx="0">
                  <c:v>Ropa-Casa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0"/>
            <c:spPr>
              <a:solidFill>
                <a:srgbClr val="5EB2CD">
                  <a:alpha val="30000"/>
                </a:srgbClr>
              </a:solidFill>
              <a:ln w="9525">
                <a:solidFill>
                  <a:srgbClr val="5EB2CD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Procesamiento!$R$35</c:f>
              <c:numCache>
                <c:formatCode>_-[$€-2]\ * #,##0_-;\-[$€-2]\ * #,##0_-;_-[$€-2]\ 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60-D841-B153-62DF1A11A386}"/>
            </c:ext>
          </c:extLst>
        </c:ser>
        <c:ser>
          <c:idx val="2"/>
          <c:order val="2"/>
          <c:tx>
            <c:strRef>
              <c:f>Procesamiento!$M$36</c:f>
              <c:strCache>
                <c:ptCount val="1"/>
                <c:pt idx="0">
                  <c:v>Comida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5"/>
            <c:spPr>
              <a:solidFill>
                <a:srgbClr val="AD27FE">
                  <a:alpha val="30000"/>
                </a:srgbClr>
              </a:solidFill>
              <a:ln w="9525">
                <a:solidFill>
                  <a:srgbClr val="AD27FE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Procesamiento!$R$34</c:f>
              <c:numCache>
                <c:formatCode>_-[$€-2]\ * #,##0_-;\-[$€-2]\ * #,##0_-;_-[$€-2]\ 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60-D841-B153-62DF1A11A386}"/>
            </c:ext>
          </c:extLst>
        </c:ser>
        <c:ser>
          <c:idx val="6"/>
          <c:order val="3"/>
          <c:tx>
            <c:strRef>
              <c:f>Procesamiento!$Q$36</c:f>
              <c:strCache>
                <c:ptCount val="1"/>
                <c:pt idx="0">
                  <c:v>Otros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5"/>
            <c:spPr>
              <a:solidFill>
                <a:srgbClr val="FBF1BD">
                  <a:alpha val="30000"/>
                </a:srgbClr>
              </a:solidFill>
              <a:ln w="9525">
                <a:solidFill>
                  <a:srgbClr val="FBF1BD">
                    <a:alpha val="94000"/>
                  </a:srgbClr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Procesamiento!$R$36</c:f>
              <c:numCache>
                <c:formatCode>_-[$€-2]\ * #,##0_-;\-[$€-2]\ * #,##0_-;_-[$€-2]\ * "-"??_-;_-@_-</c:formatCode>
                <c:ptCount val="1"/>
                <c:pt idx="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60-D841-B153-62DF1A11A386}"/>
            </c:ext>
          </c:extLst>
        </c:ser>
        <c:ser>
          <c:idx val="3"/>
          <c:order val="4"/>
          <c:tx>
            <c:v>Alquiler2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43ADA9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Procesamiento!$R$33</c:f>
              <c:numCache>
                <c:formatCode>_-[$€-2]\ * #,##0_-;\-[$€-2]\ * #,##0_-;_-[$€-2]\ * "-"??_-;_-@_-</c:formatCode>
                <c:ptCount val="1"/>
                <c:pt idx="0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60-D841-B153-62DF1A11A386}"/>
            </c:ext>
          </c:extLst>
        </c:ser>
        <c:ser>
          <c:idx val="4"/>
          <c:order val="5"/>
          <c:tx>
            <c:strRef>
              <c:f>Procesamiento!$Q$35</c:f>
              <c:strCache>
                <c:ptCount val="1"/>
                <c:pt idx="0">
                  <c:v>Ropa-Casa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5EB2CD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Procesamiento!$R$35</c:f>
              <c:numCache>
                <c:formatCode>_-[$€-2]\ * #,##0_-;\-[$€-2]\ * #,##0_-;_-[$€-2]\ 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60-D841-B153-62DF1A11A386}"/>
            </c:ext>
          </c:extLst>
        </c:ser>
        <c:ser>
          <c:idx val="5"/>
          <c:order val="6"/>
          <c:tx>
            <c:v>Comida2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AD27FE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Procesamiento!$R$34</c:f>
              <c:numCache>
                <c:formatCode>_-[$€-2]\ * #,##0_-;\-[$€-2]\ * #,##0_-;_-[$€-2]\ 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60-D841-B153-62DF1A11A386}"/>
            </c:ext>
          </c:extLst>
        </c:ser>
        <c:ser>
          <c:idx val="7"/>
          <c:order val="7"/>
          <c:tx>
            <c:strRef>
              <c:f>Procesamiento!$Q$36</c:f>
              <c:strCache>
                <c:ptCount val="1"/>
                <c:pt idx="0">
                  <c:v>Otros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BF1BD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Procesamiento!$R$36</c:f>
              <c:numCache>
                <c:formatCode>_-[$€-2]\ * #,##0_-;\-[$€-2]\ * #,##0_-;_-[$€-2]\ * "-"??_-;_-@_-</c:formatCode>
                <c:ptCount val="1"/>
                <c:pt idx="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360-D841-B153-62DF1A11A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40815"/>
        <c:axId val="363615919"/>
      </c:scatterChart>
      <c:valAx>
        <c:axId val="2108640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3615919"/>
        <c:crosses val="autoZero"/>
        <c:crossBetween val="midCat"/>
      </c:valAx>
      <c:valAx>
        <c:axId val="363615919"/>
        <c:scaling>
          <c:orientation val="minMax"/>
        </c:scaling>
        <c:delete val="1"/>
        <c:axPos val="l"/>
        <c:numFmt formatCode="_-[$€-2]\ * #,##0_-;\-[$€-2]\ * #,##0_-;_-[$€-2]\ * &quot;-&quot;??_-;_-@_-" sourceLinked="1"/>
        <c:majorTickMark val="out"/>
        <c:minorTickMark val="none"/>
        <c:tickLblPos val="nextTo"/>
        <c:crossAx val="2108640815"/>
        <c:crosses val="autoZero"/>
        <c:crossBetween val="midCat"/>
      </c:valAx>
      <c:spPr>
        <a:noFill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"/>
          <c:y val="0.60996757110943922"/>
          <c:w val="0.17328772766542452"/>
          <c:h val="0.39003266903564937"/>
        </c:manualLayout>
      </c:layout>
      <c:overlay val="0"/>
      <c:txPr>
        <a:bodyPr/>
        <a:lstStyle/>
        <a:p>
          <a:pPr>
            <a:defRPr sz="800">
              <a:solidFill>
                <a:srgbClr val="BFCDE4"/>
              </a:solidFill>
            </a:defRPr>
          </a:pPr>
          <a:endParaRPr lang="es-E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54055821972699"/>
          <c:y val="0.1640645596640139"/>
          <c:w val="0.77993510684843681"/>
          <c:h val="0.63998383816361726"/>
        </c:manualLayout>
      </c:layout>
      <c:doughnutChart>
        <c:varyColors val="1"/>
        <c:ser>
          <c:idx val="0"/>
          <c:order val="0"/>
          <c:tx>
            <c:v>Meta Baja</c:v>
          </c:tx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3E-1C40-9E87-E12B0980E2B8}"/>
              </c:ext>
            </c:extLst>
          </c:dPt>
          <c:val>
            <c:numRef>
              <c:f>Procesamiento!$AO$55:$AO$56</c:f>
              <c:numCache>
                <c:formatCode>0%</c:formatCode>
                <c:ptCount val="2"/>
                <c:pt idx="0">
                  <c:v>0.8422849506140252</c:v>
                </c:pt>
                <c:pt idx="1">
                  <c:v>0.1577150493859748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3E-1C40-9E87-E12B0980E2B8}"/>
            </c:ext>
          </c:extLst>
        </c:ser>
        <c:ser>
          <c:idx val="1"/>
          <c:order val="1"/>
          <c:tx>
            <c:v>Meta Baja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3E-1C40-9E87-E12B0980E2B8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73E-1C40-9E87-E12B0980E2B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73E-1C40-9E87-E12B0980E2B8}"/>
              </c:ext>
            </c:extLst>
          </c:dPt>
          <c:val>
            <c:numRef>
              <c:f>Procesamiento!$AO$55:$AO$56</c:f>
              <c:numCache>
                <c:formatCode>0%</c:formatCode>
                <c:ptCount val="2"/>
                <c:pt idx="0">
                  <c:v>0.8422849506140252</c:v>
                </c:pt>
                <c:pt idx="1">
                  <c:v>0.1577150493859748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3E-1C40-9E87-E12B0980E2B8}"/>
            </c:ext>
          </c:extLst>
        </c:ser>
        <c:ser>
          <c:idx val="2"/>
          <c:order val="2"/>
          <c:tx>
            <c:v>Meta Media</c:v>
          </c:tx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73E-1C40-9E87-E12B0980E2B8}"/>
              </c:ext>
            </c:extLst>
          </c:dPt>
          <c:val>
            <c:numRef>
              <c:f>Procesamiento!$AP$55:$AP$56</c:f>
              <c:numCache>
                <c:formatCode>0%</c:formatCode>
                <c:ptCount val="2"/>
                <c:pt idx="0">
                  <c:v>0.42115385036538477</c:v>
                </c:pt>
                <c:pt idx="1">
                  <c:v>0.57884614963461523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73E-1C40-9E87-E12B0980E2B8}"/>
            </c:ext>
          </c:extLst>
        </c:ser>
        <c:ser>
          <c:idx val="3"/>
          <c:order val="3"/>
          <c:tx>
            <c:v>Meta Media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073E-1C40-9E87-E12B0980E2B8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73E-1C40-9E87-E12B0980E2B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073E-1C40-9E87-E12B0980E2B8}"/>
              </c:ext>
            </c:extLst>
          </c:dPt>
          <c:val>
            <c:numRef>
              <c:f>Procesamiento!$AP$55:$AP$56</c:f>
              <c:numCache>
                <c:formatCode>0%</c:formatCode>
                <c:ptCount val="2"/>
                <c:pt idx="0">
                  <c:v>0.42115385036538477</c:v>
                </c:pt>
                <c:pt idx="1">
                  <c:v>0.57884614963461523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73E-1C40-9E87-E12B0980E2B8}"/>
            </c:ext>
          </c:extLst>
        </c:ser>
        <c:ser>
          <c:idx val="4"/>
          <c:order val="4"/>
          <c:tx>
            <c:v>Meta Alta</c:v>
          </c:tx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effectLst/>
            </c:spPr>
            <c:extLst>
              <c:ext xmlns:c16="http://schemas.microsoft.com/office/drawing/2014/chart" uri="{C3380CC4-5D6E-409C-BE32-E72D297353CC}">
                <c16:uniqueId val="{00000025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27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29-073E-1C40-9E87-E12B0980E2B8}"/>
              </c:ext>
            </c:extLst>
          </c:dPt>
          <c:dPt>
            <c:idx val="3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2B-073E-1C40-9E87-E12B0980E2B8}"/>
              </c:ext>
            </c:extLst>
          </c:dPt>
          <c:val>
            <c:numRef>
              <c:f>Procesamiento!$AQ$55:$AQ$56</c:f>
              <c:numCache>
                <c:formatCode>0%</c:formatCode>
                <c:ptCount val="2"/>
                <c:pt idx="0">
                  <c:v>0.28076923357692291</c:v>
                </c:pt>
                <c:pt idx="1">
                  <c:v>0.71923076642307704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73E-1C40-9E87-E12B0980E2B8}"/>
            </c:ext>
          </c:extLst>
        </c:ser>
        <c:ser>
          <c:idx val="5"/>
          <c:order val="5"/>
          <c:tx>
            <c:v>Meta Alta</c:v>
          </c:tx>
          <c:spPr>
            <a:noFill/>
          </c:spPr>
          <c:dPt>
            <c:idx val="0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2E-073E-1C40-9E87-E12B0980E2B8}"/>
              </c:ext>
            </c:extLst>
          </c:dPt>
          <c:dPt>
            <c:idx val="1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0-073E-1C40-9E87-E12B0980E2B8}"/>
              </c:ext>
            </c:extLst>
          </c:dPt>
          <c:dPt>
            <c:idx val="2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2-073E-1C40-9E87-E12B0980E2B8}"/>
              </c:ext>
            </c:extLst>
          </c:dPt>
          <c:dPt>
            <c:idx val="3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4-073E-1C40-9E87-E12B0980E2B8}"/>
              </c:ext>
            </c:extLst>
          </c:dPt>
          <c:val>
            <c:numRef>
              <c:f>Procesamiento!$AQ$55:$AQ$56</c:f>
              <c:numCache>
                <c:formatCode>0%</c:formatCode>
                <c:ptCount val="2"/>
                <c:pt idx="0">
                  <c:v>0.28076923357692291</c:v>
                </c:pt>
                <c:pt idx="1">
                  <c:v>0.71923076642307704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73E-1C40-9E87-E12B0980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253511</xdr:colOff>
      <xdr:row>13</xdr:row>
      <xdr:rowOff>7083</xdr:rowOff>
    </xdr:from>
    <xdr:to>
      <xdr:col>18</xdr:col>
      <xdr:colOff>596411</xdr:colOff>
      <xdr:row>33</xdr:row>
      <xdr:rowOff>19083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5DD5A57-2F75-B449-BC4C-4A8D39E60E77}"/>
            </a:ext>
          </a:extLst>
        </xdr:cNvPr>
        <xdr:cNvSpPr/>
      </xdr:nvSpPr>
      <xdr:spPr>
        <a:xfrm>
          <a:off x="2715357" y="2039083"/>
          <a:ext cx="12652131" cy="3138154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329711</xdr:colOff>
      <xdr:row>13</xdr:row>
      <xdr:rowOff>87086</xdr:rowOff>
    </xdr:from>
    <xdr:to>
      <xdr:col>15</xdr:col>
      <xdr:colOff>545611</xdr:colOff>
      <xdr:row>32</xdr:row>
      <xdr:rowOff>3989</xdr:rowOff>
    </xdr:to>
    <xdr:graphicFrame macro="">
      <xdr:nvGraphicFramePr>
        <xdr:cNvPr id="2" name="Chart 18">
          <a:extLst>
            <a:ext uri="{FF2B5EF4-FFF2-40B4-BE49-F238E27FC236}">
              <a16:creationId xmlns:a16="http://schemas.microsoft.com/office/drawing/2014/main" id="{5255CF82-E986-6A47-93B8-FCAABDBD5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520211</xdr:colOff>
      <xdr:row>13</xdr:row>
      <xdr:rowOff>7083</xdr:rowOff>
    </xdr:from>
    <xdr:to>
      <xdr:col>18</xdr:col>
      <xdr:colOff>130998</xdr:colOff>
      <xdr:row>29</xdr:row>
      <xdr:rowOff>78136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F9823642-9040-E349-84AD-5BA6BE76C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705787</xdr:colOff>
      <xdr:row>28</xdr:row>
      <xdr:rowOff>41118</xdr:rowOff>
    </xdr:from>
    <xdr:to>
      <xdr:col>17</xdr:col>
      <xdr:colOff>741725</xdr:colOff>
      <xdr:row>32</xdr:row>
      <xdr:rowOff>24384</xdr:rowOff>
    </xdr:to>
    <xdr:sp macro="" textlink="Procesamiento!W16">
      <xdr:nvSpPr>
        <xdr:cNvPr id="7" name="TextBox 9">
          <a:extLst>
            <a:ext uri="{FF2B5EF4-FFF2-40B4-BE49-F238E27FC236}">
              <a16:creationId xmlns:a16="http://schemas.microsoft.com/office/drawing/2014/main" id="{7D54509F-87F0-4048-8C51-008CB802AD66}"/>
            </a:ext>
          </a:extLst>
        </xdr:cNvPr>
        <xdr:cNvSpPr txBox="1"/>
      </xdr:nvSpPr>
      <xdr:spPr>
        <a:xfrm>
          <a:off x="13141204" y="4486118"/>
          <a:ext cx="1693993" cy="618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4FA2329-8B69-744B-B87F-D79F518B3E35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algn="ctr"/>
            <a:t> € 1.610 </a:t>
          </a:fld>
          <a:endParaRPr lang="ru-RU" sz="1800">
            <a:solidFill>
              <a:srgbClr val="BECDE5"/>
            </a:solidFill>
          </a:endParaRPr>
        </a:p>
      </xdr:txBody>
    </xdr:sp>
    <xdr:clientData/>
  </xdr:twoCellAnchor>
  <xdr:twoCellAnchor>
    <xdr:from>
      <xdr:col>19</xdr:col>
      <xdr:colOff>42740</xdr:colOff>
      <xdr:row>35</xdr:row>
      <xdr:rowOff>35413</xdr:rowOff>
    </xdr:from>
    <xdr:to>
      <xdr:col>23</xdr:col>
      <xdr:colOff>761999</xdr:colOff>
      <xdr:row>60</xdr:row>
      <xdr:rowOff>105832</xdr:rowOff>
    </xdr:to>
    <xdr:sp macro="" textlink="">
      <xdr:nvSpPr>
        <xdr:cNvPr id="8" name="Rectangle: Rounded Corners 6">
          <a:extLst>
            <a:ext uri="{FF2B5EF4-FFF2-40B4-BE49-F238E27FC236}">
              <a16:creationId xmlns:a16="http://schemas.microsoft.com/office/drawing/2014/main" id="{7CE74384-5080-B74A-8EE1-08BE33C79F23}"/>
            </a:ext>
          </a:extLst>
        </xdr:cNvPr>
        <xdr:cNvSpPr/>
      </xdr:nvSpPr>
      <xdr:spPr>
        <a:xfrm>
          <a:off x="15794268" y="5591663"/>
          <a:ext cx="4035370" cy="4039169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438075</xdr:colOff>
      <xdr:row>40</xdr:row>
      <xdr:rowOff>54063</xdr:rowOff>
    </xdr:from>
    <xdr:to>
      <xdr:col>19</xdr:col>
      <xdr:colOff>806940</xdr:colOff>
      <xdr:row>56</xdr:row>
      <xdr:rowOff>122088</xdr:rowOff>
    </xdr:to>
    <xdr:grpSp>
      <xdr:nvGrpSpPr>
        <xdr:cNvPr id="9" name="Group 94">
          <a:extLst>
            <a:ext uri="{FF2B5EF4-FFF2-40B4-BE49-F238E27FC236}">
              <a16:creationId xmlns:a16="http://schemas.microsoft.com/office/drawing/2014/main" id="{36E96839-15B7-BE4F-84B4-31289B3DD922}"/>
            </a:ext>
          </a:extLst>
        </xdr:cNvPr>
        <xdr:cNvGrpSpPr/>
      </xdr:nvGrpSpPr>
      <xdr:grpSpPr>
        <a:xfrm>
          <a:off x="16203008" y="6827396"/>
          <a:ext cx="368865" cy="2777359"/>
          <a:chOff x="13411201" y="6011471"/>
          <a:chExt cx="367121" cy="2477886"/>
        </a:xfrm>
      </xdr:grpSpPr>
      <xdr:sp macro="" textlink="">
        <xdr:nvSpPr>
          <xdr:cNvPr id="10" name="Rectangle: Rounded Corners 84">
            <a:extLst>
              <a:ext uri="{FF2B5EF4-FFF2-40B4-BE49-F238E27FC236}">
                <a16:creationId xmlns:a16="http://schemas.microsoft.com/office/drawing/2014/main" id="{1664FE57-C496-E379-0FA3-998B3EE0E2A5}"/>
              </a:ext>
            </a:extLst>
          </xdr:cNvPr>
          <xdr:cNvSpPr/>
        </xdr:nvSpPr>
        <xdr:spPr>
          <a:xfrm>
            <a:off x="13411201" y="6011471"/>
            <a:ext cx="360000" cy="371526"/>
          </a:xfrm>
          <a:prstGeom prst="roundRect">
            <a:avLst/>
          </a:prstGeom>
          <a:gradFill>
            <a:gsLst>
              <a:gs pos="7000">
                <a:srgbClr val="F28F33"/>
              </a:gs>
              <a:gs pos="72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Rectangle: Rounded Corners 85">
            <a:extLst>
              <a:ext uri="{FF2B5EF4-FFF2-40B4-BE49-F238E27FC236}">
                <a16:creationId xmlns:a16="http://schemas.microsoft.com/office/drawing/2014/main" id="{7315A7AF-AED1-BCBC-1E86-087A90C5E149}"/>
              </a:ext>
            </a:extLst>
          </xdr:cNvPr>
          <xdr:cNvSpPr/>
        </xdr:nvSpPr>
        <xdr:spPr>
          <a:xfrm>
            <a:off x="13411201" y="6540389"/>
            <a:ext cx="360000" cy="371525"/>
          </a:xfrm>
          <a:prstGeom prst="roundRect">
            <a:avLst/>
          </a:prstGeom>
          <a:gradFill>
            <a:gsLst>
              <a:gs pos="7000">
                <a:srgbClr val="F28F33"/>
              </a:gs>
              <a:gs pos="94000">
                <a:srgbClr val="AD27FE"/>
              </a:gs>
              <a:gs pos="54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" name="Rectangle: Rounded Corners 86">
            <a:extLst>
              <a:ext uri="{FF2B5EF4-FFF2-40B4-BE49-F238E27FC236}">
                <a16:creationId xmlns:a16="http://schemas.microsoft.com/office/drawing/2014/main" id="{9221C31B-EEC1-29F7-8F32-E65F38D78030}"/>
              </a:ext>
            </a:extLst>
          </xdr:cNvPr>
          <xdr:cNvSpPr/>
        </xdr:nvSpPr>
        <xdr:spPr>
          <a:xfrm>
            <a:off x="13411201" y="7069306"/>
            <a:ext cx="360000" cy="371527"/>
          </a:xfrm>
          <a:prstGeom prst="roundRect">
            <a:avLst/>
          </a:prstGeom>
          <a:gradFill>
            <a:gsLst>
              <a:gs pos="86000">
                <a:srgbClr val="F28F33"/>
              </a:gs>
              <a:gs pos="21000">
                <a:srgbClr val="AD27FE"/>
              </a:gs>
            </a:gsLst>
            <a:lin ang="1080000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Rectangle: Rounded Corners 87">
            <a:extLst>
              <a:ext uri="{FF2B5EF4-FFF2-40B4-BE49-F238E27FC236}">
                <a16:creationId xmlns:a16="http://schemas.microsoft.com/office/drawing/2014/main" id="{D8442749-A26A-DDCE-C14D-79B5044A0DF3}"/>
              </a:ext>
            </a:extLst>
          </xdr:cNvPr>
          <xdr:cNvSpPr/>
        </xdr:nvSpPr>
        <xdr:spPr>
          <a:xfrm>
            <a:off x="13411201" y="7598225"/>
            <a:ext cx="360000" cy="371526"/>
          </a:xfrm>
          <a:prstGeom prst="roundRect">
            <a:avLst/>
          </a:prstGeom>
          <a:gradFill>
            <a:gsLst>
              <a:gs pos="81000">
                <a:srgbClr val="AD27FE"/>
              </a:gs>
              <a:gs pos="7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Rectangle: Rounded Corners 89">
            <a:extLst>
              <a:ext uri="{FF2B5EF4-FFF2-40B4-BE49-F238E27FC236}">
                <a16:creationId xmlns:a16="http://schemas.microsoft.com/office/drawing/2014/main" id="{D8F05A82-ACE1-F5EE-8F2B-98CC9616EA2F}"/>
              </a:ext>
            </a:extLst>
          </xdr:cNvPr>
          <xdr:cNvSpPr/>
        </xdr:nvSpPr>
        <xdr:spPr>
          <a:xfrm>
            <a:off x="13418322" y="8117831"/>
            <a:ext cx="360000" cy="371526"/>
          </a:xfrm>
          <a:prstGeom prst="roundRect">
            <a:avLst/>
          </a:prstGeom>
          <a:gradFill flip="none" rotWithShape="1">
            <a:gsLst>
              <a:gs pos="43000">
                <a:srgbClr val="8701D9"/>
              </a:gs>
              <a:gs pos="100000">
                <a:srgbClr val="AD27FE"/>
              </a:gs>
            </a:gsLst>
            <a:lin ang="10800000" scaled="0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Freeform: Shape 78">
            <a:extLst>
              <a:ext uri="{FF2B5EF4-FFF2-40B4-BE49-F238E27FC236}">
                <a16:creationId xmlns:a16="http://schemas.microsoft.com/office/drawing/2014/main" id="{A7F3DEC4-07DB-039F-AA13-E95E995811C0}"/>
              </a:ext>
            </a:extLst>
          </xdr:cNvPr>
          <xdr:cNvSpPr/>
        </xdr:nvSpPr>
        <xdr:spPr>
          <a:xfrm>
            <a:off x="13464987" y="6591390"/>
            <a:ext cx="252000" cy="250591"/>
          </a:xfrm>
          <a:custGeom>
            <a:avLst/>
            <a:gdLst>
              <a:gd name="connsiteX0" fmla="*/ 478368 w 2434877"/>
              <a:gd name="connsiteY0" fmla="*/ 1660447 h 2669419"/>
              <a:gd name="connsiteX1" fmla="*/ 478368 w 2434877"/>
              <a:gd name="connsiteY1" fmla="*/ 2669419 h 2669419"/>
              <a:gd name="connsiteX2" fmla="*/ 4662 w 2434877"/>
              <a:gd name="connsiteY2" fmla="*/ 2669419 h 2669419"/>
              <a:gd name="connsiteX3" fmla="*/ 14134 w 2434877"/>
              <a:gd name="connsiteY3" fmla="*/ 2124668 h 2669419"/>
              <a:gd name="connsiteX4" fmla="*/ 805273 w 2434877"/>
              <a:gd name="connsiteY4" fmla="*/ 1333554 h 2669419"/>
              <a:gd name="connsiteX5" fmla="*/ 1072919 w 2434877"/>
              <a:gd name="connsiteY5" fmla="*/ 1601215 h 2669419"/>
              <a:gd name="connsiteX6" fmla="*/ 1072919 w 2434877"/>
              <a:gd name="connsiteY6" fmla="*/ 2664691 h 2669419"/>
              <a:gd name="connsiteX7" fmla="*/ 606315 w 2434877"/>
              <a:gd name="connsiteY7" fmla="*/ 2669407 h 2669419"/>
              <a:gd name="connsiteX8" fmla="*/ 606315 w 2434877"/>
              <a:gd name="connsiteY8" fmla="*/ 1532527 h 2669419"/>
              <a:gd name="connsiteX9" fmla="*/ 1681683 w 2434877"/>
              <a:gd name="connsiteY9" fmla="*/ 1139327 h 2669419"/>
              <a:gd name="connsiteX10" fmla="*/ 1681683 w 2434877"/>
              <a:gd name="connsiteY10" fmla="*/ 2669400 h 2669419"/>
              <a:gd name="connsiteX11" fmla="*/ 1217448 w 2434877"/>
              <a:gd name="connsiteY11" fmla="*/ 2659932 h 2669419"/>
              <a:gd name="connsiteX12" fmla="*/ 1217448 w 2434877"/>
              <a:gd name="connsiteY12" fmla="*/ 1603584 h 2669419"/>
              <a:gd name="connsiteX13" fmla="*/ 2288060 w 2434877"/>
              <a:gd name="connsiteY13" fmla="*/ 528130 h 2669419"/>
              <a:gd name="connsiteX14" fmla="*/ 2288060 w 2434877"/>
              <a:gd name="connsiteY14" fmla="*/ 2659908 h 2669419"/>
              <a:gd name="connsiteX15" fmla="*/ 1814372 w 2434877"/>
              <a:gd name="connsiteY15" fmla="*/ 2664660 h 2669419"/>
              <a:gd name="connsiteX16" fmla="*/ 1814372 w 2434877"/>
              <a:gd name="connsiteY16" fmla="*/ 1001818 h 2669419"/>
              <a:gd name="connsiteX17" fmla="*/ 1987216 w 2434877"/>
              <a:gd name="connsiteY17" fmla="*/ 0 h 2669419"/>
              <a:gd name="connsiteX18" fmla="*/ 2434877 w 2434877"/>
              <a:gd name="connsiteY18" fmla="*/ 0 h 2669419"/>
              <a:gd name="connsiteX19" fmla="*/ 2434877 w 2434877"/>
              <a:gd name="connsiteY19" fmla="*/ 461881 h 2669419"/>
              <a:gd name="connsiteX20" fmla="*/ 2323528 w 2434877"/>
              <a:gd name="connsiteY20" fmla="*/ 350532 h 2669419"/>
              <a:gd name="connsiteX21" fmla="*/ 1141637 w 2434877"/>
              <a:gd name="connsiteY21" fmla="*/ 1532450 h 2669419"/>
              <a:gd name="connsiteX22" fmla="*/ 817147 w 2434877"/>
              <a:gd name="connsiteY22" fmla="*/ 1207945 h 2669419"/>
              <a:gd name="connsiteX23" fmla="*/ 0 w 2434877"/>
              <a:gd name="connsiteY23" fmla="*/ 2001422 h 2669419"/>
              <a:gd name="connsiteX24" fmla="*/ 0 w 2434877"/>
              <a:gd name="connsiteY24" fmla="*/ 1532450 h 2669419"/>
              <a:gd name="connsiteX25" fmla="*/ 805303 w 2434877"/>
              <a:gd name="connsiteY25" fmla="*/ 727129 h 2669419"/>
              <a:gd name="connsiteX26" fmla="*/ 1146374 w 2434877"/>
              <a:gd name="connsiteY26" fmla="*/ 1068193 h 2669419"/>
              <a:gd name="connsiteX27" fmla="*/ 2100904 w 2434877"/>
              <a:gd name="connsiteY27" fmla="*/ 113688 h 26694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2434877" h="2669419">
                <a:moveTo>
                  <a:pt x="478368" y="1660447"/>
                </a:moveTo>
                <a:lnTo>
                  <a:pt x="478368" y="2669419"/>
                </a:lnTo>
                <a:lnTo>
                  <a:pt x="4662" y="2669419"/>
                </a:lnTo>
                <a:lnTo>
                  <a:pt x="14134" y="2124668"/>
                </a:lnTo>
                <a:close/>
                <a:moveTo>
                  <a:pt x="805273" y="1333554"/>
                </a:moveTo>
                <a:lnTo>
                  <a:pt x="1072919" y="1601215"/>
                </a:lnTo>
                <a:lnTo>
                  <a:pt x="1072919" y="2664691"/>
                </a:lnTo>
                <a:lnTo>
                  <a:pt x="606315" y="2669407"/>
                </a:lnTo>
                <a:lnTo>
                  <a:pt x="606315" y="1532527"/>
                </a:lnTo>
                <a:close/>
                <a:moveTo>
                  <a:pt x="1681683" y="1139327"/>
                </a:moveTo>
                <a:lnTo>
                  <a:pt x="1681683" y="2669400"/>
                </a:lnTo>
                <a:lnTo>
                  <a:pt x="1217448" y="2659932"/>
                </a:lnTo>
                <a:lnTo>
                  <a:pt x="1217448" y="1603584"/>
                </a:lnTo>
                <a:close/>
                <a:moveTo>
                  <a:pt x="2288060" y="528130"/>
                </a:moveTo>
                <a:lnTo>
                  <a:pt x="2288060" y="2659908"/>
                </a:lnTo>
                <a:lnTo>
                  <a:pt x="1814372" y="2664660"/>
                </a:lnTo>
                <a:lnTo>
                  <a:pt x="1814372" y="1001818"/>
                </a:lnTo>
                <a:close/>
                <a:moveTo>
                  <a:pt x="1987216" y="0"/>
                </a:moveTo>
                <a:lnTo>
                  <a:pt x="2434877" y="0"/>
                </a:lnTo>
                <a:lnTo>
                  <a:pt x="2434877" y="461881"/>
                </a:lnTo>
                <a:lnTo>
                  <a:pt x="2323528" y="350532"/>
                </a:lnTo>
                <a:lnTo>
                  <a:pt x="1141637" y="1532450"/>
                </a:lnTo>
                <a:lnTo>
                  <a:pt x="817147" y="1207945"/>
                </a:lnTo>
                <a:lnTo>
                  <a:pt x="0" y="2001422"/>
                </a:lnTo>
                <a:lnTo>
                  <a:pt x="0" y="1532450"/>
                </a:lnTo>
                <a:lnTo>
                  <a:pt x="805303" y="727129"/>
                </a:lnTo>
                <a:lnTo>
                  <a:pt x="1146374" y="1068193"/>
                </a:lnTo>
                <a:lnTo>
                  <a:pt x="2100904" y="113688"/>
                </a:lnTo>
                <a:close/>
              </a:path>
            </a:pathLst>
          </a:custGeom>
          <a:solidFill>
            <a:schemeClr val="bg1"/>
          </a:solidFill>
          <a:ln w="6350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7" name="Freeform: Shape 79">
            <a:extLst>
              <a:ext uri="{FF2B5EF4-FFF2-40B4-BE49-F238E27FC236}">
                <a16:creationId xmlns:a16="http://schemas.microsoft.com/office/drawing/2014/main" id="{B511F7A0-0CD9-D1BE-22E6-962FF54A0100}"/>
              </a:ext>
            </a:extLst>
          </xdr:cNvPr>
          <xdr:cNvSpPr/>
        </xdr:nvSpPr>
        <xdr:spPr>
          <a:xfrm>
            <a:off x="13482987" y="6054375"/>
            <a:ext cx="216000" cy="259940"/>
          </a:xfrm>
          <a:custGeom>
            <a:avLst/>
            <a:gdLst>
              <a:gd name="connsiteX0" fmla="*/ 1038471 w 1997598"/>
              <a:gd name="connsiteY0" fmla="*/ 1798798 h 2622542"/>
              <a:gd name="connsiteX1" fmla="*/ 1083642 w 1997598"/>
              <a:gd name="connsiteY1" fmla="*/ 1825060 h 2622542"/>
              <a:gd name="connsiteX2" fmla="*/ 1097649 w 1997598"/>
              <a:gd name="connsiteY2" fmla="*/ 1865328 h 2622542"/>
              <a:gd name="connsiteX3" fmla="*/ 1081191 w 1997598"/>
              <a:gd name="connsiteY3" fmla="*/ 1911202 h 2622542"/>
              <a:gd name="connsiteX4" fmla="*/ 1038471 w 1997598"/>
              <a:gd name="connsiteY4" fmla="*/ 1935364 h 2622542"/>
              <a:gd name="connsiteX5" fmla="*/ 987696 w 1997598"/>
              <a:gd name="connsiteY5" fmla="*/ 1562783 h 2622542"/>
              <a:gd name="connsiteX6" fmla="*/ 987696 w 1997598"/>
              <a:gd name="connsiteY6" fmla="*/ 1683942 h 2622542"/>
              <a:gd name="connsiteX7" fmla="*/ 953730 w 1997598"/>
              <a:gd name="connsiteY7" fmla="*/ 1658378 h 2622542"/>
              <a:gd name="connsiteX8" fmla="*/ 942524 w 1997598"/>
              <a:gd name="connsiteY8" fmla="*/ 1623713 h 2622542"/>
              <a:gd name="connsiteX9" fmla="*/ 954780 w 1997598"/>
              <a:gd name="connsiteY9" fmla="*/ 1586593 h 2622542"/>
              <a:gd name="connsiteX10" fmla="*/ 987696 w 1997598"/>
              <a:gd name="connsiteY10" fmla="*/ 1562783 h 2622542"/>
              <a:gd name="connsiteX11" fmla="*/ 987696 w 1997598"/>
              <a:gd name="connsiteY11" fmla="*/ 1451780 h 2622542"/>
              <a:gd name="connsiteX12" fmla="*/ 987696 w 1997598"/>
              <a:gd name="connsiteY12" fmla="*/ 1486445 h 2622542"/>
              <a:gd name="connsiteX13" fmla="*/ 891050 w 1997598"/>
              <a:gd name="connsiteY13" fmla="*/ 1531616 h 2622542"/>
              <a:gd name="connsiteX14" fmla="*/ 854984 w 1997598"/>
              <a:gd name="connsiteY14" fmla="*/ 1627914 h 2622542"/>
              <a:gd name="connsiteX15" fmla="*/ 886849 w 1997598"/>
              <a:gd name="connsiteY15" fmla="*/ 1724560 h 2622542"/>
              <a:gd name="connsiteX16" fmla="*/ 987696 w 1997598"/>
              <a:gd name="connsiteY16" fmla="*/ 1783738 h 2622542"/>
              <a:gd name="connsiteX17" fmla="*/ 987696 w 1997598"/>
              <a:gd name="connsiteY17" fmla="*/ 1930460 h 2622542"/>
              <a:gd name="connsiteX18" fmla="*/ 953379 w 1997598"/>
              <a:gd name="connsiteY18" fmla="*/ 1901047 h 2622542"/>
              <a:gd name="connsiteX19" fmla="*/ 932368 w 1997598"/>
              <a:gd name="connsiteY19" fmla="*/ 1852725 h 2622542"/>
              <a:gd name="connsiteX20" fmla="*/ 840974 w 1997598"/>
              <a:gd name="connsiteY20" fmla="*/ 1862529 h 2622542"/>
              <a:gd name="connsiteX21" fmla="*/ 889297 w 1997598"/>
              <a:gd name="connsiteY21" fmla="*/ 1969329 h 2622542"/>
              <a:gd name="connsiteX22" fmla="*/ 987696 w 1997598"/>
              <a:gd name="connsiteY22" fmla="*/ 2014502 h 2622542"/>
              <a:gd name="connsiteX23" fmla="*/ 987696 w 1997598"/>
              <a:gd name="connsiteY23" fmla="*/ 2078232 h 2622542"/>
              <a:gd name="connsiteX24" fmla="*/ 1038471 w 1997598"/>
              <a:gd name="connsiteY24" fmla="*/ 2078232 h 2622542"/>
              <a:gd name="connsiteX25" fmla="*/ 1038471 w 1997598"/>
              <a:gd name="connsiteY25" fmla="*/ 2012749 h 2622542"/>
              <a:gd name="connsiteX26" fmla="*/ 1144921 w 1997598"/>
              <a:gd name="connsiteY26" fmla="*/ 1959525 h 2622542"/>
              <a:gd name="connsiteX27" fmla="*/ 1183440 w 1997598"/>
              <a:gd name="connsiteY27" fmla="*/ 1852725 h 2622542"/>
              <a:gd name="connsiteX28" fmla="*/ 1152976 w 1997598"/>
              <a:gd name="connsiteY28" fmla="*/ 1759928 h 2622542"/>
              <a:gd name="connsiteX29" fmla="*/ 1038471 w 1997598"/>
              <a:gd name="connsiteY29" fmla="*/ 1700750 h 2622542"/>
              <a:gd name="connsiteX30" fmla="*/ 1038471 w 1997598"/>
              <a:gd name="connsiteY30" fmla="*/ 1563833 h 2622542"/>
              <a:gd name="connsiteX31" fmla="*/ 1080492 w 1997598"/>
              <a:gd name="connsiteY31" fmla="*/ 1619859 h 2622542"/>
              <a:gd name="connsiteX32" fmla="*/ 1169083 w 1997598"/>
              <a:gd name="connsiteY32" fmla="*/ 1608306 h 2622542"/>
              <a:gd name="connsiteX33" fmla="*/ 1127065 w 1997598"/>
              <a:gd name="connsiteY33" fmla="*/ 1524616 h 2622542"/>
              <a:gd name="connsiteX34" fmla="*/ 1038471 w 1997598"/>
              <a:gd name="connsiteY34" fmla="*/ 1486445 h 2622542"/>
              <a:gd name="connsiteX35" fmla="*/ 1038471 w 1997598"/>
              <a:gd name="connsiteY35" fmla="*/ 1451780 h 2622542"/>
              <a:gd name="connsiteX36" fmla="*/ 1018529 w 1997598"/>
              <a:gd name="connsiteY36" fmla="*/ 1275937 h 2622542"/>
              <a:gd name="connsiteX37" fmla="*/ 1488375 w 1997598"/>
              <a:gd name="connsiteY37" fmla="*/ 1745783 h 2622542"/>
              <a:gd name="connsiteX38" fmla="*/ 1018529 w 1997598"/>
              <a:gd name="connsiteY38" fmla="*/ 2215629 h 2622542"/>
              <a:gd name="connsiteX39" fmla="*/ 548683 w 1997598"/>
              <a:gd name="connsiteY39" fmla="*/ 1745783 h 2622542"/>
              <a:gd name="connsiteX40" fmla="*/ 1018529 w 1997598"/>
              <a:gd name="connsiteY40" fmla="*/ 1275937 h 2622542"/>
              <a:gd name="connsiteX41" fmla="*/ 1018529 w 1997598"/>
              <a:gd name="connsiteY41" fmla="*/ 1183712 h 2622542"/>
              <a:gd name="connsiteX42" fmla="*/ 456458 w 1997598"/>
              <a:gd name="connsiteY42" fmla="*/ 1745783 h 2622542"/>
              <a:gd name="connsiteX43" fmla="*/ 1018529 w 1997598"/>
              <a:gd name="connsiteY43" fmla="*/ 2307854 h 2622542"/>
              <a:gd name="connsiteX44" fmla="*/ 1580600 w 1997598"/>
              <a:gd name="connsiteY44" fmla="*/ 1745783 h 2622542"/>
              <a:gd name="connsiteX45" fmla="*/ 1018529 w 1997598"/>
              <a:gd name="connsiteY45" fmla="*/ 1183712 h 2622542"/>
              <a:gd name="connsiteX46" fmla="*/ 664325 w 1997598"/>
              <a:gd name="connsiteY46" fmla="*/ 707629 h 2622542"/>
              <a:gd name="connsiteX47" fmla="*/ 1314151 w 1997598"/>
              <a:gd name="connsiteY47" fmla="*/ 707629 h 2622542"/>
              <a:gd name="connsiteX48" fmla="*/ 1997478 w 1997598"/>
              <a:gd name="connsiteY48" fmla="*/ 1799581 h 2622542"/>
              <a:gd name="connsiteX49" fmla="*/ 1568718 w 1997598"/>
              <a:gd name="connsiteY49" fmla="*/ 2622542 h 2622542"/>
              <a:gd name="connsiteX50" fmla="*/ 429850 w 1997598"/>
              <a:gd name="connsiteY50" fmla="*/ 2615846 h 2622542"/>
              <a:gd name="connsiteX51" fmla="*/ 1100 w 1997598"/>
              <a:gd name="connsiteY51" fmla="*/ 1792886 h 2622542"/>
              <a:gd name="connsiteX52" fmla="*/ 664325 w 1997598"/>
              <a:gd name="connsiteY52" fmla="*/ 707629 h 2622542"/>
              <a:gd name="connsiteX53" fmla="*/ 986902 w 1997598"/>
              <a:gd name="connsiteY53" fmla="*/ 180 h 2622542"/>
              <a:gd name="connsiteX54" fmla="*/ 1253856 w 1997598"/>
              <a:gd name="connsiteY54" fmla="*/ 231858 h 2622542"/>
              <a:gd name="connsiteX55" fmla="*/ 1602233 w 1997598"/>
              <a:gd name="connsiteY55" fmla="*/ 211770 h 2622542"/>
              <a:gd name="connsiteX56" fmla="*/ 1307453 w 1997598"/>
              <a:gd name="connsiteY56" fmla="*/ 647228 h 2622542"/>
              <a:gd name="connsiteX57" fmla="*/ 1253841 w 1997598"/>
              <a:gd name="connsiteY57" fmla="*/ 646050 h 2622542"/>
              <a:gd name="connsiteX58" fmla="*/ 1307042 w 1997598"/>
              <a:gd name="connsiteY58" fmla="*/ 424909 h 2622542"/>
              <a:gd name="connsiteX59" fmla="*/ 1275900 w 1997598"/>
              <a:gd name="connsiteY59" fmla="*/ 369830 h 2622542"/>
              <a:gd name="connsiteX60" fmla="*/ 1275900 w 1997598"/>
              <a:gd name="connsiteY60" fmla="*/ 369830 h 2622542"/>
              <a:gd name="connsiteX61" fmla="*/ 1224136 w 1997598"/>
              <a:gd name="connsiteY61" fmla="*/ 400473 h 2622542"/>
              <a:gd name="connsiteX62" fmla="*/ 1165526 w 1997598"/>
              <a:gd name="connsiteY62" fmla="*/ 644109 h 2622542"/>
              <a:gd name="connsiteX63" fmla="*/ 1041982 w 1997598"/>
              <a:gd name="connsiteY63" fmla="*/ 641396 h 2622542"/>
              <a:gd name="connsiteX64" fmla="*/ 1041017 w 1997598"/>
              <a:gd name="connsiteY64" fmla="*/ 583209 h 2622542"/>
              <a:gd name="connsiteX65" fmla="*/ 997569 w 1997598"/>
              <a:gd name="connsiteY65" fmla="*/ 537907 h 2622542"/>
              <a:gd name="connsiteX66" fmla="*/ 997570 w 1997598"/>
              <a:gd name="connsiteY66" fmla="*/ 537908 h 2622542"/>
              <a:gd name="connsiteX67" fmla="*/ 955600 w 1997598"/>
              <a:gd name="connsiteY67" fmla="*/ 581732 h 2622542"/>
              <a:gd name="connsiteX68" fmla="*/ 956559 w 1997598"/>
              <a:gd name="connsiteY68" fmla="*/ 639518 h 2622542"/>
              <a:gd name="connsiteX69" fmla="*/ 845567 w 1997598"/>
              <a:gd name="connsiteY69" fmla="*/ 637080 h 2622542"/>
              <a:gd name="connsiteX70" fmla="*/ 799761 w 1997598"/>
              <a:gd name="connsiteY70" fmla="*/ 506078 h 2622542"/>
              <a:gd name="connsiteX71" fmla="*/ 744896 w 1997598"/>
              <a:gd name="connsiteY71" fmla="*/ 477778 h 2622542"/>
              <a:gd name="connsiteX72" fmla="*/ 744897 w 1997598"/>
              <a:gd name="connsiteY72" fmla="*/ 477779 h 2622542"/>
              <a:gd name="connsiteX73" fmla="*/ 719619 w 1997598"/>
              <a:gd name="connsiteY73" fmla="*/ 534100 h 2622542"/>
              <a:gd name="connsiteX74" fmla="*/ 754930 w 1997598"/>
              <a:gd name="connsiteY74" fmla="*/ 635089 h 2622542"/>
              <a:gd name="connsiteX75" fmla="*/ 697819 w 1997598"/>
              <a:gd name="connsiteY75" fmla="*/ 633834 h 2622542"/>
              <a:gd name="connsiteX76" fmla="*/ 382954 w 1997598"/>
              <a:gd name="connsiteY76" fmla="*/ 198378 h 2622542"/>
              <a:gd name="connsiteX77" fmla="*/ 764810 w 1997598"/>
              <a:gd name="connsiteY77" fmla="*/ 218466 h 2622542"/>
              <a:gd name="connsiteX78" fmla="*/ 986902 w 1997598"/>
              <a:gd name="connsiteY78" fmla="*/ 180 h 26225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</a:cxnLst>
            <a:rect l="l" t="t" r="r" b="b"/>
            <a:pathLst>
              <a:path w="1997598" h="2622542">
                <a:moveTo>
                  <a:pt x="1038471" y="1798798"/>
                </a:moveTo>
                <a:cubicBezTo>
                  <a:pt x="1059481" y="1804868"/>
                  <a:pt x="1074537" y="1813621"/>
                  <a:pt x="1083642" y="1825060"/>
                </a:cubicBezTo>
                <a:cubicBezTo>
                  <a:pt x="1092981" y="1836266"/>
                  <a:pt x="1097649" y="1849687"/>
                  <a:pt x="1097649" y="1865328"/>
                </a:cubicBezTo>
                <a:cubicBezTo>
                  <a:pt x="1097649" y="1882836"/>
                  <a:pt x="1092164" y="1898129"/>
                  <a:pt x="1081191" y="1911202"/>
                </a:cubicBezTo>
                <a:cubicBezTo>
                  <a:pt x="1070218" y="1924039"/>
                  <a:pt x="1055979" y="1932094"/>
                  <a:pt x="1038471" y="1935364"/>
                </a:cubicBezTo>
                <a:close/>
                <a:moveTo>
                  <a:pt x="987696" y="1562783"/>
                </a:moveTo>
                <a:lnTo>
                  <a:pt x="987696" y="1683942"/>
                </a:lnTo>
                <a:cubicBezTo>
                  <a:pt x="972522" y="1677407"/>
                  <a:pt x="961201" y="1668886"/>
                  <a:pt x="953730" y="1658378"/>
                </a:cubicBezTo>
                <a:cubicBezTo>
                  <a:pt x="946260" y="1647642"/>
                  <a:pt x="942524" y="1636085"/>
                  <a:pt x="942524" y="1623713"/>
                </a:cubicBezTo>
                <a:cubicBezTo>
                  <a:pt x="942524" y="1610174"/>
                  <a:pt x="946611" y="1597799"/>
                  <a:pt x="954780" y="1586593"/>
                </a:cubicBezTo>
                <a:cubicBezTo>
                  <a:pt x="962951" y="1575386"/>
                  <a:pt x="973923" y="1567450"/>
                  <a:pt x="987696" y="1562783"/>
                </a:cubicBezTo>
                <a:close/>
                <a:moveTo>
                  <a:pt x="987696" y="1451780"/>
                </a:moveTo>
                <a:lnTo>
                  <a:pt x="987696" y="1486445"/>
                </a:lnTo>
                <a:cubicBezTo>
                  <a:pt x="947543" y="1490413"/>
                  <a:pt x="915327" y="1505473"/>
                  <a:pt x="891050" y="1531616"/>
                </a:cubicBezTo>
                <a:cubicBezTo>
                  <a:pt x="867004" y="1557531"/>
                  <a:pt x="854984" y="1589629"/>
                  <a:pt x="854984" y="1627914"/>
                </a:cubicBezTo>
                <a:cubicBezTo>
                  <a:pt x="854984" y="1665731"/>
                  <a:pt x="865606" y="1697947"/>
                  <a:pt x="886849" y="1724560"/>
                </a:cubicBezTo>
                <a:cubicBezTo>
                  <a:pt x="908326" y="1750941"/>
                  <a:pt x="941940" y="1770669"/>
                  <a:pt x="987696" y="1783738"/>
                </a:cubicBezTo>
                <a:lnTo>
                  <a:pt x="987696" y="1930460"/>
                </a:lnTo>
                <a:cubicBezTo>
                  <a:pt x="975088" y="1924391"/>
                  <a:pt x="963653" y="1914587"/>
                  <a:pt x="953379" y="1901047"/>
                </a:cubicBezTo>
                <a:cubicBezTo>
                  <a:pt x="943109" y="1887507"/>
                  <a:pt x="936104" y="1871397"/>
                  <a:pt x="932368" y="1852725"/>
                </a:cubicBezTo>
                <a:lnTo>
                  <a:pt x="840974" y="1862529"/>
                </a:lnTo>
                <a:cubicBezTo>
                  <a:pt x="847979" y="1908518"/>
                  <a:pt x="864085" y="1944119"/>
                  <a:pt x="889297" y="1969329"/>
                </a:cubicBezTo>
                <a:cubicBezTo>
                  <a:pt x="914509" y="1994541"/>
                  <a:pt x="947310" y="2009597"/>
                  <a:pt x="987696" y="2014502"/>
                </a:cubicBezTo>
                <a:lnTo>
                  <a:pt x="987696" y="2078232"/>
                </a:lnTo>
                <a:lnTo>
                  <a:pt x="1038471" y="2078232"/>
                </a:lnTo>
                <a:lnTo>
                  <a:pt x="1038471" y="2012749"/>
                </a:lnTo>
                <a:cubicBezTo>
                  <a:pt x="1083994" y="2006214"/>
                  <a:pt x="1119476" y="1988473"/>
                  <a:pt x="1144921" y="1959525"/>
                </a:cubicBezTo>
                <a:cubicBezTo>
                  <a:pt x="1170602" y="1930578"/>
                  <a:pt x="1183440" y="1894978"/>
                  <a:pt x="1183440" y="1852725"/>
                </a:cubicBezTo>
                <a:cubicBezTo>
                  <a:pt x="1183440" y="1814904"/>
                  <a:pt x="1173288" y="1783971"/>
                  <a:pt x="1152976" y="1759928"/>
                </a:cubicBezTo>
                <a:cubicBezTo>
                  <a:pt x="1132665" y="1735648"/>
                  <a:pt x="1094497" y="1715925"/>
                  <a:pt x="1038471" y="1700750"/>
                </a:cubicBezTo>
                <a:lnTo>
                  <a:pt x="1038471" y="1563833"/>
                </a:lnTo>
                <a:cubicBezTo>
                  <a:pt x="1061116" y="1573638"/>
                  <a:pt x="1075122" y="1592315"/>
                  <a:pt x="1080492" y="1619859"/>
                </a:cubicBezTo>
                <a:lnTo>
                  <a:pt x="1169083" y="1608306"/>
                </a:lnTo>
                <a:cubicBezTo>
                  <a:pt x="1163013" y="1573286"/>
                  <a:pt x="1149008" y="1545389"/>
                  <a:pt x="1127065" y="1524616"/>
                </a:cubicBezTo>
                <a:cubicBezTo>
                  <a:pt x="1105119" y="1503605"/>
                  <a:pt x="1075587" y="1490883"/>
                  <a:pt x="1038471" y="1486445"/>
                </a:cubicBezTo>
                <a:lnTo>
                  <a:pt x="1038471" y="1451780"/>
                </a:lnTo>
                <a:close/>
                <a:moveTo>
                  <a:pt x="1018529" y="1275937"/>
                </a:moveTo>
                <a:cubicBezTo>
                  <a:pt x="1278018" y="1275937"/>
                  <a:pt x="1488375" y="1486294"/>
                  <a:pt x="1488375" y="1745783"/>
                </a:cubicBezTo>
                <a:cubicBezTo>
                  <a:pt x="1488375" y="2005272"/>
                  <a:pt x="1278018" y="2215629"/>
                  <a:pt x="1018529" y="2215629"/>
                </a:cubicBezTo>
                <a:cubicBezTo>
                  <a:pt x="759040" y="2215629"/>
                  <a:pt x="548683" y="2005272"/>
                  <a:pt x="548683" y="1745783"/>
                </a:cubicBezTo>
                <a:cubicBezTo>
                  <a:pt x="548683" y="1486294"/>
                  <a:pt x="759040" y="1275937"/>
                  <a:pt x="1018529" y="1275937"/>
                </a:cubicBezTo>
                <a:close/>
                <a:moveTo>
                  <a:pt x="1018529" y="1183712"/>
                </a:moveTo>
                <a:cubicBezTo>
                  <a:pt x="708106" y="1183712"/>
                  <a:pt x="456458" y="1435360"/>
                  <a:pt x="456458" y="1745783"/>
                </a:cubicBezTo>
                <a:cubicBezTo>
                  <a:pt x="456458" y="2056206"/>
                  <a:pt x="708106" y="2307854"/>
                  <a:pt x="1018529" y="2307854"/>
                </a:cubicBezTo>
                <a:cubicBezTo>
                  <a:pt x="1328952" y="2307854"/>
                  <a:pt x="1580600" y="2056206"/>
                  <a:pt x="1580600" y="1745783"/>
                </a:cubicBezTo>
                <a:cubicBezTo>
                  <a:pt x="1580600" y="1435360"/>
                  <a:pt x="1328952" y="1183712"/>
                  <a:pt x="1018529" y="1183712"/>
                </a:cubicBezTo>
                <a:close/>
                <a:moveTo>
                  <a:pt x="664325" y="707629"/>
                </a:moveTo>
                <a:lnTo>
                  <a:pt x="1314151" y="707629"/>
                </a:lnTo>
                <a:cubicBezTo>
                  <a:pt x="1314151" y="707629"/>
                  <a:pt x="2008098" y="1167205"/>
                  <a:pt x="1997478" y="1799581"/>
                </a:cubicBezTo>
                <a:cubicBezTo>
                  <a:pt x="1985742" y="2498450"/>
                  <a:pt x="1568718" y="2622542"/>
                  <a:pt x="1568718" y="2622542"/>
                </a:cubicBezTo>
                <a:lnTo>
                  <a:pt x="429850" y="2615846"/>
                </a:lnTo>
                <a:cubicBezTo>
                  <a:pt x="429850" y="2615846"/>
                  <a:pt x="-25234" y="2404706"/>
                  <a:pt x="1100" y="1792886"/>
                </a:cubicBezTo>
                <a:cubicBezTo>
                  <a:pt x="27107" y="1188661"/>
                  <a:pt x="664325" y="707629"/>
                  <a:pt x="664325" y="707629"/>
                </a:cubicBezTo>
                <a:close/>
                <a:moveTo>
                  <a:pt x="986902" y="180"/>
                </a:moveTo>
                <a:cubicBezTo>
                  <a:pt x="1109577" y="-4712"/>
                  <a:pt x="1237396" y="90440"/>
                  <a:pt x="1253856" y="231858"/>
                </a:cubicBezTo>
                <a:cubicBezTo>
                  <a:pt x="1388526" y="103410"/>
                  <a:pt x="1501498" y="170515"/>
                  <a:pt x="1602233" y="211770"/>
                </a:cubicBezTo>
                <a:lnTo>
                  <a:pt x="1307453" y="647228"/>
                </a:lnTo>
                <a:lnTo>
                  <a:pt x="1253841" y="646050"/>
                </a:lnTo>
                <a:lnTo>
                  <a:pt x="1307042" y="424909"/>
                </a:lnTo>
                <a:cubicBezTo>
                  <a:pt x="1312735" y="401236"/>
                  <a:pt x="1298793" y="376577"/>
                  <a:pt x="1275900" y="369830"/>
                </a:cubicBezTo>
                <a:lnTo>
                  <a:pt x="1275900" y="369830"/>
                </a:lnTo>
                <a:cubicBezTo>
                  <a:pt x="1253009" y="363080"/>
                  <a:pt x="1229832" y="376802"/>
                  <a:pt x="1224136" y="400473"/>
                </a:cubicBezTo>
                <a:lnTo>
                  <a:pt x="1165526" y="644109"/>
                </a:lnTo>
                <a:lnTo>
                  <a:pt x="1041982" y="641396"/>
                </a:lnTo>
                <a:lnTo>
                  <a:pt x="1041017" y="583209"/>
                </a:lnTo>
                <a:cubicBezTo>
                  <a:pt x="1040609" y="558598"/>
                  <a:pt x="1021158" y="538315"/>
                  <a:pt x="997569" y="537907"/>
                </a:cubicBezTo>
                <a:lnTo>
                  <a:pt x="997570" y="537908"/>
                </a:lnTo>
                <a:cubicBezTo>
                  <a:pt x="973984" y="537499"/>
                  <a:pt x="955192" y="557122"/>
                  <a:pt x="955600" y="581732"/>
                </a:cubicBezTo>
                <a:lnTo>
                  <a:pt x="956559" y="639518"/>
                </a:lnTo>
                <a:lnTo>
                  <a:pt x="845567" y="637080"/>
                </a:lnTo>
                <a:lnTo>
                  <a:pt x="799761" y="506078"/>
                </a:lnTo>
                <a:cubicBezTo>
                  <a:pt x="791590" y="482710"/>
                  <a:pt x="767027" y="470040"/>
                  <a:pt x="744896" y="477778"/>
                </a:cubicBezTo>
                <a:lnTo>
                  <a:pt x="744897" y="477779"/>
                </a:lnTo>
                <a:cubicBezTo>
                  <a:pt x="722766" y="485517"/>
                  <a:pt x="711450" y="510735"/>
                  <a:pt x="719619" y="534100"/>
                </a:cubicBezTo>
                <a:lnTo>
                  <a:pt x="754930" y="635089"/>
                </a:lnTo>
                <a:lnTo>
                  <a:pt x="697819" y="633834"/>
                </a:lnTo>
                <a:lnTo>
                  <a:pt x="382954" y="198378"/>
                </a:lnTo>
                <a:cubicBezTo>
                  <a:pt x="500883" y="146647"/>
                  <a:pt x="611231" y="145422"/>
                  <a:pt x="764810" y="218466"/>
                </a:cubicBezTo>
                <a:cubicBezTo>
                  <a:pt x="799186" y="68313"/>
                  <a:pt x="891489" y="3986"/>
                  <a:pt x="986902" y="180"/>
                </a:cubicBezTo>
                <a:close/>
              </a:path>
            </a:pathLst>
          </a:custGeom>
          <a:solidFill>
            <a:schemeClr val="bg1"/>
          </a:solidFill>
          <a:ln w="1800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8" name="Freeform: Shape 80">
            <a:extLst>
              <a:ext uri="{FF2B5EF4-FFF2-40B4-BE49-F238E27FC236}">
                <a16:creationId xmlns:a16="http://schemas.microsoft.com/office/drawing/2014/main" id="{ADF6B067-7964-E7AC-8022-3AA7771BFDB5}"/>
              </a:ext>
            </a:extLst>
          </xdr:cNvPr>
          <xdr:cNvSpPr/>
        </xdr:nvSpPr>
        <xdr:spPr>
          <a:xfrm>
            <a:off x="13473952" y="7119056"/>
            <a:ext cx="252000" cy="254177"/>
          </a:xfrm>
          <a:custGeom>
            <a:avLst/>
            <a:gdLst>
              <a:gd name="connsiteX0" fmla="*/ 1845168 w 2847163"/>
              <a:gd name="connsiteY0" fmla="*/ 1750443 h 2759416"/>
              <a:gd name="connsiteX1" fmla="*/ 2309388 w 2847163"/>
              <a:gd name="connsiteY1" fmla="*/ 2214663 h 2759416"/>
              <a:gd name="connsiteX2" fmla="*/ 2318856 w 2847163"/>
              <a:gd name="connsiteY2" fmla="*/ 2759416 h 2759416"/>
              <a:gd name="connsiteX3" fmla="*/ 1845168 w 2847163"/>
              <a:gd name="connsiteY3" fmla="*/ 2759416 h 2759416"/>
              <a:gd name="connsiteX4" fmla="*/ 1518242 w 2847163"/>
              <a:gd name="connsiteY4" fmla="*/ 1423550 h 2759416"/>
              <a:gd name="connsiteX5" fmla="*/ 1717214 w 2847163"/>
              <a:gd name="connsiteY5" fmla="*/ 1622523 h 2759416"/>
              <a:gd name="connsiteX6" fmla="*/ 1717214 w 2847163"/>
              <a:gd name="connsiteY6" fmla="*/ 2759403 h 2759416"/>
              <a:gd name="connsiteX7" fmla="*/ 1250617 w 2847163"/>
              <a:gd name="connsiteY7" fmla="*/ 2754687 h 2759416"/>
              <a:gd name="connsiteX8" fmla="*/ 1250617 w 2847163"/>
              <a:gd name="connsiteY8" fmla="*/ 1691210 h 2759416"/>
              <a:gd name="connsiteX9" fmla="*/ 641835 w 2847163"/>
              <a:gd name="connsiteY9" fmla="*/ 1229322 h 2759416"/>
              <a:gd name="connsiteX10" fmla="*/ 1106070 w 2847163"/>
              <a:gd name="connsiteY10" fmla="*/ 1693578 h 2759416"/>
              <a:gd name="connsiteX11" fmla="*/ 1106070 w 2847163"/>
              <a:gd name="connsiteY11" fmla="*/ 2749927 h 2759416"/>
              <a:gd name="connsiteX12" fmla="*/ 641835 w 2847163"/>
              <a:gd name="connsiteY12" fmla="*/ 2759395 h 2759416"/>
              <a:gd name="connsiteX13" fmla="*/ 35444 w 2847163"/>
              <a:gd name="connsiteY13" fmla="*/ 618126 h 2759416"/>
              <a:gd name="connsiteX14" fmla="*/ 509154 w 2847163"/>
              <a:gd name="connsiteY14" fmla="*/ 1091814 h 2759416"/>
              <a:gd name="connsiteX15" fmla="*/ 509154 w 2847163"/>
              <a:gd name="connsiteY15" fmla="*/ 2754655 h 2759416"/>
              <a:gd name="connsiteX16" fmla="*/ 35444 w 2847163"/>
              <a:gd name="connsiteY16" fmla="*/ 2749904 h 2759416"/>
              <a:gd name="connsiteX17" fmla="*/ 0 w 2847163"/>
              <a:gd name="connsiteY17" fmla="*/ 0 h 2759416"/>
              <a:gd name="connsiteX18" fmla="*/ 1177165 w 2847163"/>
              <a:gd name="connsiteY18" fmla="*/ 1158192 h 2759416"/>
              <a:gd name="connsiteX19" fmla="*/ 1518233 w 2847163"/>
              <a:gd name="connsiteY19" fmla="*/ 817128 h 2759416"/>
              <a:gd name="connsiteX20" fmla="*/ 2746509 w 2847163"/>
              <a:gd name="connsiteY20" fmla="*/ 2007744 h 2759416"/>
              <a:gd name="connsiteX21" fmla="*/ 2847163 w 2847163"/>
              <a:gd name="connsiteY21" fmla="*/ 1910921 h 2759416"/>
              <a:gd name="connsiteX22" fmla="*/ 2847163 w 2847163"/>
              <a:gd name="connsiteY22" fmla="*/ 2340365 h 2759416"/>
              <a:gd name="connsiteX23" fmla="*/ 2400726 w 2847163"/>
              <a:gd name="connsiteY23" fmla="*/ 2340365 h 2759416"/>
              <a:gd name="connsiteX24" fmla="*/ 2494986 w 2847163"/>
              <a:gd name="connsiteY24" fmla="*/ 2249694 h 2759416"/>
              <a:gd name="connsiteX25" fmla="*/ 1506389 w 2847163"/>
              <a:gd name="connsiteY25" fmla="*/ 1297944 h 2759416"/>
              <a:gd name="connsiteX26" fmla="*/ 1181903 w 2847163"/>
              <a:gd name="connsiteY26" fmla="*/ 1622449 h 2759416"/>
              <a:gd name="connsiteX27" fmla="*/ 0 w 2847163"/>
              <a:gd name="connsiteY27" fmla="*/ 440532 h 27594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2847163" h="2759416">
                <a:moveTo>
                  <a:pt x="1845168" y="1750443"/>
                </a:moveTo>
                <a:lnTo>
                  <a:pt x="2309388" y="2214663"/>
                </a:lnTo>
                <a:lnTo>
                  <a:pt x="2318856" y="2759416"/>
                </a:lnTo>
                <a:lnTo>
                  <a:pt x="1845168" y="2759416"/>
                </a:lnTo>
                <a:close/>
                <a:moveTo>
                  <a:pt x="1518242" y="1423550"/>
                </a:moveTo>
                <a:lnTo>
                  <a:pt x="1717214" y="1622523"/>
                </a:lnTo>
                <a:lnTo>
                  <a:pt x="1717214" y="2759403"/>
                </a:lnTo>
                <a:lnTo>
                  <a:pt x="1250617" y="2754687"/>
                </a:lnTo>
                <a:lnTo>
                  <a:pt x="1250617" y="1691210"/>
                </a:lnTo>
                <a:close/>
                <a:moveTo>
                  <a:pt x="641835" y="1229322"/>
                </a:moveTo>
                <a:lnTo>
                  <a:pt x="1106070" y="1693578"/>
                </a:lnTo>
                <a:lnTo>
                  <a:pt x="1106070" y="2749927"/>
                </a:lnTo>
                <a:lnTo>
                  <a:pt x="641835" y="2759395"/>
                </a:lnTo>
                <a:close/>
                <a:moveTo>
                  <a:pt x="35444" y="618126"/>
                </a:moveTo>
                <a:lnTo>
                  <a:pt x="509154" y="1091814"/>
                </a:lnTo>
                <a:lnTo>
                  <a:pt x="509154" y="2754655"/>
                </a:lnTo>
                <a:lnTo>
                  <a:pt x="35444" y="2749904"/>
                </a:lnTo>
                <a:close/>
                <a:moveTo>
                  <a:pt x="0" y="0"/>
                </a:moveTo>
                <a:lnTo>
                  <a:pt x="1177165" y="1158192"/>
                </a:lnTo>
                <a:lnTo>
                  <a:pt x="1518233" y="817128"/>
                </a:lnTo>
                <a:lnTo>
                  <a:pt x="2746509" y="2007744"/>
                </a:lnTo>
                <a:lnTo>
                  <a:pt x="2847163" y="1910921"/>
                </a:lnTo>
                <a:lnTo>
                  <a:pt x="2847163" y="2340365"/>
                </a:lnTo>
                <a:lnTo>
                  <a:pt x="2400726" y="2340365"/>
                </a:lnTo>
                <a:lnTo>
                  <a:pt x="2494986" y="2249694"/>
                </a:lnTo>
                <a:lnTo>
                  <a:pt x="1506389" y="1297944"/>
                </a:lnTo>
                <a:lnTo>
                  <a:pt x="1181903" y="1622449"/>
                </a:lnTo>
                <a:lnTo>
                  <a:pt x="0" y="440532"/>
                </a:lnTo>
                <a:close/>
              </a:path>
            </a:pathLst>
          </a:custGeom>
          <a:solidFill>
            <a:schemeClr val="bg1"/>
          </a:solidFill>
          <a:ln w="6350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9" name="Freeform: Shape 81">
            <a:extLst>
              <a:ext uri="{FF2B5EF4-FFF2-40B4-BE49-F238E27FC236}">
                <a16:creationId xmlns:a16="http://schemas.microsoft.com/office/drawing/2014/main" id="{23C86B38-7552-FD21-85E2-4DFD6196B06D}"/>
              </a:ext>
            </a:extLst>
          </xdr:cNvPr>
          <xdr:cNvSpPr/>
        </xdr:nvSpPr>
        <xdr:spPr>
          <a:xfrm>
            <a:off x="13464987" y="7650308"/>
            <a:ext cx="252000" cy="259940"/>
          </a:xfrm>
          <a:custGeom>
            <a:avLst/>
            <a:gdLst>
              <a:gd name="connsiteX0" fmla="*/ 639778 w 4884414"/>
              <a:gd name="connsiteY0" fmla="*/ 2912647 h 4858772"/>
              <a:gd name="connsiteX1" fmla="*/ 1031685 w 4884414"/>
              <a:gd name="connsiteY1" fmla="*/ 4714736 h 4858772"/>
              <a:gd name="connsiteX2" fmla="*/ 385208 w 4884414"/>
              <a:gd name="connsiteY2" fmla="*/ 4858772 h 4858772"/>
              <a:gd name="connsiteX3" fmla="*/ 0 w 4884414"/>
              <a:gd name="connsiteY3" fmla="*/ 3053299 h 4858772"/>
              <a:gd name="connsiteX4" fmla="*/ 4607863 w 4884414"/>
              <a:gd name="connsiteY4" fmla="*/ 2902441 h 4858772"/>
              <a:gd name="connsiteX5" fmla="*/ 4789111 w 4884414"/>
              <a:gd name="connsiteY5" fmla="*/ 2958353 h 4858772"/>
              <a:gd name="connsiteX6" fmla="*/ 4811396 w 4884414"/>
              <a:gd name="connsiteY6" fmla="*/ 3250422 h 4858772"/>
              <a:gd name="connsiteX7" fmla="*/ 2814330 w 4884414"/>
              <a:gd name="connsiteY7" fmla="*/ 4524139 h 4858772"/>
              <a:gd name="connsiteX8" fmla="*/ 1445303 w 4884414"/>
              <a:gd name="connsiteY8" fmla="*/ 4391479 h 4858772"/>
              <a:gd name="connsiteX9" fmla="*/ 1161080 w 4884414"/>
              <a:gd name="connsiteY9" fmla="*/ 4453075 h 4858772"/>
              <a:gd name="connsiteX10" fmla="*/ 895802 w 4884414"/>
              <a:gd name="connsiteY10" fmla="*/ 3202470 h 4858772"/>
              <a:gd name="connsiteX11" fmla="*/ 1492676 w 4884414"/>
              <a:gd name="connsiteY11" fmla="*/ 3046158 h 4858772"/>
              <a:gd name="connsiteX12" fmla="*/ 2495226 w 4884414"/>
              <a:gd name="connsiteY12" fmla="*/ 3450762 h 4858772"/>
              <a:gd name="connsiteX13" fmla="*/ 3321174 w 4884414"/>
              <a:gd name="connsiteY13" fmla="*/ 3055626 h 4858772"/>
              <a:gd name="connsiteX14" fmla="*/ 3742807 w 4884414"/>
              <a:gd name="connsiteY14" fmla="*/ 3103002 h 4858772"/>
              <a:gd name="connsiteX15" fmla="*/ 3723259 w 4884414"/>
              <a:gd name="connsiteY15" fmla="*/ 3443274 h 4858772"/>
              <a:gd name="connsiteX16" fmla="*/ 2513442 w 4884414"/>
              <a:gd name="connsiteY16" fmla="*/ 4087494 h 4858772"/>
              <a:gd name="connsiteX17" fmla="*/ 1386497 w 4884414"/>
              <a:gd name="connsiteY17" fmla="*/ 3877686 h 4858772"/>
              <a:gd name="connsiteX18" fmla="*/ 1345824 w 4884414"/>
              <a:gd name="connsiteY18" fmla="*/ 4040946 h 4858772"/>
              <a:gd name="connsiteX19" fmla="*/ 2583822 w 4884414"/>
              <a:gd name="connsiteY19" fmla="*/ 4264146 h 4858772"/>
              <a:gd name="connsiteX20" fmla="*/ 3918055 w 4884414"/>
              <a:gd name="connsiteY20" fmla="*/ 3524598 h 4858772"/>
              <a:gd name="connsiteX21" fmla="*/ 4020079 w 4884414"/>
              <a:gd name="connsiteY21" fmla="*/ 3359394 h 4858772"/>
              <a:gd name="connsiteX22" fmla="*/ 3984367 w 4884414"/>
              <a:gd name="connsiteY22" fmla="*/ 3155094 h 4858772"/>
              <a:gd name="connsiteX23" fmla="*/ 4420327 w 4884414"/>
              <a:gd name="connsiteY23" fmla="*/ 2932794 h 4858772"/>
              <a:gd name="connsiteX24" fmla="*/ 4607863 w 4884414"/>
              <a:gd name="connsiteY24" fmla="*/ 2902441 h 4858772"/>
              <a:gd name="connsiteX25" fmla="*/ 1433727 w 4884414"/>
              <a:gd name="connsiteY25" fmla="*/ 2168924 h 4858772"/>
              <a:gd name="connsiteX26" fmla="*/ 1849081 w 4884414"/>
              <a:gd name="connsiteY26" fmla="*/ 2168924 h 4858772"/>
              <a:gd name="connsiteX27" fmla="*/ 1849081 w 4884414"/>
              <a:gd name="connsiteY27" fmla="*/ 2845548 h 4858772"/>
              <a:gd name="connsiteX28" fmla="*/ 1433727 w 4884414"/>
              <a:gd name="connsiteY28" fmla="*/ 2845548 h 4858772"/>
              <a:gd name="connsiteX29" fmla="*/ 2941179 w 4884414"/>
              <a:gd name="connsiteY29" fmla="*/ 2004757 h 4858772"/>
              <a:gd name="connsiteX30" fmla="*/ 3359881 w 4884414"/>
              <a:gd name="connsiteY30" fmla="*/ 2004757 h 4858772"/>
              <a:gd name="connsiteX31" fmla="*/ 3359881 w 4884414"/>
              <a:gd name="connsiteY31" fmla="*/ 2842165 h 4858772"/>
              <a:gd name="connsiteX32" fmla="*/ 2941179 w 4884414"/>
              <a:gd name="connsiteY32" fmla="*/ 2842165 h 4858772"/>
              <a:gd name="connsiteX33" fmla="*/ 2187461 w 4884414"/>
              <a:gd name="connsiteY33" fmla="*/ 1666453 h 4858772"/>
              <a:gd name="connsiteX34" fmla="*/ 2609514 w 4884414"/>
              <a:gd name="connsiteY34" fmla="*/ 1666453 h 4858772"/>
              <a:gd name="connsiteX35" fmla="*/ 2609514 w 4884414"/>
              <a:gd name="connsiteY35" fmla="*/ 2858921 h 4858772"/>
              <a:gd name="connsiteX36" fmla="*/ 2187461 w 4884414"/>
              <a:gd name="connsiteY36" fmla="*/ 2858921 h 4858772"/>
              <a:gd name="connsiteX37" fmla="*/ 3691550 w 4884414"/>
              <a:gd name="connsiteY37" fmla="*/ 1488894 h 4858772"/>
              <a:gd name="connsiteX38" fmla="*/ 4110252 w 4884414"/>
              <a:gd name="connsiteY38" fmla="*/ 1488894 h 4858772"/>
              <a:gd name="connsiteX39" fmla="*/ 4110252 w 4884414"/>
              <a:gd name="connsiteY39" fmla="*/ 2852193 h 4858772"/>
              <a:gd name="connsiteX40" fmla="*/ 3691550 w 4884414"/>
              <a:gd name="connsiteY40" fmla="*/ 2852193 h 4858772"/>
              <a:gd name="connsiteX41" fmla="*/ 4884414 w 4884414"/>
              <a:gd name="connsiteY41" fmla="*/ 0 h 4858772"/>
              <a:gd name="connsiteX42" fmla="*/ 4879661 w 4884414"/>
              <a:gd name="connsiteY42" fmla="*/ 497394 h 4858772"/>
              <a:gd name="connsiteX43" fmla="*/ 4718597 w 4884414"/>
              <a:gd name="connsiteY43" fmla="*/ 497394 h 4858772"/>
              <a:gd name="connsiteX44" fmla="*/ 4713882 w 4884414"/>
              <a:gd name="connsiteY44" fmla="*/ 274752 h 4858772"/>
              <a:gd name="connsiteX45" fmla="*/ 3775937 w 4884414"/>
              <a:gd name="connsiteY45" fmla="*/ 1198498 h 4858772"/>
              <a:gd name="connsiteX46" fmla="*/ 3041680 w 4884414"/>
              <a:gd name="connsiteY46" fmla="*/ 454759 h 4858772"/>
              <a:gd name="connsiteX47" fmla="*/ 2027937 w 4884414"/>
              <a:gd name="connsiteY47" fmla="*/ 1430590 h 4858772"/>
              <a:gd name="connsiteX48" fmla="*/ 1426330 w 4884414"/>
              <a:gd name="connsiteY48" fmla="*/ 876370 h 4858772"/>
              <a:gd name="connsiteX49" fmla="*/ 327325 w 4884414"/>
              <a:gd name="connsiteY49" fmla="*/ 1984846 h 4858772"/>
              <a:gd name="connsiteX50" fmla="*/ 194686 w 4884414"/>
              <a:gd name="connsiteY50" fmla="*/ 1871158 h 4858772"/>
              <a:gd name="connsiteX51" fmla="*/ 1416855 w 4884414"/>
              <a:gd name="connsiteY51" fmla="*/ 644242 h 4858772"/>
              <a:gd name="connsiteX52" fmla="*/ 2027937 w 4884414"/>
              <a:gd name="connsiteY52" fmla="*/ 1203214 h 4858772"/>
              <a:gd name="connsiteX53" fmla="*/ 3022744 w 4884414"/>
              <a:gd name="connsiteY53" fmla="*/ 222642 h 4858772"/>
              <a:gd name="connsiteX54" fmla="*/ 3799624 w 4884414"/>
              <a:gd name="connsiteY54" fmla="*/ 961618 h 4858772"/>
              <a:gd name="connsiteX55" fmla="*/ 4604909 w 4884414"/>
              <a:gd name="connsiteY55" fmla="*/ 161060 h 4858772"/>
              <a:gd name="connsiteX56" fmla="*/ 4377533 w 4884414"/>
              <a:gd name="connsiteY56" fmla="*/ 151585 h 4858772"/>
              <a:gd name="connsiteX57" fmla="*/ 4372781 w 4884414"/>
              <a:gd name="connsiteY57" fmla="*/ 4737 h 485877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</a:cxnLst>
            <a:rect l="l" t="t" r="r" b="b"/>
            <a:pathLst>
              <a:path w="4884414" h="4858772">
                <a:moveTo>
                  <a:pt x="639778" y="2912647"/>
                </a:moveTo>
                <a:lnTo>
                  <a:pt x="1031685" y="4714736"/>
                </a:lnTo>
                <a:lnTo>
                  <a:pt x="385208" y="4858772"/>
                </a:lnTo>
                <a:lnTo>
                  <a:pt x="0" y="3053299"/>
                </a:lnTo>
                <a:close/>
                <a:moveTo>
                  <a:pt x="4607863" y="2902441"/>
                </a:moveTo>
                <a:cubicBezTo>
                  <a:pt x="4668385" y="2903746"/>
                  <a:pt x="4734018" y="2917543"/>
                  <a:pt x="4789111" y="2958353"/>
                </a:cubicBezTo>
                <a:cubicBezTo>
                  <a:pt x="4984268" y="3102893"/>
                  <a:pt x="4811396" y="3250422"/>
                  <a:pt x="4811396" y="3250422"/>
                </a:cubicBezTo>
                <a:cubicBezTo>
                  <a:pt x="4811396" y="3250422"/>
                  <a:pt x="3126199" y="4484683"/>
                  <a:pt x="2814330" y="4524139"/>
                </a:cubicBezTo>
                <a:cubicBezTo>
                  <a:pt x="2436006" y="4571983"/>
                  <a:pt x="1681870" y="4399758"/>
                  <a:pt x="1445303" y="4391479"/>
                </a:cubicBezTo>
                <a:cubicBezTo>
                  <a:pt x="1331655" y="4387519"/>
                  <a:pt x="1161080" y="4453075"/>
                  <a:pt x="1161080" y="4453075"/>
                </a:cubicBezTo>
                <a:lnTo>
                  <a:pt x="895802" y="3202470"/>
                </a:lnTo>
                <a:cubicBezTo>
                  <a:pt x="895802" y="3202470"/>
                  <a:pt x="1206936" y="3031326"/>
                  <a:pt x="1492676" y="3046158"/>
                </a:cubicBezTo>
                <a:cubicBezTo>
                  <a:pt x="1861078" y="3065273"/>
                  <a:pt x="2261046" y="3451698"/>
                  <a:pt x="2495226" y="3450762"/>
                </a:cubicBezTo>
                <a:cubicBezTo>
                  <a:pt x="2653086" y="3450150"/>
                  <a:pt x="3321174" y="3055626"/>
                  <a:pt x="3321174" y="3055626"/>
                </a:cubicBezTo>
                <a:cubicBezTo>
                  <a:pt x="3321174" y="3055626"/>
                  <a:pt x="3595819" y="2954430"/>
                  <a:pt x="3742807" y="3103002"/>
                </a:cubicBezTo>
                <a:cubicBezTo>
                  <a:pt x="3947863" y="3310290"/>
                  <a:pt x="3723259" y="3443274"/>
                  <a:pt x="3723259" y="3443274"/>
                </a:cubicBezTo>
                <a:cubicBezTo>
                  <a:pt x="3723259" y="3443274"/>
                  <a:pt x="2958654" y="3989718"/>
                  <a:pt x="2513442" y="4087494"/>
                </a:cubicBezTo>
                <a:cubicBezTo>
                  <a:pt x="2233902" y="4148910"/>
                  <a:pt x="1386497" y="3877686"/>
                  <a:pt x="1386497" y="3877686"/>
                </a:cubicBezTo>
                <a:lnTo>
                  <a:pt x="1345824" y="4040946"/>
                </a:lnTo>
                <a:cubicBezTo>
                  <a:pt x="1345824" y="4040946"/>
                  <a:pt x="2201574" y="4299750"/>
                  <a:pt x="2583822" y="4264146"/>
                </a:cubicBezTo>
                <a:cubicBezTo>
                  <a:pt x="2873478" y="4237218"/>
                  <a:pt x="3918055" y="3524598"/>
                  <a:pt x="3918055" y="3524598"/>
                </a:cubicBezTo>
                <a:cubicBezTo>
                  <a:pt x="3918055" y="3524598"/>
                  <a:pt x="3992143" y="3470274"/>
                  <a:pt x="4020079" y="3359394"/>
                </a:cubicBezTo>
                <a:cubicBezTo>
                  <a:pt x="4045927" y="3256794"/>
                  <a:pt x="3984367" y="3155094"/>
                  <a:pt x="3984367" y="3155094"/>
                </a:cubicBezTo>
                <a:lnTo>
                  <a:pt x="4420327" y="2932794"/>
                </a:lnTo>
                <a:cubicBezTo>
                  <a:pt x="4420327" y="2932794"/>
                  <a:pt x="4506995" y="2900267"/>
                  <a:pt x="4607863" y="2902441"/>
                </a:cubicBezTo>
                <a:close/>
                <a:moveTo>
                  <a:pt x="1433727" y="2168924"/>
                </a:moveTo>
                <a:lnTo>
                  <a:pt x="1849081" y="2168924"/>
                </a:lnTo>
                <a:lnTo>
                  <a:pt x="1849081" y="2845548"/>
                </a:lnTo>
                <a:lnTo>
                  <a:pt x="1433727" y="2845548"/>
                </a:lnTo>
                <a:close/>
                <a:moveTo>
                  <a:pt x="2941179" y="2004757"/>
                </a:moveTo>
                <a:lnTo>
                  <a:pt x="3359881" y="2004757"/>
                </a:lnTo>
                <a:lnTo>
                  <a:pt x="3359881" y="2842165"/>
                </a:lnTo>
                <a:lnTo>
                  <a:pt x="2941179" y="2842165"/>
                </a:lnTo>
                <a:close/>
                <a:moveTo>
                  <a:pt x="2187461" y="1666453"/>
                </a:moveTo>
                <a:lnTo>
                  <a:pt x="2609514" y="1666453"/>
                </a:lnTo>
                <a:lnTo>
                  <a:pt x="2609514" y="2858921"/>
                </a:lnTo>
                <a:lnTo>
                  <a:pt x="2187461" y="2858921"/>
                </a:lnTo>
                <a:close/>
                <a:moveTo>
                  <a:pt x="3691550" y="1488894"/>
                </a:moveTo>
                <a:lnTo>
                  <a:pt x="4110252" y="1488894"/>
                </a:lnTo>
                <a:lnTo>
                  <a:pt x="4110252" y="2852193"/>
                </a:lnTo>
                <a:lnTo>
                  <a:pt x="3691550" y="2852193"/>
                </a:lnTo>
                <a:close/>
                <a:moveTo>
                  <a:pt x="4884414" y="0"/>
                </a:moveTo>
                <a:lnTo>
                  <a:pt x="4879661" y="497394"/>
                </a:lnTo>
                <a:lnTo>
                  <a:pt x="4718597" y="497394"/>
                </a:lnTo>
                <a:lnTo>
                  <a:pt x="4713882" y="274752"/>
                </a:lnTo>
                <a:lnTo>
                  <a:pt x="3775937" y="1198498"/>
                </a:lnTo>
                <a:lnTo>
                  <a:pt x="3041680" y="454759"/>
                </a:lnTo>
                <a:lnTo>
                  <a:pt x="2027937" y="1430590"/>
                </a:lnTo>
                <a:lnTo>
                  <a:pt x="1426330" y="876370"/>
                </a:lnTo>
                <a:lnTo>
                  <a:pt x="327325" y="1984846"/>
                </a:lnTo>
                <a:lnTo>
                  <a:pt x="194686" y="1871158"/>
                </a:lnTo>
                <a:lnTo>
                  <a:pt x="1416855" y="644242"/>
                </a:lnTo>
                <a:lnTo>
                  <a:pt x="2027937" y="1203214"/>
                </a:lnTo>
                <a:lnTo>
                  <a:pt x="3022744" y="222642"/>
                </a:lnTo>
                <a:lnTo>
                  <a:pt x="3799624" y="961618"/>
                </a:lnTo>
                <a:lnTo>
                  <a:pt x="4604909" y="161060"/>
                </a:lnTo>
                <a:lnTo>
                  <a:pt x="4377533" y="151585"/>
                </a:lnTo>
                <a:lnTo>
                  <a:pt x="4372781" y="4737"/>
                </a:lnTo>
                <a:close/>
              </a:path>
            </a:pathLst>
          </a:custGeom>
          <a:solidFill>
            <a:schemeClr val="bg1"/>
          </a:solidFill>
          <a:ln w="17998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21" name="Freeform: Shape 83">
            <a:extLst>
              <a:ext uri="{FF2B5EF4-FFF2-40B4-BE49-F238E27FC236}">
                <a16:creationId xmlns:a16="http://schemas.microsoft.com/office/drawing/2014/main" id="{33383878-E5ED-BC8E-3A13-631953D1DC5B}"/>
              </a:ext>
            </a:extLst>
          </xdr:cNvPr>
          <xdr:cNvSpPr/>
        </xdr:nvSpPr>
        <xdr:spPr>
          <a:xfrm>
            <a:off x="13472109" y="8176759"/>
            <a:ext cx="252000" cy="254177"/>
          </a:xfrm>
          <a:custGeom>
            <a:avLst/>
            <a:gdLst>
              <a:gd name="connsiteX0" fmla="*/ 669226 w 3163078"/>
              <a:gd name="connsiteY0" fmla="*/ 1658213 h 3163078"/>
              <a:gd name="connsiteX1" fmla="*/ 244013 w 3163078"/>
              <a:gd name="connsiteY1" fmla="*/ 1658214 h 3163078"/>
              <a:gd name="connsiteX2" fmla="*/ 247066 w 3163078"/>
              <a:gd name="connsiteY2" fmla="*/ 1718689 h 3163078"/>
              <a:gd name="connsiteX3" fmla="*/ 1444389 w 3163078"/>
              <a:gd name="connsiteY3" fmla="*/ 2916012 h 3163078"/>
              <a:gd name="connsiteX4" fmla="*/ 1499820 w 3163078"/>
              <a:gd name="connsiteY4" fmla="*/ 2918811 h 3163078"/>
              <a:gd name="connsiteX5" fmla="*/ 1495533 w 3163078"/>
              <a:gd name="connsiteY5" fmla="*/ 2890456 h 3163078"/>
              <a:gd name="connsiteX6" fmla="*/ 1495533 w 3163078"/>
              <a:gd name="connsiteY6" fmla="*/ 2467055 h 3163078"/>
              <a:gd name="connsiteX7" fmla="*/ 1479365 w 3163078"/>
              <a:gd name="connsiteY7" fmla="*/ 2466239 h 3163078"/>
              <a:gd name="connsiteX8" fmla="*/ 682606 w 3163078"/>
              <a:gd name="connsiteY8" fmla="*/ 1745881 h 3163078"/>
              <a:gd name="connsiteX9" fmla="*/ 2919066 w 3163078"/>
              <a:gd name="connsiteY9" fmla="*/ 1658213 h 3163078"/>
              <a:gd name="connsiteX10" fmla="*/ 2475189 w 3163078"/>
              <a:gd name="connsiteY10" fmla="*/ 1658214 h 3163078"/>
              <a:gd name="connsiteX11" fmla="*/ 2461810 w 3163078"/>
              <a:gd name="connsiteY11" fmla="*/ 1745881 h 3163078"/>
              <a:gd name="connsiteX12" fmla="*/ 1755212 w 3163078"/>
              <a:gd name="connsiteY12" fmla="*/ 2452479 h 3163078"/>
              <a:gd name="connsiteX13" fmla="*/ 1704868 w 3163078"/>
              <a:gd name="connsiteY13" fmla="*/ 2460162 h 3163078"/>
              <a:gd name="connsiteX14" fmla="*/ 1704868 w 3163078"/>
              <a:gd name="connsiteY14" fmla="*/ 2890456 h 3163078"/>
              <a:gd name="connsiteX15" fmla="*/ 1700869 w 3163078"/>
              <a:gd name="connsiteY15" fmla="*/ 2916912 h 3163078"/>
              <a:gd name="connsiteX16" fmla="*/ 1718689 w 3163078"/>
              <a:gd name="connsiteY16" fmla="*/ 2916012 h 3163078"/>
              <a:gd name="connsiteX17" fmla="*/ 2916012 w 3163078"/>
              <a:gd name="connsiteY17" fmla="*/ 1718689 h 3163078"/>
              <a:gd name="connsiteX18" fmla="*/ 1665289 w 3163078"/>
              <a:gd name="connsiteY18" fmla="*/ 1628851 h 3163078"/>
              <a:gd name="connsiteX19" fmla="*/ 1665289 w 3163078"/>
              <a:gd name="connsiteY19" fmla="*/ 1751958 h 3163078"/>
              <a:gd name="connsiteX20" fmla="*/ 1741278 w 3163078"/>
              <a:gd name="connsiteY20" fmla="*/ 1733090 h 3163078"/>
              <a:gd name="connsiteX21" fmla="*/ 1772883 w 3163078"/>
              <a:gd name="connsiteY21" fmla="*/ 1689910 h 3163078"/>
              <a:gd name="connsiteX22" fmla="*/ 1736568 w 3163078"/>
              <a:gd name="connsiteY22" fmla="*/ 1647194 h 3163078"/>
              <a:gd name="connsiteX23" fmla="*/ 1665289 w 3163078"/>
              <a:gd name="connsiteY23" fmla="*/ 1628851 h 3163078"/>
              <a:gd name="connsiteX24" fmla="*/ 1561731 w 3163078"/>
              <a:gd name="connsiteY24" fmla="*/ 1346387 h 3163078"/>
              <a:gd name="connsiteX25" fmla="*/ 1481712 w 3163078"/>
              <a:gd name="connsiteY25" fmla="*/ 1363245 h 3163078"/>
              <a:gd name="connsiteX26" fmla="*/ 1446742 w 3163078"/>
              <a:gd name="connsiteY26" fmla="*/ 1402960 h 3163078"/>
              <a:gd name="connsiteX27" fmla="*/ 1469607 w 3163078"/>
              <a:gd name="connsiteY27" fmla="*/ 1439212 h 3163078"/>
              <a:gd name="connsiteX28" fmla="*/ 1561731 w 3163078"/>
              <a:gd name="connsiteY28" fmla="*/ 1461544 h 3163078"/>
              <a:gd name="connsiteX29" fmla="*/ 1550971 w 3163078"/>
              <a:gd name="connsiteY29" fmla="*/ 1101133 h 3163078"/>
              <a:gd name="connsiteX30" fmla="*/ 1667979 w 3163078"/>
              <a:gd name="connsiteY30" fmla="*/ 1101133 h 3163078"/>
              <a:gd name="connsiteX31" fmla="*/ 1667979 w 3163078"/>
              <a:gd name="connsiteY31" fmla="*/ 1215826 h 3163078"/>
              <a:gd name="connsiteX32" fmla="*/ 1812557 w 3163078"/>
              <a:gd name="connsiteY32" fmla="*/ 1228724 h 3163078"/>
              <a:gd name="connsiteX33" fmla="*/ 1943685 w 3163078"/>
              <a:gd name="connsiteY33" fmla="*/ 1254026 h 3163078"/>
              <a:gd name="connsiteX34" fmla="*/ 1943685 w 3163078"/>
              <a:gd name="connsiteY34" fmla="*/ 1397021 h 3163078"/>
              <a:gd name="connsiteX35" fmla="*/ 1914100 w 3163078"/>
              <a:gd name="connsiteY35" fmla="*/ 1397021 h 3163078"/>
              <a:gd name="connsiteX36" fmla="*/ 1803142 w 3163078"/>
              <a:gd name="connsiteY36" fmla="*/ 1363245 h 3163078"/>
              <a:gd name="connsiteX37" fmla="*/ 1667979 w 3163078"/>
              <a:gd name="connsiteY37" fmla="*/ 1346387 h 3163078"/>
              <a:gd name="connsiteX38" fmla="*/ 1667979 w 3163078"/>
              <a:gd name="connsiteY38" fmla="*/ 1472463 h 3163078"/>
              <a:gd name="connsiteX39" fmla="*/ 1721778 w 3163078"/>
              <a:gd name="connsiteY39" fmla="*/ 1480412 h 3163078"/>
              <a:gd name="connsiteX40" fmla="*/ 1945030 w 3163078"/>
              <a:gd name="connsiteY40" fmla="*/ 1546914 h 3163078"/>
              <a:gd name="connsiteX41" fmla="*/ 2016984 w 3163078"/>
              <a:gd name="connsiteY41" fmla="*/ 1670547 h 3163078"/>
              <a:gd name="connsiteX42" fmla="*/ 1921495 w 3163078"/>
              <a:gd name="connsiteY42" fmla="*/ 1814501 h 3163078"/>
              <a:gd name="connsiteX43" fmla="*/ 1667979 w 3163078"/>
              <a:gd name="connsiteY43" fmla="*/ 1882519 h 3163078"/>
              <a:gd name="connsiteX44" fmla="*/ 1667979 w 3163078"/>
              <a:gd name="connsiteY44" fmla="*/ 2062725 h 3163078"/>
              <a:gd name="connsiteX45" fmla="*/ 1550971 w 3163078"/>
              <a:gd name="connsiteY45" fmla="*/ 2062725 h 3163078"/>
              <a:gd name="connsiteX46" fmla="*/ 1550971 w 3163078"/>
              <a:gd name="connsiteY46" fmla="*/ 1885489 h 3163078"/>
              <a:gd name="connsiteX47" fmla="*/ 1376808 w 3163078"/>
              <a:gd name="connsiteY47" fmla="*/ 1872095 h 3163078"/>
              <a:gd name="connsiteX48" fmla="*/ 1222145 w 3163078"/>
              <a:gd name="connsiteY48" fmla="*/ 1839803 h 3163078"/>
              <a:gd name="connsiteX49" fmla="*/ 1222145 w 3163078"/>
              <a:gd name="connsiteY49" fmla="*/ 1694859 h 3163078"/>
              <a:gd name="connsiteX50" fmla="*/ 1252405 w 3163078"/>
              <a:gd name="connsiteY50" fmla="*/ 1694859 h 3163078"/>
              <a:gd name="connsiteX51" fmla="*/ 1394293 w 3163078"/>
              <a:gd name="connsiteY51" fmla="*/ 1734575 h 3163078"/>
              <a:gd name="connsiteX52" fmla="*/ 1554336 w 3163078"/>
              <a:gd name="connsiteY52" fmla="*/ 1753938 h 3163078"/>
              <a:gd name="connsiteX53" fmla="*/ 1554336 w 3163078"/>
              <a:gd name="connsiteY53" fmla="*/ 1617902 h 3163078"/>
              <a:gd name="connsiteX54" fmla="*/ 1489107 w 3163078"/>
              <a:gd name="connsiteY54" fmla="*/ 1606983 h 3163078"/>
              <a:gd name="connsiteX55" fmla="*/ 1374789 w 3163078"/>
              <a:gd name="connsiteY55" fmla="*/ 1582671 h 3163078"/>
              <a:gd name="connsiteX56" fmla="*/ 1285355 w 3163078"/>
              <a:gd name="connsiteY56" fmla="*/ 1545925 h 3163078"/>
              <a:gd name="connsiteX57" fmla="*/ 1226851 w 3163078"/>
              <a:gd name="connsiteY57" fmla="*/ 1489847 h 3163078"/>
              <a:gd name="connsiteX58" fmla="*/ 1206006 w 3163078"/>
              <a:gd name="connsiteY58" fmla="*/ 1406950 h 3163078"/>
              <a:gd name="connsiteX59" fmla="*/ 1297459 w 3163078"/>
              <a:gd name="connsiteY59" fmla="*/ 1280349 h 3163078"/>
              <a:gd name="connsiteX60" fmla="*/ 1550971 w 3163078"/>
              <a:gd name="connsiteY60" fmla="*/ 1216816 h 3163078"/>
              <a:gd name="connsiteX61" fmla="*/ 1495533 w 3163078"/>
              <a:gd name="connsiteY61" fmla="*/ 796577 h 3163078"/>
              <a:gd name="connsiteX62" fmla="*/ 1493463 w 3163078"/>
              <a:gd name="connsiteY62" fmla="*/ 796681 h 3163078"/>
              <a:gd name="connsiteX63" fmla="*/ 817683 w 3163078"/>
              <a:gd name="connsiteY63" fmla="*/ 1407661 h 3163078"/>
              <a:gd name="connsiteX64" fmla="*/ 811308 w 3163078"/>
              <a:gd name="connsiteY64" fmla="*/ 1449430 h 3163078"/>
              <a:gd name="connsiteX65" fmla="*/ 838783 w 3163078"/>
              <a:gd name="connsiteY65" fmla="*/ 1453584 h 3163078"/>
              <a:gd name="connsiteX66" fmla="*/ 904101 w 3163078"/>
              <a:gd name="connsiteY66" fmla="*/ 1512804 h 3163078"/>
              <a:gd name="connsiteX67" fmla="*/ 912326 w 3163078"/>
              <a:gd name="connsiteY67" fmla="*/ 1553546 h 3163078"/>
              <a:gd name="connsiteX68" fmla="*/ 904101 w 3163078"/>
              <a:gd name="connsiteY68" fmla="*/ 1594287 h 3163078"/>
              <a:gd name="connsiteX69" fmla="*/ 838783 w 3163078"/>
              <a:gd name="connsiteY69" fmla="*/ 1653508 h 3163078"/>
              <a:gd name="connsiteX70" fmla="*/ 808524 w 3163078"/>
              <a:gd name="connsiteY70" fmla="*/ 1658082 h 3163078"/>
              <a:gd name="connsiteX71" fmla="*/ 817683 w 3163078"/>
              <a:gd name="connsiteY71" fmla="*/ 1718094 h 3163078"/>
              <a:gd name="connsiteX72" fmla="*/ 1493463 w 3163078"/>
              <a:gd name="connsiteY72" fmla="*/ 2329073 h 3163078"/>
              <a:gd name="connsiteX73" fmla="*/ 1495532 w 3163078"/>
              <a:gd name="connsiteY73" fmla="*/ 2329177 h 3163078"/>
              <a:gd name="connsiteX74" fmla="*/ 1495532 w 3163078"/>
              <a:gd name="connsiteY74" fmla="*/ 2306691 h 3163078"/>
              <a:gd name="connsiteX75" fmla="*/ 1600200 w 3163078"/>
              <a:gd name="connsiteY75" fmla="*/ 2202023 h 3163078"/>
              <a:gd name="connsiteX76" fmla="*/ 1600200 w 3163078"/>
              <a:gd name="connsiteY76" fmla="*/ 2202022 h 3163078"/>
              <a:gd name="connsiteX77" fmla="*/ 1704868 w 3163078"/>
              <a:gd name="connsiteY77" fmla="*/ 2306690 h 3163078"/>
              <a:gd name="connsiteX78" fmla="*/ 1704868 w 3163078"/>
              <a:gd name="connsiteY78" fmla="*/ 2320844 h 3163078"/>
              <a:gd name="connsiteX79" fmla="*/ 1727425 w 3163078"/>
              <a:gd name="connsiteY79" fmla="*/ 2317402 h 3163078"/>
              <a:gd name="connsiteX80" fmla="*/ 2326733 w 3163078"/>
              <a:gd name="connsiteY80" fmla="*/ 1718094 h 3163078"/>
              <a:gd name="connsiteX81" fmla="*/ 2335902 w 3163078"/>
              <a:gd name="connsiteY81" fmla="*/ 1658015 h 3163078"/>
              <a:gd name="connsiteX82" fmla="*/ 2296149 w 3163078"/>
              <a:gd name="connsiteY82" fmla="*/ 1649989 h 3163078"/>
              <a:gd name="connsiteX83" fmla="*/ 2232222 w 3163078"/>
              <a:gd name="connsiteY83" fmla="*/ 1553546 h 3163078"/>
              <a:gd name="connsiteX84" fmla="*/ 2232221 w 3163078"/>
              <a:gd name="connsiteY84" fmla="*/ 1553546 h 3163078"/>
              <a:gd name="connsiteX85" fmla="*/ 2296148 w 3163078"/>
              <a:gd name="connsiteY85" fmla="*/ 1457103 h 3163078"/>
              <a:gd name="connsiteX86" fmla="*/ 2333139 w 3163078"/>
              <a:gd name="connsiteY86" fmla="*/ 1449635 h 3163078"/>
              <a:gd name="connsiteX87" fmla="*/ 2326733 w 3163078"/>
              <a:gd name="connsiteY87" fmla="*/ 1407661 h 3163078"/>
              <a:gd name="connsiteX88" fmla="*/ 1727425 w 3163078"/>
              <a:gd name="connsiteY88" fmla="*/ 808352 h 3163078"/>
              <a:gd name="connsiteX89" fmla="*/ 1704868 w 3163078"/>
              <a:gd name="connsiteY89" fmla="*/ 804910 h 3163078"/>
              <a:gd name="connsiteX90" fmla="*/ 1704868 w 3163078"/>
              <a:gd name="connsiteY90" fmla="*/ 809732 h 3163078"/>
              <a:gd name="connsiteX91" fmla="*/ 1640942 w 3163078"/>
              <a:gd name="connsiteY91" fmla="*/ 906175 h 3163078"/>
              <a:gd name="connsiteX92" fmla="*/ 1600201 w 3163078"/>
              <a:gd name="connsiteY92" fmla="*/ 914400 h 3163078"/>
              <a:gd name="connsiteX93" fmla="*/ 1559460 w 3163078"/>
              <a:gd name="connsiteY93" fmla="*/ 906175 h 3163078"/>
              <a:gd name="connsiteX94" fmla="*/ 1495533 w 3163078"/>
              <a:gd name="connsiteY94" fmla="*/ 809732 h 3163078"/>
              <a:gd name="connsiteX95" fmla="*/ 1704868 w 3163078"/>
              <a:gd name="connsiteY95" fmla="*/ 246369 h 3163078"/>
              <a:gd name="connsiteX96" fmla="*/ 1704868 w 3163078"/>
              <a:gd name="connsiteY96" fmla="*/ 665592 h 3163078"/>
              <a:gd name="connsiteX97" fmla="*/ 1755212 w 3163078"/>
              <a:gd name="connsiteY97" fmla="*/ 673275 h 3163078"/>
              <a:gd name="connsiteX98" fmla="*/ 2461810 w 3163078"/>
              <a:gd name="connsiteY98" fmla="*/ 1379873 h 3163078"/>
              <a:gd name="connsiteX99" fmla="*/ 2472341 w 3163078"/>
              <a:gd name="connsiteY99" fmla="*/ 1448878 h 3163078"/>
              <a:gd name="connsiteX100" fmla="*/ 2916238 w 3163078"/>
              <a:gd name="connsiteY100" fmla="*/ 1448878 h 3163078"/>
              <a:gd name="connsiteX101" fmla="*/ 2916012 w 3163078"/>
              <a:gd name="connsiteY101" fmla="*/ 1444389 h 3163078"/>
              <a:gd name="connsiteX102" fmla="*/ 1718689 w 3163078"/>
              <a:gd name="connsiteY102" fmla="*/ 247066 h 3163078"/>
              <a:gd name="connsiteX103" fmla="*/ 1495532 w 3163078"/>
              <a:gd name="connsiteY103" fmla="*/ 244484 h 3163078"/>
              <a:gd name="connsiteX104" fmla="*/ 1444389 w 3163078"/>
              <a:gd name="connsiteY104" fmla="*/ 247066 h 3163078"/>
              <a:gd name="connsiteX105" fmla="*/ 247066 w 3163078"/>
              <a:gd name="connsiteY105" fmla="*/ 1444389 h 3163078"/>
              <a:gd name="connsiteX106" fmla="*/ 246840 w 3163078"/>
              <a:gd name="connsiteY106" fmla="*/ 1448878 h 3163078"/>
              <a:gd name="connsiteX107" fmla="*/ 672075 w 3163078"/>
              <a:gd name="connsiteY107" fmla="*/ 1448878 h 3163078"/>
              <a:gd name="connsiteX108" fmla="*/ 682606 w 3163078"/>
              <a:gd name="connsiteY108" fmla="*/ 1379873 h 3163078"/>
              <a:gd name="connsiteX109" fmla="*/ 1479365 w 3163078"/>
              <a:gd name="connsiteY109" fmla="*/ 659515 h 3163078"/>
              <a:gd name="connsiteX110" fmla="*/ 1495533 w 3163078"/>
              <a:gd name="connsiteY110" fmla="*/ 658699 h 3163078"/>
              <a:gd name="connsiteX111" fmla="*/ 1581539 w 3163078"/>
              <a:gd name="connsiteY111" fmla="*/ 0 h 3163078"/>
              <a:gd name="connsiteX112" fmla="*/ 3163078 w 3163078"/>
              <a:gd name="connsiteY112" fmla="*/ 1581539 h 3163078"/>
              <a:gd name="connsiteX113" fmla="*/ 1581539 w 3163078"/>
              <a:gd name="connsiteY113" fmla="*/ 3163078 h 3163078"/>
              <a:gd name="connsiteX114" fmla="*/ 0 w 3163078"/>
              <a:gd name="connsiteY114" fmla="*/ 1581539 h 3163078"/>
              <a:gd name="connsiteX115" fmla="*/ 1581539 w 3163078"/>
              <a:gd name="connsiteY115" fmla="*/ 0 h 31630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</a:cxnLst>
            <a:rect l="l" t="t" r="r" b="b"/>
            <a:pathLst>
              <a:path w="3163078" h="3163078">
                <a:moveTo>
                  <a:pt x="669226" y="1658213"/>
                </a:moveTo>
                <a:lnTo>
                  <a:pt x="244013" y="1658214"/>
                </a:lnTo>
                <a:lnTo>
                  <a:pt x="247066" y="1718689"/>
                </a:lnTo>
                <a:cubicBezTo>
                  <a:pt x="311180" y="2350004"/>
                  <a:pt x="813074" y="2851898"/>
                  <a:pt x="1444389" y="2916012"/>
                </a:cubicBezTo>
                <a:lnTo>
                  <a:pt x="1499820" y="2918811"/>
                </a:lnTo>
                <a:lnTo>
                  <a:pt x="1495533" y="2890456"/>
                </a:lnTo>
                <a:lnTo>
                  <a:pt x="1495533" y="2467055"/>
                </a:lnTo>
                <a:lnTo>
                  <a:pt x="1479365" y="2466239"/>
                </a:lnTo>
                <a:cubicBezTo>
                  <a:pt x="1082527" y="2425938"/>
                  <a:pt x="761230" y="2130108"/>
                  <a:pt x="682606" y="1745881"/>
                </a:cubicBezTo>
                <a:close/>
                <a:moveTo>
                  <a:pt x="2919066" y="1658213"/>
                </a:moveTo>
                <a:lnTo>
                  <a:pt x="2475189" y="1658214"/>
                </a:lnTo>
                <a:lnTo>
                  <a:pt x="2461810" y="1745881"/>
                </a:lnTo>
                <a:cubicBezTo>
                  <a:pt x="2389234" y="2100552"/>
                  <a:pt x="2109883" y="2379903"/>
                  <a:pt x="1755212" y="2452479"/>
                </a:cubicBezTo>
                <a:lnTo>
                  <a:pt x="1704868" y="2460162"/>
                </a:lnTo>
                <a:lnTo>
                  <a:pt x="1704868" y="2890456"/>
                </a:lnTo>
                <a:lnTo>
                  <a:pt x="1700869" y="2916912"/>
                </a:lnTo>
                <a:lnTo>
                  <a:pt x="1718689" y="2916012"/>
                </a:lnTo>
                <a:cubicBezTo>
                  <a:pt x="2350004" y="2851898"/>
                  <a:pt x="2851898" y="2350004"/>
                  <a:pt x="2916012" y="1718689"/>
                </a:cubicBezTo>
                <a:close/>
                <a:moveTo>
                  <a:pt x="1665289" y="1628851"/>
                </a:moveTo>
                <a:lnTo>
                  <a:pt x="1665289" y="1751958"/>
                </a:lnTo>
                <a:cubicBezTo>
                  <a:pt x="1694879" y="1748958"/>
                  <a:pt x="1720207" y="1742679"/>
                  <a:pt x="1741278" y="1733090"/>
                </a:cubicBezTo>
                <a:cubicBezTo>
                  <a:pt x="1762349" y="1723161"/>
                  <a:pt x="1772883" y="1708747"/>
                  <a:pt x="1772883" y="1689910"/>
                </a:cubicBezTo>
                <a:cubicBezTo>
                  <a:pt x="1772883" y="1670702"/>
                  <a:pt x="1760778" y="1656473"/>
                  <a:pt x="1736568" y="1647194"/>
                </a:cubicBezTo>
                <a:cubicBezTo>
                  <a:pt x="1712812" y="1637605"/>
                  <a:pt x="1689050" y="1631481"/>
                  <a:pt x="1665289" y="1628851"/>
                </a:cubicBezTo>
                <a:close/>
                <a:moveTo>
                  <a:pt x="1561731" y="1346387"/>
                </a:moveTo>
                <a:cubicBezTo>
                  <a:pt x="1532146" y="1348026"/>
                  <a:pt x="1505469" y="1353656"/>
                  <a:pt x="1481712" y="1363245"/>
                </a:cubicBezTo>
                <a:cubicBezTo>
                  <a:pt x="1458399" y="1372524"/>
                  <a:pt x="1446742" y="1385763"/>
                  <a:pt x="1446742" y="1402960"/>
                </a:cubicBezTo>
                <a:cubicBezTo>
                  <a:pt x="1446742" y="1418519"/>
                  <a:pt x="1454364" y="1430613"/>
                  <a:pt x="1469607" y="1439212"/>
                </a:cubicBezTo>
                <a:cubicBezTo>
                  <a:pt x="1484850" y="1447811"/>
                  <a:pt x="1515558" y="1455265"/>
                  <a:pt x="1561731" y="1461544"/>
                </a:cubicBezTo>
                <a:close/>
                <a:moveTo>
                  <a:pt x="1550971" y="1101133"/>
                </a:moveTo>
                <a:lnTo>
                  <a:pt x="1667979" y="1101133"/>
                </a:lnTo>
                <a:lnTo>
                  <a:pt x="1667979" y="1215826"/>
                </a:lnTo>
                <a:cubicBezTo>
                  <a:pt x="1709225" y="1217125"/>
                  <a:pt x="1757418" y="1221424"/>
                  <a:pt x="1812557" y="1228724"/>
                </a:cubicBezTo>
                <a:cubicBezTo>
                  <a:pt x="1868149" y="1235993"/>
                  <a:pt x="1911859" y="1244437"/>
                  <a:pt x="1943685" y="1254026"/>
                </a:cubicBezTo>
                <a:lnTo>
                  <a:pt x="1943685" y="1397021"/>
                </a:lnTo>
                <a:lnTo>
                  <a:pt x="1914100" y="1397021"/>
                </a:lnTo>
                <a:cubicBezTo>
                  <a:pt x="1882269" y="1383443"/>
                  <a:pt x="1845285" y="1372184"/>
                  <a:pt x="1803142" y="1363245"/>
                </a:cubicBezTo>
                <a:cubicBezTo>
                  <a:pt x="1761004" y="1354305"/>
                  <a:pt x="1715950" y="1348676"/>
                  <a:pt x="1667979" y="1346387"/>
                </a:cubicBezTo>
                <a:lnTo>
                  <a:pt x="1667979" y="1472463"/>
                </a:lnTo>
                <a:lnTo>
                  <a:pt x="1721778" y="1480412"/>
                </a:lnTo>
                <a:cubicBezTo>
                  <a:pt x="1823095" y="1494981"/>
                  <a:pt x="1897512" y="1517128"/>
                  <a:pt x="1945030" y="1546914"/>
                </a:cubicBezTo>
                <a:cubicBezTo>
                  <a:pt x="1993001" y="1576392"/>
                  <a:pt x="2016984" y="1617592"/>
                  <a:pt x="2016984" y="1670547"/>
                </a:cubicBezTo>
                <a:cubicBezTo>
                  <a:pt x="2016984" y="1726471"/>
                  <a:pt x="1985153" y="1774445"/>
                  <a:pt x="1921495" y="1814501"/>
                </a:cubicBezTo>
                <a:cubicBezTo>
                  <a:pt x="1857838" y="1854557"/>
                  <a:pt x="1773331" y="1877230"/>
                  <a:pt x="1667979" y="1882519"/>
                </a:cubicBezTo>
                <a:lnTo>
                  <a:pt x="1667979" y="2062725"/>
                </a:lnTo>
                <a:lnTo>
                  <a:pt x="1550971" y="2062725"/>
                </a:lnTo>
                <a:lnTo>
                  <a:pt x="1550971" y="1885489"/>
                </a:lnTo>
                <a:cubicBezTo>
                  <a:pt x="1500763" y="1885148"/>
                  <a:pt x="1442708" y="1880694"/>
                  <a:pt x="1376808" y="1872095"/>
                </a:cubicBezTo>
                <a:cubicBezTo>
                  <a:pt x="1310909" y="1863496"/>
                  <a:pt x="1259352" y="1852732"/>
                  <a:pt x="1222145" y="1839803"/>
                </a:cubicBezTo>
                <a:lnTo>
                  <a:pt x="1222145" y="1694859"/>
                </a:lnTo>
                <a:lnTo>
                  <a:pt x="1252405" y="1694859"/>
                </a:lnTo>
                <a:cubicBezTo>
                  <a:pt x="1293646" y="1711407"/>
                  <a:pt x="1340942" y="1724646"/>
                  <a:pt x="1394293" y="1734575"/>
                </a:cubicBezTo>
                <a:cubicBezTo>
                  <a:pt x="1448087" y="1744503"/>
                  <a:pt x="1501438" y="1750968"/>
                  <a:pt x="1554336" y="1753938"/>
                </a:cubicBezTo>
                <a:lnTo>
                  <a:pt x="1554336" y="1617902"/>
                </a:lnTo>
                <a:lnTo>
                  <a:pt x="1489107" y="1606983"/>
                </a:lnTo>
                <a:cubicBezTo>
                  <a:pt x="1447865" y="1600054"/>
                  <a:pt x="1409758" y="1591951"/>
                  <a:pt x="1374789" y="1582671"/>
                </a:cubicBezTo>
                <a:cubicBezTo>
                  <a:pt x="1340272" y="1573392"/>
                  <a:pt x="1310461" y="1561174"/>
                  <a:pt x="1285355" y="1545925"/>
                </a:cubicBezTo>
                <a:cubicBezTo>
                  <a:pt x="1260249" y="1530707"/>
                  <a:pt x="1240749" y="1512024"/>
                  <a:pt x="1226851" y="1489847"/>
                </a:cubicBezTo>
                <a:cubicBezTo>
                  <a:pt x="1212953" y="1467328"/>
                  <a:pt x="1206006" y="1439707"/>
                  <a:pt x="1206006" y="1406950"/>
                </a:cubicBezTo>
                <a:cubicBezTo>
                  <a:pt x="1206006" y="1357615"/>
                  <a:pt x="1236487" y="1315425"/>
                  <a:pt x="1297459" y="1280349"/>
                </a:cubicBezTo>
                <a:cubicBezTo>
                  <a:pt x="1358427" y="1245272"/>
                  <a:pt x="1442934" y="1224084"/>
                  <a:pt x="1550971" y="1216816"/>
                </a:cubicBezTo>
                <a:close/>
                <a:moveTo>
                  <a:pt x="1495533" y="796577"/>
                </a:moveTo>
                <a:lnTo>
                  <a:pt x="1493463" y="796681"/>
                </a:lnTo>
                <a:cubicBezTo>
                  <a:pt x="1156880" y="830863"/>
                  <a:pt x="884369" y="1081774"/>
                  <a:pt x="817683" y="1407661"/>
                </a:cubicBezTo>
                <a:lnTo>
                  <a:pt x="811308" y="1449430"/>
                </a:lnTo>
                <a:lnTo>
                  <a:pt x="838783" y="1453584"/>
                </a:lnTo>
                <a:cubicBezTo>
                  <a:pt x="868280" y="1462758"/>
                  <a:pt x="892184" y="1484629"/>
                  <a:pt x="904101" y="1512804"/>
                </a:cubicBezTo>
                <a:lnTo>
                  <a:pt x="912326" y="1553546"/>
                </a:lnTo>
                <a:lnTo>
                  <a:pt x="904101" y="1594287"/>
                </a:lnTo>
                <a:cubicBezTo>
                  <a:pt x="892184" y="1622462"/>
                  <a:pt x="868280" y="1644333"/>
                  <a:pt x="838783" y="1653508"/>
                </a:cubicBezTo>
                <a:lnTo>
                  <a:pt x="808524" y="1658082"/>
                </a:lnTo>
                <a:lnTo>
                  <a:pt x="817683" y="1718094"/>
                </a:lnTo>
                <a:cubicBezTo>
                  <a:pt x="884369" y="2043980"/>
                  <a:pt x="1156880" y="2294891"/>
                  <a:pt x="1493463" y="2329073"/>
                </a:cubicBezTo>
                <a:lnTo>
                  <a:pt x="1495532" y="2329177"/>
                </a:lnTo>
                <a:lnTo>
                  <a:pt x="1495532" y="2306691"/>
                </a:lnTo>
                <a:cubicBezTo>
                  <a:pt x="1495532" y="2248884"/>
                  <a:pt x="1542393" y="2202023"/>
                  <a:pt x="1600200" y="2202023"/>
                </a:cubicBezTo>
                <a:lnTo>
                  <a:pt x="1600200" y="2202022"/>
                </a:lnTo>
                <a:cubicBezTo>
                  <a:pt x="1658007" y="2202022"/>
                  <a:pt x="1704868" y="2248883"/>
                  <a:pt x="1704868" y="2306690"/>
                </a:cubicBezTo>
                <a:lnTo>
                  <a:pt x="1704868" y="2320844"/>
                </a:lnTo>
                <a:lnTo>
                  <a:pt x="1727425" y="2317402"/>
                </a:lnTo>
                <a:cubicBezTo>
                  <a:pt x="2028243" y="2255846"/>
                  <a:pt x="2265177" y="2018912"/>
                  <a:pt x="2326733" y="1718094"/>
                </a:cubicBezTo>
                <a:lnTo>
                  <a:pt x="2335902" y="1658015"/>
                </a:lnTo>
                <a:lnTo>
                  <a:pt x="2296149" y="1649989"/>
                </a:lnTo>
                <a:cubicBezTo>
                  <a:pt x="2258582" y="1634099"/>
                  <a:pt x="2232222" y="1596901"/>
                  <a:pt x="2232222" y="1553546"/>
                </a:cubicBezTo>
                <a:lnTo>
                  <a:pt x="2232221" y="1553546"/>
                </a:lnTo>
                <a:cubicBezTo>
                  <a:pt x="2232221" y="1510191"/>
                  <a:pt x="2258581" y="1472993"/>
                  <a:pt x="2296148" y="1457103"/>
                </a:cubicBezTo>
                <a:lnTo>
                  <a:pt x="2333139" y="1449635"/>
                </a:lnTo>
                <a:lnTo>
                  <a:pt x="2326733" y="1407661"/>
                </a:lnTo>
                <a:cubicBezTo>
                  <a:pt x="2265177" y="1106843"/>
                  <a:pt x="2028243" y="869908"/>
                  <a:pt x="1727425" y="808352"/>
                </a:cubicBezTo>
                <a:lnTo>
                  <a:pt x="1704868" y="804910"/>
                </a:lnTo>
                <a:lnTo>
                  <a:pt x="1704868" y="809732"/>
                </a:lnTo>
                <a:cubicBezTo>
                  <a:pt x="1704868" y="853087"/>
                  <a:pt x="1678509" y="890285"/>
                  <a:pt x="1640942" y="906175"/>
                </a:cubicBezTo>
                <a:lnTo>
                  <a:pt x="1600201" y="914400"/>
                </a:lnTo>
                <a:lnTo>
                  <a:pt x="1559460" y="906175"/>
                </a:lnTo>
                <a:cubicBezTo>
                  <a:pt x="1521893" y="890285"/>
                  <a:pt x="1495533" y="853087"/>
                  <a:pt x="1495533" y="809732"/>
                </a:cubicBezTo>
                <a:close/>
                <a:moveTo>
                  <a:pt x="1704868" y="246369"/>
                </a:moveTo>
                <a:lnTo>
                  <a:pt x="1704868" y="665592"/>
                </a:lnTo>
                <a:lnTo>
                  <a:pt x="1755212" y="673275"/>
                </a:lnTo>
                <a:cubicBezTo>
                  <a:pt x="2109883" y="745852"/>
                  <a:pt x="2389234" y="1025202"/>
                  <a:pt x="2461810" y="1379873"/>
                </a:cubicBezTo>
                <a:lnTo>
                  <a:pt x="2472341" y="1448878"/>
                </a:lnTo>
                <a:lnTo>
                  <a:pt x="2916238" y="1448878"/>
                </a:lnTo>
                <a:lnTo>
                  <a:pt x="2916012" y="1444389"/>
                </a:lnTo>
                <a:cubicBezTo>
                  <a:pt x="2851898" y="813074"/>
                  <a:pt x="2350004" y="311180"/>
                  <a:pt x="1718689" y="247066"/>
                </a:cubicBezTo>
                <a:close/>
                <a:moveTo>
                  <a:pt x="1495532" y="244484"/>
                </a:moveTo>
                <a:lnTo>
                  <a:pt x="1444389" y="247066"/>
                </a:lnTo>
                <a:cubicBezTo>
                  <a:pt x="813074" y="311180"/>
                  <a:pt x="311180" y="813074"/>
                  <a:pt x="247066" y="1444389"/>
                </a:cubicBezTo>
                <a:lnTo>
                  <a:pt x="246840" y="1448878"/>
                </a:lnTo>
                <a:lnTo>
                  <a:pt x="672075" y="1448878"/>
                </a:lnTo>
                <a:lnTo>
                  <a:pt x="682606" y="1379873"/>
                </a:lnTo>
                <a:cubicBezTo>
                  <a:pt x="761230" y="995646"/>
                  <a:pt x="1082527" y="699816"/>
                  <a:pt x="1479365" y="659515"/>
                </a:cubicBezTo>
                <a:lnTo>
                  <a:pt x="1495533" y="658699"/>
                </a:lnTo>
                <a:close/>
                <a:moveTo>
                  <a:pt x="1581539" y="0"/>
                </a:moveTo>
                <a:cubicBezTo>
                  <a:pt x="2454999" y="0"/>
                  <a:pt x="3163078" y="708079"/>
                  <a:pt x="3163078" y="1581539"/>
                </a:cubicBezTo>
                <a:cubicBezTo>
                  <a:pt x="3163078" y="2454999"/>
                  <a:pt x="2454999" y="3163078"/>
                  <a:pt x="1581539" y="3163078"/>
                </a:cubicBezTo>
                <a:cubicBezTo>
                  <a:pt x="708079" y="3163078"/>
                  <a:pt x="0" y="2454999"/>
                  <a:pt x="0" y="1581539"/>
                </a:cubicBezTo>
                <a:cubicBezTo>
                  <a:pt x="0" y="708079"/>
                  <a:pt x="708079" y="0"/>
                  <a:pt x="1581539" y="0"/>
                </a:cubicBezTo>
                <a:close/>
              </a:path>
            </a:pathLst>
          </a:custGeom>
          <a:solidFill>
            <a:schemeClr val="bg1"/>
          </a:solidFill>
          <a:ln w="35341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</xdr:grpSp>
    <xdr:clientData/>
  </xdr:twoCellAnchor>
  <xdr:twoCellAnchor>
    <xdr:from>
      <xdr:col>19</xdr:col>
      <xdr:colOff>287143</xdr:colOff>
      <xdr:row>35</xdr:row>
      <xdr:rowOff>36306</xdr:rowOff>
    </xdr:from>
    <xdr:to>
      <xdr:col>22</xdr:col>
      <xdr:colOff>303283</xdr:colOff>
      <xdr:row>39</xdr:row>
      <xdr:rowOff>51323</xdr:rowOff>
    </xdr:to>
    <xdr:sp macro="" textlink="[1]Processing!A30">
      <xdr:nvSpPr>
        <xdr:cNvPr id="22" name="TextBox 95">
          <a:extLst>
            <a:ext uri="{FF2B5EF4-FFF2-40B4-BE49-F238E27FC236}">
              <a16:creationId xmlns:a16="http://schemas.microsoft.com/office/drawing/2014/main" id="{3B742287-67AE-9348-BEA6-69B014232422}"/>
            </a:ext>
          </a:extLst>
        </xdr:cNvPr>
        <xdr:cNvSpPr txBox="1"/>
      </xdr:nvSpPr>
      <xdr:spPr>
        <a:xfrm>
          <a:off x="16038671" y="5592556"/>
          <a:ext cx="2503223" cy="650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Valores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 Mensuales</a:t>
          </a:r>
          <a:endParaRPr lang="ru-RU" sz="1400" b="1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39</xdr:row>
      <xdr:rowOff>101010</xdr:rowOff>
    </xdr:from>
    <xdr:to>
      <xdr:col>22</xdr:col>
      <xdr:colOff>219158</xdr:colOff>
      <xdr:row>43</xdr:row>
      <xdr:rowOff>109416</xdr:rowOff>
    </xdr:to>
    <xdr:sp macro="" textlink="[1]Processing!S1">
      <xdr:nvSpPr>
        <xdr:cNvPr id="24" name="TextBox 98">
          <a:extLst>
            <a:ext uri="{FF2B5EF4-FFF2-40B4-BE49-F238E27FC236}">
              <a16:creationId xmlns:a16="http://schemas.microsoft.com/office/drawing/2014/main" id="{CFB06BA2-D60F-8444-8255-158A5A88B795}"/>
            </a:ext>
          </a:extLst>
        </xdr:cNvPr>
        <xdr:cNvSpPr txBox="1"/>
      </xdr:nvSpPr>
      <xdr:spPr>
        <a:xfrm>
          <a:off x="16697664" y="6292260"/>
          <a:ext cx="1760105" cy="643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Presupuesto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42</xdr:row>
      <xdr:rowOff>115206</xdr:rowOff>
    </xdr:from>
    <xdr:to>
      <xdr:col>22</xdr:col>
      <xdr:colOff>219158</xdr:colOff>
      <xdr:row>46</xdr:row>
      <xdr:rowOff>139169</xdr:rowOff>
    </xdr:to>
    <xdr:sp macro="" textlink="[1]Processing!A38">
      <xdr:nvSpPr>
        <xdr:cNvPr id="25" name="TextBox 99">
          <a:extLst>
            <a:ext uri="{FF2B5EF4-FFF2-40B4-BE49-F238E27FC236}">
              <a16:creationId xmlns:a16="http://schemas.microsoft.com/office/drawing/2014/main" id="{6EE849CF-EBF0-6C4B-9BC6-F2416AFD3B68}"/>
            </a:ext>
          </a:extLst>
        </xdr:cNvPr>
        <xdr:cNvSpPr txBox="1"/>
      </xdr:nvSpPr>
      <xdr:spPr>
        <a:xfrm>
          <a:off x="16697664" y="6782706"/>
          <a:ext cx="1760105" cy="658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Ingresos</a:t>
          </a:r>
        </a:p>
      </xdr:txBody>
    </xdr:sp>
    <xdr:clientData/>
  </xdr:twoCellAnchor>
  <xdr:twoCellAnchor>
    <xdr:from>
      <xdr:col>20</xdr:col>
      <xdr:colOff>117108</xdr:colOff>
      <xdr:row>46</xdr:row>
      <xdr:rowOff>50906</xdr:rowOff>
    </xdr:from>
    <xdr:to>
      <xdr:col>22</xdr:col>
      <xdr:colOff>219158</xdr:colOff>
      <xdr:row>50</xdr:row>
      <xdr:rowOff>68866</xdr:rowOff>
    </xdr:to>
    <xdr:sp macro="" textlink="[1]Processing!A62">
      <xdr:nvSpPr>
        <xdr:cNvPr id="26" name="TextBox 100">
          <a:extLst>
            <a:ext uri="{FF2B5EF4-FFF2-40B4-BE49-F238E27FC236}">
              <a16:creationId xmlns:a16="http://schemas.microsoft.com/office/drawing/2014/main" id="{4D58BC44-32A6-AC46-AB8F-0F23D6C7E2BE}"/>
            </a:ext>
          </a:extLst>
        </xdr:cNvPr>
        <xdr:cNvSpPr txBox="1"/>
      </xdr:nvSpPr>
      <xdr:spPr>
        <a:xfrm>
          <a:off x="16697664" y="7353406"/>
          <a:ext cx="1760105" cy="65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Gastos</a:t>
          </a:r>
        </a:p>
      </xdr:txBody>
    </xdr:sp>
    <xdr:clientData/>
  </xdr:twoCellAnchor>
  <xdr:twoCellAnchor>
    <xdr:from>
      <xdr:col>20</xdr:col>
      <xdr:colOff>117108</xdr:colOff>
      <xdr:row>49</xdr:row>
      <xdr:rowOff>117234</xdr:rowOff>
    </xdr:from>
    <xdr:to>
      <xdr:col>22</xdr:col>
      <xdr:colOff>219158</xdr:colOff>
      <xdr:row>53</xdr:row>
      <xdr:rowOff>135197</xdr:rowOff>
    </xdr:to>
    <xdr:sp macro="" textlink="[1]Processing!H16">
      <xdr:nvSpPr>
        <xdr:cNvPr id="27" name="TextBox 101">
          <a:extLst>
            <a:ext uri="{FF2B5EF4-FFF2-40B4-BE49-F238E27FC236}">
              <a16:creationId xmlns:a16="http://schemas.microsoft.com/office/drawing/2014/main" id="{1AB9EA7A-7750-AC40-AE92-1173B1840D15}"/>
            </a:ext>
          </a:extLst>
        </xdr:cNvPr>
        <xdr:cNvSpPr txBox="1"/>
      </xdr:nvSpPr>
      <xdr:spPr>
        <a:xfrm>
          <a:off x="16697664" y="7895984"/>
          <a:ext cx="1760105" cy="652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Inversiones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52</xdr:row>
      <xdr:rowOff>21088</xdr:rowOff>
    </xdr:from>
    <xdr:to>
      <xdr:col>22</xdr:col>
      <xdr:colOff>219158</xdr:colOff>
      <xdr:row>56</xdr:row>
      <xdr:rowOff>45049</xdr:rowOff>
    </xdr:to>
    <xdr:sp macro="" textlink="[1]Processing!A17">
      <xdr:nvSpPr>
        <xdr:cNvPr id="28" name="TextBox 102">
          <a:extLst>
            <a:ext uri="{FF2B5EF4-FFF2-40B4-BE49-F238E27FC236}">
              <a16:creationId xmlns:a16="http://schemas.microsoft.com/office/drawing/2014/main" id="{F9DF6605-B196-034F-997C-19FBDAE4D095}"/>
            </a:ext>
          </a:extLst>
        </xdr:cNvPr>
        <xdr:cNvSpPr txBox="1"/>
      </xdr:nvSpPr>
      <xdr:spPr>
        <a:xfrm>
          <a:off x="16627108" y="8276088"/>
          <a:ext cx="1753050" cy="658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96788</xdr:colOff>
      <xdr:row>53</xdr:row>
      <xdr:rowOff>18861</xdr:rowOff>
    </xdr:from>
    <xdr:to>
      <xdr:col>22</xdr:col>
      <xdr:colOff>198838</xdr:colOff>
      <xdr:row>57</xdr:row>
      <xdr:rowOff>25533</xdr:rowOff>
    </xdr:to>
    <xdr:sp macro="" textlink="[1]Processing!Q12">
      <xdr:nvSpPr>
        <xdr:cNvPr id="29" name="TextBox 103">
          <a:extLst>
            <a:ext uri="{FF2B5EF4-FFF2-40B4-BE49-F238E27FC236}">
              <a16:creationId xmlns:a16="http://schemas.microsoft.com/office/drawing/2014/main" id="{4D63F4F2-C008-0340-A3C3-EA42706FECF3}"/>
            </a:ext>
          </a:extLst>
        </xdr:cNvPr>
        <xdr:cNvSpPr txBox="1"/>
      </xdr:nvSpPr>
      <xdr:spPr>
        <a:xfrm>
          <a:off x="16677344" y="8432611"/>
          <a:ext cx="1760105" cy="64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Metas Financieras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39</xdr:row>
      <xdr:rowOff>101010</xdr:rowOff>
    </xdr:from>
    <xdr:to>
      <xdr:col>23</xdr:col>
      <xdr:colOff>496978</xdr:colOff>
      <xdr:row>43</xdr:row>
      <xdr:rowOff>109416</xdr:rowOff>
    </xdr:to>
    <xdr:sp macro="" textlink="Procesamiento!W16">
      <xdr:nvSpPr>
        <xdr:cNvPr id="30" name="TextBox 104">
          <a:extLst>
            <a:ext uri="{FF2B5EF4-FFF2-40B4-BE49-F238E27FC236}">
              <a16:creationId xmlns:a16="http://schemas.microsoft.com/office/drawing/2014/main" id="{21077340-2BDB-AF4C-B8FD-579358DF0972}"/>
            </a:ext>
          </a:extLst>
        </xdr:cNvPr>
        <xdr:cNvSpPr txBox="1"/>
      </xdr:nvSpPr>
      <xdr:spPr>
        <a:xfrm>
          <a:off x="17799605" y="6292260"/>
          <a:ext cx="1765012" cy="643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0F20A123-E381-6746-92C5-D4A0AD82AA2A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pPr marL="0" indent="0" algn="r"/>
            <a:t> € 1.610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72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42</xdr:row>
      <xdr:rowOff>158322</xdr:rowOff>
    </xdr:from>
    <xdr:to>
      <xdr:col>23</xdr:col>
      <xdr:colOff>496978</xdr:colOff>
      <xdr:row>47</xdr:row>
      <xdr:rowOff>7977</xdr:rowOff>
    </xdr:to>
    <xdr:sp macro="" textlink="Procesamiento!O31">
      <xdr:nvSpPr>
        <xdr:cNvPr id="31" name="TextBox 105">
          <a:extLst>
            <a:ext uri="{FF2B5EF4-FFF2-40B4-BE49-F238E27FC236}">
              <a16:creationId xmlns:a16="http://schemas.microsoft.com/office/drawing/2014/main" id="{18918B4C-EAC4-ED41-A3E6-6F1B2040DAFF}"/>
            </a:ext>
          </a:extLst>
        </xdr:cNvPr>
        <xdr:cNvSpPr txBox="1"/>
      </xdr:nvSpPr>
      <xdr:spPr>
        <a:xfrm>
          <a:off x="17799605" y="6825822"/>
          <a:ext cx="1765012" cy="64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6228C4B0-D0D0-4746-9897-686BD62425A2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94000">
                    <a:srgbClr val="AD27FE"/>
                  </a:gs>
                  <a:gs pos="54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pPr marL="0" indent="0" algn="r"/>
            <a:t> € 1.700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94000">
                  <a:srgbClr val="AD27FE"/>
                </a:gs>
                <a:gs pos="54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46</xdr:row>
      <xdr:rowOff>47704</xdr:rowOff>
    </xdr:from>
    <xdr:to>
      <xdr:col>23</xdr:col>
      <xdr:colOff>496978</xdr:colOff>
      <xdr:row>50</xdr:row>
      <xdr:rowOff>65666</xdr:rowOff>
    </xdr:to>
    <xdr:sp macro="" textlink="Procesamiento!V17">
      <xdr:nvSpPr>
        <xdr:cNvPr id="32" name="TextBox 106">
          <a:extLst>
            <a:ext uri="{FF2B5EF4-FFF2-40B4-BE49-F238E27FC236}">
              <a16:creationId xmlns:a16="http://schemas.microsoft.com/office/drawing/2014/main" id="{0F5A2639-AECA-EB45-B9C6-B7F53F6AF3DE}"/>
            </a:ext>
          </a:extLst>
        </xdr:cNvPr>
        <xdr:cNvSpPr txBox="1"/>
      </xdr:nvSpPr>
      <xdr:spPr>
        <a:xfrm>
          <a:off x="17799605" y="7350204"/>
          <a:ext cx="1765012" cy="6529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7BB7312D-A30C-2B4E-8AF9-0CD4FC4183AA}" type="TxLink">
            <a:rPr lang="en-US" sz="1800" b="0" i="0" u="none" strike="noStrike">
              <a:gradFill>
                <a:gsLst>
                  <a:gs pos="86000">
                    <a:srgbClr val="F28F33"/>
                  </a:gs>
                  <a:gs pos="21000">
                    <a:srgbClr val="AD27FE"/>
                  </a:gs>
                </a:gsLst>
                <a:lin ang="10800000" scaled="0"/>
              </a:gradFill>
              <a:latin typeface="Verdana"/>
              <a:ea typeface="Verdana"/>
              <a:cs typeface="Verdana"/>
            </a:rPr>
            <a:pPr marL="0" indent="0" algn="r"/>
            <a:t> € 400 </a:t>
          </a:fld>
          <a:endParaRPr lang="ru-RU" sz="1800" b="1" i="0" u="none" strike="noStrike">
            <a:gradFill>
              <a:gsLst>
                <a:gs pos="86000">
                  <a:srgbClr val="F28F33"/>
                </a:gs>
                <a:gs pos="21000">
                  <a:srgbClr val="AD27FE"/>
                </a:gs>
              </a:gsLst>
              <a:lin ang="1080000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49</xdr:row>
      <xdr:rowOff>98664</xdr:rowOff>
    </xdr:from>
    <xdr:to>
      <xdr:col>23</xdr:col>
      <xdr:colOff>496978</xdr:colOff>
      <xdr:row>53</xdr:row>
      <xdr:rowOff>116627</xdr:rowOff>
    </xdr:to>
    <xdr:sp macro="" textlink="Procesamiento!AF24">
      <xdr:nvSpPr>
        <xdr:cNvPr id="33" name="TextBox 107">
          <a:extLst>
            <a:ext uri="{FF2B5EF4-FFF2-40B4-BE49-F238E27FC236}">
              <a16:creationId xmlns:a16="http://schemas.microsoft.com/office/drawing/2014/main" id="{98493147-82D1-F94D-8C1D-402EA95640FE}"/>
            </a:ext>
          </a:extLst>
        </xdr:cNvPr>
        <xdr:cNvSpPr txBox="1"/>
      </xdr:nvSpPr>
      <xdr:spPr>
        <a:xfrm>
          <a:off x="17799605" y="7877414"/>
          <a:ext cx="1765012" cy="652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DF6701AC-94C1-5648-A84A-BC400076D2DB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pPr marL="0" indent="0" algn="r"/>
            <a:t> € 310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72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379862</xdr:colOff>
      <xdr:row>53</xdr:row>
      <xdr:rowOff>27287</xdr:rowOff>
    </xdr:from>
    <xdr:to>
      <xdr:col>23</xdr:col>
      <xdr:colOff>486818</xdr:colOff>
      <xdr:row>57</xdr:row>
      <xdr:rowOff>22993</xdr:rowOff>
    </xdr:to>
    <xdr:sp macro="" textlink="Procesamiento!AK56">
      <xdr:nvSpPr>
        <xdr:cNvPr id="35" name="TextBox 109">
          <a:extLst>
            <a:ext uri="{FF2B5EF4-FFF2-40B4-BE49-F238E27FC236}">
              <a16:creationId xmlns:a16="http://schemas.microsoft.com/office/drawing/2014/main" id="{21CD4185-F565-3148-8753-3A7ADCF15C59}"/>
            </a:ext>
          </a:extLst>
        </xdr:cNvPr>
        <xdr:cNvSpPr txBox="1"/>
      </xdr:nvSpPr>
      <xdr:spPr>
        <a:xfrm>
          <a:off x="17789445" y="8441037"/>
          <a:ext cx="1765012" cy="63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29534806-493D-844D-ABBE-403CFF3E39D3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94000">
                    <a:srgbClr val="AD27FE"/>
                  </a:gs>
                  <a:gs pos="54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pPr marL="0" indent="0" algn="r"/>
            <a:t> € 300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94000">
                  <a:srgbClr val="AD27FE"/>
                </a:gs>
                <a:gs pos="54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254747</xdr:colOff>
      <xdr:row>35</xdr:row>
      <xdr:rowOff>35413</xdr:rowOff>
    </xdr:from>
    <xdr:to>
      <xdr:col>7</xdr:col>
      <xdr:colOff>605692</xdr:colOff>
      <xdr:row>60</xdr:row>
      <xdr:rowOff>127670</xdr:rowOff>
    </xdr:to>
    <xdr:sp macro="" textlink="">
      <xdr:nvSpPr>
        <xdr:cNvPr id="55" name="Rectangle: Rounded Corners 5">
          <a:extLst>
            <a:ext uri="{FF2B5EF4-FFF2-40B4-BE49-F238E27FC236}">
              <a16:creationId xmlns:a16="http://schemas.microsoft.com/office/drawing/2014/main" id="{CA7B559B-CDC8-C943-8A89-099058FC6B52}"/>
            </a:ext>
          </a:extLst>
        </xdr:cNvPr>
        <xdr:cNvSpPr/>
      </xdr:nvSpPr>
      <xdr:spPr>
        <a:xfrm>
          <a:off x="2716593" y="5506182"/>
          <a:ext cx="3633407" cy="3999950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381000</xdr:colOff>
      <xdr:row>36</xdr:row>
      <xdr:rowOff>88827</xdr:rowOff>
    </xdr:from>
    <xdr:to>
      <xdr:col>8</xdr:col>
      <xdr:colOff>558598</xdr:colOff>
      <xdr:row>57</xdr:row>
      <xdr:rowOff>92936</xdr:rowOff>
    </xdr:to>
    <xdr:grpSp>
      <xdr:nvGrpSpPr>
        <xdr:cNvPr id="56" name="Group 112">
          <a:extLst>
            <a:ext uri="{FF2B5EF4-FFF2-40B4-BE49-F238E27FC236}">
              <a16:creationId xmlns:a16="http://schemas.microsoft.com/office/drawing/2014/main" id="{AF87BC73-989D-1B4D-B762-E0B6500F3B25}"/>
            </a:ext>
          </a:extLst>
        </xdr:cNvPr>
        <xdr:cNvGrpSpPr/>
      </xdr:nvGrpSpPr>
      <xdr:grpSpPr>
        <a:xfrm>
          <a:off x="2040467" y="6184827"/>
          <a:ext cx="5155998" cy="3560109"/>
          <a:chOff x="1909482" y="5641362"/>
          <a:chExt cx="4572000" cy="3181831"/>
        </a:xfrm>
      </xdr:grpSpPr>
      <xdr:sp macro="" textlink="">
        <xdr:nvSpPr>
          <xdr:cNvPr id="57" name="Oval 26">
            <a:extLst>
              <a:ext uri="{FF2B5EF4-FFF2-40B4-BE49-F238E27FC236}">
                <a16:creationId xmlns:a16="http://schemas.microsoft.com/office/drawing/2014/main" id="{D499BB7C-63A1-C88A-9678-7FE71CDA03AC}"/>
              </a:ext>
            </a:extLst>
          </xdr:cNvPr>
          <xdr:cNvSpPr/>
        </xdr:nvSpPr>
        <xdr:spPr>
          <a:xfrm>
            <a:off x="2773906" y="5765539"/>
            <a:ext cx="2843153" cy="293347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8" name="Circle: Hollow 25">
            <a:extLst>
              <a:ext uri="{FF2B5EF4-FFF2-40B4-BE49-F238E27FC236}">
                <a16:creationId xmlns:a16="http://schemas.microsoft.com/office/drawing/2014/main" id="{5865F223-77C6-C318-97AF-685516B2C152}"/>
              </a:ext>
            </a:extLst>
          </xdr:cNvPr>
          <xdr:cNvSpPr/>
        </xdr:nvSpPr>
        <xdr:spPr>
          <a:xfrm>
            <a:off x="3375211" y="6385947"/>
            <a:ext cx="1640543" cy="1692662"/>
          </a:xfrm>
          <a:prstGeom prst="donut">
            <a:avLst>
              <a:gd name="adj" fmla="val 26874"/>
            </a:avLst>
          </a:prstGeom>
          <a:gradFill>
            <a:gsLst>
              <a:gs pos="77000">
                <a:srgbClr val="2D3540"/>
              </a:gs>
              <a:gs pos="0">
                <a:schemeClr val="accent1">
                  <a:lumMod val="30000"/>
                  <a:lumOff val="70000"/>
                </a:schemeClr>
              </a:gs>
            </a:gsLst>
            <a:path path="circle">
              <a:fillToRect l="100000" b="100000"/>
            </a:path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graphicFrame macro="">
        <xdr:nvGraphicFramePr>
          <xdr:cNvPr id="59" name="Chart 13">
            <a:extLst>
              <a:ext uri="{FF2B5EF4-FFF2-40B4-BE49-F238E27FC236}">
                <a16:creationId xmlns:a16="http://schemas.microsoft.com/office/drawing/2014/main" id="{4E8B4C2E-85B2-8F64-BF02-90E132BB1957}"/>
              </a:ext>
            </a:extLst>
          </xdr:cNvPr>
          <xdr:cNvGraphicFramePr>
            <a:graphicFrameLocks/>
          </xdr:cNvGraphicFramePr>
        </xdr:nvGraphicFramePr>
        <xdr:xfrm>
          <a:off x="1909482" y="5817102"/>
          <a:ext cx="4572000" cy="2830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0" name="Circle: Hollow 24">
            <a:extLst>
              <a:ext uri="{FF2B5EF4-FFF2-40B4-BE49-F238E27FC236}">
                <a16:creationId xmlns:a16="http://schemas.microsoft.com/office/drawing/2014/main" id="{24FBFE53-C5E3-2705-152F-CEBC75A72381}"/>
              </a:ext>
            </a:extLst>
          </xdr:cNvPr>
          <xdr:cNvSpPr/>
        </xdr:nvSpPr>
        <xdr:spPr>
          <a:xfrm>
            <a:off x="2653553" y="5641362"/>
            <a:ext cx="3083859" cy="3181831"/>
          </a:xfrm>
          <a:prstGeom prst="donut">
            <a:avLst>
              <a:gd name="adj" fmla="val 13953"/>
            </a:avLst>
          </a:prstGeom>
          <a:solidFill>
            <a:srgbClr val="242732"/>
          </a:solidFill>
          <a:ln>
            <a:noFill/>
          </a:ln>
          <a:effectLst>
            <a:outerShdw blurRad="63500" sx="97000" sy="97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Oval 27">
            <a:extLst>
              <a:ext uri="{FF2B5EF4-FFF2-40B4-BE49-F238E27FC236}">
                <a16:creationId xmlns:a16="http://schemas.microsoft.com/office/drawing/2014/main" id="{856AF6B6-0CA1-82C0-FD00-8F7CF7EA3772}"/>
              </a:ext>
            </a:extLst>
          </xdr:cNvPr>
          <xdr:cNvSpPr/>
        </xdr:nvSpPr>
        <xdr:spPr>
          <a:xfrm>
            <a:off x="3680011" y="6700430"/>
            <a:ext cx="1030942" cy="1063694"/>
          </a:xfrm>
          <a:prstGeom prst="ellipse">
            <a:avLst/>
          </a:prstGeom>
          <a:solidFill>
            <a:srgbClr val="242732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en-US" sz="1200">
              <a:solidFill>
                <a:schemeClr val="bg1"/>
              </a:solidFill>
            </a:endParaRPr>
          </a:p>
        </xdr:txBody>
      </xdr:sp>
      <xdr:sp macro="" textlink="Procesamiento!U7">
        <xdr:nvSpPr>
          <xdr:cNvPr id="62" name="TextBox 28">
            <a:extLst>
              <a:ext uri="{FF2B5EF4-FFF2-40B4-BE49-F238E27FC236}">
                <a16:creationId xmlns:a16="http://schemas.microsoft.com/office/drawing/2014/main" id="{7BCF0583-B1BB-4AFB-7B32-CDB2E68A4165}"/>
              </a:ext>
            </a:extLst>
          </xdr:cNvPr>
          <xdr:cNvSpPr txBox="1"/>
        </xdr:nvSpPr>
        <xdr:spPr>
          <a:xfrm>
            <a:off x="3724835" y="7004557"/>
            <a:ext cx="941294" cy="4924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F7329CD-D8D9-7149-9269-B6ECC1669EBE}" type="TxLink">
              <a:rPr lang="en-US" sz="1400" b="0" i="0" u="none" strike="noStrike">
                <a:solidFill>
                  <a:srgbClr val="BECDE5"/>
                </a:solidFill>
                <a:latin typeface="Verdana"/>
                <a:ea typeface="Verdana"/>
                <a:cs typeface="Verdana"/>
              </a:rPr>
              <a:pPr algn="ctr"/>
              <a:t>83,4%</a:t>
            </a:fld>
            <a:endParaRPr lang="ru-RU" sz="1400">
              <a:solidFill>
                <a:srgbClr val="BECDE5"/>
              </a:solidFill>
            </a:endParaRPr>
          </a:p>
        </xdr:txBody>
      </xdr:sp>
    </xdr:grpSp>
    <xdr:clientData/>
  </xdr:twoCellAnchor>
  <xdr:twoCellAnchor>
    <xdr:from>
      <xdr:col>4</xdr:col>
      <xdr:colOff>308503</xdr:colOff>
      <xdr:row>55</xdr:row>
      <xdr:rowOff>49753</xdr:rowOff>
    </xdr:from>
    <xdr:to>
      <xdr:col>6</xdr:col>
      <xdr:colOff>448870</xdr:colOff>
      <xdr:row>59</xdr:row>
      <xdr:rowOff>73359</xdr:rowOff>
    </xdr:to>
    <xdr:sp macro="" textlink="Procesamiento!O31">
      <xdr:nvSpPr>
        <xdr:cNvPr id="63" name="TextBox 30">
          <a:extLst>
            <a:ext uri="{FF2B5EF4-FFF2-40B4-BE49-F238E27FC236}">
              <a16:creationId xmlns:a16="http://schemas.microsoft.com/office/drawing/2014/main" id="{5190BF07-C644-D94A-A53F-B13DD870DB14}"/>
            </a:ext>
          </a:extLst>
        </xdr:cNvPr>
        <xdr:cNvSpPr txBox="1"/>
      </xdr:nvSpPr>
      <xdr:spPr>
        <a:xfrm>
          <a:off x="3624614" y="8781003"/>
          <a:ext cx="1798423" cy="658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1DC4595-197C-2346-9AAD-E1E16A8BE087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ctr"/>
            <a:t> € 1.700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460487</xdr:colOff>
      <xdr:row>35</xdr:row>
      <xdr:rowOff>36305</xdr:rowOff>
    </xdr:from>
    <xdr:to>
      <xdr:col>7</xdr:col>
      <xdr:colOff>0</xdr:colOff>
      <xdr:row>39</xdr:row>
      <xdr:rowOff>44971</xdr:rowOff>
    </xdr:to>
    <xdr:sp macro="" textlink="[1]Processing!N1">
      <xdr:nvSpPr>
        <xdr:cNvPr id="64" name="TextBox 31">
          <a:extLst>
            <a:ext uri="{FF2B5EF4-FFF2-40B4-BE49-F238E27FC236}">
              <a16:creationId xmlns:a16="http://schemas.microsoft.com/office/drawing/2014/main" id="{B3C775E0-49FA-8945-BD09-7C71AF55E021}"/>
            </a:ext>
          </a:extLst>
        </xdr:cNvPr>
        <xdr:cNvSpPr txBox="1"/>
      </xdr:nvSpPr>
      <xdr:spPr>
        <a:xfrm>
          <a:off x="2962577" y="6007201"/>
          <a:ext cx="2875632" cy="691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Plan Ingresos vs Gastos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578361</xdr:colOff>
      <xdr:row>43</xdr:row>
      <xdr:rowOff>109342</xdr:rowOff>
    </xdr:from>
    <xdr:to>
      <xdr:col>6</xdr:col>
      <xdr:colOff>376989</xdr:colOff>
      <xdr:row>47</xdr:row>
      <xdr:rowOff>118006</xdr:rowOff>
    </xdr:to>
    <xdr:sp macro="" textlink="Procesamiento!U6">
      <xdr:nvSpPr>
        <xdr:cNvPr id="65" name="TextBox 119">
          <a:extLst>
            <a:ext uri="{FF2B5EF4-FFF2-40B4-BE49-F238E27FC236}">
              <a16:creationId xmlns:a16="http://schemas.microsoft.com/office/drawing/2014/main" id="{D0007C75-BE18-DA42-BC5E-B428F647D3E8}"/>
            </a:ext>
          </a:extLst>
        </xdr:cNvPr>
        <xdr:cNvSpPr txBox="1"/>
      </xdr:nvSpPr>
      <xdr:spPr>
        <a:xfrm>
          <a:off x="3870954" y="7188416"/>
          <a:ext cx="1444924" cy="667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5DDC260-29A5-014B-B391-4E1DE22ECDB1}" type="TxLink">
            <a:rPr lang="en-US" sz="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ctr"/>
            <a:t>Ratio Ingresos</a:t>
          </a:fld>
          <a:endParaRPr lang="ru-RU" sz="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46418</xdr:colOff>
      <xdr:row>19</xdr:row>
      <xdr:rowOff>134110</xdr:rowOff>
    </xdr:from>
    <xdr:to>
      <xdr:col>17</xdr:col>
      <xdr:colOff>631979</xdr:colOff>
      <xdr:row>23</xdr:row>
      <xdr:rowOff>142774</xdr:rowOff>
    </xdr:to>
    <xdr:sp macro="" textlink="">
      <xdr:nvSpPr>
        <xdr:cNvPr id="66" name="TextBox 119">
          <a:extLst>
            <a:ext uri="{FF2B5EF4-FFF2-40B4-BE49-F238E27FC236}">
              <a16:creationId xmlns:a16="http://schemas.microsoft.com/office/drawing/2014/main" id="{293B71BA-DE35-D64D-9726-0424B74B9927}"/>
            </a:ext>
          </a:extLst>
        </xdr:cNvPr>
        <xdr:cNvSpPr txBox="1"/>
      </xdr:nvSpPr>
      <xdr:spPr>
        <a:xfrm>
          <a:off x="13176264" y="3103956"/>
          <a:ext cx="1406177" cy="633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900" b="0" i="0" u="none" strike="noStrike">
              <a:solidFill>
                <a:srgbClr val="BFCDE4"/>
              </a:solidFill>
              <a:latin typeface="Calibri"/>
              <a:ea typeface="+mn-ea"/>
              <a:cs typeface="Calibri"/>
            </a:rPr>
            <a:t>Ratio Ingreso</a:t>
          </a:r>
        </a:p>
      </xdr:txBody>
    </xdr:sp>
    <xdr:clientData/>
  </xdr:twoCellAnchor>
  <xdr:twoCellAnchor>
    <xdr:from>
      <xdr:col>16</xdr:col>
      <xdr:colOff>254583</xdr:colOff>
      <xdr:row>21</xdr:row>
      <xdr:rowOff>75286</xdr:rowOff>
    </xdr:from>
    <xdr:to>
      <xdr:col>17</xdr:col>
      <xdr:colOff>460815</xdr:colOff>
      <xdr:row>24</xdr:row>
      <xdr:rowOff>129913</xdr:rowOff>
    </xdr:to>
    <xdr:sp macro="" textlink="Procesamiento!U7">
      <xdr:nvSpPr>
        <xdr:cNvPr id="68" name="TextBox 28">
          <a:extLst>
            <a:ext uri="{FF2B5EF4-FFF2-40B4-BE49-F238E27FC236}">
              <a16:creationId xmlns:a16="http://schemas.microsoft.com/office/drawing/2014/main" id="{7E82E363-75AD-EF40-8CBB-B1B1478F3327}"/>
            </a:ext>
          </a:extLst>
        </xdr:cNvPr>
        <xdr:cNvSpPr txBox="1"/>
      </xdr:nvSpPr>
      <xdr:spPr>
        <a:xfrm>
          <a:off x="13599061" y="3657823"/>
          <a:ext cx="1040261" cy="566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062F75-85E7-E946-8A0A-1AFF06B30111}" type="TxLink">
            <a:rPr lang="en-US" sz="1600" b="0" i="0" u="none" strike="noStrike">
              <a:solidFill>
                <a:srgbClr val="EEF2F1"/>
              </a:solidFill>
              <a:latin typeface="Verdana"/>
              <a:ea typeface="Verdana"/>
              <a:cs typeface="Verdana"/>
            </a:rPr>
            <a:pPr algn="ctr"/>
            <a:t>83,4%</a:t>
          </a:fld>
          <a:endParaRPr lang="ru-RU" sz="1600">
            <a:solidFill>
              <a:srgbClr val="EEF2F1"/>
            </a:solidFill>
          </a:endParaRPr>
        </a:p>
      </xdr:txBody>
    </xdr:sp>
    <xdr:clientData/>
  </xdr:twoCellAnchor>
  <xdr:twoCellAnchor>
    <xdr:from>
      <xdr:col>19</xdr:col>
      <xdr:colOff>40918</xdr:colOff>
      <xdr:row>13</xdr:row>
      <xdr:rowOff>8848</xdr:rowOff>
    </xdr:from>
    <xdr:to>
      <xdr:col>23</xdr:col>
      <xdr:colOff>765679</xdr:colOff>
      <xdr:row>33</xdr:row>
      <xdr:rowOff>0</xdr:rowOff>
    </xdr:to>
    <xdr:sp macro="" textlink="">
      <xdr:nvSpPr>
        <xdr:cNvPr id="3" name="Rectangle: Rounded Corners 3">
          <a:extLst>
            <a:ext uri="{FF2B5EF4-FFF2-40B4-BE49-F238E27FC236}">
              <a16:creationId xmlns:a16="http://schemas.microsoft.com/office/drawing/2014/main" id="{82307DB7-55CD-E243-A2FE-75B4F0D25648}"/>
            </a:ext>
          </a:extLst>
        </xdr:cNvPr>
        <xdr:cNvSpPr/>
      </xdr:nvSpPr>
      <xdr:spPr>
        <a:xfrm>
          <a:off x="15632610" y="2040848"/>
          <a:ext cx="4007223" cy="3117306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254001</xdr:colOff>
      <xdr:row>7</xdr:row>
      <xdr:rowOff>60914</xdr:rowOff>
    </xdr:from>
    <xdr:to>
      <xdr:col>23</xdr:col>
      <xdr:colOff>760088</xdr:colOff>
      <xdr:row>11</xdr:row>
      <xdr:rowOff>31750</xdr:rowOff>
    </xdr:to>
    <xdr:sp macro="" textlink="">
      <xdr:nvSpPr>
        <xdr:cNvPr id="4" name="Rectangle: Rounded Corners 15">
          <a:extLst>
            <a:ext uri="{FF2B5EF4-FFF2-40B4-BE49-F238E27FC236}">
              <a16:creationId xmlns:a16="http://schemas.microsoft.com/office/drawing/2014/main" id="{1FDB28BA-EFCF-C247-92DA-6F51EA9A7C43}"/>
            </a:ext>
          </a:extLst>
        </xdr:cNvPr>
        <xdr:cNvSpPr/>
      </xdr:nvSpPr>
      <xdr:spPr>
        <a:xfrm>
          <a:off x="2741084" y="1172164"/>
          <a:ext cx="17086643" cy="605836"/>
        </a:xfrm>
        <a:prstGeom prst="roundRect">
          <a:avLst>
            <a:gd name="adj" fmla="val 15178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2400" b="1"/>
        </a:p>
      </xdr:txBody>
    </xdr:sp>
    <xdr:clientData/>
  </xdr:twoCellAnchor>
  <xdr:twoCellAnchor>
    <xdr:from>
      <xdr:col>3</xdr:col>
      <xdr:colOff>254001</xdr:colOff>
      <xdr:row>1</xdr:row>
      <xdr:rowOff>117231</xdr:rowOff>
    </xdr:from>
    <xdr:to>
      <xdr:col>23</xdr:col>
      <xdr:colOff>762000</xdr:colOff>
      <xdr:row>6</xdr:row>
      <xdr:rowOff>6959</xdr:rowOff>
    </xdr:to>
    <xdr:sp macro="" textlink="">
      <xdr:nvSpPr>
        <xdr:cNvPr id="36" name="Rectangle: Rounded Corners 16">
          <a:extLst>
            <a:ext uri="{FF2B5EF4-FFF2-40B4-BE49-F238E27FC236}">
              <a16:creationId xmlns:a16="http://schemas.microsoft.com/office/drawing/2014/main" id="{4764D7F6-0805-1741-81AD-D2DA8C783BBE}"/>
            </a:ext>
          </a:extLst>
        </xdr:cNvPr>
        <xdr:cNvSpPr/>
      </xdr:nvSpPr>
      <xdr:spPr>
        <a:xfrm>
          <a:off x="2715847" y="273539"/>
          <a:ext cx="16920307" cy="671266"/>
        </a:xfrm>
        <a:prstGeom prst="roundRect">
          <a:avLst>
            <a:gd name="adj" fmla="val 15178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ru-RU" sz="2400" b="1"/>
            <a:t>				</a:t>
          </a:r>
          <a:r>
            <a:rPr lang="en-US" sz="2400" b="1"/>
            <a:t>Dashboard Finanzas Personales</a:t>
          </a:r>
          <a:endParaRPr lang="ru-RU" sz="2400" b="1"/>
        </a:p>
      </xdr:txBody>
    </xdr:sp>
    <xdr:clientData/>
  </xdr:twoCellAnchor>
  <xdr:twoCellAnchor>
    <xdr:from>
      <xdr:col>19</xdr:col>
      <xdr:colOff>632963</xdr:colOff>
      <xdr:row>16</xdr:row>
      <xdr:rowOff>59235</xdr:rowOff>
    </xdr:from>
    <xdr:to>
      <xdr:col>23</xdr:col>
      <xdr:colOff>130090</xdr:colOff>
      <xdr:row>26</xdr:row>
      <xdr:rowOff>109802</xdr:rowOff>
    </xdr:to>
    <xdr:grpSp>
      <xdr:nvGrpSpPr>
        <xdr:cNvPr id="37" name="Group 33">
          <a:extLst>
            <a:ext uri="{FF2B5EF4-FFF2-40B4-BE49-F238E27FC236}">
              <a16:creationId xmlns:a16="http://schemas.microsoft.com/office/drawing/2014/main" id="{3398AADC-A67A-124A-A7C4-0C64BCA1755A}"/>
            </a:ext>
          </a:extLst>
        </xdr:cNvPr>
        <xdr:cNvGrpSpPr/>
      </xdr:nvGrpSpPr>
      <xdr:grpSpPr>
        <a:xfrm>
          <a:off x="16397896" y="2768568"/>
          <a:ext cx="2816061" cy="1743901"/>
          <a:chOff x="6684884" y="1133961"/>
          <a:chExt cx="4632942" cy="299177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8" name="Rectangle: Rounded Corners 34">
            <a:extLst>
              <a:ext uri="{FF2B5EF4-FFF2-40B4-BE49-F238E27FC236}">
                <a16:creationId xmlns:a16="http://schemas.microsoft.com/office/drawing/2014/main" id="{E8346A4E-E1AD-60CC-2549-0335F40D0175}"/>
              </a:ext>
            </a:extLst>
          </xdr:cNvPr>
          <xdr:cNvSpPr/>
        </xdr:nvSpPr>
        <xdr:spPr>
          <a:xfrm>
            <a:off x="6684884" y="1133961"/>
            <a:ext cx="4632942" cy="2991773"/>
          </a:xfrm>
          <a:prstGeom prst="roundRect">
            <a:avLst>
              <a:gd name="adj" fmla="val 6897"/>
            </a:avLst>
          </a:prstGeom>
          <a:gradFill flip="none" rotWithShape="1">
            <a:gsLst>
              <a:gs pos="77000">
                <a:srgbClr val="2D3540"/>
              </a:gs>
              <a:gs pos="0">
                <a:schemeClr val="accent1">
                  <a:lumMod val="30000"/>
                  <a:lumOff val="70000"/>
                </a:schemeClr>
              </a:gs>
            </a:gsLst>
            <a:path path="circle">
              <a:fillToRect l="100000" b="100000"/>
            </a:path>
            <a:tileRect t="-100000" r="-100000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grpSp>
        <xdr:nvGrpSpPr>
          <xdr:cNvPr id="39" name="Group 44">
            <a:extLst>
              <a:ext uri="{FF2B5EF4-FFF2-40B4-BE49-F238E27FC236}">
                <a16:creationId xmlns:a16="http://schemas.microsoft.com/office/drawing/2014/main" id="{F4CBF0D1-7E7F-8957-D4E3-BD50267BED22}"/>
              </a:ext>
            </a:extLst>
          </xdr:cNvPr>
          <xdr:cNvGrpSpPr/>
        </xdr:nvGrpSpPr>
        <xdr:grpSpPr>
          <a:xfrm>
            <a:off x="7138979" y="2378947"/>
            <a:ext cx="710550" cy="501799"/>
            <a:chOff x="2716066" y="2011251"/>
            <a:chExt cx="710550" cy="501799"/>
          </a:xfrm>
          <a:solidFill>
            <a:srgbClr val="FBF1BD"/>
          </a:solidFill>
        </xdr:grpSpPr>
        <xdr:sp macro="" textlink="">
          <xdr:nvSpPr>
            <xdr:cNvPr id="43" name="Freeform: Shape 48">
              <a:extLst>
                <a:ext uri="{FF2B5EF4-FFF2-40B4-BE49-F238E27FC236}">
                  <a16:creationId xmlns:a16="http://schemas.microsoft.com/office/drawing/2014/main" id="{1BF6F730-9D81-DBD7-06F2-798FCFBB82EA}"/>
                </a:ext>
              </a:extLst>
            </xdr:cNvPr>
            <xdr:cNvSpPr/>
          </xdr:nvSpPr>
          <xdr:spPr>
            <a:xfrm>
              <a:off x="2716066" y="2011251"/>
              <a:ext cx="710548" cy="102310"/>
            </a:xfrm>
            <a:custGeom>
              <a:avLst/>
              <a:gdLst>
                <a:gd name="connsiteX0" fmla="*/ 80328 w 710548"/>
                <a:gd name="connsiteY0" fmla="*/ 0 h 102310"/>
                <a:gd name="connsiteX1" fmla="*/ 630220 w 710548"/>
                <a:gd name="connsiteY1" fmla="*/ 0 h 102310"/>
                <a:gd name="connsiteX2" fmla="*/ 710548 w 710548"/>
                <a:gd name="connsiteY2" fmla="*/ 80328 h 102310"/>
                <a:gd name="connsiteX3" fmla="*/ 710548 w 710548"/>
                <a:gd name="connsiteY3" fmla="*/ 102310 h 102310"/>
                <a:gd name="connsiteX4" fmla="*/ 426341 w 710548"/>
                <a:gd name="connsiteY4" fmla="*/ 102310 h 102310"/>
                <a:gd name="connsiteX5" fmla="*/ 417706 w 710548"/>
                <a:gd name="connsiteY5" fmla="*/ 89503 h 102310"/>
                <a:gd name="connsiteX6" fmla="*/ 379637 w 710548"/>
                <a:gd name="connsiteY6" fmla="*/ 73734 h 102310"/>
                <a:gd name="connsiteX7" fmla="*/ 330912 w 710548"/>
                <a:gd name="connsiteY7" fmla="*/ 73734 h 102310"/>
                <a:gd name="connsiteX8" fmla="*/ 292843 w 710548"/>
                <a:gd name="connsiteY8" fmla="*/ 89503 h 102310"/>
                <a:gd name="connsiteX9" fmla="*/ 284208 w 710548"/>
                <a:gd name="connsiteY9" fmla="*/ 102310 h 102310"/>
                <a:gd name="connsiteX10" fmla="*/ 0 w 710548"/>
                <a:gd name="connsiteY10" fmla="*/ 102310 h 102310"/>
                <a:gd name="connsiteX11" fmla="*/ 0 w 710548"/>
                <a:gd name="connsiteY11" fmla="*/ 80328 h 102310"/>
                <a:gd name="connsiteX12" fmla="*/ 80328 w 710548"/>
                <a:gd name="connsiteY12" fmla="*/ 0 h 10231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710548" h="102310">
                  <a:moveTo>
                    <a:pt x="80328" y="0"/>
                  </a:moveTo>
                  <a:lnTo>
                    <a:pt x="630220" y="0"/>
                  </a:lnTo>
                  <a:cubicBezTo>
                    <a:pt x="674584" y="0"/>
                    <a:pt x="710548" y="35964"/>
                    <a:pt x="710548" y="80328"/>
                  </a:cubicBezTo>
                  <a:lnTo>
                    <a:pt x="710548" y="102310"/>
                  </a:lnTo>
                  <a:lnTo>
                    <a:pt x="426341" y="102310"/>
                  </a:lnTo>
                  <a:lnTo>
                    <a:pt x="417706" y="89503"/>
                  </a:lnTo>
                  <a:cubicBezTo>
                    <a:pt x="407964" y="79760"/>
                    <a:pt x="394504" y="73734"/>
                    <a:pt x="379637" y="73734"/>
                  </a:cubicBezTo>
                  <a:lnTo>
                    <a:pt x="330912" y="73734"/>
                  </a:lnTo>
                  <a:cubicBezTo>
                    <a:pt x="316045" y="73734"/>
                    <a:pt x="302586" y="79760"/>
                    <a:pt x="292843" y="89503"/>
                  </a:cubicBezTo>
                  <a:lnTo>
                    <a:pt x="284208" y="102310"/>
                  </a:lnTo>
                  <a:lnTo>
                    <a:pt x="0" y="102310"/>
                  </a:lnTo>
                  <a:lnTo>
                    <a:pt x="0" y="80328"/>
                  </a:lnTo>
                  <a:cubicBezTo>
                    <a:pt x="0" y="35964"/>
                    <a:pt x="35964" y="0"/>
                    <a:pt x="80328" y="0"/>
                  </a:cubicBez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4" name="Freeform: Shape 49">
              <a:extLst>
                <a:ext uri="{FF2B5EF4-FFF2-40B4-BE49-F238E27FC236}">
                  <a16:creationId xmlns:a16="http://schemas.microsoft.com/office/drawing/2014/main" id="{AC6AE27A-FC38-5BD7-5793-D595CDA0443F}"/>
                </a:ext>
              </a:extLst>
            </xdr:cNvPr>
            <xdr:cNvSpPr/>
          </xdr:nvSpPr>
          <xdr:spPr>
            <a:xfrm>
              <a:off x="2716066" y="2410739"/>
              <a:ext cx="710548" cy="102311"/>
            </a:xfrm>
            <a:custGeom>
              <a:avLst/>
              <a:gdLst>
                <a:gd name="connsiteX0" fmla="*/ 0 w 710548"/>
                <a:gd name="connsiteY0" fmla="*/ 0 h 102311"/>
                <a:gd name="connsiteX1" fmla="*/ 284208 w 710548"/>
                <a:gd name="connsiteY1" fmla="*/ 0 h 102311"/>
                <a:gd name="connsiteX2" fmla="*/ 292843 w 710548"/>
                <a:gd name="connsiteY2" fmla="*/ 12807 h 102311"/>
                <a:gd name="connsiteX3" fmla="*/ 330912 w 710548"/>
                <a:gd name="connsiteY3" fmla="*/ 28576 h 102311"/>
                <a:gd name="connsiteX4" fmla="*/ 379637 w 710548"/>
                <a:gd name="connsiteY4" fmla="*/ 28576 h 102311"/>
                <a:gd name="connsiteX5" fmla="*/ 417706 w 710548"/>
                <a:gd name="connsiteY5" fmla="*/ 12807 h 102311"/>
                <a:gd name="connsiteX6" fmla="*/ 426341 w 710548"/>
                <a:gd name="connsiteY6" fmla="*/ 0 h 102311"/>
                <a:gd name="connsiteX7" fmla="*/ 710548 w 710548"/>
                <a:gd name="connsiteY7" fmla="*/ 0 h 102311"/>
                <a:gd name="connsiteX8" fmla="*/ 710548 w 710548"/>
                <a:gd name="connsiteY8" fmla="*/ 21983 h 102311"/>
                <a:gd name="connsiteX9" fmla="*/ 630220 w 710548"/>
                <a:gd name="connsiteY9" fmla="*/ 102311 h 102311"/>
                <a:gd name="connsiteX10" fmla="*/ 80328 w 710548"/>
                <a:gd name="connsiteY10" fmla="*/ 102311 h 102311"/>
                <a:gd name="connsiteX11" fmla="*/ 0 w 710548"/>
                <a:gd name="connsiteY11" fmla="*/ 21983 h 102311"/>
                <a:gd name="connsiteX12" fmla="*/ 0 w 710548"/>
                <a:gd name="connsiteY12" fmla="*/ 0 h 1023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710548" h="102311">
                  <a:moveTo>
                    <a:pt x="0" y="0"/>
                  </a:moveTo>
                  <a:lnTo>
                    <a:pt x="284208" y="0"/>
                  </a:lnTo>
                  <a:lnTo>
                    <a:pt x="292843" y="12807"/>
                  </a:lnTo>
                  <a:cubicBezTo>
                    <a:pt x="302586" y="22550"/>
                    <a:pt x="316045" y="28576"/>
                    <a:pt x="330912" y="28576"/>
                  </a:cubicBezTo>
                  <a:lnTo>
                    <a:pt x="379637" y="28576"/>
                  </a:lnTo>
                  <a:cubicBezTo>
                    <a:pt x="394504" y="28576"/>
                    <a:pt x="407964" y="22550"/>
                    <a:pt x="417706" y="12807"/>
                  </a:cubicBezTo>
                  <a:lnTo>
                    <a:pt x="426341" y="0"/>
                  </a:lnTo>
                  <a:lnTo>
                    <a:pt x="710548" y="0"/>
                  </a:lnTo>
                  <a:lnTo>
                    <a:pt x="710548" y="21983"/>
                  </a:lnTo>
                  <a:cubicBezTo>
                    <a:pt x="710548" y="66347"/>
                    <a:pt x="674584" y="102311"/>
                    <a:pt x="630220" y="102311"/>
                  </a:cubicBezTo>
                  <a:lnTo>
                    <a:pt x="80328" y="102311"/>
                  </a:lnTo>
                  <a:cubicBezTo>
                    <a:pt x="35964" y="102311"/>
                    <a:pt x="0" y="66347"/>
                    <a:pt x="0" y="21983"/>
                  </a:cubicBez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5" name="Freeform: Shape 50">
              <a:extLst>
                <a:ext uri="{FF2B5EF4-FFF2-40B4-BE49-F238E27FC236}">
                  <a16:creationId xmlns:a16="http://schemas.microsoft.com/office/drawing/2014/main" id="{3BBF0628-8D0E-9E9E-AD53-341C865FBF70}"/>
                </a:ext>
              </a:extLst>
            </xdr:cNvPr>
            <xdr:cNvSpPr/>
          </xdr:nvSpPr>
          <xdr:spPr>
            <a:xfrm>
              <a:off x="2716066" y="2113561"/>
              <a:ext cx="284208" cy="148588"/>
            </a:xfrm>
            <a:custGeom>
              <a:avLst/>
              <a:gdLst>
                <a:gd name="connsiteX0" fmla="*/ 0 w 284208"/>
                <a:gd name="connsiteY0" fmla="*/ 0 h 148588"/>
                <a:gd name="connsiteX1" fmla="*/ 284208 w 284208"/>
                <a:gd name="connsiteY1" fmla="*/ 0 h 148588"/>
                <a:gd name="connsiteX2" fmla="*/ 281305 w 284208"/>
                <a:gd name="connsiteY2" fmla="*/ 4306 h 148588"/>
                <a:gd name="connsiteX3" fmla="*/ 277074 w 284208"/>
                <a:gd name="connsiteY3" fmla="*/ 25262 h 148588"/>
                <a:gd name="connsiteX4" fmla="*/ 277074 w 284208"/>
                <a:gd name="connsiteY4" fmla="*/ 148588 h 148588"/>
                <a:gd name="connsiteX5" fmla="*/ 0 w 284208"/>
                <a:gd name="connsiteY5" fmla="*/ 148588 h 148588"/>
                <a:gd name="connsiteX6" fmla="*/ 0 w 284208"/>
                <a:gd name="connsiteY6" fmla="*/ 0 h 14858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8" h="148588">
                  <a:moveTo>
                    <a:pt x="0" y="0"/>
                  </a:moveTo>
                  <a:lnTo>
                    <a:pt x="284208" y="0"/>
                  </a:lnTo>
                  <a:lnTo>
                    <a:pt x="281305" y="4306"/>
                  </a:lnTo>
                  <a:cubicBezTo>
                    <a:pt x="278581" y="10747"/>
                    <a:pt x="277074" y="17829"/>
                    <a:pt x="277074" y="25262"/>
                  </a:cubicBezTo>
                  <a:lnTo>
                    <a:pt x="277074" y="148588"/>
                  </a:lnTo>
                  <a:lnTo>
                    <a:pt x="0" y="148588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6" name="Freeform: Shape 51">
              <a:extLst>
                <a:ext uri="{FF2B5EF4-FFF2-40B4-BE49-F238E27FC236}">
                  <a16:creationId xmlns:a16="http://schemas.microsoft.com/office/drawing/2014/main" id="{66B58FD0-C3CB-F914-CE4B-0E6B897ADE4E}"/>
                </a:ext>
              </a:extLst>
            </xdr:cNvPr>
            <xdr:cNvSpPr/>
          </xdr:nvSpPr>
          <xdr:spPr>
            <a:xfrm>
              <a:off x="3142409" y="2113561"/>
              <a:ext cx="284207" cy="148588"/>
            </a:xfrm>
            <a:custGeom>
              <a:avLst/>
              <a:gdLst>
                <a:gd name="connsiteX0" fmla="*/ 0 w 284207"/>
                <a:gd name="connsiteY0" fmla="*/ 0 h 148588"/>
                <a:gd name="connsiteX1" fmla="*/ 284207 w 284207"/>
                <a:gd name="connsiteY1" fmla="*/ 0 h 148588"/>
                <a:gd name="connsiteX2" fmla="*/ 284207 w 284207"/>
                <a:gd name="connsiteY2" fmla="*/ 148588 h 148588"/>
                <a:gd name="connsiteX3" fmla="*/ 7134 w 284207"/>
                <a:gd name="connsiteY3" fmla="*/ 148588 h 148588"/>
                <a:gd name="connsiteX4" fmla="*/ 7134 w 284207"/>
                <a:gd name="connsiteY4" fmla="*/ 25262 h 148588"/>
                <a:gd name="connsiteX5" fmla="*/ 2903 w 284207"/>
                <a:gd name="connsiteY5" fmla="*/ 4306 h 148588"/>
                <a:gd name="connsiteX6" fmla="*/ 0 w 284207"/>
                <a:gd name="connsiteY6" fmla="*/ 0 h 14858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7" h="148588">
                  <a:moveTo>
                    <a:pt x="0" y="0"/>
                  </a:moveTo>
                  <a:lnTo>
                    <a:pt x="284207" y="0"/>
                  </a:lnTo>
                  <a:lnTo>
                    <a:pt x="284207" y="148588"/>
                  </a:lnTo>
                  <a:lnTo>
                    <a:pt x="7134" y="148588"/>
                  </a:lnTo>
                  <a:lnTo>
                    <a:pt x="7134" y="25262"/>
                  </a:lnTo>
                  <a:cubicBezTo>
                    <a:pt x="7134" y="17829"/>
                    <a:pt x="5628" y="10747"/>
                    <a:pt x="2903" y="4306"/>
                  </a:cubicBez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7" name="Freeform: Shape 52">
              <a:extLst>
                <a:ext uri="{FF2B5EF4-FFF2-40B4-BE49-F238E27FC236}">
                  <a16:creationId xmlns:a16="http://schemas.microsoft.com/office/drawing/2014/main" id="{FB96AEA9-2F59-47E3-B251-181D16B25E1C}"/>
                </a:ext>
              </a:extLst>
            </xdr:cNvPr>
            <xdr:cNvSpPr/>
          </xdr:nvSpPr>
          <xdr:spPr>
            <a:xfrm>
              <a:off x="2716066" y="2262150"/>
              <a:ext cx="284208" cy="148589"/>
            </a:xfrm>
            <a:custGeom>
              <a:avLst/>
              <a:gdLst>
                <a:gd name="connsiteX0" fmla="*/ 0 w 284208"/>
                <a:gd name="connsiteY0" fmla="*/ 0 h 148589"/>
                <a:gd name="connsiteX1" fmla="*/ 277074 w 284208"/>
                <a:gd name="connsiteY1" fmla="*/ 0 h 148589"/>
                <a:gd name="connsiteX2" fmla="*/ 277074 w 284208"/>
                <a:gd name="connsiteY2" fmla="*/ 123327 h 148589"/>
                <a:gd name="connsiteX3" fmla="*/ 281305 w 284208"/>
                <a:gd name="connsiteY3" fmla="*/ 144283 h 148589"/>
                <a:gd name="connsiteX4" fmla="*/ 284208 w 284208"/>
                <a:gd name="connsiteY4" fmla="*/ 148589 h 148589"/>
                <a:gd name="connsiteX5" fmla="*/ 0 w 284208"/>
                <a:gd name="connsiteY5" fmla="*/ 148589 h 148589"/>
                <a:gd name="connsiteX6" fmla="*/ 0 w 284208"/>
                <a:gd name="connsiteY6" fmla="*/ 0 h 1485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8" h="148589">
                  <a:moveTo>
                    <a:pt x="0" y="0"/>
                  </a:moveTo>
                  <a:lnTo>
                    <a:pt x="277074" y="0"/>
                  </a:lnTo>
                  <a:lnTo>
                    <a:pt x="277074" y="123327"/>
                  </a:lnTo>
                  <a:cubicBezTo>
                    <a:pt x="277074" y="130761"/>
                    <a:pt x="278581" y="137842"/>
                    <a:pt x="281305" y="144283"/>
                  </a:cubicBezTo>
                  <a:lnTo>
                    <a:pt x="284208" y="148589"/>
                  </a:lnTo>
                  <a:lnTo>
                    <a:pt x="0" y="148589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8" name="Freeform: Shape 57">
              <a:extLst>
                <a:ext uri="{FF2B5EF4-FFF2-40B4-BE49-F238E27FC236}">
                  <a16:creationId xmlns:a16="http://schemas.microsoft.com/office/drawing/2014/main" id="{AC77EF5E-6081-BA6C-DA5B-CD2FD869969B}"/>
                </a:ext>
              </a:extLst>
            </xdr:cNvPr>
            <xdr:cNvSpPr/>
          </xdr:nvSpPr>
          <xdr:spPr>
            <a:xfrm>
              <a:off x="3142409" y="2262150"/>
              <a:ext cx="284207" cy="148589"/>
            </a:xfrm>
            <a:custGeom>
              <a:avLst/>
              <a:gdLst>
                <a:gd name="connsiteX0" fmla="*/ 7134 w 284207"/>
                <a:gd name="connsiteY0" fmla="*/ 0 h 148589"/>
                <a:gd name="connsiteX1" fmla="*/ 284207 w 284207"/>
                <a:gd name="connsiteY1" fmla="*/ 0 h 148589"/>
                <a:gd name="connsiteX2" fmla="*/ 284207 w 284207"/>
                <a:gd name="connsiteY2" fmla="*/ 148589 h 148589"/>
                <a:gd name="connsiteX3" fmla="*/ 0 w 284207"/>
                <a:gd name="connsiteY3" fmla="*/ 148589 h 148589"/>
                <a:gd name="connsiteX4" fmla="*/ 2903 w 284207"/>
                <a:gd name="connsiteY4" fmla="*/ 144283 h 148589"/>
                <a:gd name="connsiteX5" fmla="*/ 7134 w 284207"/>
                <a:gd name="connsiteY5" fmla="*/ 123327 h 148589"/>
                <a:gd name="connsiteX6" fmla="*/ 7134 w 284207"/>
                <a:gd name="connsiteY6" fmla="*/ 0 h 1485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7" h="148589">
                  <a:moveTo>
                    <a:pt x="7134" y="0"/>
                  </a:moveTo>
                  <a:lnTo>
                    <a:pt x="284207" y="0"/>
                  </a:lnTo>
                  <a:lnTo>
                    <a:pt x="284207" y="148589"/>
                  </a:lnTo>
                  <a:lnTo>
                    <a:pt x="0" y="148589"/>
                  </a:lnTo>
                  <a:lnTo>
                    <a:pt x="2903" y="144283"/>
                  </a:lnTo>
                  <a:cubicBezTo>
                    <a:pt x="5628" y="137842"/>
                    <a:pt x="7134" y="130761"/>
                    <a:pt x="7134" y="123327"/>
                  </a:cubicBezTo>
                  <a:lnTo>
                    <a:pt x="7134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9" name="Rectangle: Rounded Corners 58">
              <a:extLst>
                <a:ext uri="{FF2B5EF4-FFF2-40B4-BE49-F238E27FC236}">
                  <a16:creationId xmlns:a16="http://schemas.microsoft.com/office/drawing/2014/main" id="{2BE2755B-481B-6771-2D28-01EEE66AA795}"/>
                </a:ext>
              </a:extLst>
            </xdr:cNvPr>
            <xdr:cNvSpPr/>
          </xdr:nvSpPr>
          <xdr:spPr>
            <a:xfrm>
              <a:off x="2993139" y="2084984"/>
              <a:ext cx="156401" cy="354330"/>
            </a:xfrm>
            <a:prstGeom prst="roundRect">
              <a:avLst>
                <a:gd name="adj" fmla="val 34423"/>
              </a:avLst>
            </a:pr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</xdr:grpSp>
      <xdr:sp macro="" textlink="">
        <xdr:nvSpPr>
          <xdr:cNvPr id="40" name="Oval 45">
            <a:extLst>
              <a:ext uri="{FF2B5EF4-FFF2-40B4-BE49-F238E27FC236}">
                <a16:creationId xmlns:a16="http://schemas.microsoft.com/office/drawing/2014/main" id="{447AD328-6DDE-FD7D-CFFF-7CE93B554295}"/>
              </a:ext>
            </a:extLst>
          </xdr:cNvPr>
          <xdr:cNvSpPr/>
        </xdr:nvSpPr>
        <xdr:spPr>
          <a:xfrm>
            <a:off x="10163787" y="1535610"/>
            <a:ext cx="504000" cy="504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 macro="" textlink="">
        <xdr:nvSpPr>
          <xdr:cNvPr id="41" name="Oval 46">
            <a:extLst>
              <a:ext uri="{FF2B5EF4-FFF2-40B4-BE49-F238E27FC236}">
                <a16:creationId xmlns:a16="http://schemas.microsoft.com/office/drawing/2014/main" id="{28D6A6B3-978C-3338-0973-372D70B6924C}"/>
              </a:ext>
            </a:extLst>
          </xdr:cNvPr>
          <xdr:cNvSpPr/>
        </xdr:nvSpPr>
        <xdr:spPr>
          <a:xfrm>
            <a:off x="10414983" y="1535610"/>
            <a:ext cx="505609" cy="5040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 macro="" textlink="">
        <xdr:nvSpPr>
          <xdr:cNvPr id="42" name="TextBox 55">
            <a:extLst>
              <a:ext uri="{FF2B5EF4-FFF2-40B4-BE49-F238E27FC236}">
                <a16:creationId xmlns:a16="http://schemas.microsoft.com/office/drawing/2014/main" id="{5D421CA4-83D9-23A8-6228-F9D3D9F655BA}"/>
              </a:ext>
            </a:extLst>
          </xdr:cNvPr>
          <xdr:cNvSpPr txBox="1"/>
        </xdr:nvSpPr>
        <xdr:spPr>
          <a:xfrm>
            <a:off x="7227366" y="3183940"/>
            <a:ext cx="3547978" cy="7080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b="0">
                <a:solidFill>
                  <a:schemeClr val="bg1"/>
                </a:solidFill>
              </a:rPr>
              <a:t>1234 …. …. 5678</a:t>
            </a:r>
            <a:endParaRPr lang="ru-RU" sz="1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21</xdr:col>
      <xdr:colOff>56909</xdr:colOff>
      <xdr:row>28</xdr:row>
      <xdr:rowOff>91578</xdr:rowOff>
    </xdr:from>
    <xdr:to>
      <xdr:col>23</xdr:col>
      <xdr:colOff>165368</xdr:colOff>
      <xdr:row>32</xdr:row>
      <xdr:rowOff>71810</xdr:rowOff>
    </xdr:to>
    <xdr:sp macro="" textlink="Procesamiento!M1">
      <xdr:nvSpPr>
        <xdr:cNvPr id="50" name="TextBox 70">
          <a:extLst>
            <a:ext uri="{FF2B5EF4-FFF2-40B4-BE49-F238E27FC236}">
              <a16:creationId xmlns:a16="http://schemas.microsoft.com/office/drawing/2014/main" id="{068CCBC2-D82A-BA42-B9D5-8720F3AAEE78}"/>
            </a:ext>
          </a:extLst>
        </xdr:cNvPr>
        <xdr:cNvSpPr txBox="1"/>
      </xdr:nvSpPr>
      <xdr:spPr>
        <a:xfrm>
          <a:off x="17466492" y="4536578"/>
          <a:ext cx="1766515" cy="615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BD083D14-43AC-D841-8AC8-E979B160A651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r"/>
            <a:t> € 300,00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19</xdr:col>
      <xdr:colOff>632962</xdr:colOff>
      <xdr:row>28</xdr:row>
      <xdr:rowOff>91578</xdr:rowOff>
    </xdr:from>
    <xdr:to>
      <xdr:col>21</xdr:col>
      <xdr:colOff>820614</xdr:colOff>
      <xdr:row>32</xdr:row>
      <xdr:rowOff>71810</xdr:rowOff>
    </xdr:to>
    <xdr:sp macro="" textlink="[2]Processing!K1">
      <xdr:nvSpPr>
        <xdr:cNvPr id="51" name="TextBox 71">
          <a:extLst>
            <a:ext uri="{FF2B5EF4-FFF2-40B4-BE49-F238E27FC236}">
              <a16:creationId xmlns:a16="http://schemas.microsoft.com/office/drawing/2014/main" id="{DA60CFC0-DA87-B843-ABE5-371D3DCBC29D}"/>
            </a:ext>
          </a:extLst>
        </xdr:cNvPr>
        <xdr:cNvSpPr txBox="1"/>
      </xdr:nvSpPr>
      <xdr:spPr>
        <a:xfrm>
          <a:off x="16224654" y="4468193"/>
          <a:ext cx="1828883" cy="605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 b="0" i="0" u="none" strike="noStrike">
              <a:solidFill>
                <a:srgbClr val="BFCDE4"/>
              </a:solidFill>
              <a:latin typeface="Calibri"/>
              <a:cs typeface="Calibri"/>
            </a:rPr>
            <a:t>Saldo Actual:</a:t>
          </a:r>
          <a:endParaRPr lang="ru-RU" sz="1800" b="0">
            <a:solidFill>
              <a:srgbClr val="BFCDE4"/>
            </a:solidFill>
          </a:endParaRPr>
        </a:p>
      </xdr:txBody>
    </xdr:sp>
    <xdr:clientData/>
  </xdr:twoCellAnchor>
  <xdr:twoCellAnchor>
    <xdr:from>
      <xdr:col>18</xdr:col>
      <xdr:colOff>674207</xdr:colOff>
      <xdr:row>1</xdr:row>
      <xdr:rowOff>137334</xdr:rowOff>
    </xdr:from>
    <xdr:to>
      <xdr:col>21</xdr:col>
      <xdr:colOff>201685</xdr:colOff>
      <xdr:row>6</xdr:row>
      <xdr:rowOff>34254</xdr:rowOff>
    </xdr:to>
    <xdr:sp macro="" textlink="Procesamiento!H1">
      <xdr:nvSpPr>
        <xdr:cNvPr id="53" name="TextBox 114">
          <a:extLst>
            <a:ext uri="{FF2B5EF4-FFF2-40B4-BE49-F238E27FC236}">
              <a16:creationId xmlns:a16="http://schemas.microsoft.com/office/drawing/2014/main" id="{A786C84D-A829-034F-8BEC-193E496126B7}"/>
            </a:ext>
          </a:extLst>
        </xdr:cNvPr>
        <xdr:cNvSpPr txBox="1"/>
      </xdr:nvSpPr>
      <xdr:spPr>
        <a:xfrm>
          <a:off x="15445284" y="293642"/>
          <a:ext cx="1989324" cy="678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6D8F2539-3407-134C-87A1-D5D6D35A62E5}" type="TxLink">
            <a:rPr lang="en-US" sz="14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r"/>
            <a:t>Hoy: 1 OCTUBRE 2023</a:t>
          </a:fld>
          <a:endParaRPr lang="ru-RU" sz="1600" b="1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39076</xdr:colOff>
      <xdr:row>35</xdr:row>
      <xdr:rowOff>39077</xdr:rowOff>
    </xdr:from>
    <xdr:to>
      <xdr:col>13</xdr:col>
      <xdr:colOff>711200</xdr:colOff>
      <xdr:row>50</xdr:row>
      <xdr:rowOff>50800</xdr:rowOff>
    </xdr:to>
    <xdr:sp macro="" textlink="">
      <xdr:nvSpPr>
        <xdr:cNvPr id="69" name="Rectangle: Rounded Corners 14">
          <a:extLst>
            <a:ext uri="{FF2B5EF4-FFF2-40B4-BE49-F238E27FC236}">
              <a16:creationId xmlns:a16="http://schemas.microsoft.com/office/drawing/2014/main" id="{7A1A82EB-8121-0043-AD84-E983E863BE64}"/>
            </a:ext>
          </a:extLst>
        </xdr:cNvPr>
        <xdr:cNvSpPr/>
      </xdr:nvSpPr>
      <xdr:spPr>
        <a:xfrm>
          <a:off x="6622756" y="5728677"/>
          <a:ext cx="4786924" cy="2450123"/>
        </a:xfrm>
        <a:prstGeom prst="roundRect">
          <a:avLst>
            <a:gd name="adj" fmla="val 866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71120</xdr:colOff>
      <xdr:row>33</xdr:row>
      <xdr:rowOff>104986</xdr:rowOff>
    </xdr:from>
    <xdr:to>
      <xdr:col>14</xdr:col>
      <xdr:colOff>609600</xdr:colOff>
      <xdr:row>49</xdr:row>
      <xdr:rowOff>91440</xdr:rowOff>
    </xdr:to>
    <xdr:graphicFrame macro="">
      <xdr:nvGraphicFramePr>
        <xdr:cNvPr id="52" name="Chart 72">
          <a:extLst>
            <a:ext uri="{FF2B5EF4-FFF2-40B4-BE49-F238E27FC236}">
              <a16:creationId xmlns:a16="http://schemas.microsoft.com/office/drawing/2014/main" id="{A53F1392-CCC3-2248-80FA-5A122FA9E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715409</xdr:colOff>
      <xdr:row>37</xdr:row>
      <xdr:rowOff>149594</xdr:rowOff>
    </xdr:from>
    <xdr:to>
      <xdr:col>9</xdr:col>
      <xdr:colOff>777983</xdr:colOff>
      <xdr:row>41</xdr:row>
      <xdr:rowOff>151</xdr:rowOff>
    </xdr:to>
    <xdr:sp macro="" textlink="Procesamiento!AF24">
      <xdr:nvSpPr>
        <xdr:cNvPr id="54" name="TextBox 116">
          <a:extLst>
            <a:ext uri="{FF2B5EF4-FFF2-40B4-BE49-F238E27FC236}">
              <a16:creationId xmlns:a16="http://schemas.microsoft.com/office/drawing/2014/main" id="{5D325DBD-D684-6640-8E6F-6AE0E0926F74}"/>
            </a:ext>
          </a:extLst>
        </xdr:cNvPr>
        <xdr:cNvSpPr txBox="1"/>
      </xdr:nvSpPr>
      <xdr:spPr>
        <a:xfrm>
          <a:off x="6518603" y="6023344"/>
          <a:ext cx="1720630" cy="485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E9C59D0-213D-4D49-BD9D-A01CAACF0EAF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ctr"/>
            <a:t> € 310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815163</xdr:colOff>
      <xdr:row>137</xdr:row>
      <xdr:rowOff>76891</xdr:rowOff>
    </xdr:to>
    <xdr:sp macro="" textlink="">
      <xdr:nvSpPr>
        <xdr:cNvPr id="70" name="Rectangle 2">
          <a:extLst>
            <a:ext uri="{FF2B5EF4-FFF2-40B4-BE49-F238E27FC236}">
              <a16:creationId xmlns:a16="http://schemas.microsoft.com/office/drawing/2014/main" id="{9C072BFB-2B54-BC4B-BBA2-41605ACCA08E}"/>
            </a:ext>
          </a:extLst>
        </xdr:cNvPr>
        <xdr:cNvSpPr/>
      </xdr:nvSpPr>
      <xdr:spPr>
        <a:xfrm>
          <a:off x="0" y="0"/>
          <a:ext cx="2483223" cy="23448682"/>
        </a:xfrm>
        <a:prstGeom prst="rect">
          <a:avLst/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14</xdr:row>
      <xdr:rowOff>56866</xdr:rowOff>
    </xdr:from>
    <xdr:to>
      <xdr:col>3</xdr:col>
      <xdr:colOff>24163</xdr:colOff>
      <xdr:row>17</xdr:row>
      <xdr:rowOff>47381</xdr:rowOff>
    </xdr:to>
    <xdr:sp macro="" textlink="">
      <xdr:nvSpPr>
        <xdr:cNvPr id="73" name="Freeform: Shape 35">
          <a:extLst>
            <a:ext uri="{FF2B5EF4-FFF2-40B4-BE49-F238E27FC236}">
              <a16:creationId xmlns:a16="http://schemas.microsoft.com/office/drawing/2014/main" id="{3709E14B-30F6-C945-A133-43F7580CCB79}"/>
            </a:ext>
          </a:extLst>
        </xdr:cNvPr>
        <xdr:cNvSpPr/>
      </xdr:nvSpPr>
      <xdr:spPr>
        <a:xfrm>
          <a:off x="0" y="2445224"/>
          <a:ext cx="2526253" cy="502306"/>
        </a:xfrm>
        <a:custGeom>
          <a:avLst/>
          <a:gdLst>
            <a:gd name="connsiteX0" fmla="*/ 0 w 2264319"/>
            <a:gd name="connsiteY0" fmla="*/ 0 h 555812"/>
            <a:gd name="connsiteX1" fmla="*/ 2189612 w 2264319"/>
            <a:gd name="connsiteY1" fmla="*/ 0 h 555812"/>
            <a:gd name="connsiteX2" fmla="*/ 2264319 w 2264319"/>
            <a:gd name="connsiteY2" fmla="*/ 74707 h 555812"/>
            <a:gd name="connsiteX3" fmla="*/ 2264319 w 2264319"/>
            <a:gd name="connsiteY3" fmla="*/ 481105 h 555812"/>
            <a:gd name="connsiteX4" fmla="*/ 2189612 w 2264319"/>
            <a:gd name="connsiteY4" fmla="*/ 555812 h 555812"/>
            <a:gd name="connsiteX5" fmla="*/ 0 w 2264319"/>
            <a:gd name="connsiteY5" fmla="*/ 555812 h 555812"/>
            <a:gd name="connsiteX6" fmla="*/ 0 w 2264319"/>
            <a:gd name="connsiteY6" fmla="*/ 0 h 555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64319" h="555812">
              <a:moveTo>
                <a:pt x="0" y="0"/>
              </a:moveTo>
              <a:lnTo>
                <a:pt x="2189612" y="0"/>
              </a:lnTo>
              <a:cubicBezTo>
                <a:pt x="2230872" y="0"/>
                <a:pt x="2264319" y="33447"/>
                <a:pt x="2264319" y="74707"/>
              </a:cubicBezTo>
              <a:lnTo>
                <a:pt x="2264319" y="481105"/>
              </a:lnTo>
              <a:cubicBezTo>
                <a:pt x="2264319" y="522365"/>
                <a:pt x="2230872" y="555812"/>
                <a:pt x="2189612" y="555812"/>
              </a:cubicBezTo>
              <a:lnTo>
                <a:pt x="0" y="555812"/>
              </a:lnTo>
              <a:lnTo>
                <a:pt x="0" y="0"/>
              </a:lnTo>
              <a:close/>
            </a:path>
          </a:pathLst>
        </a:custGeom>
        <a:gradFill flip="none" rotWithShape="1">
          <a:gsLst>
            <a:gs pos="1000">
              <a:srgbClr val="F28F33"/>
            </a:gs>
            <a:gs pos="76000">
              <a:srgbClr val="FE2827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0</xdr:col>
      <xdr:colOff>600192</xdr:colOff>
      <xdr:row>13</xdr:row>
      <xdr:rowOff>143839</xdr:rowOff>
    </xdr:from>
    <xdr:to>
      <xdr:col>2</xdr:col>
      <xdr:colOff>681823</xdr:colOff>
      <xdr:row>17</xdr:row>
      <xdr:rowOff>105117</xdr:rowOff>
    </xdr:to>
    <xdr:sp macro="" textlink="[2]Processing!A1">
      <xdr:nvSpPr>
        <xdr:cNvPr id="71" name="TextBox 36">
          <a:extLst>
            <a:ext uri="{FF2B5EF4-FFF2-40B4-BE49-F238E27FC236}">
              <a16:creationId xmlns:a16="http://schemas.microsoft.com/office/drawing/2014/main" id="{48E50552-E82B-B444-8D60-808D5EBB57ED}"/>
            </a:ext>
          </a:extLst>
        </xdr:cNvPr>
        <xdr:cNvSpPr txBox="1"/>
      </xdr:nvSpPr>
      <xdr:spPr>
        <a:xfrm>
          <a:off x="600192" y="2361600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53CF0EA4-56D2-44B8-B3BC-D6D87A72061A}" type="TxLink"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Dashboard</a:t>
          </a:fld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276340</xdr:colOff>
      <xdr:row>14</xdr:row>
      <xdr:rowOff>166975</xdr:rowOff>
    </xdr:from>
    <xdr:to>
      <xdr:col>0</xdr:col>
      <xdr:colOff>528340</xdr:colOff>
      <xdr:row>16</xdr:row>
      <xdr:rowOff>89136</xdr:rowOff>
    </xdr:to>
    <xdr:sp macro="" textlink="">
      <xdr:nvSpPr>
        <xdr:cNvPr id="72" name="Freeform: Shape 43">
          <a:extLst>
            <a:ext uri="{FF2B5EF4-FFF2-40B4-BE49-F238E27FC236}">
              <a16:creationId xmlns:a16="http://schemas.microsoft.com/office/drawing/2014/main" id="{F772C4A8-BFF4-E546-8EF7-373A7B5F589D}"/>
            </a:ext>
          </a:extLst>
        </xdr:cNvPr>
        <xdr:cNvSpPr/>
      </xdr:nvSpPr>
      <xdr:spPr>
        <a:xfrm>
          <a:off x="276340" y="2555333"/>
          <a:ext cx="252000" cy="263355"/>
        </a:xfrm>
        <a:custGeom>
          <a:avLst/>
          <a:gdLst>
            <a:gd name="connsiteX0" fmla="*/ 0 w 2612439"/>
            <a:gd name="connsiteY0" fmla="*/ 1633347 h 2629917"/>
            <a:gd name="connsiteX1" fmla="*/ 914400 w 2612439"/>
            <a:gd name="connsiteY1" fmla="*/ 1633347 h 2629917"/>
            <a:gd name="connsiteX2" fmla="*/ 914400 w 2612439"/>
            <a:gd name="connsiteY2" fmla="*/ 2629917 h 2629917"/>
            <a:gd name="connsiteX3" fmla="*/ 0 w 2612439"/>
            <a:gd name="connsiteY3" fmla="*/ 2629917 h 2629917"/>
            <a:gd name="connsiteX4" fmla="*/ 1165379 w 2612439"/>
            <a:gd name="connsiteY4" fmla="*/ 1076325 h 2629917"/>
            <a:gd name="connsiteX5" fmla="*/ 2612439 w 2612439"/>
            <a:gd name="connsiteY5" fmla="*/ 1076325 h 2629917"/>
            <a:gd name="connsiteX6" fmla="*/ 2612439 w 2612439"/>
            <a:gd name="connsiteY6" fmla="*/ 2629917 h 2629917"/>
            <a:gd name="connsiteX7" fmla="*/ 1165379 w 2612439"/>
            <a:gd name="connsiteY7" fmla="*/ 2629917 h 2629917"/>
            <a:gd name="connsiteX8" fmla="*/ 1165379 w 2612439"/>
            <a:gd name="connsiteY8" fmla="*/ 0 h 2629917"/>
            <a:gd name="connsiteX9" fmla="*/ 2612439 w 2612439"/>
            <a:gd name="connsiteY9" fmla="*/ 0 h 2629917"/>
            <a:gd name="connsiteX10" fmla="*/ 2612439 w 2612439"/>
            <a:gd name="connsiteY10" fmla="*/ 847725 h 2629917"/>
            <a:gd name="connsiteX11" fmla="*/ 1165379 w 2612439"/>
            <a:gd name="connsiteY11" fmla="*/ 847725 h 2629917"/>
            <a:gd name="connsiteX12" fmla="*/ 0 w 2612439"/>
            <a:gd name="connsiteY12" fmla="*/ 0 h 2629917"/>
            <a:gd name="connsiteX13" fmla="*/ 914400 w 2612439"/>
            <a:gd name="connsiteY13" fmla="*/ 0 h 2629917"/>
            <a:gd name="connsiteX14" fmla="*/ 914400 w 2612439"/>
            <a:gd name="connsiteY14" fmla="*/ 1428750 h 2629917"/>
            <a:gd name="connsiteX15" fmla="*/ 0 w 2612439"/>
            <a:gd name="connsiteY15" fmla="*/ 1428750 h 2629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2612439" h="2629917">
              <a:moveTo>
                <a:pt x="0" y="1633347"/>
              </a:moveTo>
              <a:lnTo>
                <a:pt x="914400" y="1633347"/>
              </a:lnTo>
              <a:lnTo>
                <a:pt x="914400" y="2629917"/>
              </a:lnTo>
              <a:lnTo>
                <a:pt x="0" y="2629917"/>
              </a:lnTo>
              <a:close/>
              <a:moveTo>
                <a:pt x="1165379" y="1076325"/>
              </a:moveTo>
              <a:lnTo>
                <a:pt x="2612439" y="1076325"/>
              </a:lnTo>
              <a:lnTo>
                <a:pt x="2612439" y="2629917"/>
              </a:lnTo>
              <a:lnTo>
                <a:pt x="1165379" y="2629917"/>
              </a:lnTo>
              <a:close/>
              <a:moveTo>
                <a:pt x="1165379" y="0"/>
              </a:moveTo>
              <a:lnTo>
                <a:pt x="2612439" y="0"/>
              </a:lnTo>
              <a:lnTo>
                <a:pt x="2612439" y="847725"/>
              </a:lnTo>
              <a:lnTo>
                <a:pt x="1165379" y="847725"/>
              </a:lnTo>
              <a:close/>
              <a:moveTo>
                <a:pt x="0" y="0"/>
              </a:moveTo>
              <a:lnTo>
                <a:pt x="914400" y="0"/>
              </a:lnTo>
              <a:lnTo>
                <a:pt x="914400" y="1428750"/>
              </a:lnTo>
              <a:lnTo>
                <a:pt x="0" y="1428750"/>
              </a:lnTo>
              <a:close/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0</xdr:col>
      <xdr:colOff>609136</xdr:colOff>
      <xdr:row>17</xdr:row>
      <xdr:rowOff>75821</xdr:rowOff>
    </xdr:from>
    <xdr:to>
      <xdr:col>2</xdr:col>
      <xdr:colOff>690767</xdr:colOff>
      <xdr:row>21</xdr:row>
      <xdr:rowOff>37099</xdr:rowOff>
    </xdr:to>
    <xdr:sp macro="" textlink="[2]Processing!S1">
      <xdr:nvSpPr>
        <xdr:cNvPr id="74" name="TextBox 35">
          <a:extLst>
            <a:ext uri="{FF2B5EF4-FFF2-40B4-BE49-F238E27FC236}">
              <a16:creationId xmlns:a16="http://schemas.microsoft.com/office/drawing/2014/main" id="{0A215FA6-149C-934C-999F-61DFFD707CFC}"/>
            </a:ext>
          </a:extLst>
        </xdr:cNvPr>
        <xdr:cNvSpPr txBox="1"/>
      </xdr:nvSpPr>
      <xdr:spPr>
        <a:xfrm>
          <a:off x="609136" y="2975970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Presupuesto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303284</xdr:colOff>
      <xdr:row>18</xdr:row>
      <xdr:rowOff>96501</xdr:rowOff>
    </xdr:from>
    <xdr:to>
      <xdr:col>0</xdr:col>
      <xdr:colOff>519284</xdr:colOff>
      <xdr:row>20</xdr:row>
      <xdr:rowOff>18662</xdr:rowOff>
    </xdr:to>
    <xdr:sp macro="" textlink="">
      <xdr:nvSpPr>
        <xdr:cNvPr id="75" name="Freeform: Shape 43">
          <a:extLst>
            <a:ext uri="{FF2B5EF4-FFF2-40B4-BE49-F238E27FC236}">
              <a16:creationId xmlns:a16="http://schemas.microsoft.com/office/drawing/2014/main" id="{A4126136-5FC3-3D48-8185-FFA5C32CE45E}"/>
            </a:ext>
          </a:extLst>
        </xdr:cNvPr>
        <xdr:cNvSpPr/>
      </xdr:nvSpPr>
      <xdr:spPr>
        <a:xfrm>
          <a:off x="303284" y="3167247"/>
          <a:ext cx="216000" cy="263355"/>
        </a:xfrm>
        <a:custGeom>
          <a:avLst/>
          <a:gdLst>
            <a:gd name="connsiteX0" fmla="*/ 1038471 w 1997598"/>
            <a:gd name="connsiteY0" fmla="*/ 1798798 h 2622542"/>
            <a:gd name="connsiteX1" fmla="*/ 1083642 w 1997598"/>
            <a:gd name="connsiteY1" fmla="*/ 1825060 h 2622542"/>
            <a:gd name="connsiteX2" fmla="*/ 1097649 w 1997598"/>
            <a:gd name="connsiteY2" fmla="*/ 1865328 h 2622542"/>
            <a:gd name="connsiteX3" fmla="*/ 1081191 w 1997598"/>
            <a:gd name="connsiteY3" fmla="*/ 1911202 h 2622542"/>
            <a:gd name="connsiteX4" fmla="*/ 1038471 w 1997598"/>
            <a:gd name="connsiteY4" fmla="*/ 1935364 h 2622542"/>
            <a:gd name="connsiteX5" fmla="*/ 987696 w 1997598"/>
            <a:gd name="connsiteY5" fmla="*/ 1562783 h 2622542"/>
            <a:gd name="connsiteX6" fmla="*/ 987696 w 1997598"/>
            <a:gd name="connsiteY6" fmla="*/ 1683942 h 2622542"/>
            <a:gd name="connsiteX7" fmla="*/ 953730 w 1997598"/>
            <a:gd name="connsiteY7" fmla="*/ 1658378 h 2622542"/>
            <a:gd name="connsiteX8" fmla="*/ 942524 w 1997598"/>
            <a:gd name="connsiteY8" fmla="*/ 1623713 h 2622542"/>
            <a:gd name="connsiteX9" fmla="*/ 954780 w 1997598"/>
            <a:gd name="connsiteY9" fmla="*/ 1586593 h 2622542"/>
            <a:gd name="connsiteX10" fmla="*/ 987696 w 1997598"/>
            <a:gd name="connsiteY10" fmla="*/ 1562783 h 2622542"/>
            <a:gd name="connsiteX11" fmla="*/ 987696 w 1997598"/>
            <a:gd name="connsiteY11" fmla="*/ 1451780 h 2622542"/>
            <a:gd name="connsiteX12" fmla="*/ 987696 w 1997598"/>
            <a:gd name="connsiteY12" fmla="*/ 1486445 h 2622542"/>
            <a:gd name="connsiteX13" fmla="*/ 891050 w 1997598"/>
            <a:gd name="connsiteY13" fmla="*/ 1531616 h 2622542"/>
            <a:gd name="connsiteX14" fmla="*/ 854984 w 1997598"/>
            <a:gd name="connsiteY14" fmla="*/ 1627914 h 2622542"/>
            <a:gd name="connsiteX15" fmla="*/ 886849 w 1997598"/>
            <a:gd name="connsiteY15" fmla="*/ 1724560 h 2622542"/>
            <a:gd name="connsiteX16" fmla="*/ 987696 w 1997598"/>
            <a:gd name="connsiteY16" fmla="*/ 1783738 h 2622542"/>
            <a:gd name="connsiteX17" fmla="*/ 987696 w 1997598"/>
            <a:gd name="connsiteY17" fmla="*/ 1930460 h 2622542"/>
            <a:gd name="connsiteX18" fmla="*/ 953379 w 1997598"/>
            <a:gd name="connsiteY18" fmla="*/ 1901047 h 2622542"/>
            <a:gd name="connsiteX19" fmla="*/ 932368 w 1997598"/>
            <a:gd name="connsiteY19" fmla="*/ 1852725 h 2622542"/>
            <a:gd name="connsiteX20" fmla="*/ 840974 w 1997598"/>
            <a:gd name="connsiteY20" fmla="*/ 1862529 h 2622542"/>
            <a:gd name="connsiteX21" fmla="*/ 889297 w 1997598"/>
            <a:gd name="connsiteY21" fmla="*/ 1969329 h 2622542"/>
            <a:gd name="connsiteX22" fmla="*/ 987696 w 1997598"/>
            <a:gd name="connsiteY22" fmla="*/ 2014502 h 2622542"/>
            <a:gd name="connsiteX23" fmla="*/ 987696 w 1997598"/>
            <a:gd name="connsiteY23" fmla="*/ 2078232 h 2622542"/>
            <a:gd name="connsiteX24" fmla="*/ 1038471 w 1997598"/>
            <a:gd name="connsiteY24" fmla="*/ 2078232 h 2622542"/>
            <a:gd name="connsiteX25" fmla="*/ 1038471 w 1997598"/>
            <a:gd name="connsiteY25" fmla="*/ 2012749 h 2622542"/>
            <a:gd name="connsiteX26" fmla="*/ 1144921 w 1997598"/>
            <a:gd name="connsiteY26" fmla="*/ 1959525 h 2622542"/>
            <a:gd name="connsiteX27" fmla="*/ 1183440 w 1997598"/>
            <a:gd name="connsiteY27" fmla="*/ 1852725 h 2622542"/>
            <a:gd name="connsiteX28" fmla="*/ 1152976 w 1997598"/>
            <a:gd name="connsiteY28" fmla="*/ 1759928 h 2622542"/>
            <a:gd name="connsiteX29" fmla="*/ 1038471 w 1997598"/>
            <a:gd name="connsiteY29" fmla="*/ 1700750 h 2622542"/>
            <a:gd name="connsiteX30" fmla="*/ 1038471 w 1997598"/>
            <a:gd name="connsiteY30" fmla="*/ 1563833 h 2622542"/>
            <a:gd name="connsiteX31" fmla="*/ 1080492 w 1997598"/>
            <a:gd name="connsiteY31" fmla="*/ 1619859 h 2622542"/>
            <a:gd name="connsiteX32" fmla="*/ 1169083 w 1997598"/>
            <a:gd name="connsiteY32" fmla="*/ 1608306 h 2622542"/>
            <a:gd name="connsiteX33" fmla="*/ 1127065 w 1997598"/>
            <a:gd name="connsiteY33" fmla="*/ 1524616 h 2622542"/>
            <a:gd name="connsiteX34" fmla="*/ 1038471 w 1997598"/>
            <a:gd name="connsiteY34" fmla="*/ 1486445 h 2622542"/>
            <a:gd name="connsiteX35" fmla="*/ 1038471 w 1997598"/>
            <a:gd name="connsiteY35" fmla="*/ 1451780 h 2622542"/>
            <a:gd name="connsiteX36" fmla="*/ 1018529 w 1997598"/>
            <a:gd name="connsiteY36" fmla="*/ 1275937 h 2622542"/>
            <a:gd name="connsiteX37" fmla="*/ 1488375 w 1997598"/>
            <a:gd name="connsiteY37" fmla="*/ 1745783 h 2622542"/>
            <a:gd name="connsiteX38" fmla="*/ 1018529 w 1997598"/>
            <a:gd name="connsiteY38" fmla="*/ 2215629 h 2622542"/>
            <a:gd name="connsiteX39" fmla="*/ 548683 w 1997598"/>
            <a:gd name="connsiteY39" fmla="*/ 1745783 h 2622542"/>
            <a:gd name="connsiteX40" fmla="*/ 1018529 w 1997598"/>
            <a:gd name="connsiteY40" fmla="*/ 1275937 h 2622542"/>
            <a:gd name="connsiteX41" fmla="*/ 1018529 w 1997598"/>
            <a:gd name="connsiteY41" fmla="*/ 1183712 h 2622542"/>
            <a:gd name="connsiteX42" fmla="*/ 456458 w 1997598"/>
            <a:gd name="connsiteY42" fmla="*/ 1745783 h 2622542"/>
            <a:gd name="connsiteX43" fmla="*/ 1018529 w 1997598"/>
            <a:gd name="connsiteY43" fmla="*/ 2307854 h 2622542"/>
            <a:gd name="connsiteX44" fmla="*/ 1580600 w 1997598"/>
            <a:gd name="connsiteY44" fmla="*/ 1745783 h 2622542"/>
            <a:gd name="connsiteX45" fmla="*/ 1018529 w 1997598"/>
            <a:gd name="connsiteY45" fmla="*/ 1183712 h 2622542"/>
            <a:gd name="connsiteX46" fmla="*/ 664325 w 1997598"/>
            <a:gd name="connsiteY46" fmla="*/ 707629 h 2622542"/>
            <a:gd name="connsiteX47" fmla="*/ 1314151 w 1997598"/>
            <a:gd name="connsiteY47" fmla="*/ 707629 h 2622542"/>
            <a:gd name="connsiteX48" fmla="*/ 1997478 w 1997598"/>
            <a:gd name="connsiteY48" fmla="*/ 1799581 h 2622542"/>
            <a:gd name="connsiteX49" fmla="*/ 1568718 w 1997598"/>
            <a:gd name="connsiteY49" fmla="*/ 2622542 h 2622542"/>
            <a:gd name="connsiteX50" fmla="*/ 429850 w 1997598"/>
            <a:gd name="connsiteY50" fmla="*/ 2615846 h 2622542"/>
            <a:gd name="connsiteX51" fmla="*/ 1100 w 1997598"/>
            <a:gd name="connsiteY51" fmla="*/ 1792886 h 2622542"/>
            <a:gd name="connsiteX52" fmla="*/ 664325 w 1997598"/>
            <a:gd name="connsiteY52" fmla="*/ 707629 h 2622542"/>
            <a:gd name="connsiteX53" fmla="*/ 986902 w 1997598"/>
            <a:gd name="connsiteY53" fmla="*/ 180 h 2622542"/>
            <a:gd name="connsiteX54" fmla="*/ 1253856 w 1997598"/>
            <a:gd name="connsiteY54" fmla="*/ 231858 h 2622542"/>
            <a:gd name="connsiteX55" fmla="*/ 1602233 w 1997598"/>
            <a:gd name="connsiteY55" fmla="*/ 211770 h 2622542"/>
            <a:gd name="connsiteX56" fmla="*/ 1307453 w 1997598"/>
            <a:gd name="connsiteY56" fmla="*/ 647228 h 2622542"/>
            <a:gd name="connsiteX57" fmla="*/ 1253841 w 1997598"/>
            <a:gd name="connsiteY57" fmla="*/ 646050 h 2622542"/>
            <a:gd name="connsiteX58" fmla="*/ 1307042 w 1997598"/>
            <a:gd name="connsiteY58" fmla="*/ 424909 h 2622542"/>
            <a:gd name="connsiteX59" fmla="*/ 1275900 w 1997598"/>
            <a:gd name="connsiteY59" fmla="*/ 369830 h 2622542"/>
            <a:gd name="connsiteX60" fmla="*/ 1275900 w 1997598"/>
            <a:gd name="connsiteY60" fmla="*/ 369830 h 2622542"/>
            <a:gd name="connsiteX61" fmla="*/ 1224136 w 1997598"/>
            <a:gd name="connsiteY61" fmla="*/ 400473 h 2622542"/>
            <a:gd name="connsiteX62" fmla="*/ 1165526 w 1997598"/>
            <a:gd name="connsiteY62" fmla="*/ 644109 h 2622542"/>
            <a:gd name="connsiteX63" fmla="*/ 1041982 w 1997598"/>
            <a:gd name="connsiteY63" fmla="*/ 641396 h 2622542"/>
            <a:gd name="connsiteX64" fmla="*/ 1041017 w 1997598"/>
            <a:gd name="connsiteY64" fmla="*/ 583209 h 2622542"/>
            <a:gd name="connsiteX65" fmla="*/ 997569 w 1997598"/>
            <a:gd name="connsiteY65" fmla="*/ 537907 h 2622542"/>
            <a:gd name="connsiteX66" fmla="*/ 997570 w 1997598"/>
            <a:gd name="connsiteY66" fmla="*/ 537908 h 2622542"/>
            <a:gd name="connsiteX67" fmla="*/ 955600 w 1997598"/>
            <a:gd name="connsiteY67" fmla="*/ 581732 h 2622542"/>
            <a:gd name="connsiteX68" fmla="*/ 956559 w 1997598"/>
            <a:gd name="connsiteY68" fmla="*/ 639518 h 2622542"/>
            <a:gd name="connsiteX69" fmla="*/ 845567 w 1997598"/>
            <a:gd name="connsiteY69" fmla="*/ 637080 h 2622542"/>
            <a:gd name="connsiteX70" fmla="*/ 799761 w 1997598"/>
            <a:gd name="connsiteY70" fmla="*/ 506078 h 2622542"/>
            <a:gd name="connsiteX71" fmla="*/ 744896 w 1997598"/>
            <a:gd name="connsiteY71" fmla="*/ 477778 h 2622542"/>
            <a:gd name="connsiteX72" fmla="*/ 744897 w 1997598"/>
            <a:gd name="connsiteY72" fmla="*/ 477779 h 2622542"/>
            <a:gd name="connsiteX73" fmla="*/ 719619 w 1997598"/>
            <a:gd name="connsiteY73" fmla="*/ 534100 h 2622542"/>
            <a:gd name="connsiteX74" fmla="*/ 754930 w 1997598"/>
            <a:gd name="connsiteY74" fmla="*/ 635089 h 2622542"/>
            <a:gd name="connsiteX75" fmla="*/ 697819 w 1997598"/>
            <a:gd name="connsiteY75" fmla="*/ 633834 h 2622542"/>
            <a:gd name="connsiteX76" fmla="*/ 382954 w 1997598"/>
            <a:gd name="connsiteY76" fmla="*/ 198378 h 2622542"/>
            <a:gd name="connsiteX77" fmla="*/ 764810 w 1997598"/>
            <a:gd name="connsiteY77" fmla="*/ 218466 h 2622542"/>
            <a:gd name="connsiteX78" fmla="*/ 986902 w 1997598"/>
            <a:gd name="connsiteY78" fmla="*/ 180 h 26225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</a:cxnLst>
          <a:rect l="l" t="t" r="r" b="b"/>
          <a:pathLst>
            <a:path w="1997598" h="2622542">
              <a:moveTo>
                <a:pt x="1038471" y="1798798"/>
              </a:moveTo>
              <a:cubicBezTo>
                <a:pt x="1059481" y="1804868"/>
                <a:pt x="1074537" y="1813621"/>
                <a:pt x="1083642" y="1825060"/>
              </a:cubicBezTo>
              <a:cubicBezTo>
                <a:pt x="1092981" y="1836266"/>
                <a:pt x="1097649" y="1849687"/>
                <a:pt x="1097649" y="1865328"/>
              </a:cubicBezTo>
              <a:cubicBezTo>
                <a:pt x="1097649" y="1882836"/>
                <a:pt x="1092164" y="1898129"/>
                <a:pt x="1081191" y="1911202"/>
              </a:cubicBezTo>
              <a:cubicBezTo>
                <a:pt x="1070218" y="1924039"/>
                <a:pt x="1055979" y="1932094"/>
                <a:pt x="1038471" y="1935364"/>
              </a:cubicBezTo>
              <a:close/>
              <a:moveTo>
                <a:pt x="987696" y="1562783"/>
              </a:moveTo>
              <a:lnTo>
                <a:pt x="987696" y="1683942"/>
              </a:lnTo>
              <a:cubicBezTo>
                <a:pt x="972522" y="1677407"/>
                <a:pt x="961201" y="1668886"/>
                <a:pt x="953730" y="1658378"/>
              </a:cubicBezTo>
              <a:cubicBezTo>
                <a:pt x="946260" y="1647642"/>
                <a:pt x="942524" y="1636085"/>
                <a:pt x="942524" y="1623713"/>
              </a:cubicBezTo>
              <a:cubicBezTo>
                <a:pt x="942524" y="1610174"/>
                <a:pt x="946611" y="1597799"/>
                <a:pt x="954780" y="1586593"/>
              </a:cubicBezTo>
              <a:cubicBezTo>
                <a:pt x="962951" y="1575386"/>
                <a:pt x="973923" y="1567450"/>
                <a:pt x="987696" y="1562783"/>
              </a:cubicBezTo>
              <a:close/>
              <a:moveTo>
                <a:pt x="987696" y="1451780"/>
              </a:moveTo>
              <a:lnTo>
                <a:pt x="987696" y="1486445"/>
              </a:lnTo>
              <a:cubicBezTo>
                <a:pt x="947543" y="1490413"/>
                <a:pt x="915327" y="1505473"/>
                <a:pt x="891050" y="1531616"/>
              </a:cubicBezTo>
              <a:cubicBezTo>
                <a:pt x="867004" y="1557531"/>
                <a:pt x="854984" y="1589629"/>
                <a:pt x="854984" y="1627914"/>
              </a:cubicBezTo>
              <a:cubicBezTo>
                <a:pt x="854984" y="1665731"/>
                <a:pt x="865606" y="1697947"/>
                <a:pt x="886849" y="1724560"/>
              </a:cubicBezTo>
              <a:cubicBezTo>
                <a:pt x="908326" y="1750941"/>
                <a:pt x="941940" y="1770669"/>
                <a:pt x="987696" y="1783738"/>
              </a:cubicBezTo>
              <a:lnTo>
                <a:pt x="987696" y="1930460"/>
              </a:lnTo>
              <a:cubicBezTo>
                <a:pt x="975088" y="1924391"/>
                <a:pt x="963653" y="1914587"/>
                <a:pt x="953379" y="1901047"/>
              </a:cubicBezTo>
              <a:cubicBezTo>
                <a:pt x="943109" y="1887507"/>
                <a:pt x="936104" y="1871397"/>
                <a:pt x="932368" y="1852725"/>
              </a:cubicBezTo>
              <a:lnTo>
                <a:pt x="840974" y="1862529"/>
              </a:lnTo>
              <a:cubicBezTo>
                <a:pt x="847979" y="1908518"/>
                <a:pt x="864085" y="1944119"/>
                <a:pt x="889297" y="1969329"/>
              </a:cubicBezTo>
              <a:cubicBezTo>
                <a:pt x="914509" y="1994541"/>
                <a:pt x="947310" y="2009597"/>
                <a:pt x="987696" y="2014502"/>
              </a:cubicBezTo>
              <a:lnTo>
                <a:pt x="987696" y="2078232"/>
              </a:lnTo>
              <a:lnTo>
                <a:pt x="1038471" y="2078232"/>
              </a:lnTo>
              <a:lnTo>
                <a:pt x="1038471" y="2012749"/>
              </a:lnTo>
              <a:cubicBezTo>
                <a:pt x="1083994" y="2006214"/>
                <a:pt x="1119476" y="1988473"/>
                <a:pt x="1144921" y="1959525"/>
              </a:cubicBezTo>
              <a:cubicBezTo>
                <a:pt x="1170602" y="1930578"/>
                <a:pt x="1183440" y="1894978"/>
                <a:pt x="1183440" y="1852725"/>
              </a:cubicBezTo>
              <a:cubicBezTo>
                <a:pt x="1183440" y="1814904"/>
                <a:pt x="1173288" y="1783971"/>
                <a:pt x="1152976" y="1759928"/>
              </a:cubicBezTo>
              <a:cubicBezTo>
                <a:pt x="1132665" y="1735648"/>
                <a:pt x="1094497" y="1715925"/>
                <a:pt x="1038471" y="1700750"/>
              </a:cubicBezTo>
              <a:lnTo>
                <a:pt x="1038471" y="1563833"/>
              </a:lnTo>
              <a:cubicBezTo>
                <a:pt x="1061116" y="1573638"/>
                <a:pt x="1075122" y="1592315"/>
                <a:pt x="1080492" y="1619859"/>
              </a:cubicBezTo>
              <a:lnTo>
                <a:pt x="1169083" y="1608306"/>
              </a:lnTo>
              <a:cubicBezTo>
                <a:pt x="1163013" y="1573286"/>
                <a:pt x="1149008" y="1545389"/>
                <a:pt x="1127065" y="1524616"/>
              </a:cubicBezTo>
              <a:cubicBezTo>
                <a:pt x="1105119" y="1503605"/>
                <a:pt x="1075587" y="1490883"/>
                <a:pt x="1038471" y="1486445"/>
              </a:cubicBezTo>
              <a:lnTo>
                <a:pt x="1038471" y="1451780"/>
              </a:lnTo>
              <a:close/>
              <a:moveTo>
                <a:pt x="1018529" y="1275937"/>
              </a:moveTo>
              <a:cubicBezTo>
                <a:pt x="1278018" y="1275937"/>
                <a:pt x="1488375" y="1486294"/>
                <a:pt x="1488375" y="1745783"/>
              </a:cubicBezTo>
              <a:cubicBezTo>
                <a:pt x="1488375" y="2005272"/>
                <a:pt x="1278018" y="2215629"/>
                <a:pt x="1018529" y="2215629"/>
              </a:cubicBezTo>
              <a:cubicBezTo>
                <a:pt x="759040" y="2215629"/>
                <a:pt x="548683" y="2005272"/>
                <a:pt x="548683" y="1745783"/>
              </a:cubicBezTo>
              <a:cubicBezTo>
                <a:pt x="548683" y="1486294"/>
                <a:pt x="759040" y="1275937"/>
                <a:pt x="1018529" y="1275937"/>
              </a:cubicBezTo>
              <a:close/>
              <a:moveTo>
                <a:pt x="1018529" y="1183712"/>
              </a:moveTo>
              <a:cubicBezTo>
                <a:pt x="708106" y="1183712"/>
                <a:pt x="456458" y="1435360"/>
                <a:pt x="456458" y="1745783"/>
              </a:cubicBezTo>
              <a:cubicBezTo>
                <a:pt x="456458" y="2056206"/>
                <a:pt x="708106" y="2307854"/>
                <a:pt x="1018529" y="2307854"/>
              </a:cubicBezTo>
              <a:cubicBezTo>
                <a:pt x="1328952" y="2307854"/>
                <a:pt x="1580600" y="2056206"/>
                <a:pt x="1580600" y="1745783"/>
              </a:cubicBezTo>
              <a:cubicBezTo>
                <a:pt x="1580600" y="1435360"/>
                <a:pt x="1328952" y="1183712"/>
                <a:pt x="1018529" y="1183712"/>
              </a:cubicBezTo>
              <a:close/>
              <a:moveTo>
                <a:pt x="664325" y="707629"/>
              </a:moveTo>
              <a:lnTo>
                <a:pt x="1314151" y="707629"/>
              </a:lnTo>
              <a:cubicBezTo>
                <a:pt x="1314151" y="707629"/>
                <a:pt x="2008098" y="1167205"/>
                <a:pt x="1997478" y="1799581"/>
              </a:cubicBezTo>
              <a:cubicBezTo>
                <a:pt x="1985742" y="2498450"/>
                <a:pt x="1568718" y="2622542"/>
                <a:pt x="1568718" y="2622542"/>
              </a:cubicBezTo>
              <a:lnTo>
                <a:pt x="429850" y="2615846"/>
              </a:lnTo>
              <a:cubicBezTo>
                <a:pt x="429850" y="2615846"/>
                <a:pt x="-25234" y="2404706"/>
                <a:pt x="1100" y="1792886"/>
              </a:cubicBezTo>
              <a:cubicBezTo>
                <a:pt x="27107" y="1188661"/>
                <a:pt x="664325" y="707629"/>
                <a:pt x="664325" y="707629"/>
              </a:cubicBezTo>
              <a:close/>
              <a:moveTo>
                <a:pt x="986902" y="180"/>
              </a:moveTo>
              <a:cubicBezTo>
                <a:pt x="1109577" y="-4712"/>
                <a:pt x="1237396" y="90440"/>
                <a:pt x="1253856" y="231858"/>
              </a:cubicBezTo>
              <a:cubicBezTo>
                <a:pt x="1388526" y="103410"/>
                <a:pt x="1501498" y="170515"/>
                <a:pt x="1602233" y="211770"/>
              </a:cubicBezTo>
              <a:lnTo>
                <a:pt x="1307453" y="647228"/>
              </a:lnTo>
              <a:lnTo>
                <a:pt x="1253841" y="646050"/>
              </a:lnTo>
              <a:lnTo>
                <a:pt x="1307042" y="424909"/>
              </a:lnTo>
              <a:cubicBezTo>
                <a:pt x="1312735" y="401236"/>
                <a:pt x="1298793" y="376577"/>
                <a:pt x="1275900" y="369830"/>
              </a:cubicBezTo>
              <a:lnTo>
                <a:pt x="1275900" y="369830"/>
              </a:lnTo>
              <a:cubicBezTo>
                <a:pt x="1253009" y="363080"/>
                <a:pt x="1229832" y="376802"/>
                <a:pt x="1224136" y="400473"/>
              </a:cubicBezTo>
              <a:lnTo>
                <a:pt x="1165526" y="644109"/>
              </a:lnTo>
              <a:lnTo>
                <a:pt x="1041982" y="641396"/>
              </a:lnTo>
              <a:lnTo>
                <a:pt x="1041017" y="583209"/>
              </a:lnTo>
              <a:cubicBezTo>
                <a:pt x="1040609" y="558598"/>
                <a:pt x="1021158" y="538315"/>
                <a:pt x="997569" y="537907"/>
              </a:cubicBezTo>
              <a:lnTo>
                <a:pt x="997570" y="537908"/>
              </a:lnTo>
              <a:cubicBezTo>
                <a:pt x="973984" y="537499"/>
                <a:pt x="955192" y="557122"/>
                <a:pt x="955600" y="581732"/>
              </a:cubicBezTo>
              <a:lnTo>
                <a:pt x="956559" y="639518"/>
              </a:lnTo>
              <a:lnTo>
                <a:pt x="845567" y="637080"/>
              </a:lnTo>
              <a:lnTo>
                <a:pt x="799761" y="506078"/>
              </a:lnTo>
              <a:cubicBezTo>
                <a:pt x="791590" y="482710"/>
                <a:pt x="767027" y="470040"/>
                <a:pt x="744896" y="477778"/>
              </a:cubicBezTo>
              <a:lnTo>
                <a:pt x="744897" y="477779"/>
              </a:lnTo>
              <a:cubicBezTo>
                <a:pt x="722766" y="485517"/>
                <a:pt x="711450" y="510735"/>
                <a:pt x="719619" y="534100"/>
              </a:cubicBezTo>
              <a:lnTo>
                <a:pt x="754930" y="635089"/>
              </a:lnTo>
              <a:lnTo>
                <a:pt x="697819" y="633834"/>
              </a:lnTo>
              <a:lnTo>
                <a:pt x="382954" y="198378"/>
              </a:lnTo>
              <a:cubicBezTo>
                <a:pt x="500883" y="146647"/>
                <a:pt x="611231" y="145422"/>
                <a:pt x="764810" y="218466"/>
              </a:cubicBezTo>
              <a:cubicBezTo>
                <a:pt x="799186" y="68313"/>
                <a:pt x="891489" y="3986"/>
                <a:pt x="986902" y="180"/>
              </a:cubicBezTo>
              <a:close/>
            </a:path>
          </a:pathLst>
        </a:custGeom>
        <a:solidFill>
          <a:schemeClr val="bg1"/>
        </a:solidFill>
        <a:ln w="18002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608181</xdr:colOff>
      <xdr:row>20</xdr:row>
      <xdr:rowOff>56866</xdr:rowOff>
    </xdr:from>
    <xdr:to>
      <xdr:col>2</xdr:col>
      <xdr:colOff>689812</xdr:colOff>
      <xdr:row>24</xdr:row>
      <xdr:rowOff>33084</xdr:rowOff>
    </xdr:to>
    <xdr:sp macro="" textlink="[2]Processing!A38">
      <xdr:nvSpPr>
        <xdr:cNvPr id="76" name="TextBox 20">
          <a:extLst>
            <a:ext uri="{FF2B5EF4-FFF2-40B4-BE49-F238E27FC236}">
              <a16:creationId xmlns:a16="http://schemas.microsoft.com/office/drawing/2014/main" id="{86CDFC21-483C-8244-BA96-43435A0ACD56}"/>
            </a:ext>
          </a:extLst>
        </xdr:cNvPr>
        <xdr:cNvSpPr txBox="1"/>
      </xdr:nvSpPr>
      <xdr:spPr>
        <a:xfrm>
          <a:off x="608181" y="3468806"/>
          <a:ext cx="1749691" cy="658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Ingresos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284329</xdr:colOff>
      <xdr:row>21</xdr:row>
      <xdr:rowOff>78677</xdr:rowOff>
    </xdr:from>
    <xdr:to>
      <xdr:col>0</xdr:col>
      <xdr:colOff>536329</xdr:colOff>
      <xdr:row>23</xdr:row>
      <xdr:rowOff>12193</xdr:rowOff>
    </xdr:to>
    <xdr:sp macro="" textlink="">
      <xdr:nvSpPr>
        <xdr:cNvPr id="77" name="Freeform: Shape 26">
          <a:extLst>
            <a:ext uri="{FF2B5EF4-FFF2-40B4-BE49-F238E27FC236}">
              <a16:creationId xmlns:a16="http://schemas.microsoft.com/office/drawing/2014/main" id="{309E3269-F9FB-9748-8420-DACB40E77922}"/>
            </a:ext>
          </a:extLst>
        </xdr:cNvPr>
        <xdr:cNvSpPr/>
      </xdr:nvSpPr>
      <xdr:spPr>
        <a:xfrm>
          <a:off x="284329" y="3661214"/>
          <a:ext cx="252000" cy="274710"/>
        </a:xfrm>
        <a:custGeom>
          <a:avLst/>
          <a:gdLst>
            <a:gd name="connsiteX0" fmla="*/ 478368 w 2434877"/>
            <a:gd name="connsiteY0" fmla="*/ 1660447 h 2669419"/>
            <a:gd name="connsiteX1" fmla="*/ 478368 w 2434877"/>
            <a:gd name="connsiteY1" fmla="*/ 2669419 h 2669419"/>
            <a:gd name="connsiteX2" fmla="*/ 4662 w 2434877"/>
            <a:gd name="connsiteY2" fmla="*/ 2669419 h 2669419"/>
            <a:gd name="connsiteX3" fmla="*/ 14134 w 2434877"/>
            <a:gd name="connsiteY3" fmla="*/ 2124668 h 2669419"/>
            <a:gd name="connsiteX4" fmla="*/ 805273 w 2434877"/>
            <a:gd name="connsiteY4" fmla="*/ 1333554 h 2669419"/>
            <a:gd name="connsiteX5" fmla="*/ 1072919 w 2434877"/>
            <a:gd name="connsiteY5" fmla="*/ 1601215 h 2669419"/>
            <a:gd name="connsiteX6" fmla="*/ 1072919 w 2434877"/>
            <a:gd name="connsiteY6" fmla="*/ 2664691 h 2669419"/>
            <a:gd name="connsiteX7" fmla="*/ 606315 w 2434877"/>
            <a:gd name="connsiteY7" fmla="*/ 2669407 h 2669419"/>
            <a:gd name="connsiteX8" fmla="*/ 606315 w 2434877"/>
            <a:gd name="connsiteY8" fmla="*/ 1532527 h 2669419"/>
            <a:gd name="connsiteX9" fmla="*/ 1681683 w 2434877"/>
            <a:gd name="connsiteY9" fmla="*/ 1139327 h 2669419"/>
            <a:gd name="connsiteX10" fmla="*/ 1681683 w 2434877"/>
            <a:gd name="connsiteY10" fmla="*/ 2669400 h 2669419"/>
            <a:gd name="connsiteX11" fmla="*/ 1217448 w 2434877"/>
            <a:gd name="connsiteY11" fmla="*/ 2659932 h 2669419"/>
            <a:gd name="connsiteX12" fmla="*/ 1217448 w 2434877"/>
            <a:gd name="connsiteY12" fmla="*/ 1603584 h 2669419"/>
            <a:gd name="connsiteX13" fmla="*/ 2288060 w 2434877"/>
            <a:gd name="connsiteY13" fmla="*/ 528130 h 2669419"/>
            <a:gd name="connsiteX14" fmla="*/ 2288060 w 2434877"/>
            <a:gd name="connsiteY14" fmla="*/ 2659908 h 2669419"/>
            <a:gd name="connsiteX15" fmla="*/ 1814372 w 2434877"/>
            <a:gd name="connsiteY15" fmla="*/ 2664660 h 2669419"/>
            <a:gd name="connsiteX16" fmla="*/ 1814372 w 2434877"/>
            <a:gd name="connsiteY16" fmla="*/ 1001818 h 2669419"/>
            <a:gd name="connsiteX17" fmla="*/ 1987216 w 2434877"/>
            <a:gd name="connsiteY17" fmla="*/ 0 h 2669419"/>
            <a:gd name="connsiteX18" fmla="*/ 2434877 w 2434877"/>
            <a:gd name="connsiteY18" fmla="*/ 0 h 2669419"/>
            <a:gd name="connsiteX19" fmla="*/ 2434877 w 2434877"/>
            <a:gd name="connsiteY19" fmla="*/ 461881 h 2669419"/>
            <a:gd name="connsiteX20" fmla="*/ 2323528 w 2434877"/>
            <a:gd name="connsiteY20" fmla="*/ 350532 h 2669419"/>
            <a:gd name="connsiteX21" fmla="*/ 1141637 w 2434877"/>
            <a:gd name="connsiteY21" fmla="*/ 1532450 h 2669419"/>
            <a:gd name="connsiteX22" fmla="*/ 817147 w 2434877"/>
            <a:gd name="connsiteY22" fmla="*/ 1207945 h 2669419"/>
            <a:gd name="connsiteX23" fmla="*/ 0 w 2434877"/>
            <a:gd name="connsiteY23" fmla="*/ 2001422 h 2669419"/>
            <a:gd name="connsiteX24" fmla="*/ 0 w 2434877"/>
            <a:gd name="connsiteY24" fmla="*/ 1532450 h 2669419"/>
            <a:gd name="connsiteX25" fmla="*/ 805303 w 2434877"/>
            <a:gd name="connsiteY25" fmla="*/ 727129 h 2669419"/>
            <a:gd name="connsiteX26" fmla="*/ 1146374 w 2434877"/>
            <a:gd name="connsiteY26" fmla="*/ 1068193 h 2669419"/>
            <a:gd name="connsiteX27" fmla="*/ 2100904 w 2434877"/>
            <a:gd name="connsiteY27" fmla="*/ 113688 h 26694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434877" h="2669419">
              <a:moveTo>
                <a:pt x="478368" y="1660447"/>
              </a:moveTo>
              <a:lnTo>
                <a:pt x="478368" y="2669419"/>
              </a:lnTo>
              <a:lnTo>
                <a:pt x="4662" y="2669419"/>
              </a:lnTo>
              <a:lnTo>
                <a:pt x="14134" y="2124668"/>
              </a:lnTo>
              <a:close/>
              <a:moveTo>
                <a:pt x="805273" y="1333554"/>
              </a:moveTo>
              <a:lnTo>
                <a:pt x="1072919" y="1601215"/>
              </a:lnTo>
              <a:lnTo>
                <a:pt x="1072919" y="2664691"/>
              </a:lnTo>
              <a:lnTo>
                <a:pt x="606315" y="2669407"/>
              </a:lnTo>
              <a:lnTo>
                <a:pt x="606315" y="1532527"/>
              </a:lnTo>
              <a:close/>
              <a:moveTo>
                <a:pt x="1681683" y="1139327"/>
              </a:moveTo>
              <a:lnTo>
                <a:pt x="1681683" y="2669400"/>
              </a:lnTo>
              <a:lnTo>
                <a:pt x="1217448" y="2659932"/>
              </a:lnTo>
              <a:lnTo>
                <a:pt x="1217448" y="1603584"/>
              </a:lnTo>
              <a:close/>
              <a:moveTo>
                <a:pt x="2288060" y="528130"/>
              </a:moveTo>
              <a:lnTo>
                <a:pt x="2288060" y="2659908"/>
              </a:lnTo>
              <a:lnTo>
                <a:pt x="1814372" y="2664660"/>
              </a:lnTo>
              <a:lnTo>
                <a:pt x="1814372" y="1001818"/>
              </a:lnTo>
              <a:close/>
              <a:moveTo>
                <a:pt x="1987216" y="0"/>
              </a:moveTo>
              <a:lnTo>
                <a:pt x="2434877" y="0"/>
              </a:lnTo>
              <a:lnTo>
                <a:pt x="2434877" y="461881"/>
              </a:lnTo>
              <a:lnTo>
                <a:pt x="2323528" y="350532"/>
              </a:lnTo>
              <a:lnTo>
                <a:pt x="1141637" y="1532450"/>
              </a:lnTo>
              <a:lnTo>
                <a:pt x="817147" y="1207945"/>
              </a:lnTo>
              <a:lnTo>
                <a:pt x="0" y="2001422"/>
              </a:lnTo>
              <a:lnTo>
                <a:pt x="0" y="1532450"/>
              </a:lnTo>
              <a:lnTo>
                <a:pt x="805303" y="727129"/>
              </a:lnTo>
              <a:lnTo>
                <a:pt x="1146374" y="1068193"/>
              </a:lnTo>
              <a:lnTo>
                <a:pt x="2100904" y="113688"/>
              </a:lnTo>
              <a:close/>
            </a:path>
          </a:pathLst>
        </a:custGeom>
        <a:solidFill>
          <a:schemeClr val="bg1"/>
        </a:solidFill>
        <a:ln w="6350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627136</xdr:colOff>
      <xdr:row>23</xdr:row>
      <xdr:rowOff>75822</xdr:rowOff>
    </xdr:from>
    <xdr:to>
      <xdr:col>2</xdr:col>
      <xdr:colOff>708767</xdr:colOff>
      <xdr:row>27</xdr:row>
      <xdr:rowOff>37099</xdr:rowOff>
    </xdr:to>
    <xdr:sp macro="" textlink="[2]Processing!A62">
      <xdr:nvSpPr>
        <xdr:cNvPr id="78" name="TextBox 28">
          <a:extLst>
            <a:ext uri="{FF2B5EF4-FFF2-40B4-BE49-F238E27FC236}">
              <a16:creationId xmlns:a16="http://schemas.microsoft.com/office/drawing/2014/main" id="{BDC5BC2D-573C-A247-819A-0073235C2CEB}"/>
            </a:ext>
          </a:extLst>
        </xdr:cNvPr>
        <xdr:cNvSpPr txBox="1"/>
      </xdr:nvSpPr>
      <xdr:spPr>
        <a:xfrm>
          <a:off x="627136" y="3999553"/>
          <a:ext cx="1749691" cy="643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Gastos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303284</xdr:colOff>
      <xdr:row>24</xdr:row>
      <xdr:rowOff>95176</xdr:rowOff>
    </xdr:from>
    <xdr:to>
      <xdr:col>0</xdr:col>
      <xdr:colOff>555284</xdr:colOff>
      <xdr:row>26</xdr:row>
      <xdr:rowOff>17338</xdr:rowOff>
    </xdr:to>
    <xdr:sp macro="" textlink="">
      <xdr:nvSpPr>
        <xdr:cNvPr id="79" name="Freeform: Shape 35">
          <a:extLst>
            <a:ext uri="{FF2B5EF4-FFF2-40B4-BE49-F238E27FC236}">
              <a16:creationId xmlns:a16="http://schemas.microsoft.com/office/drawing/2014/main" id="{B085C6DA-3AD7-8E4C-98F7-61CEEBFB8D00}"/>
            </a:ext>
          </a:extLst>
        </xdr:cNvPr>
        <xdr:cNvSpPr/>
      </xdr:nvSpPr>
      <xdr:spPr>
        <a:xfrm>
          <a:off x="303284" y="4189504"/>
          <a:ext cx="252000" cy="263356"/>
        </a:xfrm>
        <a:custGeom>
          <a:avLst/>
          <a:gdLst>
            <a:gd name="connsiteX0" fmla="*/ 1845168 w 2847163"/>
            <a:gd name="connsiteY0" fmla="*/ 1750443 h 2759416"/>
            <a:gd name="connsiteX1" fmla="*/ 2309388 w 2847163"/>
            <a:gd name="connsiteY1" fmla="*/ 2214663 h 2759416"/>
            <a:gd name="connsiteX2" fmla="*/ 2318856 w 2847163"/>
            <a:gd name="connsiteY2" fmla="*/ 2759416 h 2759416"/>
            <a:gd name="connsiteX3" fmla="*/ 1845168 w 2847163"/>
            <a:gd name="connsiteY3" fmla="*/ 2759416 h 2759416"/>
            <a:gd name="connsiteX4" fmla="*/ 1518242 w 2847163"/>
            <a:gd name="connsiteY4" fmla="*/ 1423550 h 2759416"/>
            <a:gd name="connsiteX5" fmla="*/ 1717214 w 2847163"/>
            <a:gd name="connsiteY5" fmla="*/ 1622523 h 2759416"/>
            <a:gd name="connsiteX6" fmla="*/ 1717214 w 2847163"/>
            <a:gd name="connsiteY6" fmla="*/ 2759403 h 2759416"/>
            <a:gd name="connsiteX7" fmla="*/ 1250617 w 2847163"/>
            <a:gd name="connsiteY7" fmla="*/ 2754687 h 2759416"/>
            <a:gd name="connsiteX8" fmla="*/ 1250617 w 2847163"/>
            <a:gd name="connsiteY8" fmla="*/ 1691210 h 2759416"/>
            <a:gd name="connsiteX9" fmla="*/ 641835 w 2847163"/>
            <a:gd name="connsiteY9" fmla="*/ 1229322 h 2759416"/>
            <a:gd name="connsiteX10" fmla="*/ 1106070 w 2847163"/>
            <a:gd name="connsiteY10" fmla="*/ 1693578 h 2759416"/>
            <a:gd name="connsiteX11" fmla="*/ 1106070 w 2847163"/>
            <a:gd name="connsiteY11" fmla="*/ 2749927 h 2759416"/>
            <a:gd name="connsiteX12" fmla="*/ 641835 w 2847163"/>
            <a:gd name="connsiteY12" fmla="*/ 2759395 h 2759416"/>
            <a:gd name="connsiteX13" fmla="*/ 35444 w 2847163"/>
            <a:gd name="connsiteY13" fmla="*/ 618126 h 2759416"/>
            <a:gd name="connsiteX14" fmla="*/ 509154 w 2847163"/>
            <a:gd name="connsiteY14" fmla="*/ 1091814 h 2759416"/>
            <a:gd name="connsiteX15" fmla="*/ 509154 w 2847163"/>
            <a:gd name="connsiteY15" fmla="*/ 2754655 h 2759416"/>
            <a:gd name="connsiteX16" fmla="*/ 35444 w 2847163"/>
            <a:gd name="connsiteY16" fmla="*/ 2749904 h 2759416"/>
            <a:gd name="connsiteX17" fmla="*/ 0 w 2847163"/>
            <a:gd name="connsiteY17" fmla="*/ 0 h 2759416"/>
            <a:gd name="connsiteX18" fmla="*/ 1177165 w 2847163"/>
            <a:gd name="connsiteY18" fmla="*/ 1158192 h 2759416"/>
            <a:gd name="connsiteX19" fmla="*/ 1518233 w 2847163"/>
            <a:gd name="connsiteY19" fmla="*/ 817128 h 2759416"/>
            <a:gd name="connsiteX20" fmla="*/ 2746509 w 2847163"/>
            <a:gd name="connsiteY20" fmla="*/ 2007744 h 2759416"/>
            <a:gd name="connsiteX21" fmla="*/ 2847163 w 2847163"/>
            <a:gd name="connsiteY21" fmla="*/ 1910921 h 2759416"/>
            <a:gd name="connsiteX22" fmla="*/ 2847163 w 2847163"/>
            <a:gd name="connsiteY22" fmla="*/ 2340365 h 2759416"/>
            <a:gd name="connsiteX23" fmla="*/ 2400726 w 2847163"/>
            <a:gd name="connsiteY23" fmla="*/ 2340365 h 2759416"/>
            <a:gd name="connsiteX24" fmla="*/ 2494986 w 2847163"/>
            <a:gd name="connsiteY24" fmla="*/ 2249694 h 2759416"/>
            <a:gd name="connsiteX25" fmla="*/ 1506389 w 2847163"/>
            <a:gd name="connsiteY25" fmla="*/ 1297944 h 2759416"/>
            <a:gd name="connsiteX26" fmla="*/ 1181903 w 2847163"/>
            <a:gd name="connsiteY26" fmla="*/ 1622449 h 2759416"/>
            <a:gd name="connsiteX27" fmla="*/ 0 w 2847163"/>
            <a:gd name="connsiteY27" fmla="*/ 440532 h 27594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847163" h="2759416">
              <a:moveTo>
                <a:pt x="1845168" y="1750443"/>
              </a:moveTo>
              <a:lnTo>
                <a:pt x="2309388" y="2214663"/>
              </a:lnTo>
              <a:lnTo>
                <a:pt x="2318856" y="2759416"/>
              </a:lnTo>
              <a:lnTo>
                <a:pt x="1845168" y="2759416"/>
              </a:lnTo>
              <a:close/>
              <a:moveTo>
                <a:pt x="1518242" y="1423550"/>
              </a:moveTo>
              <a:lnTo>
                <a:pt x="1717214" y="1622523"/>
              </a:lnTo>
              <a:lnTo>
                <a:pt x="1717214" y="2759403"/>
              </a:lnTo>
              <a:lnTo>
                <a:pt x="1250617" y="2754687"/>
              </a:lnTo>
              <a:lnTo>
                <a:pt x="1250617" y="1691210"/>
              </a:lnTo>
              <a:close/>
              <a:moveTo>
                <a:pt x="641835" y="1229322"/>
              </a:moveTo>
              <a:lnTo>
                <a:pt x="1106070" y="1693578"/>
              </a:lnTo>
              <a:lnTo>
                <a:pt x="1106070" y="2749927"/>
              </a:lnTo>
              <a:lnTo>
                <a:pt x="641835" y="2759395"/>
              </a:lnTo>
              <a:close/>
              <a:moveTo>
                <a:pt x="35444" y="618126"/>
              </a:moveTo>
              <a:lnTo>
                <a:pt x="509154" y="1091814"/>
              </a:lnTo>
              <a:lnTo>
                <a:pt x="509154" y="2754655"/>
              </a:lnTo>
              <a:lnTo>
                <a:pt x="35444" y="2749904"/>
              </a:lnTo>
              <a:close/>
              <a:moveTo>
                <a:pt x="0" y="0"/>
              </a:moveTo>
              <a:lnTo>
                <a:pt x="1177165" y="1158192"/>
              </a:lnTo>
              <a:lnTo>
                <a:pt x="1518233" y="817128"/>
              </a:lnTo>
              <a:lnTo>
                <a:pt x="2746509" y="2007744"/>
              </a:lnTo>
              <a:lnTo>
                <a:pt x="2847163" y="1910921"/>
              </a:lnTo>
              <a:lnTo>
                <a:pt x="2847163" y="2340365"/>
              </a:lnTo>
              <a:lnTo>
                <a:pt x="2400726" y="2340365"/>
              </a:lnTo>
              <a:lnTo>
                <a:pt x="2494986" y="2249694"/>
              </a:lnTo>
              <a:lnTo>
                <a:pt x="1506389" y="1297944"/>
              </a:lnTo>
              <a:lnTo>
                <a:pt x="1181903" y="1622449"/>
              </a:lnTo>
              <a:lnTo>
                <a:pt x="0" y="440532"/>
              </a:lnTo>
              <a:close/>
            </a:path>
          </a:pathLst>
        </a:custGeom>
        <a:solidFill>
          <a:schemeClr val="bg1"/>
        </a:solidFill>
        <a:ln w="6350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589225</xdr:colOff>
      <xdr:row>26</xdr:row>
      <xdr:rowOff>56866</xdr:rowOff>
    </xdr:from>
    <xdr:to>
      <xdr:col>2</xdr:col>
      <xdr:colOff>670856</xdr:colOff>
      <xdr:row>30</xdr:row>
      <xdr:rowOff>18144</xdr:rowOff>
    </xdr:to>
    <xdr:sp macro="" textlink="[2]Processing!H16">
      <xdr:nvSpPr>
        <xdr:cNvPr id="80" name="TextBox 29">
          <a:extLst>
            <a:ext uri="{FF2B5EF4-FFF2-40B4-BE49-F238E27FC236}">
              <a16:creationId xmlns:a16="http://schemas.microsoft.com/office/drawing/2014/main" id="{D031E833-3FC8-4946-89AD-EA7434C941B4}"/>
            </a:ext>
          </a:extLst>
        </xdr:cNvPr>
        <xdr:cNvSpPr txBox="1"/>
      </xdr:nvSpPr>
      <xdr:spPr>
        <a:xfrm>
          <a:off x="589225" y="4492388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Inversiones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265373</xdr:colOff>
      <xdr:row>27</xdr:row>
      <xdr:rowOff>73765</xdr:rowOff>
    </xdr:from>
    <xdr:to>
      <xdr:col>0</xdr:col>
      <xdr:colOff>517373</xdr:colOff>
      <xdr:row>28</xdr:row>
      <xdr:rowOff>166524</xdr:rowOff>
    </xdr:to>
    <xdr:sp macro="" textlink="">
      <xdr:nvSpPr>
        <xdr:cNvPr id="81" name="Freeform: Shape 36">
          <a:extLst>
            <a:ext uri="{FF2B5EF4-FFF2-40B4-BE49-F238E27FC236}">
              <a16:creationId xmlns:a16="http://schemas.microsoft.com/office/drawing/2014/main" id="{C3796591-C990-D744-BC83-6DF7F48CEBE8}"/>
            </a:ext>
          </a:extLst>
        </xdr:cNvPr>
        <xdr:cNvSpPr/>
      </xdr:nvSpPr>
      <xdr:spPr>
        <a:xfrm>
          <a:off x="265373" y="4679884"/>
          <a:ext cx="252000" cy="263356"/>
        </a:xfrm>
        <a:custGeom>
          <a:avLst/>
          <a:gdLst>
            <a:gd name="connsiteX0" fmla="*/ 639778 w 4884414"/>
            <a:gd name="connsiteY0" fmla="*/ 2912647 h 4858772"/>
            <a:gd name="connsiteX1" fmla="*/ 1031685 w 4884414"/>
            <a:gd name="connsiteY1" fmla="*/ 4714736 h 4858772"/>
            <a:gd name="connsiteX2" fmla="*/ 385208 w 4884414"/>
            <a:gd name="connsiteY2" fmla="*/ 4858772 h 4858772"/>
            <a:gd name="connsiteX3" fmla="*/ 0 w 4884414"/>
            <a:gd name="connsiteY3" fmla="*/ 3053299 h 4858772"/>
            <a:gd name="connsiteX4" fmla="*/ 4607863 w 4884414"/>
            <a:gd name="connsiteY4" fmla="*/ 2902441 h 4858772"/>
            <a:gd name="connsiteX5" fmla="*/ 4789111 w 4884414"/>
            <a:gd name="connsiteY5" fmla="*/ 2958353 h 4858772"/>
            <a:gd name="connsiteX6" fmla="*/ 4811396 w 4884414"/>
            <a:gd name="connsiteY6" fmla="*/ 3250422 h 4858772"/>
            <a:gd name="connsiteX7" fmla="*/ 2814330 w 4884414"/>
            <a:gd name="connsiteY7" fmla="*/ 4524139 h 4858772"/>
            <a:gd name="connsiteX8" fmla="*/ 1445303 w 4884414"/>
            <a:gd name="connsiteY8" fmla="*/ 4391479 h 4858772"/>
            <a:gd name="connsiteX9" fmla="*/ 1161080 w 4884414"/>
            <a:gd name="connsiteY9" fmla="*/ 4453075 h 4858772"/>
            <a:gd name="connsiteX10" fmla="*/ 895802 w 4884414"/>
            <a:gd name="connsiteY10" fmla="*/ 3202470 h 4858772"/>
            <a:gd name="connsiteX11" fmla="*/ 1492676 w 4884414"/>
            <a:gd name="connsiteY11" fmla="*/ 3046158 h 4858772"/>
            <a:gd name="connsiteX12" fmla="*/ 2495226 w 4884414"/>
            <a:gd name="connsiteY12" fmla="*/ 3450762 h 4858772"/>
            <a:gd name="connsiteX13" fmla="*/ 3321174 w 4884414"/>
            <a:gd name="connsiteY13" fmla="*/ 3055626 h 4858772"/>
            <a:gd name="connsiteX14" fmla="*/ 3742807 w 4884414"/>
            <a:gd name="connsiteY14" fmla="*/ 3103002 h 4858772"/>
            <a:gd name="connsiteX15" fmla="*/ 3723259 w 4884414"/>
            <a:gd name="connsiteY15" fmla="*/ 3443274 h 4858772"/>
            <a:gd name="connsiteX16" fmla="*/ 2513442 w 4884414"/>
            <a:gd name="connsiteY16" fmla="*/ 4087494 h 4858772"/>
            <a:gd name="connsiteX17" fmla="*/ 1386497 w 4884414"/>
            <a:gd name="connsiteY17" fmla="*/ 3877686 h 4858772"/>
            <a:gd name="connsiteX18" fmla="*/ 1345824 w 4884414"/>
            <a:gd name="connsiteY18" fmla="*/ 4040946 h 4858772"/>
            <a:gd name="connsiteX19" fmla="*/ 2583822 w 4884414"/>
            <a:gd name="connsiteY19" fmla="*/ 4264146 h 4858772"/>
            <a:gd name="connsiteX20" fmla="*/ 3918055 w 4884414"/>
            <a:gd name="connsiteY20" fmla="*/ 3524598 h 4858772"/>
            <a:gd name="connsiteX21" fmla="*/ 4020079 w 4884414"/>
            <a:gd name="connsiteY21" fmla="*/ 3359394 h 4858772"/>
            <a:gd name="connsiteX22" fmla="*/ 3984367 w 4884414"/>
            <a:gd name="connsiteY22" fmla="*/ 3155094 h 4858772"/>
            <a:gd name="connsiteX23" fmla="*/ 4420327 w 4884414"/>
            <a:gd name="connsiteY23" fmla="*/ 2932794 h 4858772"/>
            <a:gd name="connsiteX24" fmla="*/ 4607863 w 4884414"/>
            <a:gd name="connsiteY24" fmla="*/ 2902441 h 4858772"/>
            <a:gd name="connsiteX25" fmla="*/ 1433727 w 4884414"/>
            <a:gd name="connsiteY25" fmla="*/ 2168924 h 4858772"/>
            <a:gd name="connsiteX26" fmla="*/ 1849081 w 4884414"/>
            <a:gd name="connsiteY26" fmla="*/ 2168924 h 4858772"/>
            <a:gd name="connsiteX27" fmla="*/ 1849081 w 4884414"/>
            <a:gd name="connsiteY27" fmla="*/ 2845548 h 4858772"/>
            <a:gd name="connsiteX28" fmla="*/ 1433727 w 4884414"/>
            <a:gd name="connsiteY28" fmla="*/ 2845548 h 4858772"/>
            <a:gd name="connsiteX29" fmla="*/ 2941179 w 4884414"/>
            <a:gd name="connsiteY29" fmla="*/ 2004757 h 4858772"/>
            <a:gd name="connsiteX30" fmla="*/ 3359881 w 4884414"/>
            <a:gd name="connsiteY30" fmla="*/ 2004757 h 4858772"/>
            <a:gd name="connsiteX31" fmla="*/ 3359881 w 4884414"/>
            <a:gd name="connsiteY31" fmla="*/ 2842165 h 4858772"/>
            <a:gd name="connsiteX32" fmla="*/ 2941179 w 4884414"/>
            <a:gd name="connsiteY32" fmla="*/ 2842165 h 4858772"/>
            <a:gd name="connsiteX33" fmla="*/ 2187461 w 4884414"/>
            <a:gd name="connsiteY33" fmla="*/ 1666453 h 4858772"/>
            <a:gd name="connsiteX34" fmla="*/ 2609514 w 4884414"/>
            <a:gd name="connsiteY34" fmla="*/ 1666453 h 4858772"/>
            <a:gd name="connsiteX35" fmla="*/ 2609514 w 4884414"/>
            <a:gd name="connsiteY35" fmla="*/ 2858921 h 4858772"/>
            <a:gd name="connsiteX36" fmla="*/ 2187461 w 4884414"/>
            <a:gd name="connsiteY36" fmla="*/ 2858921 h 4858772"/>
            <a:gd name="connsiteX37" fmla="*/ 3691550 w 4884414"/>
            <a:gd name="connsiteY37" fmla="*/ 1488894 h 4858772"/>
            <a:gd name="connsiteX38" fmla="*/ 4110252 w 4884414"/>
            <a:gd name="connsiteY38" fmla="*/ 1488894 h 4858772"/>
            <a:gd name="connsiteX39" fmla="*/ 4110252 w 4884414"/>
            <a:gd name="connsiteY39" fmla="*/ 2852193 h 4858772"/>
            <a:gd name="connsiteX40" fmla="*/ 3691550 w 4884414"/>
            <a:gd name="connsiteY40" fmla="*/ 2852193 h 4858772"/>
            <a:gd name="connsiteX41" fmla="*/ 4884414 w 4884414"/>
            <a:gd name="connsiteY41" fmla="*/ 0 h 4858772"/>
            <a:gd name="connsiteX42" fmla="*/ 4879661 w 4884414"/>
            <a:gd name="connsiteY42" fmla="*/ 497394 h 4858772"/>
            <a:gd name="connsiteX43" fmla="*/ 4718597 w 4884414"/>
            <a:gd name="connsiteY43" fmla="*/ 497394 h 4858772"/>
            <a:gd name="connsiteX44" fmla="*/ 4713882 w 4884414"/>
            <a:gd name="connsiteY44" fmla="*/ 274752 h 4858772"/>
            <a:gd name="connsiteX45" fmla="*/ 3775937 w 4884414"/>
            <a:gd name="connsiteY45" fmla="*/ 1198498 h 4858772"/>
            <a:gd name="connsiteX46" fmla="*/ 3041680 w 4884414"/>
            <a:gd name="connsiteY46" fmla="*/ 454759 h 4858772"/>
            <a:gd name="connsiteX47" fmla="*/ 2027937 w 4884414"/>
            <a:gd name="connsiteY47" fmla="*/ 1430590 h 4858772"/>
            <a:gd name="connsiteX48" fmla="*/ 1426330 w 4884414"/>
            <a:gd name="connsiteY48" fmla="*/ 876370 h 4858772"/>
            <a:gd name="connsiteX49" fmla="*/ 327325 w 4884414"/>
            <a:gd name="connsiteY49" fmla="*/ 1984846 h 4858772"/>
            <a:gd name="connsiteX50" fmla="*/ 194686 w 4884414"/>
            <a:gd name="connsiteY50" fmla="*/ 1871158 h 4858772"/>
            <a:gd name="connsiteX51" fmla="*/ 1416855 w 4884414"/>
            <a:gd name="connsiteY51" fmla="*/ 644242 h 4858772"/>
            <a:gd name="connsiteX52" fmla="*/ 2027937 w 4884414"/>
            <a:gd name="connsiteY52" fmla="*/ 1203214 h 4858772"/>
            <a:gd name="connsiteX53" fmla="*/ 3022744 w 4884414"/>
            <a:gd name="connsiteY53" fmla="*/ 222642 h 4858772"/>
            <a:gd name="connsiteX54" fmla="*/ 3799624 w 4884414"/>
            <a:gd name="connsiteY54" fmla="*/ 961618 h 4858772"/>
            <a:gd name="connsiteX55" fmla="*/ 4604909 w 4884414"/>
            <a:gd name="connsiteY55" fmla="*/ 161060 h 4858772"/>
            <a:gd name="connsiteX56" fmla="*/ 4377533 w 4884414"/>
            <a:gd name="connsiteY56" fmla="*/ 151585 h 4858772"/>
            <a:gd name="connsiteX57" fmla="*/ 4372781 w 4884414"/>
            <a:gd name="connsiteY57" fmla="*/ 4737 h 48587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4884414" h="4858772">
              <a:moveTo>
                <a:pt x="639778" y="2912647"/>
              </a:moveTo>
              <a:lnTo>
                <a:pt x="1031685" y="4714736"/>
              </a:lnTo>
              <a:lnTo>
                <a:pt x="385208" y="4858772"/>
              </a:lnTo>
              <a:lnTo>
                <a:pt x="0" y="3053299"/>
              </a:lnTo>
              <a:close/>
              <a:moveTo>
                <a:pt x="4607863" y="2902441"/>
              </a:moveTo>
              <a:cubicBezTo>
                <a:pt x="4668385" y="2903746"/>
                <a:pt x="4734018" y="2917543"/>
                <a:pt x="4789111" y="2958353"/>
              </a:cubicBezTo>
              <a:cubicBezTo>
                <a:pt x="4984268" y="3102893"/>
                <a:pt x="4811396" y="3250422"/>
                <a:pt x="4811396" y="3250422"/>
              </a:cubicBezTo>
              <a:cubicBezTo>
                <a:pt x="4811396" y="3250422"/>
                <a:pt x="3126199" y="4484683"/>
                <a:pt x="2814330" y="4524139"/>
              </a:cubicBezTo>
              <a:cubicBezTo>
                <a:pt x="2436006" y="4571983"/>
                <a:pt x="1681870" y="4399758"/>
                <a:pt x="1445303" y="4391479"/>
              </a:cubicBezTo>
              <a:cubicBezTo>
                <a:pt x="1331655" y="4387519"/>
                <a:pt x="1161080" y="4453075"/>
                <a:pt x="1161080" y="4453075"/>
              </a:cubicBezTo>
              <a:lnTo>
                <a:pt x="895802" y="3202470"/>
              </a:lnTo>
              <a:cubicBezTo>
                <a:pt x="895802" y="3202470"/>
                <a:pt x="1206936" y="3031326"/>
                <a:pt x="1492676" y="3046158"/>
              </a:cubicBezTo>
              <a:cubicBezTo>
                <a:pt x="1861078" y="3065273"/>
                <a:pt x="2261046" y="3451698"/>
                <a:pt x="2495226" y="3450762"/>
              </a:cubicBezTo>
              <a:cubicBezTo>
                <a:pt x="2653086" y="3450150"/>
                <a:pt x="3321174" y="3055626"/>
                <a:pt x="3321174" y="3055626"/>
              </a:cubicBezTo>
              <a:cubicBezTo>
                <a:pt x="3321174" y="3055626"/>
                <a:pt x="3595819" y="2954430"/>
                <a:pt x="3742807" y="3103002"/>
              </a:cubicBezTo>
              <a:cubicBezTo>
                <a:pt x="3947863" y="3310290"/>
                <a:pt x="3723259" y="3443274"/>
                <a:pt x="3723259" y="3443274"/>
              </a:cubicBezTo>
              <a:cubicBezTo>
                <a:pt x="3723259" y="3443274"/>
                <a:pt x="2958654" y="3989718"/>
                <a:pt x="2513442" y="4087494"/>
              </a:cubicBezTo>
              <a:cubicBezTo>
                <a:pt x="2233902" y="4148910"/>
                <a:pt x="1386497" y="3877686"/>
                <a:pt x="1386497" y="3877686"/>
              </a:cubicBezTo>
              <a:lnTo>
                <a:pt x="1345824" y="4040946"/>
              </a:lnTo>
              <a:cubicBezTo>
                <a:pt x="1345824" y="4040946"/>
                <a:pt x="2201574" y="4299750"/>
                <a:pt x="2583822" y="4264146"/>
              </a:cubicBezTo>
              <a:cubicBezTo>
                <a:pt x="2873478" y="4237218"/>
                <a:pt x="3918055" y="3524598"/>
                <a:pt x="3918055" y="3524598"/>
              </a:cubicBezTo>
              <a:cubicBezTo>
                <a:pt x="3918055" y="3524598"/>
                <a:pt x="3992143" y="3470274"/>
                <a:pt x="4020079" y="3359394"/>
              </a:cubicBezTo>
              <a:cubicBezTo>
                <a:pt x="4045927" y="3256794"/>
                <a:pt x="3984367" y="3155094"/>
                <a:pt x="3984367" y="3155094"/>
              </a:cubicBezTo>
              <a:lnTo>
                <a:pt x="4420327" y="2932794"/>
              </a:lnTo>
              <a:cubicBezTo>
                <a:pt x="4420327" y="2932794"/>
                <a:pt x="4506995" y="2900267"/>
                <a:pt x="4607863" y="2902441"/>
              </a:cubicBezTo>
              <a:close/>
              <a:moveTo>
                <a:pt x="1433727" y="2168924"/>
              </a:moveTo>
              <a:lnTo>
                <a:pt x="1849081" y="2168924"/>
              </a:lnTo>
              <a:lnTo>
                <a:pt x="1849081" y="2845548"/>
              </a:lnTo>
              <a:lnTo>
                <a:pt x="1433727" y="2845548"/>
              </a:lnTo>
              <a:close/>
              <a:moveTo>
                <a:pt x="2941179" y="2004757"/>
              </a:moveTo>
              <a:lnTo>
                <a:pt x="3359881" y="2004757"/>
              </a:lnTo>
              <a:lnTo>
                <a:pt x="3359881" y="2842165"/>
              </a:lnTo>
              <a:lnTo>
                <a:pt x="2941179" y="2842165"/>
              </a:lnTo>
              <a:close/>
              <a:moveTo>
                <a:pt x="2187461" y="1666453"/>
              </a:moveTo>
              <a:lnTo>
                <a:pt x="2609514" y="1666453"/>
              </a:lnTo>
              <a:lnTo>
                <a:pt x="2609514" y="2858921"/>
              </a:lnTo>
              <a:lnTo>
                <a:pt x="2187461" y="2858921"/>
              </a:lnTo>
              <a:close/>
              <a:moveTo>
                <a:pt x="3691550" y="1488894"/>
              </a:moveTo>
              <a:lnTo>
                <a:pt x="4110252" y="1488894"/>
              </a:lnTo>
              <a:lnTo>
                <a:pt x="4110252" y="2852193"/>
              </a:lnTo>
              <a:lnTo>
                <a:pt x="3691550" y="2852193"/>
              </a:lnTo>
              <a:close/>
              <a:moveTo>
                <a:pt x="4884414" y="0"/>
              </a:moveTo>
              <a:lnTo>
                <a:pt x="4879661" y="497394"/>
              </a:lnTo>
              <a:lnTo>
                <a:pt x="4718597" y="497394"/>
              </a:lnTo>
              <a:lnTo>
                <a:pt x="4713882" y="274752"/>
              </a:lnTo>
              <a:lnTo>
                <a:pt x="3775937" y="1198498"/>
              </a:lnTo>
              <a:lnTo>
                <a:pt x="3041680" y="454759"/>
              </a:lnTo>
              <a:lnTo>
                <a:pt x="2027937" y="1430590"/>
              </a:lnTo>
              <a:lnTo>
                <a:pt x="1426330" y="876370"/>
              </a:lnTo>
              <a:lnTo>
                <a:pt x="327325" y="1984846"/>
              </a:lnTo>
              <a:lnTo>
                <a:pt x="194686" y="1871158"/>
              </a:lnTo>
              <a:lnTo>
                <a:pt x="1416855" y="644242"/>
              </a:lnTo>
              <a:lnTo>
                <a:pt x="2027937" y="1203214"/>
              </a:lnTo>
              <a:lnTo>
                <a:pt x="3022744" y="222642"/>
              </a:lnTo>
              <a:lnTo>
                <a:pt x="3799624" y="961618"/>
              </a:lnTo>
              <a:lnTo>
                <a:pt x="4604909" y="161060"/>
              </a:lnTo>
              <a:lnTo>
                <a:pt x="4377533" y="151585"/>
              </a:lnTo>
              <a:lnTo>
                <a:pt x="4372781" y="4737"/>
              </a:lnTo>
              <a:close/>
            </a:path>
          </a:pathLst>
        </a:custGeom>
        <a:solidFill>
          <a:schemeClr val="bg1"/>
        </a:solidFill>
        <a:ln w="17998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127000</xdr:colOff>
      <xdr:row>1</xdr:row>
      <xdr:rowOff>101599</xdr:rowOff>
    </xdr:from>
    <xdr:to>
      <xdr:col>2</xdr:col>
      <xdr:colOff>711200</xdr:colOff>
      <xdr:row>12</xdr:row>
      <xdr:rowOff>165460</xdr:rowOff>
    </xdr:to>
    <xdr:sp macro="" textlink="">
      <xdr:nvSpPr>
        <xdr:cNvPr id="82" name="Rectangle: Rounded Corners 84">
          <a:extLst>
            <a:ext uri="{FF2B5EF4-FFF2-40B4-BE49-F238E27FC236}">
              <a16:creationId xmlns:a16="http://schemas.microsoft.com/office/drawing/2014/main" id="{D547087B-FF2A-B240-A608-4E2FB6116EA7}"/>
            </a:ext>
          </a:extLst>
        </xdr:cNvPr>
        <xdr:cNvSpPr/>
      </xdr:nvSpPr>
      <xdr:spPr>
        <a:xfrm>
          <a:off x="127000" y="279399"/>
          <a:ext cx="2260600" cy="2019661"/>
        </a:xfrm>
        <a:prstGeom prst="roundRect">
          <a:avLst/>
        </a:prstGeom>
        <a:gradFill>
          <a:gsLst>
            <a:gs pos="7000">
              <a:srgbClr val="F28F33"/>
            </a:gs>
            <a:gs pos="72000">
              <a:srgbClr val="FE2827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0</xdr:col>
      <xdr:colOff>476252</xdr:colOff>
      <xdr:row>2</xdr:row>
      <xdr:rowOff>79374</xdr:rowOff>
    </xdr:from>
    <xdr:to>
      <xdr:col>2</xdr:col>
      <xdr:colOff>308214</xdr:colOff>
      <xdr:row>12</xdr:row>
      <xdr:rowOff>11385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5CD36CC7-8E1C-FBC6-C0AD-D667A85A1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2" y="396874"/>
          <a:ext cx="1498837" cy="1519511"/>
        </a:xfrm>
        <a:prstGeom prst="rect">
          <a:avLst/>
        </a:prstGeom>
      </xdr:spPr>
    </xdr:pic>
    <xdr:clientData/>
  </xdr:twoCellAnchor>
  <xdr:twoCellAnchor>
    <xdr:from>
      <xdr:col>8</xdr:col>
      <xdr:colOff>59531</xdr:colOff>
      <xdr:row>50</xdr:row>
      <xdr:rowOff>115232</xdr:rowOff>
    </xdr:from>
    <xdr:to>
      <xdr:col>13</xdr:col>
      <xdr:colOff>694531</xdr:colOff>
      <xdr:row>60</xdr:row>
      <xdr:rowOff>119063</xdr:rowOff>
    </xdr:to>
    <xdr:sp macro="" textlink="">
      <xdr:nvSpPr>
        <xdr:cNvPr id="91" name="Rectangle: Rounded Corners 14">
          <a:extLst>
            <a:ext uri="{FF2B5EF4-FFF2-40B4-BE49-F238E27FC236}">
              <a16:creationId xmlns:a16="http://schemas.microsoft.com/office/drawing/2014/main" id="{23CFEF4F-F0AD-294C-96EF-AEC2123057E6}"/>
            </a:ext>
          </a:extLst>
        </xdr:cNvPr>
        <xdr:cNvSpPr/>
      </xdr:nvSpPr>
      <xdr:spPr>
        <a:xfrm>
          <a:off x="6727031" y="8052732"/>
          <a:ext cx="4802188" cy="1591331"/>
        </a:xfrm>
        <a:prstGeom prst="roundRect">
          <a:avLst>
            <a:gd name="adj" fmla="val 866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323989</xdr:colOff>
      <xdr:row>51</xdr:row>
      <xdr:rowOff>72989</xdr:rowOff>
    </xdr:from>
    <xdr:to>
      <xdr:col>13</xdr:col>
      <xdr:colOff>423333</xdr:colOff>
      <xdr:row>60</xdr:row>
      <xdr:rowOff>14597</xdr:rowOff>
    </xdr:to>
    <xdr:graphicFrame macro="">
      <xdr:nvGraphicFramePr>
        <xdr:cNvPr id="92" name="Chart 73">
          <a:extLst>
            <a:ext uri="{FF2B5EF4-FFF2-40B4-BE49-F238E27FC236}">
              <a16:creationId xmlns:a16="http://schemas.microsoft.com/office/drawing/2014/main" id="{23E4705E-365A-164C-8EC1-02AEDBDC2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415160</xdr:colOff>
      <xdr:row>50</xdr:row>
      <xdr:rowOff>99219</xdr:rowOff>
    </xdr:from>
    <xdr:to>
      <xdr:col>13</xdr:col>
      <xdr:colOff>223577</xdr:colOff>
      <xdr:row>54</xdr:row>
      <xdr:rowOff>7632</xdr:rowOff>
    </xdr:to>
    <xdr:sp macro="" textlink="Procesamiento!O44">
      <xdr:nvSpPr>
        <xdr:cNvPr id="93" name="TextBox 115">
          <a:extLst>
            <a:ext uri="{FF2B5EF4-FFF2-40B4-BE49-F238E27FC236}">
              <a16:creationId xmlns:a16="http://schemas.microsoft.com/office/drawing/2014/main" id="{11CE3F2F-850B-2947-B4A6-6460BDBA846B}"/>
            </a:ext>
          </a:extLst>
        </xdr:cNvPr>
        <xdr:cNvSpPr txBox="1"/>
      </xdr:nvSpPr>
      <xdr:spPr>
        <a:xfrm>
          <a:off x="8749535" y="8036719"/>
          <a:ext cx="2308730" cy="543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2711631-8826-1141-AFE4-3662B883ECAA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ctr"/>
            <a:t> € 400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174416</xdr:colOff>
      <xdr:row>50</xdr:row>
      <xdr:rowOff>65937</xdr:rowOff>
    </xdr:from>
    <xdr:to>
      <xdr:col>11</xdr:col>
      <xdr:colOff>545998</xdr:colOff>
      <xdr:row>54</xdr:row>
      <xdr:rowOff>74604</xdr:rowOff>
    </xdr:to>
    <xdr:sp macro="" textlink="[1]Processing!N1">
      <xdr:nvSpPr>
        <xdr:cNvPr id="94" name="TextBox 31">
          <a:extLst>
            <a:ext uri="{FF2B5EF4-FFF2-40B4-BE49-F238E27FC236}">
              <a16:creationId xmlns:a16="http://schemas.microsoft.com/office/drawing/2014/main" id="{FDFE71F8-D141-E049-813B-56EC9E3B2FA3}"/>
            </a:ext>
          </a:extLst>
        </xdr:cNvPr>
        <xdr:cNvSpPr txBox="1"/>
      </xdr:nvSpPr>
      <xdr:spPr>
        <a:xfrm>
          <a:off x="6830968" y="8094673"/>
          <a:ext cx="2867789" cy="650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Esquema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 Gastos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147397</xdr:colOff>
      <xdr:row>35</xdr:row>
      <xdr:rowOff>17446</xdr:rowOff>
    </xdr:from>
    <xdr:to>
      <xdr:col>18</xdr:col>
      <xdr:colOff>498343</xdr:colOff>
      <xdr:row>60</xdr:row>
      <xdr:rowOff>109703</xdr:rowOff>
    </xdr:to>
    <xdr:sp macro="" textlink="">
      <xdr:nvSpPr>
        <xdr:cNvPr id="95" name="Rectangle: Rounded Corners 5">
          <a:extLst>
            <a:ext uri="{FF2B5EF4-FFF2-40B4-BE49-F238E27FC236}">
              <a16:creationId xmlns:a16="http://schemas.microsoft.com/office/drawing/2014/main" id="{635882C4-5CD7-6345-B000-92C7F33E7776}"/>
            </a:ext>
          </a:extLst>
        </xdr:cNvPr>
        <xdr:cNvSpPr/>
      </xdr:nvSpPr>
      <xdr:spPr>
        <a:xfrm>
          <a:off x="11753786" y="5573696"/>
          <a:ext cx="3667057" cy="4061007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546805</xdr:colOff>
      <xdr:row>33</xdr:row>
      <xdr:rowOff>35277</xdr:rowOff>
    </xdr:from>
    <xdr:to>
      <xdr:col>18</xdr:col>
      <xdr:colOff>670277</xdr:colOff>
      <xdr:row>64</xdr:row>
      <xdr:rowOff>117300</xdr:rowOff>
    </xdr:to>
    <xdr:graphicFrame macro="">
      <xdr:nvGraphicFramePr>
        <xdr:cNvPr id="96" name="Chart 77">
          <a:extLst>
            <a:ext uri="{FF2B5EF4-FFF2-40B4-BE49-F238E27FC236}">
              <a16:creationId xmlns:a16="http://schemas.microsoft.com/office/drawing/2014/main" id="{EBFD0301-E890-A949-B514-92A97E0B4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299111</xdr:colOff>
      <xdr:row>35</xdr:row>
      <xdr:rowOff>45254</xdr:rowOff>
    </xdr:from>
    <xdr:to>
      <xdr:col>17</xdr:col>
      <xdr:colOff>667652</xdr:colOff>
      <xdr:row>39</xdr:row>
      <xdr:rowOff>53920</xdr:rowOff>
    </xdr:to>
    <xdr:sp macro="" textlink="[1]Processing!N1">
      <xdr:nvSpPr>
        <xdr:cNvPr id="97" name="TextBox 31">
          <a:extLst>
            <a:ext uri="{FF2B5EF4-FFF2-40B4-BE49-F238E27FC236}">
              <a16:creationId xmlns:a16="http://schemas.microsoft.com/office/drawing/2014/main" id="{63E37AB5-5047-A54E-BB82-532F775A6D90}"/>
            </a:ext>
          </a:extLst>
        </xdr:cNvPr>
        <xdr:cNvSpPr txBox="1"/>
      </xdr:nvSpPr>
      <xdr:spPr>
        <a:xfrm>
          <a:off x="11905500" y="5601504"/>
          <a:ext cx="2855624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Meta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s Financieras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524565</xdr:colOff>
      <xdr:row>44</xdr:row>
      <xdr:rowOff>123472</xdr:rowOff>
    </xdr:from>
    <xdr:to>
      <xdr:col>17</xdr:col>
      <xdr:colOff>107093</xdr:colOff>
      <xdr:row>52</xdr:row>
      <xdr:rowOff>27959</xdr:rowOff>
    </xdr:to>
    <xdr:sp macro="" textlink="">
      <xdr:nvSpPr>
        <xdr:cNvPr id="100" name="Oval 29">
          <a:extLst>
            <a:ext uri="{FF2B5EF4-FFF2-40B4-BE49-F238E27FC236}">
              <a16:creationId xmlns:a16="http://schemas.microsoft.com/office/drawing/2014/main" id="{05DA6746-77AC-5A41-827B-3D0CFDB249B1}"/>
            </a:ext>
          </a:extLst>
        </xdr:cNvPr>
        <xdr:cNvSpPr/>
      </xdr:nvSpPr>
      <xdr:spPr>
        <a:xfrm>
          <a:off x="12959982" y="7108472"/>
          <a:ext cx="1240583" cy="1174487"/>
        </a:xfrm>
        <a:prstGeom prst="ellipse">
          <a:avLst/>
        </a:prstGeom>
        <a:solidFill>
          <a:srgbClr val="DABEF7">
            <a:alpha val="15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405693</xdr:colOff>
      <xdr:row>47</xdr:row>
      <xdr:rowOff>22028</xdr:rowOff>
    </xdr:from>
    <xdr:to>
      <xdr:col>17</xdr:col>
      <xdr:colOff>184852</xdr:colOff>
      <xdr:row>49</xdr:row>
      <xdr:rowOff>123473</xdr:rowOff>
    </xdr:to>
    <xdr:sp macro="" textlink="Procesamiento!AQ55">
      <xdr:nvSpPr>
        <xdr:cNvPr id="101" name="TextBox 111">
          <a:extLst>
            <a:ext uri="{FF2B5EF4-FFF2-40B4-BE49-F238E27FC236}">
              <a16:creationId xmlns:a16="http://schemas.microsoft.com/office/drawing/2014/main" id="{2406663A-4CFF-3044-8E69-D8AB3ECC8A5D}"/>
            </a:ext>
          </a:extLst>
        </xdr:cNvPr>
        <xdr:cNvSpPr txBox="1"/>
      </xdr:nvSpPr>
      <xdr:spPr>
        <a:xfrm>
          <a:off x="13670137" y="7483278"/>
          <a:ext cx="608187" cy="418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55EE442-BEF9-5E47-B7F9-4048894922FF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ctr"/>
            <a:t>28%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378453</xdr:colOff>
      <xdr:row>45</xdr:row>
      <xdr:rowOff>150501</xdr:rowOff>
    </xdr:from>
    <xdr:to>
      <xdr:col>17</xdr:col>
      <xdr:colOff>177082</xdr:colOff>
      <xdr:row>48</xdr:row>
      <xdr:rowOff>17640</xdr:rowOff>
    </xdr:to>
    <xdr:sp macro="" textlink="Procesamiento!AO53">
      <xdr:nvSpPr>
        <xdr:cNvPr id="102" name="TextBox 119">
          <a:extLst>
            <a:ext uri="{FF2B5EF4-FFF2-40B4-BE49-F238E27FC236}">
              <a16:creationId xmlns:a16="http://schemas.microsoft.com/office/drawing/2014/main" id="{4AC1CADE-CEB7-EB4E-AE52-85A056040F37}"/>
            </a:ext>
          </a:extLst>
        </xdr:cNvPr>
        <xdr:cNvSpPr txBox="1"/>
      </xdr:nvSpPr>
      <xdr:spPr>
        <a:xfrm>
          <a:off x="12813870" y="7294251"/>
          <a:ext cx="1456684" cy="343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3F501D5-A3F2-9A47-BB38-AE0739E0BC60}" type="TxLink">
            <a:rPr lang="en-US" sz="10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ctr"/>
            <a:t>% Progreso</a:t>
          </a:fld>
          <a:endParaRPr lang="en-US" sz="800" b="0" i="0" u="none" strike="noStrike">
            <a:solidFill>
              <a:srgbClr val="BECDE5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 editAs="oneCell">
    <xdr:from>
      <xdr:col>4</xdr:col>
      <xdr:colOff>52915</xdr:colOff>
      <xdr:row>7</xdr:row>
      <xdr:rowOff>158749</xdr:rowOff>
    </xdr:from>
    <xdr:to>
      <xdr:col>19</xdr:col>
      <xdr:colOff>173353</xdr:colOff>
      <xdr:row>10</xdr:row>
      <xdr:rowOff>130555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4" name="Mes 1">
              <a:extLst>
                <a:ext uri="{FF2B5EF4-FFF2-40B4-BE49-F238E27FC236}">
                  <a16:creationId xmlns:a16="http://schemas.microsoft.com/office/drawing/2014/main" id="{7C786021-CC74-C743-9905-86B7914F84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48" y="1344082"/>
              <a:ext cx="12566438" cy="4798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805040</xdr:colOff>
      <xdr:row>46</xdr:row>
      <xdr:rowOff>156791</xdr:rowOff>
    </xdr:from>
    <xdr:to>
      <xdr:col>16</xdr:col>
      <xdr:colOff>652641</xdr:colOff>
      <xdr:row>50</xdr:row>
      <xdr:rowOff>1</xdr:rowOff>
    </xdr:to>
    <xdr:sp macro="" textlink="Procesamiento!AP55">
      <xdr:nvSpPr>
        <xdr:cNvPr id="105" name="TextBox 111">
          <a:extLst>
            <a:ext uri="{FF2B5EF4-FFF2-40B4-BE49-F238E27FC236}">
              <a16:creationId xmlns:a16="http://schemas.microsoft.com/office/drawing/2014/main" id="{30E1D6A6-3286-F746-88D3-5E2F54871835}"/>
            </a:ext>
          </a:extLst>
        </xdr:cNvPr>
        <xdr:cNvSpPr txBox="1"/>
      </xdr:nvSpPr>
      <xdr:spPr>
        <a:xfrm>
          <a:off x="13240457" y="7459291"/>
          <a:ext cx="676628" cy="478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125D368-5F8C-044B-8C84-B9F3293F37D9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ctr"/>
            <a:t>42%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481190</xdr:colOff>
      <xdr:row>47</xdr:row>
      <xdr:rowOff>115164</xdr:rowOff>
    </xdr:from>
    <xdr:to>
      <xdr:col>16</xdr:col>
      <xdr:colOff>194031</xdr:colOff>
      <xdr:row>49</xdr:row>
      <xdr:rowOff>52918</xdr:rowOff>
    </xdr:to>
    <xdr:sp macro="" textlink="Procesamiento!AO55">
      <xdr:nvSpPr>
        <xdr:cNvPr id="106" name="TextBox 111">
          <a:extLst>
            <a:ext uri="{FF2B5EF4-FFF2-40B4-BE49-F238E27FC236}">
              <a16:creationId xmlns:a16="http://schemas.microsoft.com/office/drawing/2014/main" id="{E3831FEC-28EB-344A-AF7B-A98C9BC12950}"/>
            </a:ext>
          </a:extLst>
        </xdr:cNvPr>
        <xdr:cNvSpPr txBox="1"/>
      </xdr:nvSpPr>
      <xdr:spPr>
        <a:xfrm>
          <a:off x="12916607" y="7576414"/>
          <a:ext cx="541868" cy="255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9D8236D-8CB8-1948-8B30-8F03B0EBC5A4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pPr marL="0" indent="0" algn="ctr"/>
            <a:t>84%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oviedo-my.sharepoint.com/Users/manugnzl/Desktop/Finanzas/2024.xlsx" TargetMode="External"/><Relationship Id="rId1" Type="http://schemas.openxmlformats.org/officeDocument/2006/relationships/externalLinkPath" Target="20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oviedo-my.sharepoint.com/Users/manugnzl/Library/Containers/com.microsoft.Excel/Data/Library/Application%20Support/Microsoft/2024%20(version%201).xlsb" TargetMode="External"/><Relationship Id="rId1" Type="http://schemas.openxmlformats.org/officeDocument/2006/relationships/externalLinkPath" Target="/Users/manugnzl/Library/Containers/com.microsoft.Excel/Data/Library/Application%20Support/Microsoft/2024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 Light"/>
      <sheetName val="Budgeting"/>
      <sheetName val="Budgeting Light"/>
      <sheetName val="Income"/>
      <sheetName val="Income Light"/>
      <sheetName val="Expenses"/>
      <sheetName val="Expenses Light"/>
      <sheetName val="Investments"/>
      <sheetName val="Investments Light"/>
      <sheetName val="Debts"/>
      <sheetName val="Debts Light"/>
      <sheetName val="Financial Goals"/>
      <sheetName val="Financial Goals Light"/>
      <sheetName val="Processing"/>
      <sheetName val="Structuring Data"/>
      <sheetName val="Data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C1">
            <v>2024</v>
          </cell>
        </row>
      </sheetData>
      <sheetData sheetId="15"/>
      <sheetData sheetId="16">
        <row r="2">
          <cell r="A2">
            <v>45292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 Light"/>
      <sheetName val="Budgeting"/>
      <sheetName val="Budgeting Light"/>
      <sheetName val="Income"/>
      <sheetName val="Income Light"/>
      <sheetName val="Expenses"/>
      <sheetName val="Expenses Light"/>
      <sheetName val="Investments"/>
      <sheetName val="Investments Light"/>
      <sheetName val="Debts"/>
      <sheetName val="Debts Light"/>
      <sheetName val="Financial Goals"/>
      <sheetName val="Financial Goals Light"/>
      <sheetName val="Processing"/>
      <sheetName val="Structuring Data"/>
      <sheetName val="Data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C1">
            <v>2024</v>
          </cell>
          <cell r="E1">
            <v>6</v>
          </cell>
        </row>
        <row r="55">
          <cell r="M55">
            <v>30</v>
          </cell>
        </row>
        <row r="56">
          <cell r="M56" t="str">
            <v/>
          </cell>
        </row>
      </sheetData>
      <sheetData sheetId="15"/>
      <sheetData sheetId="16">
        <row r="2">
          <cell r="A2">
            <v>45292</v>
          </cell>
          <cell r="D2">
            <v>243</v>
          </cell>
          <cell r="E2">
            <v>189</v>
          </cell>
          <cell r="F2">
            <v>64</v>
          </cell>
        </row>
        <row r="3">
          <cell r="A3">
            <v>45293</v>
          </cell>
          <cell r="D3">
            <v>268</v>
          </cell>
          <cell r="E3">
            <v>218</v>
          </cell>
          <cell r="F3">
            <v>30</v>
          </cell>
        </row>
        <row r="4">
          <cell r="A4">
            <v>45294</v>
          </cell>
          <cell r="D4">
            <v>285</v>
          </cell>
          <cell r="E4">
            <v>131</v>
          </cell>
          <cell r="F4">
            <v>123</v>
          </cell>
        </row>
        <row r="5">
          <cell r="A5">
            <v>45295</v>
          </cell>
          <cell r="D5">
            <v>150</v>
          </cell>
          <cell r="E5">
            <v>307</v>
          </cell>
          <cell r="F5">
            <v>100</v>
          </cell>
        </row>
        <row r="6">
          <cell r="A6">
            <v>45296</v>
          </cell>
          <cell r="D6">
            <v>132</v>
          </cell>
          <cell r="E6">
            <v>415</v>
          </cell>
          <cell r="F6">
            <v>28</v>
          </cell>
        </row>
        <row r="7">
          <cell r="A7">
            <v>45297</v>
          </cell>
          <cell r="D7">
            <v>175</v>
          </cell>
          <cell r="E7">
            <v>335</v>
          </cell>
          <cell r="F7">
            <v>76</v>
          </cell>
        </row>
        <row r="8">
          <cell r="A8">
            <v>45298</v>
          </cell>
          <cell r="D8">
            <v>310</v>
          </cell>
          <cell r="E8">
            <v>162</v>
          </cell>
          <cell r="F8">
            <v>125</v>
          </cell>
        </row>
        <row r="9">
          <cell r="A9">
            <v>45299</v>
          </cell>
          <cell r="D9">
            <v>217</v>
          </cell>
          <cell r="E9">
            <v>273</v>
          </cell>
          <cell r="F9">
            <v>114</v>
          </cell>
        </row>
        <row r="10">
          <cell r="A10">
            <v>45300</v>
          </cell>
          <cell r="D10">
            <v>284</v>
          </cell>
          <cell r="E10">
            <v>262</v>
          </cell>
          <cell r="F10">
            <v>60</v>
          </cell>
        </row>
        <row r="11">
          <cell r="A11">
            <v>45301</v>
          </cell>
          <cell r="D11">
            <v>258</v>
          </cell>
          <cell r="E11">
            <v>314</v>
          </cell>
          <cell r="F11">
            <v>30</v>
          </cell>
        </row>
        <row r="12">
          <cell r="A12">
            <v>45302</v>
          </cell>
          <cell r="D12">
            <v>186</v>
          </cell>
          <cell r="E12">
            <v>334</v>
          </cell>
          <cell r="F12">
            <v>64</v>
          </cell>
        </row>
        <row r="13">
          <cell r="A13">
            <v>45303</v>
          </cell>
          <cell r="D13">
            <v>123</v>
          </cell>
          <cell r="E13">
            <v>348</v>
          </cell>
          <cell r="F13">
            <v>89</v>
          </cell>
        </row>
        <row r="14">
          <cell r="A14">
            <v>45304</v>
          </cell>
          <cell r="D14">
            <v>133</v>
          </cell>
          <cell r="E14">
            <v>301</v>
          </cell>
          <cell r="F14">
            <v>101</v>
          </cell>
        </row>
        <row r="15">
          <cell r="A15">
            <v>45305</v>
          </cell>
          <cell r="D15">
            <v>261</v>
          </cell>
          <cell r="E15">
            <v>184</v>
          </cell>
          <cell r="F15">
            <v>78</v>
          </cell>
        </row>
        <row r="16">
          <cell r="A16">
            <v>45306</v>
          </cell>
          <cell r="D16">
            <v>166</v>
          </cell>
          <cell r="E16">
            <v>303</v>
          </cell>
          <cell r="F16">
            <v>52</v>
          </cell>
        </row>
        <row r="17">
          <cell r="A17">
            <v>45307</v>
          </cell>
          <cell r="D17">
            <v>257</v>
          </cell>
          <cell r="E17">
            <v>175</v>
          </cell>
          <cell r="F17">
            <v>94</v>
          </cell>
        </row>
        <row r="18">
          <cell r="A18">
            <v>45308</v>
          </cell>
          <cell r="D18">
            <v>219</v>
          </cell>
          <cell r="E18">
            <v>189</v>
          </cell>
          <cell r="F18">
            <v>128</v>
          </cell>
        </row>
        <row r="19">
          <cell r="A19">
            <v>45309</v>
          </cell>
          <cell r="D19">
            <v>160</v>
          </cell>
          <cell r="E19">
            <v>299</v>
          </cell>
          <cell r="F19">
            <v>94</v>
          </cell>
        </row>
        <row r="20">
          <cell r="A20">
            <v>45310</v>
          </cell>
          <cell r="D20">
            <v>234</v>
          </cell>
          <cell r="E20">
            <v>231</v>
          </cell>
          <cell r="F20">
            <v>108</v>
          </cell>
        </row>
        <row r="21">
          <cell r="A21">
            <v>45311</v>
          </cell>
          <cell r="D21">
            <v>257</v>
          </cell>
          <cell r="E21">
            <v>313</v>
          </cell>
          <cell r="F21">
            <v>29</v>
          </cell>
        </row>
        <row r="22">
          <cell r="A22">
            <v>45312</v>
          </cell>
          <cell r="D22">
            <v>218</v>
          </cell>
          <cell r="E22">
            <v>314</v>
          </cell>
          <cell r="F22">
            <v>93</v>
          </cell>
        </row>
        <row r="23">
          <cell r="A23">
            <v>45313</v>
          </cell>
          <cell r="D23">
            <v>231</v>
          </cell>
          <cell r="E23">
            <v>343</v>
          </cell>
          <cell r="F23">
            <v>70</v>
          </cell>
        </row>
        <row r="24">
          <cell r="A24">
            <v>45314</v>
          </cell>
          <cell r="D24">
            <v>269</v>
          </cell>
          <cell r="E24">
            <v>330</v>
          </cell>
          <cell r="F24">
            <v>59</v>
          </cell>
        </row>
        <row r="25">
          <cell r="A25">
            <v>45315</v>
          </cell>
          <cell r="D25">
            <v>186</v>
          </cell>
          <cell r="E25">
            <v>401</v>
          </cell>
          <cell r="F25">
            <v>79</v>
          </cell>
        </row>
        <row r="26">
          <cell r="A26">
            <v>45316</v>
          </cell>
          <cell r="D26">
            <v>187</v>
          </cell>
          <cell r="E26">
            <v>388</v>
          </cell>
          <cell r="F26">
            <v>93</v>
          </cell>
        </row>
        <row r="27">
          <cell r="A27">
            <v>45317</v>
          </cell>
          <cell r="D27">
            <v>139</v>
          </cell>
          <cell r="E27">
            <v>487</v>
          </cell>
          <cell r="F27">
            <v>39</v>
          </cell>
        </row>
        <row r="28">
          <cell r="A28">
            <v>45318</v>
          </cell>
          <cell r="D28">
            <v>150</v>
          </cell>
          <cell r="E28">
            <v>419</v>
          </cell>
          <cell r="F28">
            <v>85</v>
          </cell>
        </row>
        <row r="29">
          <cell r="A29">
            <v>45319</v>
          </cell>
          <cell r="D29">
            <v>150</v>
          </cell>
          <cell r="E29">
            <v>360</v>
          </cell>
          <cell r="F29">
            <v>119</v>
          </cell>
        </row>
        <row r="30">
          <cell r="A30">
            <v>45320</v>
          </cell>
          <cell r="D30">
            <v>242</v>
          </cell>
          <cell r="E30">
            <v>315</v>
          </cell>
          <cell r="F30">
            <v>48</v>
          </cell>
        </row>
        <row r="31">
          <cell r="A31">
            <v>45321</v>
          </cell>
          <cell r="D31">
            <v>263</v>
          </cell>
          <cell r="E31">
            <v>224</v>
          </cell>
          <cell r="F31">
            <v>99</v>
          </cell>
        </row>
        <row r="32">
          <cell r="A32">
            <v>45322</v>
          </cell>
          <cell r="D32">
            <v>306</v>
          </cell>
          <cell r="E32">
            <v>128</v>
          </cell>
          <cell r="F32">
            <v>144</v>
          </cell>
        </row>
        <row r="33">
          <cell r="A33">
            <v>45323</v>
          </cell>
          <cell r="D33">
            <v>236</v>
          </cell>
          <cell r="E33">
            <v>307</v>
          </cell>
          <cell r="F33">
            <v>34</v>
          </cell>
        </row>
        <row r="34">
          <cell r="A34">
            <v>45324</v>
          </cell>
          <cell r="D34">
            <v>284</v>
          </cell>
          <cell r="E34">
            <v>262</v>
          </cell>
          <cell r="F34">
            <v>34</v>
          </cell>
        </row>
        <row r="35">
          <cell r="A35">
            <v>45325</v>
          </cell>
          <cell r="D35">
            <v>176</v>
          </cell>
          <cell r="E35">
            <v>265</v>
          </cell>
          <cell r="F35">
            <v>146</v>
          </cell>
        </row>
        <row r="36">
          <cell r="A36">
            <v>45326</v>
          </cell>
          <cell r="D36">
            <v>313</v>
          </cell>
          <cell r="E36">
            <v>187</v>
          </cell>
          <cell r="F36">
            <v>102</v>
          </cell>
        </row>
        <row r="37">
          <cell r="A37">
            <v>45327</v>
          </cell>
          <cell r="D37">
            <v>135</v>
          </cell>
          <cell r="E37">
            <v>378</v>
          </cell>
          <cell r="F37">
            <v>105</v>
          </cell>
        </row>
        <row r="38">
          <cell r="A38">
            <v>45328</v>
          </cell>
          <cell r="D38">
            <v>250</v>
          </cell>
          <cell r="E38">
            <v>316</v>
          </cell>
          <cell r="F38">
            <v>77</v>
          </cell>
        </row>
        <row r="39">
          <cell r="A39">
            <v>45329</v>
          </cell>
          <cell r="D39">
            <v>328</v>
          </cell>
          <cell r="E39">
            <v>243</v>
          </cell>
          <cell r="F39">
            <v>100</v>
          </cell>
        </row>
        <row r="40">
          <cell r="A40">
            <v>45330</v>
          </cell>
          <cell r="D40">
            <v>174</v>
          </cell>
          <cell r="E40">
            <v>370</v>
          </cell>
          <cell r="F40">
            <v>153</v>
          </cell>
        </row>
        <row r="41">
          <cell r="A41">
            <v>45331</v>
          </cell>
          <cell r="D41">
            <v>372</v>
          </cell>
          <cell r="E41">
            <v>194</v>
          </cell>
          <cell r="F41">
            <v>150</v>
          </cell>
        </row>
        <row r="42">
          <cell r="A42">
            <v>45332</v>
          </cell>
          <cell r="D42">
            <v>161</v>
          </cell>
          <cell r="E42">
            <v>485</v>
          </cell>
          <cell r="F42">
            <v>88</v>
          </cell>
        </row>
        <row r="43">
          <cell r="A43">
            <v>45333</v>
          </cell>
          <cell r="D43">
            <v>283</v>
          </cell>
          <cell r="E43">
            <v>419</v>
          </cell>
          <cell r="F43">
            <v>44</v>
          </cell>
        </row>
        <row r="44">
          <cell r="A44">
            <v>45334</v>
          </cell>
          <cell r="D44">
            <v>315</v>
          </cell>
          <cell r="E44">
            <v>317</v>
          </cell>
          <cell r="F44">
            <v>120</v>
          </cell>
        </row>
        <row r="45">
          <cell r="A45">
            <v>45335</v>
          </cell>
          <cell r="D45">
            <v>348</v>
          </cell>
          <cell r="E45">
            <v>228</v>
          </cell>
          <cell r="F45">
            <v>181</v>
          </cell>
        </row>
        <row r="46">
          <cell r="A46">
            <v>45336</v>
          </cell>
          <cell r="D46">
            <v>355</v>
          </cell>
          <cell r="E46">
            <v>356</v>
          </cell>
          <cell r="F46">
            <v>45</v>
          </cell>
        </row>
        <row r="47">
          <cell r="A47">
            <v>45337</v>
          </cell>
          <cell r="D47">
            <v>328</v>
          </cell>
          <cell r="E47">
            <v>381</v>
          </cell>
          <cell r="F47">
            <v>37</v>
          </cell>
        </row>
        <row r="48">
          <cell r="A48">
            <v>45338</v>
          </cell>
          <cell r="D48">
            <v>144</v>
          </cell>
          <cell r="E48">
            <v>407</v>
          </cell>
          <cell r="F48">
            <v>173</v>
          </cell>
        </row>
        <row r="49">
          <cell r="A49">
            <v>45339</v>
          </cell>
          <cell r="D49">
            <v>161</v>
          </cell>
          <cell r="E49">
            <v>415</v>
          </cell>
          <cell r="F49">
            <v>126</v>
          </cell>
        </row>
        <row r="50">
          <cell r="A50">
            <v>45340</v>
          </cell>
          <cell r="D50">
            <v>311</v>
          </cell>
          <cell r="E50">
            <v>259</v>
          </cell>
          <cell r="F50">
            <v>108</v>
          </cell>
        </row>
        <row r="51">
          <cell r="A51">
            <v>45341</v>
          </cell>
          <cell r="D51">
            <v>241</v>
          </cell>
          <cell r="E51">
            <v>350</v>
          </cell>
          <cell r="F51">
            <v>80</v>
          </cell>
        </row>
        <row r="52">
          <cell r="A52">
            <v>45342</v>
          </cell>
          <cell r="D52">
            <v>200</v>
          </cell>
          <cell r="E52">
            <v>389</v>
          </cell>
          <cell r="F52">
            <v>80</v>
          </cell>
        </row>
        <row r="53">
          <cell r="A53">
            <v>45343</v>
          </cell>
          <cell r="D53">
            <v>344</v>
          </cell>
          <cell r="E53">
            <v>184</v>
          </cell>
          <cell r="F53">
            <v>148</v>
          </cell>
        </row>
        <row r="54">
          <cell r="A54">
            <v>45344</v>
          </cell>
          <cell r="D54">
            <v>339</v>
          </cell>
          <cell r="E54">
            <v>229</v>
          </cell>
          <cell r="F54">
            <v>124</v>
          </cell>
        </row>
        <row r="55">
          <cell r="A55">
            <v>45345</v>
          </cell>
          <cell r="D55">
            <v>218</v>
          </cell>
          <cell r="E55">
            <v>347</v>
          </cell>
          <cell r="F55">
            <v>141</v>
          </cell>
        </row>
        <row r="56">
          <cell r="A56">
            <v>45346</v>
          </cell>
          <cell r="D56">
            <v>163</v>
          </cell>
          <cell r="E56">
            <v>506</v>
          </cell>
          <cell r="F56">
            <v>42</v>
          </cell>
        </row>
        <row r="57">
          <cell r="A57">
            <v>45347</v>
          </cell>
          <cell r="D57">
            <v>162</v>
          </cell>
          <cell r="E57">
            <v>412</v>
          </cell>
          <cell r="F57">
            <v>134</v>
          </cell>
        </row>
        <row r="58">
          <cell r="A58">
            <v>45348</v>
          </cell>
          <cell r="D58">
            <v>160</v>
          </cell>
          <cell r="E58">
            <v>477</v>
          </cell>
          <cell r="F58">
            <v>62</v>
          </cell>
        </row>
        <row r="59">
          <cell r="A59">
            <v>45349</v>
          </cell>
          <cell r="D59">
            <v>164</v>
          </cell>
          <cell r="E59">
            <v>480</v>
          </cell>
          <cell r="F59">
            <v>41</v>
          </cell>
        </row>
        <row r="60">
          <cell r="A60">
            <v>45350</v>
          </cell>
          <cell r="D60">
            <v>244</v>
          </cell>
          <cell r="E60">
            <v>272</v>
          </cell>
          <cell r="F60">
            <v>145</v>
          </cell>
        </row>
        <row r="61">
          <cell r="A61">
            <v>45351</v>
          </cell>
          <cell r="D61">
            <v>152</v>
          </cell>
          <cell r="E61">
            <v>371</v>
          </cell>
          <cell r="F61">
            <v>114</v>
          </cell>
        </row>
        <row r="62">
          <cell r="A62">
            <v>45352</v>
          </cell>
          <cell r="D62">
            <v>189</v>
          </cell>
          <cell r="E62">
            <v>368</v>
          </cell>
          <cell r="F62">
            <v>55</v>
          </cell>
        </row>
        <row r="63">
          <cell r="A63">
            <v>45353</v>
          </cell>
          <cell r="D63">
            <v>144</v>
          </cell>
          <cell r="E63">
            <v>409</v>
          </cell>
          <cell r="F63">
            <v>48</v>
          </cell>
        </row>
        <row r="64">
          <cell r="A64">
            <v>45354</v>
          </cell>
          <cell r="D64">
            <v>244</v>
          </cell>
          <cell r="E64">
            <v>246</v>
          </cell>
          <cell r="F64">
            <v>107</v>
          </cell>
        </row>
        <row r="65">
          <cell r="A65">
            <v>45355</v>
          </cell>
          <cell r="D65">
            <v>137</v>
          </cell>
          <cell r="E65">
            <v>364</v>
          </cell>
          <cell r="F65">
            <v>95</v>
          </cell>
        </row>
        <row r="66">
          <cell r="A66">
            <v>45356</v>
          </cell>
          <cell r="D66">
            <v>312</v>
          </cell>
          <cell r="E66">
            <v>151</v>
          </cell>
          <cell r="F66">
            <v>138</v>
          </cell>
        </row>
        <row r="67">
          <cell r="A67">
            <v>45357</v>
          </cell>
          <cell r="D67">
            <v>231</v>
          </cell>
          <cell r="E67">
            <v>232</v>
          </cell>
          <cell r="F67">
            <v>145</v>
          </cell>
        </row>
        <row r="68">
          <cell r="A68">
            <v>45358</v>
          </cell>
          <cell r="D68">
            <v>142</v>
          </cell>
          <cell r="E68">
            <v>409</v>
          </cell>
          <cell r="F68">
            <v>68</v>
          </cell>
        </row>
        <row r="69">
          <cell r="A69">
            <v>45359</v>
          </cell>
          <cell r="D69">
            <v>278</v>
          </cell>
          <cell r="E69">
            <v>280</v>
          </cell>
          <cell r="F69">
            <v>75</v>
          </cell>
        </row>
        <row r="70">
          <cell r="A70">
            <v>45360</v>
          </cell>
          <cell r="D70">
            <v>215</v>
          </cell>
          <cell r="E70">
            <v>335</v>
          </cell>
          <cell r="F70">
            <v>104</v>
          </cell>
        </row>
        <row r="71">
          <cell r="A71">
            <v>45361</v>
          </cell>
          <cell r="D71">
            <v>148</v>
          </cell>
          <cell r="E71">
            <v>481</v>
          </cell>
          <cell r="F71">
            <v>47</v>
          </cell>
        </row>
        <row r="72">
          <cell r="A72">
            <v>45362</v>
          </cell>
          <cell r="D72">
            <v>182</v>
          </cell>
          <cell r="E72">
            <v>381</v>
          </cell>
          <cell r="F72">
            <v>140</v>
          </cell>
        </row>
        <row r="73">
          <cell r="A73">
            <v>45363</v>
          </cell>
          <cell r="D73">
            <v>379</v>
          </cell>
          <cell r="E73">
            <v>242</v>
          </cell>
          <cell r="F73">
            <v>109</v>
          </cell>
        </row>
        <row r="74">
          <cell r="A74">
            <v>45364</v>
          </cell>
          <cell r="D74">
            <v>256</v>
          </cell>
          <cell r="E74">
            <v>363</v>
          </cell>
          <cell r="F74">
            <v>135</v>
          </cell>
        </row>
        <row r="75">
          <cell r="A75">
            <v>45365</v>
          </cell>
          <cell r="D75">
            <v>395</v>
          </cell>
          <cell r="E75">
            <v>241</v>
          </cell>
          <cell r="F75">
            <v>139</v>
          </cell>
        </row>
        <row r="76">
          <cell r="A76">
            <v>45366</v>
          </cell>
          <cell r="D76">
            <v>174</v>
          </cell>
          <cell r="E76">
            <v>470</v>
          </cell>
          <cell r="F76">
            <v>151</v>
          </cell>
        </row>
        <row r="77">
          <cell r="A77">
            <v>45367</v>
          </cell>
          <cell r="D77">
            <v>273</v>
          </cell>
          <cell r="E77">
            <v>476</v>
          </cell>
          <cell r="F77">
            <v>56</v>
          </cell>
        </row>
        <row r="78">
          <cell r="A78">
            <v>45368</v>
          </cell>
          <cell r="D78">
            <v>285</v>
          </cell>
          <cell r="E78">
            <v>376</v>
          </cell>
          <cell r="F78">
            <v>155</v>
          </cell>
        </row>
        <row r="79">
          <cell r="A79">
            <v>45369</v>
          </cell>
          <cell r="D79">
            <v>352</v>
          </cell>
          <cell r="E79">
            <v>361</v>
          </cell>
          <cell r="F79">
            <v>106</v>
          </cell>
        </row>
        <row r="80">
          <cell r="A80">
            <v>45370</v>
          </cell>
          <cell r="D80">
            <v>419</v>
          </cell>
          <cell r="E80">
            <v>321</v>
          </cell>
          <cell r="F80">
            <v>82</v>
          </cell>
        </row>
        <row r="81">
          <cell r="A81">
            <v>45371</v>
          </cell>
          <cell r="D81">
            <v>188</v>
          </cell>
          <cell r="E81">
            <v>452</v>
          </cell>
          <cell r="F81">
            <v>180</v>
          </cell>
        </row>
        <row r="82">
          <cell r="A82">
            <v>45372</v>
          </cell>
          <cell r="D82">
            <v>414</v>
          </cell>
          <cell r="E82">
            <v>204</v>
          </cell>
          <cell r="F82">
            <v>194</v>
          </cell>
        </row>
        <row r="83">
          <cell r="A83">
            <v>45373</v>
          </cell>
          <cell r="D83">
            <v>198</v>
          </cell>
          <cell r="E83">
            <v>517</v>
          </cell>
          <cell r="F83">
            <v>79</v>
          </cell>
        </row>
        <row r="84">
          <cell r="A84">
            <v>45374</v>
          </cell>
          <cell r="D84">
            <v>192</v>
          </cell>
          <cell r="E84">
            <v>392</v>
          </cell>
          <cell r="F84">
            <v>184</v>
          </cell>
        </row>
        <row r="85">
          <cell r="A85">
            <v>45375</v>
          </cell>
          <cell r="D85">
            <v>395</v>
          </cell>
          <cell r="E85">
            <v>315</v>
          </cell>
          <cell r="F85">
            <v>37</v>
          </cell>
        </row>
        <row r="86">
          <cell r="A86">
            <v>45376</v>
          </cell>
          <cell r="D86">
            <v>261</v>
          </cell>
          <cell r="E86">
            <v>334</v>
          </cell>
          <cell r="F86">
            <v>130</v>
          </cell>
        </row>
        <row r="87">
          <cell r="A87">
            <v>45377</v>
          </cell>
          <cell r="D87">
            <v>171</v>
          </cell>
          <cell r="E87">
            <v>464</v>
          </cell>
          <cell r="F87">
            <v>78</v>
          </cell>
        </row>
        <row r="88">
          <cell r="A88">
            <v>45378</v>
          </cell>
          <cell r="D88">
            <v>227</v>
          </cell>
          <cell r="E88">
            <v>327</v>
          </cell>
          <cell r="F88">
            <v>156</v>
          </cell>
        </row>
        <row r="89">
          <cell r="A89">
            <v>45379</v>
          </cell>
          <cell r="D89">
            <v>163</v>
          </cell>
          <cell r="E89">
            <v>498</v>
          </cell>
          <cell r="F89">
            <v>49</v>
          </cell>
        </row>
        <row r="90">
          <cell r="A90">
            <v>45380</v>
          </cell>
          <cell r="D90">
            <v>343</v>
          </cell>
          <cell r="E90">
            <v>252</v>
          </cell>
          <cell r="F90">
            <v>121</v>
          </cell>
        </row>
        <row r="91">
          <cell r="A91">
            <v>45381</v>
          </cell>
          <cell r="D91">
            <v>203</v>
          </cell>
          <cell r="E91">
            <v>415</v>
          </cell>
          <cell r="F91">
            <v>108</v>
          </cell>
        </row>
        <row r="92">
          <cell r="A92">
            <v>45382</v>
          </cell>
          <cell r="D92">
            <v>347</v>
          </cell>
          <cell r="E92">
            <v>348</v>
          </cell>
          <cell r="F92">
            <v>44</v>
          </cell>
        </row>
        <row r="93">
          <cell r="A93">
            <v>45383</v>
          </cell>
          <cell r="D93">
            <v>168</v>
          </cell>
          <cell r="E93">
            <v>413</v>
          </cell>
          <cell r="F93">
            <v>183</v>
          </cell>
        </row>
        <row r="94">
          <cell r="A94">
            <v>45384</v>
          </cell>
          <cell r="D94">
            <v>410</v>
          </cell>
          <cell r="E94">
            <v>254</v>
          </cell>
          <cell r="F94">
            <v>126</v>
          </cell>
        </row>
        <row r="95">
          <cell r="A95">
            <v>45385</v>
          </cell>
          <cell r="D95">
            <v>202</v>
          </cell>
          <cell r="E95">
            <v>504</v>
          </cell>
          <cell r="F95">
            <v>105</v>
          </cell>
        </row>
        <row r="96">
          <cell r="A96">
            <v>45386</v>
          </cell>
          <cell r="D96">
            <v>311</v>
          </cell>
          <cell r="E96">
            <v>405</v>
          </cell>
          <cell r="F96">
            <v>126</v>
          </cell>
        </row>
        <row r="97">
          <cell r="A97">
            <v>45387</v>
          </cell>
          <cell r="D97">
            <v>241</v>
          </cell>
          <cell r="E97">
            <v>415</v>
          </cell>
          <cell r="F97">
            <v>207</v>
          </cell>
        </row>
        <row r="98">
          <cell r="A98">
            <v>45388</v>
          </cell>
          <cell r="D98">
            <v>219</v>
          </cell>
          <cell r="E98">
            <v>501</v>
          </cell>
          <cell r="F98">
            <v>158</v>
          </cell>
        </row>
        <row r="99">
          <cell r="A99">
            <v>45389</v>
          </cell>
          <cell r="D99">
            <v>336</v>
          </cell>
          <cell r="E99">
            <v>382</v>
          </cell>
          <cell r="F99">
            <v>168</v>
          </cell>
        </row>
        <row r="100">
          <cell r="A100">
            <v>45390</v>
          </cell>
          <cell r="D100">
            <v>463</v>
          </cell>
          <cell r="E100">
            <v>260</v>
          </cell>
          <cell r="F100">
            <v>169</v>
          </cell>
        </row>
        <row r="101">
          <cell r="A101">
            <v>45391</v>
          </cell>
          <cell r="D101">
            <v>178</v>
          </cell>
          <cell r="E101">
            <v>546</v>
          </cell>
          <cell r="F101">
            <v>169</v>
          </cell>
        </row>
        <row r="102">
          <cell r="A102">
            <v>45392</v>
          </cell>
          <cell r="D102">
            <v>454</v>
          </cell>
          <cell r="E102">
            <v>233</v>
          </cell>
          <cell r="F102">
            <v>205</v>
          </cell>
        </row>
        <row r="103">
          <cell r="A103">
            <v>45393</v>
          </cell>
          <cell r="D103">
            <v>220</v>
          </cell>
          <cell r="E103">
            <v>503</v>
          </cell>
          <cell r="F103">
            <v>158</v>
          </cell>
        </row>
        <row r="104">
          <cell r="A104">
            <v>45394</v>
          </cell>
          <cell r="D104">
            <v>431</v>
          </cell>
          <cell r="E104">
            <v>338</v>
          </cell>
          <cell r="F104">
            <v>94</v>
          </cell>
        </row>
        <row r="105">
          <cell r="A105">
            <v>45395</v>
          </cell>
          <cell r="D105">
            <v>343</v>
          </cell>
          <cell r="E105">
            <v>402</v>
          </cell>
          <cell r="F105">
            <v>92</v>
          </cell>
        </row>
        <row r="106">
          <cell r="A106">
            <v>45396</v>
          </cell>
          <cell r="D106">
            <v>382</v>
          </cell>
          <cell r="E106">
            <v>318</v>
          </cell>
          <cell r="F106">
            <v>113</v>
          </cell>
        </row>
        <row r="107">
          <cell r="A107">
            <v>45397</v>
          </cell>
          <cell r="D107">
            <v>339</v>
          </cell>
          <cell r="E107">
            <v>333</v>
          </cell>
          <cell r="F107">
            <v>118</v>
          </cell>
        </row>
        <row r="108">
          <cell r="A108">
            <v>45398</v>
          </cell>
          <cell r="D108">
            <v>264</v>
          </cell>
          <cell r="E108">
            <v>422</v>
          </cell>
          <cell r="F108">
            <v>93</v>
          </cell>
        </row>
        <row r="109">
          <cell r="A109">
            <v>45399</v>
          </cell>
          <cell r="D109">
            <v>162</v>
          </cell>
          <cell r="E109">
            <v>420</v>
          </cell>
          <cell r="F109">
            <v>193</v>
          </cell>
        </row>
        <row r="110">
          <cell r="A110">
            <v>45400</v>
          </cell>
          <cell r="D110">
            <v>186</v>
          </cell>
          <cell r="E110">
            <v>490</v>
          </cell>
          <cell r="F110">
            <v>100</v>
          </cell>
        </row>
        <row r="111">
          <cell r="A111">
            <v>45401</v>
          </cell>
          <cell r="D111">
            <v>335</v>
          </cell>
          <cell r="E111">
            <v>392</v>
          </cell>
          <cell r="F111">
            <v>54</v>
          </cell>
        </row>
        <row r="112">
          <cell r="A112">
            <v>45402</v>
          </cell>
          <cell r="D112">
            <v>299</v>
          </cell>
          <cell r="E112">
            <v>324</v>
          </cell>
          <cell r="F112">
            <v>165</v>
          </cell>
        </row>
        <row r="113">
          <cell r="A113">
            <v>45403</v>
          </cell>
          <cell r="D113">
            <v>408</v>
          </cell>
          <cell r="E113">
            <v>216</v>
          </cell>
          <cell r="F113">
            <v>176</v>
          </cell>
        </row>
        <row r="114">
          <cell r="A114">
            <v>45404</v>
          </cell>
          <cell r="D114">
            <v>366</v>
          </cell>
          <cell r="E114">
            <v>286</v>
          </cell>
          <cell r="F114">
            <v>163</v>
          </cell>
        </row>
        <row r="115">
          <cell r="A115">
            <v>45405</v>
          </cell>
          <cell r="D115">
            <v>249</v>
          </cell>
          <cell r="E115">
            <v>401</v>
          </cell>
          <cell r="F115">
            <v>183</v>
          </cell>
        </row>
        <row r="116">
          <cell r="A116">
            <v>45406</v>
          </cell>
          <cell r="D116">
            <v>421</v>
          </cell>
          <cell r="E116">
            <v>259</v>
          </cell>
          <cell r="F116">
            <v>180</v>
          </cell>
        </row>
        <row r="117">
          <cell r="A117">
            <v>45407</v>
          </cell>
          <cell r="D117">
            <v>256</v>
          </cell>
          <cell r="E117">
            <v>542</v>
          </cell>
          <cell r="F117">
            <v>88</v>
          </cell>
        </row>
        <row r="118">
          <cell r="A118">
            <v>45408</v>
          </cell>
          <cell r="D118">
            <v>355</v>
          </cell>
          <cell r="E118">
            <v>512</v>
          </cell>
          <cell r="F118">
            <v>45</v>
          </cell>
        </row>
        <row r="119">
          <cell r="A119">
            <v>45409</v>
          </cell>
          <cell r="D119">
            <v>486</v>
          </cell>
          <cell r="E119">
            <v>376</v>
          </cell>
          <cell r="F119">
            <v>74</v>
          </cell>
        </row>
        <row r="120">
          <cell r="A120">
            <v>45410</v>
          </cell>
          <cell r="D120">
            <v>488</v>
          </cell>
          <cell r="E120">
            <v>365</v>
          </cell>
          <cell r="F120">
            <v>105</v>
          </cell>
        </row>
        <row r="121">
          <cell r="A121">
            <v>45411</v>
          </cell>
          <cell r="D121">
            <v>322</v>
          </cell>
          <cell r="E121">
            <v>587</v>
          </cell>
          <cell r="F121">
            <v>68</v>
          </cell>
        </row>
        <row r="122">
          <cell r="A122">
            <v>45412</v>
          </cell>
          <cell r="D122">
            <v>523</v>
          </cell>
          <cell r="E122">
            <v>405</v>
          </cell>
          <cell r="F122">
            <v>59</v>
          </cell>
        </row>
        <row r="123">
          <cell r="A123">
            <v>45413</v>
          </cell>
          <cell r="D123">
            <v>477</v>
          </cell>
          <cell r="E123">
            <v>269</v>
          </cell>
          <cell r="F123">
            <v>248</v>
          </cell>
        </row>
        <row r="124">
          <cell r="A124">
            <v>45414</v>
          </cell>
          <cell r="D124">
            <v>249</v>
          </cell>
          <cell r="E124">
            <v>511</v>
          </cell>
          <cell r="F124">
            <v>239</v>
          </cell>
        </row>
        <row r="125">
          <cell r="A125">
            <v>45415</v>
          </cell>
          <cell r="D125">
            <v>420</v>
          </cell>
          <cell r="E125">
            <v>500</v>
          </cell>
          <cell r="F125">
            <v>80</v>
          </cell>
        </row>
        <row r="126">
          <cell r="A126">
            <v>45416</v>
          </cell>
          <cell r="D126">
            <v>439</v>
          </cell>
          <cell r="E126">
            <v>441</v>
          </cell>
          <cell r="F126">
            <v>119</v>
          </cell>
        </row>
        <row r="127">
          <cell r="A127">
            <v>45417</v>
          </cell>
          <cell r="D127">
            <v>503</v>
          </cell>
          <cell r="E127">
            <v>376</v>
          </cell>
          <cell r="F127">
            <v>108</v>
          </cell>
        </row>
        <row r="128">
          <cell r="A128">
            <v>45418</v>
          </cell>
          <cell r="D128">
            <v>446</v>
          </cell>
          <cell r="E128">
            <v>409</v>
          </cell>
          <cell r="F128">
            <v>116</v>
          </cell>
        </row>
        <row r="129">
          <cell r="A129">
            <v>45419</v>
          </cell>
          <cell r="D129">
            <v>340</v>
          </cell>
          <cell r="E129">
            <v>408</v>
          </cell>
          <cell r="F129">
            <v>198</v>
          </cell>
        </row>
        <row r="130">
          <cell r="A130">
            <v>45420</v>
          </cell>
          <cell r="D130">
            <v>276</v>
          </cell>
          <cell r="E130">
            <v>571</v>
          </cell>
          <cell r="F130">
            <v>73</v>
          </cell>
        </row>
        <row r="131">
          <cell r="A131">
            <v>45421</v>
          </cell>
          <cell r="D131">
            <v>333</v>
          </cell>
          <cell r="E131">
            <v>423</v>
          </cell>
          <cell r="F131">
            <v>144</v>
          </cell>
        </row>
        <row r="132">
          <cell r="A132">
            <v>45422</v>
          </cell>
          <cell r="D132">
            <v>336</v>
          </cell>
          <cell r="E132">
            <v>426</v>
          </cell>
          <cell r="F132">
            <v>124</v>
          </cell>
        </row>
        <row r="133">
          <cell r="A133">
            <v>45423</v>
          </cell>
          <cell r="D133">
            <v>317</v>
          </cell>
          <cell r="E133">
            <v>372</v>
          </cell>
          <cell r="F133">
            <v>194</v>
          </cell>
        </row>
        <row r="134">
          <cell r="A134">
            <v>45424</v>
          </cell>
          <cell r="D134">
            <v>379</v>
          </cell>
          <cell r="E134">
            <v>283</v>
          </cell>
          <cell r="F134">
            <v>220</v>
          </cell>
        </row>
        <row r="135">
          <cell r="A135">
            <v>45425</v>
          </cell>
          <cell r="D135">
            <v>283</v>
          </cell>
          <cell r="E135">
            <v>533</v>
          </cell>
          <cell r="F135">
            <v>70</v>
          </cell>
        </row>
        <row r="136">
          <cell r="A136">
            <v>45426</v>
          </cell>
          <cell r="D136">
            <v>196</v>
          </cell>
          <cell r="E136">
            <v>537</v>
          </cell>
          <cell r="F136">
            <v>160</v>
          </cell>
        </row>
        <row r="137">
          <cell r="A137">
            <v>45427</v>
          </cell>
          <cell r="D137">
            <v>261</v>
          </cell>
          <cell r="E137">
            <v>534</v>
          </cell>
          <cell r="F137">
            <v>108</v>
          </cell>
        </row>
        <row r="138">
          <cell r="A138">
            <v>45428</v>
          </cell>
          <cell r="D138">
            <v>458</v>
          </cell>
          <cell r="E138">
            <v>331</v>
          </cell>
          <cell r="F138">
            <v>128</v>
          </cell>
        </row>
        <row r="139">
          <cell r="A139">
            <v>45429</v>
          </cell>
          <cell r="D139">
            <v>309</v>
          </cell>
          <cell r="E139">
            <v>413</v>
          </cell>
          <cell r="F139">
            <v>215</v>
          </cell>
        </row>
        <row r="140">
          <cell r="A140">
            <v>45430</v>
          </cell>
          <cell r="D140">
            <v>191</v>
          </cell>
          <cell r="E140">
            <v>575</v>
          </cell>
          <cell r="F140">
            <v>191</v>
          </cell>
        </row>
        <row r="141">
          <cell r="A141">
            <v>45431</v>
          </cell>
          <cell r="D141">
            <v>314</v>
          </cell>
          <cell r="E141">
            <v>600</v>
          </cell>
          <cell r="F141">
            <v>68</v>
          </cell>
        </row>
        <row r="142">
          <cell r="A142">
            <v>45432</v>
          </cell>
          <cell r="D142">
            <v>281</v>
          </cell>
          <cell r="E142">
            <v>485</v>
          </cell>
          <cell r="F142">
            <v>241</v>
          </cell>
        </row>
        <row r="143">
          <cell r="A143">
            <v>45433</v>
          </cell>
          <cell r="D143">
            <v>361</v>
          </cell>
          <cell r="E143">
            <v>537</v>
          </cell>
          <cell r="F143">
            <v>134</v>
          </cell>
        </row>
        <row r="144">
          <cell r="A144">
            <v>45434</v>
          </cell>
          <cell r="D144">
            <v>476</v>
          </cell>
          <cell r="E144">
            <v>318</v>
          </cell>
          <cell r="F144">
            <v>264</v>
          </cell>
        </row>
        <row r="145">
          <cell r="A145">
            <v>45435</v>
          </cell>
          <cell r="D145">
            <v>518</v>
          </cell>
          <cell r="E145">
            <v>411</v>
          </cell>
          <cell r="F145">
            <v>151</v>
          </cell>
        </row>
        <row r="146">
          <cell r="A146">
            <v>45436</v>
          </cell>
          <cell r="D146">
            <v>275</v>
          </cell>
          <cell r="E146">
            <v>661</v>
          </cell>
          <cell r="F146">
            <v>165</v>
          </cell>
        </row>
        <row r="147">
          <cell r="A147">
            <v>45437</v>
          </cell>
          <cell r="D147">
            <v>579</v>
          </cell>
          <cell r="E147">
            <v>369</v>
          </cell>
          <cell r="F147">
            <v>167</v>
          </cell>
        </row>
        <row r="148">
          <cell r="A148">
            <v>45438</v>
          </cell>
          <cell r="D148">
            <v>439</v>
          </cell>
          <cell r="E148">
            <v>621</v>
          </cell>
          <cell r="F148">
            <v>67</v>
          </cell>
        </row>
        <row r="149">
          <cell r="A149">
            <v>45439</v>
          </cell>
          <cell r="D149">
            <v>351</v>
          </cell>
          <cell r="E149">
            <v>545</v>
          </cell>
          <cell r="F149">
            <v>238</v>
          </cell>
        </row>
        <row r="150">
          <cell r="A150">
            <v>45440</v>
          </cell>
          <cell r="D150">
            <v>295</v>
          </cell>
          <cell r="E150">
            <v>696</v>
          </cell>
          <cell r="F150">
            <v>147</v>
          </cell>
        </row>
        <row r="151">
          <cell r="A151">
            <v>45441</v>
          </cell>
          <cell r="D151">
            <v>250</v>
          </cell>
          <cell r="E151">
            <v>628</v>
          </cell>
          <cell r="F151">
            <v>261</v>
          </cell>
        </row>
        <row r="152">
          <cell r="A152">
            <v>45442</v>
          </cell>
          <cell r="D152">
            <v>307</v>
          </cell>
          <cell r="E152">
            <v>696</v>
          </cell>
          <cell r="F152">
            <v>136</v>
          </cell>
        </row>
        <row r="153">
          <cell r="A153">
            <v>45443</v>
          </cell>
          <cell r="D153">
            <v>294</v>
          </cell>
          <cell r="E153">
            <v>679</v>
          </cell>
          <cell r="F153">
            <v>158</v>
          </cell>
        </row>
        <row r="154">
          <cell r="A154">
            <v>45444</v>
          </cell>
          <cell r="D154">
            <v>569</v>
          </cell>
          <cell r="E154">
            <v>314</v>
          </cell>
          <cell r="F154">
            <v>234</v>
          </cell>
        </row>
        <row r="155">
          <cell r="A155">
            <v>45445</v>
          </cell>
          <cell r="D155">
            <v>327</v>
          </cell>
          <cell r="E155">
            <v>635</v>
          </cell>
          <cell r="F155">
            <v>131</v>
          </cell>
        </row>
        <row r="156">
          <cell r="A156">
            <v>45446</v>
          </cell>
          <cell r="D156">
            <v>255</v>
          </cell>
          <cell r="E156">
            <v>575</v>
          </cell>
          <cell r="F156">
            <v>233</v>
          </cell>
        </row>
        <row r="157">
          <cell r="A157">
            <v>45447</v>
          </cell>
          <cell r="D157">
            <v>292</v>
          </cell>
          <cell r="E157">
            <v>555</v>
          </cell>
          <cell r="F157">
            <v>198</v>
          </cell>
        </row>
        <row r="158">
          <cell r="A158">
            <v>45448</v>
          </cell>
          <cell r="D158">
            <v>227</v>
          </cell>
          <cell r="E158">
            <v>674</v>
          </cell>
          <cell r="F158">
            <v>134</v>
          </cell>
        </row>
        <row r="159">
          <cell r="A159">
            <v>45449</v>
          </cell>
          <cell r="D159">
            <v>257</v>
          </cell>
          <cell r="E159">
            <v>661</v>
          </cell>
          <cell r="F159">
            <v>113</v>
          </cell>
        </row>
        <row r="160">
          <cell r="A160">
            <v>45450</v>
          </cell>
          <cell r="D160">
            <v>466</v>
          </cell>
          <cell r="E160">
            <v>343</v>
          </cell>
          <cell r="F160">
            <v>228</v>
          </cell>
        </row>
        <row r="161">
          <cell r="A161">
            <v>45451</v>
          </cell>
          <cell r="D161">
            <v>464</v>
          </cell>
          <cell r="E161">
            <v>424</v>
          </cell>
          <cell r="F161">
            <v>168</v>
          </cell>
        </row>
        <row r="162">
          <cell r="A162">
            <v>45452</v>
          </cell>
          <cell r="D162">
            <v>335</v>
          </cell>
          <cell r="E162">
            <v>574</v>
          </cell>
          <cell r="F162">
            <v>173</v>
          </cell>
        </row>
        <row r="163">
          <cell r="A163">
            <v>45453</v>
          </cell>
          <cell r="D163">
            <v>569</v>
          </cell>
          <cell r="E163">
            <v>472</v>
          </cell>
          <cell r="F163">
            <v>54</v>
          </cell>
        </row>
        <row r="164">
          <cell r="A164">
            <v>45454</v>
          </cell>
          <cell r="D164">
            <v>319</v>
          </cell>
          <cell r="E164">
            <v>617</v>
          </cell>
          <cell r="F164">
            <v>165</v>
          </cell>
        </row>
        <row r="165">
          <cell r="A165">
            <v>45455</v>
          </cell>
          <cell r="D165">
            <v>462</v>
          </cell>
          <cell r="E165">
            <v>518</v>
          </cell>
          <cell r="F165">
            <v>121</v>
          </cell>
        </row>
        <row r="166">
          <cell r="A166">
            <v>45456</v>
          </cell>
          <cell r="D166">
            <v>383</v>
          </cell>
          <cell r="E166">
            <v>572</v>
          </cell>
          <cell r="F166">
            <v>142</v>
          </cell>
        </row>
        <row r="167">
          <cell r="A167">
            <v>45457</v>
          </cell>
          <cell r="D167">
            <v>366</v>
          </cell>
          <cell r="E167">
            <v>508</v>
          </cell>
          <cell r="F167">
            <v>205</v>
          </cell>
        </row>
        <row r="168">
          <cell r="A168">
            <v>45458</v>
          </cell>
          <cell r="D168">
            <v>471</v>
          </cell>
          <cell r="E168">
            <v>347</v>
          </cell>
          <cell r="F168">
            <v>230</v>
          </cell>
        </row>
        <row r="169">
          <cell r="A169">
            <v>45459</v>
          </cell>
          <cell r="D169">
            <v>346</v>
          </cell>
          <cell r="E169">
            <v>550</v>
          </cell>
          <cell r="F169">
            <v>122</v>
          </cell>
        </row>
        <row r="170">
          <cell r="A170">
            <v>45460</v>
          </cell>
          <cell r="D170">
            <v>268</v>
          </cell>
          <cell r="E170">
            <v>668</v>
          </cell>
          <cell r="F170">
            <v>59</v>
          </cell>
        </row>
        <row r="171">
          <cell r="A171">
            <v>45461</v>
          </cell>
          <cell r="D171">
            <v>374</v>
          </cell>
          <cell r="E171">
            <v>405</v>
          </cell>
          <cell r="F171">
            <v>207</v>
          </cell>
        </row>
        <row r="172">
          <cell r="A172">
            <v>45462</v>
          </cell>
          <cell r="D172">
            <v>452</v>
          </cell>
          <cell r="E172">
            <v>296</v>
          </cell>
          <cell r="F172">
            <v>235</v>
          </cell>
        </row>
        <row r="173">
          <cell r="A173">
            <v>45463</v>
          </cell>
          <cell r="D173">
            <v>275</v>
          </cell>
          <cell r="E173">
            <v>533</v>
          </cell>
          <cell r="F173">
            <v>177</v>
          </cell>
        </row>
        <row r="174">
          <cell r="A174">
            <v>45464</v>
          </cell>
          <cell r="D174">
            <v>399</v>
          </cell>
          <cell r="E174">
            <v>390</v>
          </cell>
          <cell r="F174">
            <v>209</v>
          </cell>
        </row>
        <row r="175">
          <cell r="A175">
            <v>45465</v>
          </cell>
          <cell r="D175">
            <v>495</v>
          </cell>
          <cell r="E175">
            <v>465</v>
          </cell>
          <cell r="F175">
            <v>72</v>
          </cell>
        </row>
        <row r="176">
          <cell r="A176">
            <v>45466</v>
          </cell>
          <cell r="D176">
            <v>366</v>
          </cell>
          <cell r="E176">
            <v>451</v>
          </cell>
          <cell r="F176">
            <v>230</v>
          </cell>
        </row>
        <row r="177">
          <cell r="A177">
            <v>45467</v>
          </cell>
          <cell r="D177">
            <v>536</v>
          </cell>
          <cell r="E177">
            <v>421</v>
          </cell>
          <cell r="F177">
            <v>94</v>
          </cell>
        </row>
        <row r="178">
          <cell r="A178">
            <v>45468</v>
          </cell>
          <cell r="D178">
            <v>399</v>
          </cell>
          <cell r="E178">
            <v>589</v>
          </cell>
          <cell r="F178">
            <v>63</v>
          </cell>
        </row>
        <row r="179">
          <cell r="A179">
            <v>45469</v>
          </cell>
          <cell r="D179">
            <v>529</v>
          </cell>
          <cell r="E179">
            <v>396</v>
          </cell>
          <cell r="F179">
            <v>114</v>
          </cell>
        </row>
        <row r="180">
          <cell r="A180">
            <v>45470</v>
          </cell>
          <cell r="D180">
            <v>265</v>
          </cell>
          <cell r="E180">
            <v>614</v>
          </cell>
          <cell r="F180">
            <v>143</v>
          </cell>
        </row>
        <row r="181">
          <cell r="A181">
            <v>45471</v>
          </cell>
          <cell r="D181">
            <v>220</v>
          </cell>
          <cell r="E181">
            <v>540</v>
          </cell>
          <cell r="F181">
            <v>240</v>
          </cell>
        </row>
        <row r="182">
          <cell r="A182">
            <v>45472</v>
          </cell>
          <cell r="D182">
            <v>496</v>
          </cell>
          <cell r="E182">
            <v>429</v>
          </cell>
          <cell r="F182">
            <v>48</v>
          </cell>
        </row>
        <row r="183">
          <cell r="A183">
            <v>45473</v>
          </cell>
          <cell r="D183">
            <v>408</v>
          </cell>
          <cell r="E183">
            <v>467</v>
          </cell>
          <cell r="F183">
            <v>76</v>
          </cell>
        </row>
        <row r="184">
          <cell r="A184">
            <v>45474</v>
          </cell>
          <cell r="D184">
            <v>236</v>
          </cell>
          <cell r="E184">
            <v>540</v>
          </cell>
          <cell r="F184">
            <v>170</v>
          </cell>
        </row>
        <row r="185">
          <cell r="A185">
            <v>45475</v>
          </cell>
          <cell r="D185">
            <v>206</v>
          </cell>
          <cell r="E185">
            <v>525</v>
          </cell>
          <cell r="F185">
            <v>206</v>
          </cell>
        </row>
        <row r="186">
          <cell r="A186">
            <v>45476</v>
          </cell>
          <cell r="D186">
            <v>288</v>
          </cell>
          <cell r="E186">
            <v>588</v>
          </cell>
          <cell r="F186">
            <v>55</v>
          </cell>
        </row>
        <row r="187">
          <cell r="A187">
            <v>45477</v>
          </cell>
          <cell r="D187">
            <v>259</v>
          </cell>
          <cell r="E187">
            <v>447</v>
          </cell>
          <cell r="F187">
            <v>222</v>
          </cell>
        </row>
        <row r="188">
          <cell r="A188">
            <v>45478</v>
          </cell>
          <cell r="D188">
            <v>376</v>
          </cell>
          <cell r="E188">
            <v>442</v>
          </cell>
          <cell r="F188">
            <v>122</v>
          </cell>
        </row>
        <row r="189">
          <cell r="A189">
            <v>45479</v>
          </cell>
          <cell r="D189">
            <v>386</v>
          </cell>
          <cell r="E189">
            <v>358</v>
          </cell>
          <cell r="F189">
            <v>221</v>
          </cell>
        </row>
        <row r="190">
          <cell r="A190">
            <v>45480</v>
          </cell>
          <cell r="D190">
            <v>403</v>
          </cell>
          <cell r="E190">
            <v>463</v>
          </cell>
          <cell r="F190">
            <v>118</v>
          </cell>
        </row>
        <row r="191">
          <cell r="A191">
            <v>45481</v>
          </cell>
          <cell r="D191">
            <v>484</v>
          </cell>
          <cell r="E191">
            <v>288</v>
          </cell>
          <cell r="F191">
            <v>217</v>
          </cell>
        </row>
        <row r="192">
          <cell r="A192">
            <v>45482</v>
          </cell>
          <cell r="D192">
            <v>265</v>
          </cell>
          <cell r="E192">
            <v>523</v>
          </cell>
          <cell r="F192">
            <v>196</v>
          </cell>
        </row>
        <row r="193">
          <cell r="A193">
            <v>45483</v>
          </cell>
          <cell r="D193">
            <v>240</v>
          </cell>
          <cell r="E193">
            <v>540</v>
          </cell>
          <cell r="F193">
            <v>182</v>
          </cell>
        </row>
        <row r="194">
          <cell r="A194">
            <v>45484</v>
          </cell>
          <cell r="D194">
            <v>412</v>
          </cell>
          <cell r="E194">
            <v>394</v>
          </cell>
          <cell r="F194">
            <v>131</v>
          </cell>
        </row>
        <row r="195">
          <cell r="A195">
            <v>45485</v>
          </cell>
          <cell r="D195">
            <v>348</v>
          </cell>
          <cell r="E195">
            <v>376</v>
          </cell>
          <cell r="F195">
            <v>192</v>
          </cell>
        </row>
        <row r="196">
          <cell r="A196">
            <v>45486</v>
          </cell>
          <cell r="D196">
            <v>254</v>
          </cell>
          <cell r="E196">
            <v>546</v>
          </cell>
          <cell r="F196">
            <v>108</v>
          </cell>
        </row>
        <row r="197">
          <cell r="A197">
            <v>45487</v>
          </cell>
          <cell r="D197">
            <v>217</v>
          </cell>
          <cell r="E197">
            <v>480</v>
          </cell>
          <cell r="F197">
            <v>208</v>
          </cell>
        </row>
        <row r="198">
          <cell r="A198">
            <v>45488</v>
          </cell>
          <cell r="D198">
            <v>354</v>
          </cell>
          <cell r="E198">
            <v>365</v>
          </cell>
          <cell r="F198">
            <v>191</v>
          </cell>
        </row>
        <row r="199">
          <cell r="A199">
            <v>45489</v>
          </cell>
          <cell r="D199">
            <v>265</v>
          </cell>
          <cell r="E199">
            <v>460</v>
          </cell>
          <cell r="F199">
            <v>192</v>
          </cell>
        </row>
        <row r="200">
          <cell r="A200">
            <v>45490</v>
          </cell>
          <cell r="D200">
            <v>440</v>
          </cell>
          <cell r="E200">
            <v>338</v>
          </cell>
          <cell r="F200">
            <v>159</v>
          </cell>
        </row>
        <row r="201">
          <cell r="A201">
            <v>45491</v>
          </cell>
          <cell r="D201">
            <v>288</v>
          </cell>
          <cell r="E201">
            <v>500</v>
          </cell>
          <cell r="F201">
            <v>172</v>
          </cell>
        </row>
        <row r="202">
          <cell r="A202">
            <v>45492</v>
          </cell>
          <cell r="D202">
            <v>512</v>
          </cell>
          <cell r="E202">
            <v>276</v>
          </cell>
          <cell r="F202">
            <v>197</v>
          </cell>
        </row>
        <row r="203">
          <cell r="A203">
            <v>45493</v>
          </cell>
          <cell r="D203">
            <v>535</v>
          </cell>
          <cell r="E203">
            <v>385</v>
          </cell>
          <cell r="F203">
            <v>90</v>
          </cell>
        </row>
        <row r="204">
          <cell r="A204">
            <v>45494</v>
          </cell>
          <cell r="D204">
            <v>278</v>
          </cell>
          <cell r="E204">
            <v>506</v>
          </cell>
          <cell r="F204">
            <v>247</v>
          </cell>
        </row>
        <row r="205">
          <cell r="A205">
            <v>45495</v>
          </cell>
          <cell r="D205">
            <v>514</v>
          </cell>
          <cell r="E205">
            <v>400</v>
          </cell>
          <cell r="F205">
            <v>136</v>
          </cell>
        </row>
        <row r="206">
          <cell r="A206">
            <v>45496</v>
          </cell>
          <cell r="D206">
            <v>243</v>
          </cell>
          <cell r="E206">
            <v>657</v>
          </cell>
          <cell r="F206">
            <v>158</v>
          </cell>
        </row>
        <row r="207">
          <cell r="A207">
            <v>45497</v>
          </cell>
          <cell r="D207">
            <v>329</v>
          </cell>
          <cell r="E207">
            <v>523</v>
          </cell>
          <cell r="F207">
            <v>212</v>
          </cell>
        </row>
        <row r="208">
          <cell r="A208">
            <v>45498</v>
          </cell>
          <cell r="D208">
            <v>233</v>
          </cell>
          <cell r="E208">
            <v>724</v>
          </cell>
          <cell r="F208">
            <v>106</v>
          </cell>
        </row>
        <row r="209">
          <cell r="A209">
            <v>45499</v>
          </cell>
          <cell r="D209">
            <v>495</v>
          </cell>
          <cell r="E209">
            <v>392</v>
          </cell>
          <cell r="F209">
            <v>168</v>
          </cell>
        </row>
        <row r="210">
          <cell r="A210">
            <v>45500</v>
          </cell>
          <cell r="D210">
            <v>247</v>
          </cell>
          <cell r="E210">
            <v>683</v>
          </cell>
          <cell r="F210">
            <v>103</v>
          </cell>
        </row>
        <row r="211">
          <cell r="A211">
            <v>45501</v>
          </cell>
          <cell r="D211">
            <v>211</v>
          </cell>
          <cell r="E211">
            <v>726</v>
          </cell>
          <cell r="F211">
            <v>70</v>
          </cell>
        </row>
        <row r="212">
          <cell r="A212">
            <v>45502</v>
          </cell>
          <cell r="D212">
            <v>405</v>
          </cell>
          <cell r="E212">
            <v>427</v>
          </cell>
          <cell r="F212">
            <v>158</v>
          </cell>
        </row>
        <row r="213">
          <cell r="A213">
            <v>45503</v>
          </cell>
          <cell r="D213">
            <v>511</v>
          </cell>
          <cell r="E213">
            <v>395</v>
          </cell>
          <cell r="F213">
            <v>78</v>
          </cell>
        </row>
        <row r="214">
          <cell r="A214">
            <v>45504</v>
          </cell>
          <cell r="D214">
            <v>441</v>
          </cell>
          <cell r="E214">
            <v>306</v>
          </cell>
          <cell r="F214">
            <v>235</v>
          </cell>
        </row>
        <row r="215">
          <cell r="A215">
            <v>45505</v>
          </cell>
          <cell r="D215">
            <v>316</v>
          </cell>
          <cell r="E215">
            <v>584</v>
          </cell>
          <cell r="F215">
            <v>88</v>
          </cell>
        </row>
        <row r="216">
          <cell r="A216">
            <v>45506</v>
          </cell>
          <cell r="D216">
            <v>328</v>
          </cell>
          <cell r="E216">
            <v>419</v>
          </cell>
          <cell r="F216">
            <v>249</v>
          </cell>
        </row>
        <row r="217">
          <cell r="A217">
            <v>45507</v>
          </cell>
          <cell r="D217">
            <v>253</v>
          </cell>
          <cell r="E217">
            <v>649</v>
          </cell>
          <cell r="F217">
            <v>111</v>
          </cell>
        </row>
        <row r="218">
          <cell r="A218">
            <v>45508</v>
          </cell>
          <cell r="D218">
            <v>227</v>
          </cell>
          <cell r="E218">
            <v>600</v>
          </cell>
          <cell r="F218">
            <v>206</v>
          </cell>
        </row>
        <row r="219">
          <cell r="A219">
            <v>45509</v>
          </cell>
          <cell r="D219">
            <v>465</v>
          </cell>
          <cell r="E219">
            <v>509</v>
          </cell>
          <cell r="F219">
            <v>84</v>
          </cell>
        </row>
        <row r="220">
          <cell r="A220">
            <v>45510</v>
          </cell>
          <cell r="D220">
            <v>314</v>
          </cell>
          <cell r="E220">
            <v>596</v>
          </cell>
          <cell r="F220">
            <v>173</v>
          </cell>
        </row>
        <row r="221">
          <cell r="A221">
            <v>45511</v>
          </cell>
          <cell r="D221">
            <v>365</v>
          </cell>
          <cell r="E221">
            <v>521</v>
          </cell>
          <cell r="F221">
            <v>221</v>
          </cell>
        </row>
        <row r="222">
          <cell r="A222">
            <v>45512</v>
          </cell>
          <cell r="D222">
            <v>350</v>
          </cell>
          <cell r="E222">
            <v>566</v>
          </cell>
          <cell r="F222">
            <v>214</v>
          </cell>
        </row>
        <row r="223">
          <cell r="A223">
            <v>45513</v>
          </cell>
          <cell r="D223">
            <v>400</v>
          </cell>
          <cell r="E223">
            <v>665</v>
          </cell>
          <cell r="F223">
            <v>80</v>
          </cell>
        </row>
        <row r="224">
          <cell r="A224">
            <v>45514</v>
          </cell>
          <cell r="D224">
            <v>288</v>
          </cell>
          <cell r="E224">
            <v>659</v>
          </cell>
          <cell r="F224">
            <v>207</v>
          </cell>
        </row>
        <row r="225">
          <cell r="A225">
            <v>45515</v>
          </cell>
          <cell r="D225">
            <v>371</v>
          </cell>
          <cell r="E225">
            <v>581</v>
          </cell>
          <cell r="F225">
            <v>208</v>
          </cell>
        </row>
        <row r="226">
          <cell r="A226">
            <v>45516</v>
          </cell>
          <cell r="D226">
            <v>499</v>
          </cell>
          <cell r="E226">
            <v>419</v>
          </cell>
          <cell r="F226">
            <v>244</v>
          </cell>
        </row>
        <row r="227">
          <cell r="A227">
            <v>45517</v>
          </cell>
          <cell r="D227">
            <v>232</v>
          </cell>
          <cell r="E227">
            <v>847</v>
          </cell>
          <cell r="F227">
            <v>81</v>
          </cell>
        </row>
        <row r="228">
          <cell r="A228">
            <v>45518</v>
          </cell>
          <cell r="D228">
            <v>273</v>
          </cell>
          <cell r="E228">
            <v>732</v>
          </cell>
          <cell r="F228">
            <v>136</v>
          </cell>
        </row>
        <row r="229">
          <cell r="A229">
            <v>45519</v>
          </cell>
          <cell r="D229">
            <v>468</v>
          </cell>
          <cell r="E229">
            <v>425</v>
          </cell>
          <cell r="F229">
            <v>223</v>
          </cell>
        </row>
        <row r="230">
          <cell r="A230">
            <v>45520</v>
          </cell>
          <cell r="D230">
            <v>274</v>
          </cell>
          <cell r="E230">
            <v>639</v>
          </cell>
          <cell r="F230">
            <v>186</v>
          </cell>
        </row>
        <row r="231">
          <cell r="A231">
            <v>45521</v>
          </cell>
          <cell r="D231">
            <v>490</v>
          </cell>
          <cell r="E231">
            <v>525</v>
          </cell>
          <cell r="F231">
            <v>76</v>
          </cell>
        </row>
        <row r="232">
          <cell r="A232">
            <v>45522</v>
          </cell>
          <cell r="D232">
            <v>470</v>
          </cell>
          <cell r="E232">
            <v>549</v>
          </cell>
          <cell r="F232">
            <v>76</v>
          </cell>
        </row>
        <row r="233">
          <cell r="A233">
            <v>45523</v>
          </cell>
          <cell r="D233">
            <v>264</v>
          </cell>
          <cell r="E233">
            <v>739</v>
          </cell>
          <cell r="F233">
            <v>99</v>
          </cell>
        </row>
        <row r="234">
          <cell r="A234">
            <v>45524</v>
          </cell>
          <cell r="D234">
            <v>411</v>
          </cell>
          <cell r="E234">
            <v>501</v>
          </cell>
          <cell r="F234">
            <v>199</v>
          </cell>
        </row>
        <row r="235">
          <cell r="A235">
            <v>45525</v>
          </cell>
          <cell r="D235">
            <v>360</v>
          </cell>
          <cell r="E235">
            <v>599</v>
          </cell>
          <cell r="F235">
            <v>169</v>
          </cell>
        </row>
        <row r="236">
          <cell r="A236">
            <v>45526</v>
          </cell>
          <cell r="D236">
            <v>506</v>
          </cell>
          <cell r="E236">
            <v>575</v>
          </cell>
          <cell r="F236">
            <v>69</v>
          </cell>
        </row>
        <row r="237">
          <cell r="A237">
            <v>45527</v>
          </cell>
          <cell r="D237">
            <v>364</v>
          </cell>
          <cell r="E237">
            <v>566</v>
          </cell>
          <cell r="F237">
            <v>246</v>
          </cell>
        </row>
        <row r="238">
          <cell r="A238">
            <v>45528</v>
          </cell>
          <cell r="D238">
            <v>515</v>
          </cell>
          <cell r="E238">
            <v>589</v>
          </cell>
          <cell r="F238">
            <v>95</v>
          </cell>
        </row>
        <row r="239">
          <cell r="A239">
            <v>45529</v>
          </cell>
          <cell r="D239">
            <v>514</v>
          </cell>
          <cell r="E239">
            <v>479</v>
          </cell>
          <cell r="F239">
            <v>232</v>
          </cell>
        </row>
        <row r="240">
          <cell r="A240">
            <v>45530</v>
          </cell>
          <cell r="D240">
            <v>361</v>
          </cell>
          <cell r="E240">
            <v>711</v>
          </cell>
          <cell r="F240">
            <v>174</v>
          </cell>
        </row>
        <row r="241">
          <cell r="A241">
            <v>45531</v>
          </cell>
          <cell r="D241">
            <v>403</v>
          </cell>
          <cell r="E241">
            <v>606</v>
          </cell>
          <cell r="F241">
            <v>252</v>
          </cell>
        </row>
        <row r="242">
          <cell r="A242">
            <v>45532</v>
          </cell>
          <cell r="D242">
            <v>571</v>
          </cell>
          <cell r="E242">
            <v>572</v>
          </cell>
          <cell r="F242">
            <v>127</v>
          </cell>
        </row>
        <row r="243">
          <cell r="A243">
            <v>45533</v>
          </cell>
          <cell r="D243">
            <v>267</v>
          </cell>
          <cell r="E243">
            <v>944</v>
          </cell>
          <cell r="F243">
            <v>63</v>
          </cell>
        </row>
        <row r="244">
          <cell r="A244">
            <v>45534</v>
          </cell>
          <cell r="D244">
            <v>459</v>
          </cell>
          <cell r="E244">
            <v>600</v>
          </cell>
          <cell r="F244">
            <v>216</v>
          </cell>
        </row>
        <row r="245">
          <cell r="A245">
            <v>45535</v>
          </cell>
          <cell r="D245">
            <v>317</v>
          </cell>
          <cell r="E245">
            <v>815</v>
          </cell>
          <cell r="F245">
            <v>139</v>
          </cell>
        </row>
        <row r="246">
          <cell r="A246">
            <v>45536</v>
          </cell>
          <cell r="D246">
            <v>490</v>
          </cell>
          <cell r="E246">
            <v>504</v>
          </cell>
          <cell r="F246">
            <v>264</v>
          </cell>
        </row>
        <row r="247">
          <cell r="A247">
            <v>45537</v>
          </cell>
          <cell r="D247">
            <v>521</v>
          </cell>
          <cell r="E247">
            <v>423</v>
          </cell>
          <cell r="F247">
            <v>298</v>
          </cell>
        </row>
        <row r="248">
          <cell r="A248">
            <v>45538</v>
          </cell>
          <cell r="D248">
            <v>254</v>
          </cell>
          <cell r="E248">
            <v>729</v>
          </cell>
          <cell r="F248">
            <v>230</v>
          </cell>
        </row>
        <row r="249">
          <cell r="A249">
            <v>45539</v>
          </cell>
          <cell r="D249">
            <v>404</v>
          </cell>
          <cell r="E249">
            <v>595</v>
          </cell>
          <cell r="F249">
            <v>190</v>
          </cell>
        </row>
        <row r="250">
          <cell r="A250">
            <v>45540</v>
          </cell>
          <cell r="D250">
            <v>514</v>
          </cell>
          <cell r="E250">
            <v>480</v>
          </cell>
          <cell r="F250">
            <v>175</v>
          </cell>
        </row>
        <row r="251">
          <cell r="A251">
            <v>45541</v>
          </cell>
          <cell r="D251">
            <v>254</v>
          </cell>
          <cell r="E251">
            <v>845</v>
          </cell>
          <cell r="F251">
            <v>57</v>
          </cell>
        </row>
        <row r="252">
          <cell r="A252">
            <v>45542</v>
          </cell>
          <cell r="D252">
            <v>311</v>
          </cell>
          <cell r="E252">
            <v>565</v>
          </cell>
          <cell r="F252">
            <v>276</v>
          </cell>
        </row>
        <row r="253">
          <cell r="A253">
            <v>45543</v>
          </cell>
          <cell r="D253">
            <v>230</v>
          </cell>
          <cell r="E253">
            <v>818</v>
          </cell>
          <cell r="F253">
            <v>103</v>
          </cell>
        </row>
        <row r="254">
          <cell r="A254">
            <v>45544</v>
          </cell>
          <cell r="D254">
            <v>418</v>
          </cell>
          <cell r="E254">
            <v>547</v>
          </cell>
          <cell r="F254">
            <v>197</v>
          </cell>
        </row>
        <row r="255">
          <cell r="A255">
            <v>45545</v>
          </cell>
          <cell r="D255">
            <v>273</v>
          </cell>
          <cell r="E255">
            <v>702</v>
          </cell>
          <cell r="F255">
            <v>214</v>
          </cell>
        </row>
        <row r="256">
          <cell r="A256">
            <v>45546</v>
          </cell>
          <cell r="D256">
            <v>447</v>
          </cell>
          <cell r="E256">
            <v>521</v>
          </cell>
          <cell r="F256">
            <v>242</v>
          </cell>
        </row>
        <row r="257">
          <cell r="A257">
            <v>45547</v>
          </cell>
          <cell r="D257">
            <v>279</v>
          </cell>
          <cell r="E257">
            <v>694</v>
          </cell>
          <cell r="F257">
            <v>243</v>
          </cell>
        </row>
        <row r="258">
          <cell r="A258">
            <v>45548</v>
          </cell>
          <cell r="D258">
            <v>303</v>
          </cell>
          <cell r="E258">
            <v>837</v>
          </cell>
          <cell r="F258">
            <v>72</v>
          </cell>
        </row>
        <row r="259">
          <cell r="A259">
            <v>45549</v>
          </cell>
          <cell r="D259">
            <v>335</v>
          </cell>
          <cell r="E259">
            <v>683</v>
          </cell>
          <cell r="F259">
            <v>179</v>
          </cell>
        </row>
        <row r="260">
          <cell r="A260">
            <v>45550</v>
          </cell>
          <cell r="D260">
            <v>597</v>
          </cell>
          <cell r="E260">
            <v>329</v>
          </cell>
          <cell r="F260">
            <v>245</v>
          </cell>
        </row>
        <row r="261">
          <cell r="A261">
            <v>45551</v>
          </cell>
          <cell r="D261">
            <v>495</v>
          </cell>
          <cell r="E261">
            <v>416</v>
          </cell>
          <cell r="F261">
            <v>242</v>
          </cell>
        </row>
        <row r="262">
          <cell r="A262">
            <v>45552</v>
          </cell>
          <cell r="D262">
            <v>356</v>
          </cell>
          <cell r="E262">
            <v>622</v>
          </cell>
          <cell r="F262">
            <v>172</v>
          </cell>
        </row>
        <row r="263">
          <cell r="A263">
            <v>45553</v>
          </cell>
          <cell r="D263">
            <v>578</v>
          </cell>
          <cell r="E263">
            <v>418</v>
          </cell>
          <cell r="F263">
            <v>161</v>
          </cell>
        </row>
        <row r="264">
          <cell r="A264">
            <v>45554</v>
          </cell>
          <cell r="D264">
            <v>425</v>
          </cell>
          <cell r="E264">
            <v>616</v>
          </cell>
          <cell r="F264">
            <v>141</v>
          </cell>
        </row>
        <row r="265">
          <cell r="A265">
            <v>45555</v>
          </cell>
          <cell r="D265">
            <v>274</v>
          </cell>
          <cell r="E265">
            <v>836</v>
          </cell>
          <cell r="F265">
            <v>83</v>
          </cell>
        </row>
        <row r="266">
          <cell r="A266">
            <v>45556</v>
          </cell>
          <cell r="D266">
            <v>596</v>
          </cell>
          <cell r="E266">
            <v>346</v>
          </cell>
          <cell r="F266">
            <v>250</v>
          </cell>
        </row>
        <row r="267">
          <cell r="A267">
            <v>45557</v>
          </cell>
          <cell r="D267">
            <v>470</v>
          </cell>
          <cell r="E267">
            <v>541</v>
          </cell>
          <cell r="F267">
            <v>164</v>
          </cell>
        </row>
        <row r="268">
          <cell r="A268">
            <v>45558</v>
          </cell>
          <cell r="D268">
            <v>310</v>
          </cell>
          <cell r="E268">
            <v>782</v>
          </cell>
          <cell r="F268">
            <v>57</v>
          </cell>
        </row>
        <row r="269">
          <cell r="A269">
            <v>45559</v>
          </cell>
          <cell r="D269">
            <v>518</v>
          </cell>
          <cell r="E269">
            <v>519</v>
          </cell>
          <cell r="F269">
            <v>90</v>
          </cell>
        </row>
        <row r="270">
          <cell r="A270">
            <v>45560</v>
          </cell>
          <cell r="D270">
            <v>303</v>
          </cell>
          <cell r="E270">
            <v>641</v>
          </cell>
          <cell r="F270">
            <v>179</v>
          </cell>
        </row>
        <row r="271">
          <cell r="A271">
            <v>45561</v>
          </cell>
          <cell r="D271">
            <v>303</v>
          </cell>
          <cell r="E271">
            <v>665</v>
          </cell>
          <cell r="F271">
            <v>157</v>
          </cell>
        </row>
        <row r="272">
          <cell r="A272">
            <v>45562</v>
          </cell>
          <cell r="D272">
            <v>480</v>
          </cell>
          <cell r="E272">
            <v>528</v>
          </cell>
          <cell r="F272">
            <v>137</v>
          </cell>
        </row>
        <row r="273">
          <cell r="A273">
            <v>45563</v>
          </cell>
          <cell r="D273">
            <v>269</v>
          </cell>
          <cell r="E273">
            <v>609</v>
          </cell>
          <cell r="F273">
            <v>292</v>
          </cell>
        </row>
        <row r="274">
          <cell r="A274">
            <v>45564</v>
          </cell>
          <cell r="D274">
            <v>438</v>
          </cell>
          <cell r="E274">
            <v>450</v>
          </cell>
          <cell r="F274">
            <v>296</v>
          </cell>
        </row>
        <row r="275">
          <cell r="A275">
            <v>45565</v>
          </cell>
          <cell r="D275">
            <v>414</v>
          </cell>
          <cell r="E275">
            <v>474</v>
          </cell>
          <cell r="F275">
            <v>296</v>
          </cell>
        </row>
        <row r="276">
          <cell r="A276">
            <v>45566</v>
          </cell>
          <cell r="D276">
            <v>541</v>
          </cell>
          <cell r="E276">
            <v>448</v>
          </cell>
          <cell r="F276">
            <v>188</v>
          </cell>
        </row>
        <row r="277">
          <cell r="A277">
            <v>45567</v>
          </cell>
          <cell r="D277">
            <v>590</v>
          </cell>
          <cell r="E277">
            <v>430</v>
          </cell>
          <cell r="F277">
            <v>138</v>
          </cell>
        </row>
        <row r="278">
          <cell r="A278">
            <v>45568</v>
          </cell>
          <cell r="D278">
            <v>475</v>
          </cell>
          <cell r="E278">
            <v>534</v>
          </cell>
          <cell r="F278">
            <v>124</v>
          </cell>
        </row>
        <row r="279">
          <cell r="A279">
            <v>45569</v>
          </cell>
          <cell r="D279">
            <v>343</v>
          </cell>
          <cell r="E279">
            <v>544</v>
          </cell>
          <cell r="F279">
            <v>221</v>
          </cell>
        </row>
        <row r="280">
          <cell r="A280">
            <v>45570</v>
          </cell>
          <cell r="D280">
            <v>305</v>
          </cell>
          <cell r="E280">
            <v>645</v>
          </cell>
          <cell r="F280">
            <v>141</v>
          </cell>
        </row>
        <row r="281">
          <cell r="A281">
            <v>45571</v>
          </cell>
          <cell r="D281">
            <v>444</v>
          </cell>
          <cell r="E281">
            <v>381</v>
          </cell>
          <cell r="F281">
            <v>260</v>
          </cell>
        </row>
        <row r="282">
          <cell r="A282">
            <v>45572</v>
          </cell>
          <cell r="D282">
            <v>217</v>
          </cell>
          <cell r="E282">
            <v>631</v>
          </cell>
          <cell r="F282">
            <v>238</v>
          </cell>
        </row>
        <row r="283">
          <cell r="A283">
            <v>45573</v>
          </cell>
          <cell r="D283">
            <v>529</v>
          </cell>
          <cell r="E283">
            <v>464</v>
          </cell>
          <cell r="F283">
            <v>110</v>
          </cell>
        </row>
        <row r="284">
          <cell r="A284">
            <v>45574</v>
          </cell>
          <cell r="D284">
            <v>552</v>
          </cell>
          <cell r="E284">
            <v>294</v>
          </cell>
          <cell r="F284">
            <v>281</v>
          </cell>
        </row>
        <row r="285">
          <cell r="A285">
            <v>45575</v>
          </cell>
          <cell r="D285">
            <v>456</v>
          </cell>
          <cell r="E285">
            <v>571</v>
          </cell>
          <cell r="F285">
            <v>114</v>
          </cell>
        </row>
        <row r="286">
          <cell r="A286">
            <v>45576</v>
          </cell>
          <cell r="D286">
            <v>319</v>
          </cell>
          <cell r="E286">
            <v>571</v>
          </cell>
          <cell r="F286">
            <v>251</v>
          </cell>
        </row>
        <row r="287">
          <cell r="A287">
            <v>45577</v>
          </cell>
          <cell r="D287">
            <v>499</v>
          </cell>
          <cell r="E287">
            <v>535</v>
          </cell>
          <cell r="F287">
            <v>102</v>
          </cell>
        </row>
        <row r="288">
          <cell r="A288">
            <v>45578</v>
          </cell>
          <cell r="D288">
            <v>358</v>
          </cell>
          <cell r="E288">
            <v>629</v>
          </cell>
          <cell r="F288">
            <v>134</v>
          </cell>
        </row>
        <row r="289">
          <cell r="A289">
            <v>45579</v>
          </cell>
          <cell r="D289">
            <v>394</v>
          </cell>
          <cell r="E289">
            <v>516</v>
          </cell>
          <cell r="F289">
            <v>186</v>
          </cell>
        </row>
        <row r="290">
          <cell r="A290">
            <v>45580</v>
          </cell>
          <cell r="D290">
            <v>256</v>
          </cell>
          <cell r="E290">
            <v>726</v>
          </cell>
          <cell r="F290">
            <v>85</v>
          </cell>
        </row>
        <row r="291">
          <cell r="A291">
            <v>45581</v>
          </cell>
          <cell r="D291">
            <v>336</v>
          </cell>
          <cell r="E291">
            <v>622</v>
          </cell>
          <cell r="F291">
            <v>94</v>
          </cell>
        </row>
        <row r="292">
          <cell r="A292">
            <v>45582</v>
          </cell>
          <cell r="D292">
            <v>510</v>
          </cell>
          <cell r="E292">
            <v>303</v>
          </cell>
          <cell r="F292">
            <v>229</v>
          </cell>
        </row>
        <row r="293">
          <cell r="A293">
            <v>45583</v>
          </cell>
          <cell r="D293">
            <v>487</v>
          </cell>
          <cell r="E293">
            <v>479</v>
          </cell>
          <cell r="F293">
            <v>72</v>
          </cell>
        </row>
        <row r="294">
          <cell r="A294">
            <v>45584</v>
          </cell>
          <cell r="D294">
            <v>462</v>
          </cell>
          <cell r="E294">
            <v>462</v>
          </cell>
          <cell r="F294">
            <v>126</v>
          </cell>
        </row>
        <row r="295">
          <cell r="A295">
            <v>45585</v>
          </cell>
          <cell r="D295">
            <v>386</v>
          </cell>
          <cell r="E295">
            <v>538</v>
          </cell>
          <cell r="F295">
            <v>150</v>
          </cell>
        </row>
        <row r="296">
          <cell r="A296">
            <v>45586</v>
          </cell>
          <cell r="D296">
            <v>468</v>
          </cell>
          <cell r="E296">
            <v>481</v>
          </cell>
          <cell r="F296">
            <v>141</v>
          </cell>
        </row>
        <row r="297">
          <cell r="A297">
            <v>45587</v>
          </cell>
          <cell r="D297">
            <v>480</v>
          </cell>
          <cell r="E297">
            <v>350</v>
          </cell>
          <cell r="F297">
            <v>262</v>
          </cell>
        </row>
        <row r="298">
          <cell r="A298">
            <v>45588</v>
          </cell>
          <cell r="D298">
            <v>346</v>
          </cell>
          <cell r="E298">
            <v>522</v>
          </cell>
          <cell r="F298">
            <v>216</v>
          </cell>
        </row>
        <row r="299">
          <cell r="A299">
            <v>45589</v>
          </cell>
          <cell r="D299">
            <v>213</v>
          </cell>
          <cell r="E299">
            <v>790</v>
          </cell>
          <cell r="F299">
            <v>64</v>
          </cell>
        </row>
        <row r="300">
          <cell r="A300">
            <v>45590</v>
          </cell>
          <cell r="D300">
            <v>479</v>
          </cell>
          <cell r="E300">
            <v>491</v>
          </cell>
          <cell r="F300">
            <v>73</v>
          </cell>
        </row>
        <row r="301">
          <cell r="A301">
            <v>45591</v>
          </cell>
          <cell r="D301">
            <v>295</v>
          </cell>
          <cell r="E301">
            <v>591</v>
          </cell>
          <cell r="F301">
            <v>132</v>
          </cell>
        </row>
        <row r="302">
          <cell r="A302">
            <v>45592</v>
          </cell>
          <cell r="D302">
            <v>209</v>
          </cell>
          <cell r="E302">
            <v>550</v>
          </cell>
          <cell r="F302">
            <v>239</v>
          </cell>
        </row>
        <row r="303">
          <cell r="A303">
            <v>45593</v>
          </cell>
          <cell r="D303">
            <v>465</v>
          </cell>
          <cell r="E303">
            <v>398</v>
          </cell>
          <cell r="F303">
            <v>128</v>
          </cell>
        </row>
        <row r="304">
          <cell r="A304">
            <v>45594</v>
          </cell>
          <cell r="D304">
            <v>277</v>
          </cell>
          <cell r="E304">
            <v>526</v>
          </cell>
          <cell r="F304">
            <v>188</v>
          </cell>
        </row>
        <row r="305">
          <cell r="A305">
            <v>45595</v>
          </cell>
          <cell r="D305">
            <v>327</v>
          </cell>
          <cell r="E305">
            <v>478</v>
          </cell>
          <cell r="F305">
            <v>188</v>
          </cell>
        </row>
        <row r="306">
          <cell r="A306">
            <v>45596</v>
          </cell>
          <cell r="D306">
            <v>502</v>
          </cell>
          <cell r="E306">
            <v>292</v>
          </cell>
          <cell r="F306">
            <v>210</v>
          </cell>
        </row>
        <row r="307">
          <cell r="A307">
            <v>45597</v>
          </cell>
          <cell r="D307">
            <v>328</v>
          </cell>
          <cell r="E307">
            <v>555</v>
          </cell>
          <cell r="F307">
            <v>143</v>
          </cell>
        </row>
        <row r="308">
          <cell r="A308">
            <v>45598</v>
          </cell>
          <cell r="D308">
            <v>420</v>
          </cell>
          <cell r="E308">
            <v>421</v>
          </cell>
          <cell r="F308">
            <v>210</v>
          </cell>
        </row>
        <row r="309">
          <cell r="A309">
            <v>45599</v>
          </cell>
          <cell r="D309">
            <v>269</v>
          </cell>
          <cell r="E309">
            <v>733</v>
          </cell>
          <cell r="F309">
            <v>75</v>
          </cell>
        </row>
        <row r="310">
          <cell r="A310">
            <v>45600</v>
          </cell>
          <cell r="D310">
            <v>416</v>
          </cell>
          <cell r="E310">
            <v>550</v>
          </cell>
          <cell r="F310">
            <v>131</v>
          </cell>
        </row>
        <row r="311">
          <cell r="A311">
            <v>45601</v>
          </cell>
          <cell r="D311">
            <v>465</v>
          </cell>
          <cell r="E311">
            <v>456</v>
          </cell>
          <cell r="F311">
            <v>188</v>
          </cell>
        </row>
        <row r="312">
          <cell r="A312">
            <v>45602</v>
          </cell>
          <cell r="D312">
            <v>422</v>
          </cell>
          <cell r="E312">
            <v>468</v>
          </cell>
          <cell r="F312">
            <v>222</v>
          </cell>
        </row>
        <row r="313">
          <cell r="A313">
            <v>45603</v>
          </cell>
          <cell r="D313">
            <v>467</v>
          </cell>
          <cell r="E313">
            <v>592</v>
          </cell>
          <cell r="F313">
            <v>55</v>
          </cell>
        </row>
        <row r="314">
          <cell r="A314">
            <v>45604</v>
          </cell>
          <cell r="D314">
            <v>551</v>
          </cell>
          <cell r="E314">
            <v>342</v>
          </cell>
          <cell r="F314">
            <v>209</v>
          </cell>
        </row>
        <row r="315">
          <cell r="A315">
            <v>45605</v>
          </cell>
          <cell r="D315">
            <v>354</v>
          </cell>
          <cell r="E315">
            <v>526</v>
          </cell>
          <cell r="F315">
            <v>193</v>
          </cell>
        </row>
        <row r="316">
          <cell r="A316">
            <v>45606</v>
          </cell>
          <cell r="D316">
            <v>484</v>
          </cell>
          <cell r="E316">
            <v>349</v>
          </cell>
          <cell r="F316">
            <v>221</v>
          </cell>
        </row>
        <row r="317">
          <cell r="A317">
            <v>45607</v>
          </cell>
          <cell r="D317">
            <v>522</v>
          </cell>
          <cell r="E317">
            <v>397</v>
          </cell>
          <cell r="F317">
            <v>125</v>
          </cell>
        </row>
        <row r="318">
          <cell r="A318">
            <v>45608</v>
          </cell>
          <cell r="D318">
            <v>354</v>
          </cell>
          <cell r="E318">
            <v>555</v>
          </cell>
          <cell r="F318">
            <v>135</v>
          </cell>
        </row>
        <row r="319">
          <cell r="A319">
            <v>45609</v>
          </cell>
          <cell r="D319">
            <v>419</v>
          </cell>
          <cell r="E319">
            <v>473</v>
          </cell>
          <cell r="F319">
            <v>157</v>
          </cell>
        </row>
        <row r="320">
          <cell r="A320">
            <v>45610</v>
          </cell>
          <cell r="D320">
            <v>254</v>
          </cell>
          <cell r="E320">
            <v>710</v>
          </cell>
          <cell r="F320">
            <v>95</v>
          </cell>
        </row>
        <row r="321">
          <cell r="A321">
            <v>45611</v>
          </cell>
          <cell r="D321">
            <v>472</v>
          </cell>
          <cell r="E321">
            <v>388</v>
          </cell>
          <cell r="F321">
            <v>214</v>
          </cell>
        </row>
        <row r="322">
          <cell r="A322">
            <v>45612</v>
          </cell>
          <cell r="D322">
            <v>339</v>
          </cell>
          <cell r="E322">
            <v>591</v>
          </cell>
          <cell r="F322">
            <v>164</v>
          </cell>
        </row>
        <row r="323">
          <cell r="A323">
            <v>45613</v>
          </cell>
          <cell r="D323">
            <v>325</v>
          </cell>
          <cell r="E323">
            <v>584</v>
          </cell>
          <cell r="F323">
            <v>212</v>
          </cell>
        </row>
        <row r="324">
          <cell r="A324">
            <v>45614</v>
          </cell>
          <cell r="D324">
            <v>562</v>
          </cell>
          <cell r="E324">
            <v>403</v>
          </cell>
          <cell r="F324">
            <v>183</v>
          </cell>
        </row>
        <row r="325">
          <cell r="A325">
            <v>45615</v>
          </cell>
          <cell r="D325">
            <v>587</v>
          </cell>
          <cell r="E325">
            <v>506</v>
          </cell>
          <cell r="F325">
            <v>82</v>
          </cell>
        </row>
        <row r="326">
          <cell r="A326">
            <v>45616</v>
          </cell>
          <cell r="D326">
            <v>584</v>
          </cell>
          <cell r="E326">
            <v>454</v>
          </cell>
          <cell r="F326">
            <v>155</v>
          </cell>
        </row>
        <row r="327">
          <cell r="A327">
            <v>45617</v>
          </cell>
          <cell r="D327">
            <v>325</v>
          </cell>
          <cell r="E327">
            <v>771</v>
          </cell>
          <cell r="F327">
            <v>108</v>
          </cell>
        </row>
        <row r="328">
          <cell r="A328">
            <v>45618</v>
          </cell>
          <cell r="D328">
            <v>509</v>
          </cell>
          <cell r="E328">
            <v>607</v>
          </cell>
          <cell r="F328">
            <v>97</v>
          </cell>
        </row>
        <row r="329">
          <cell r="A329">
            <v>45619</v>
          </cell>
          <cell r="D329">
            <v>473</v>
          </cell>
          <cell r="E329">
            <v>670</v>
          </cell>
          <cell r="F329">
            <v>72</v>
          </cell>
        </row>
        <row r="330">
          <cell r="A330">
            <v>45620</v>
          </cell>
          <cell r="D330">
            <v>425</v>
          </cell>
          <cell r="E330">
            <v>609</v>
          </cell>
          <cell r="F330">
            <v>182</v>
          </cell>
        </row>
        <row r="331">
          <cell r="A331">
            <v>45621</v>
          </cell>
          <cell r="D331">
            <v>544</v>
          </cell>
          <cell r="E331">
            <v>545</v>
          </cell>
          <cell r="F331">
            <v>121</v>
          </cell>
        </row>
        <row r="332">
          <cell r="A332">
            <v>45622</v>
          </cell>
          <cell r="D332">
            <v>381</v>
          </cell>
          <cell r="E332">
            <v>717</v>
          </cell>
          <cell r="F332">
            <v>95</v>
          </cell>
        </row>
        <row r="333">
          <cell r="A333">
            <v>45623</v>
          </cell>
          <cell r="D333">
            <v>550</v>
          </cell>
          <cell r="E333">
            <v>494</v>
          </cell>
          <cell r="F333">
            <v>128</v>
          </cell>
        </row>
        <row r="334">
          <cell r="A334">
            <v>45624</v>
          </cell>
          <cell r="D334">
            <v>263</v>
          </cell>
          <cell r="E334">
            <v>826</v>
          </cell>
          <cell r="F334">
            <v>57</v>
          </cell>
        </row>
        <row r="335">
          <cell r="A335">
            <v>45625</v>
          </cell>
          <cell r="D335">
            <v>404</v>
          </cell>
          <cell r="E335">
            <v>596</v>
          </cell>
          <cell r="F335">
            <v>123</v>
          </cell>
        </row>
        <row r="336">
          <cell r="A336">
            <v>45626</v>
          </cell>
          <cell r="D336">
            <v>265</v>
          </cell>
          <cell r="E336">
            <v>564</v>
          </cell>
          <cell r="F336">
            <v>276</v>
          </cell>
        </row>
        <row r="337">
          <cell r="A337">
            <v>45627</v>
          </cell>
          <cell r="D337">
            <v>394</v>
          </cell>
          <cell r="E337">
            <v>718</v>
          </cell>
          <cell r="F337">
            <v>83</v>
          </cell>
        </row>
        <row r="338">
          <cell r="A338">
            <v>45628</v>
          </cell>
          <cell r="D338">
            <v>501</v>
          </cell>
          <cell r="E338">
            <v>455</v>
          </cell>
          <cell r="F338">
            <v>238</v>
          </cell>
        </row>
        <row r="339">
          <cell r="A339">
            <v>45629</v>
          </cell>
          <cell r="D339">
            <v>300</v>
          </cell>
          <cell r="E339">
            <v>673</v>
          </cell>
          <cell r="F339">
            <v>228</v>
          </cell>
        </row>
        <row r="340">
          <cell r="A340">
            <v>45630</v>
          </cell>
          <cell r="D340">
            <v>415</v>
          </cell>
          <cell r="E340">
            <v>611</v>
          </cell>
          <cell r="F340">
            <v>195</v>
          </cell>
        </row>
        <row r="341">
          <cell r="A341">
            <v>45631</v>
          </cell>
          <cell r="D341">
            <v>498</v>
          </cell>
          <cell r="E341">
            <v>538</v>
          </cell>
          <cell r="F341">
            <v>211</v>
          </cell>
        </row>
        <row r="342">
          <cell r="A342">
            <v>45632</v>
          </cell>
          <cell r="D342">
            <v>401</v>
          </cell>
          <cell r="E342">
            <v>642</v>
          </cell>
          <cell r="F342">
            <v>213</v>
          </cell>
        </row>
        <row r="343">
          <cell r="A343">
            <v>45633</v>
          </cell>
          <cell r="D343">
            <v>490</v>
          </cell>
          <cell r="E343">
            <v>655</v>
          </cell>
          <cell r="F343">
            <v>113</v>
          </cell>
        </row>
        <row r="344">
          <cell r="A344">
            <v>45634</v>
          </cell>
          <cell r="D344">
            <v>350</v>
          </cell>
          <cell r="E344">
            <v>588</v>
          </cell>
          <cell r="F344">
            <v>312</v>
          </cell>
        </row>
        <row r="345">
          <cell r="A345">
            <v>45635</v>
          </cell>
          <cell r="D345">
            <v>656</v>
          </cell>
          <cell r="E345">
            <v>472</v>
          </cell>
          <cell r="F345">
            <v>111</v>
          </cell>
        </row>
        <row r="346">
          <cell r="A346">
            <v>45636</v>
          </cell>
          <cell r="D346">
            <v>607</v>
          </cell>
          <cell r="E346">
            <v>316</v>
          </cell>
          <cell r="F346">
            <v>291</v>
          </cell>
        </row>
        <row r="347">
          <cell r="A347">
            <v>45637</v>
          </cell>
          <cell r="D347">
            <v>523</v>
          </cell>
          <cell r="E347">
            <v>382</v>
          </cell>
          <cell r="F347">
            <v>285</v>
          </cell>
        </row>
        <row r="348">
          <cell r="A348">
            <v>45638</v>
          </cell>
          <cell r="D348">
            <v>291</v>
          </cell>
          <cell r="E348">
            <v>783</v>
          </cell>
          <cell r="F348">
            <v>93</v>
          </cell>
        </row>
        <row r="349">
          <cell r="A349">
            <v>45639</v>
          </cell>
          <cell r="D349">
            <v>600</v>
          </cell>
          <cell r="E349">
            <v>394</v>
          </cell>
          <cell r="F349">
            <v>161</v>
          </cell>
        </row>
        <row r="350">
          <cell r="A350">
            <v>45640</v>
          </cell>
          <cell r="D350">
            <v>287</v>
          </cell>
          <cell r="E350">
            <v>735</v>
          </cell>
          <cell r="F350">
            <v>126</v>
          </cell>
        </row>
        <row r="351">
          <cell r="A351">
            <v>45641</v>
          </cell>
          <cell r="D351">
            <v>460</v>
          </cell>
          <cell r="E351">
            <v>622</v>
          </cell>
          <cell r="F351">
            <v>69</v>
          </cell>
        </row>
        <row r="352">
          <cell r="A352">
            <v>45642</v>
          </cell>
          <cell r="D352">
            <v>257</v>
          </cell>
          <cell r="E352">
            <v>833</v>
          </cell>
          <cell r="F352">
            <v>82</v>
          </cell>
        </row>
        <row r="353">
          <cell r="A353">
            <v>45643</v>
          </cell>
          <cell r="D353">
            <v>357</v>
          </cell>
          <cell r="E353">
            <v>763</v>
          </cell>
          <cell r="F353">
            <v>71</v>
          </cell>
        </row>
        <row r="354">
          <cell r="A354">
            <v>45644</v>
          </cell>
          <cell r="D354">
            <v>489</v>
          </cell>
          <cell r="E354">
            <v>562</v>
          </cell>
          <cell r="F354">
            <v>143</v>
          </cell>
        </row>
        <row r="355">
          <cell r="A355">
            <v>45645</v>
          </cell>
          <cell r="D355">
            <v>237</v>
          </cell>
          <cell r="E355">
            <v>690</v>
          </cell>
          <cell r="F355">
            <v>261</v>
          </cell>
        </row>
        <row r="356">
          <cell r="A356">
            <v>45646</v>
          </cell>
          <cell r="D356">
            <v>492</v>
          </cell>
          <cell r="E356">
            <v>517</v>
          </cell>
          <cell r="F356">
            <v>164</v>
          </cell>
        </row>
        <row r="357">
          <cell r="A357">
            <v>45647</v>
          </cell>
          <cell r="D357">
            <v>230</v>
          </cell>
          <cell r="E357">
            <v>656</v>
          </cell>
          <cell r="F357">
            <v>264</v>
          </cell>
        </row>
        <row r="358">
          <cell r="A358">
            <v>45648</v>
          </cell>
          <cell r="D358">
            <v>537</v>
          </cell>
          <cell r="E358">
            <v>515</v>
          </cell>
          <cell r="F358">
            <v>67</v>
          </cell>
        </row>
        <row r="359">
          <cell r="A359">
            <v>45649</v>
          </cell>
          <cell r="D359">
            <v>296</v>
          </cell>
          <cell r="E359">
            <v>551</v>
          </cell>
          <cell r="F359">
            <v>252</v>
          </cell>
        </row>
        <row r="360">
          <cell r="A360">
            <v>45650</v>
          </cell>
          <cell r="D360">
            <v>293</v>
          </cell>
          <cell r="E360">
            <v>555</v>
          </cell>
          <cell r="F360">
            <v>238</v>
          </cell>
        </row>
        <row r="361">
          <cell r="A361">
            <v>45651</v>
          </cell>
          <cell r="D361">
            <v>260</v>
          </cell>
          <cell r="E361">
            <v>576</v>
          </cell>
          <cell r="F361">
            <v>249</v>
          </cell>
        </row>
        <row r="362">
          <cell r="A362">
            <v>45652</v>
          </cell>
          <cell r="D362">
            <v>445</v>
          </cell>
          <cell r="E362">
            <v>566</v>
          </cell>
          <cell r="F362">
            <v>76</v>
          </cell>
        </row>
        <row r="363">
          <cell r="A363">
            <v>45653</v>
          </cell>
          <cell r="D363">
            <v>547</v>
          </cell>
          <cell r="E363">
            <v>416</v>
          </cell>
          <cell r="F363">
            <v>131</v>
          </cell>
        </row>
        <row r="364">
          <cell r="A364">
            <v>45654</v>
          </cell>
          <cell r="D364">
            <v>409</v>
          </cell>
          <cell r="E364">
            <v>576</v>
          </cell>
          <cell r="F364">
            <v>121</v>
          </cell>
        </row>
        <row r="365">
          <cell r="A365">
            <v>45655</v>
          </cell>
          <cell r="D365">
            <v>459</v>
          </cell>
          <cell r="E365">
            <v>584</v>
          </cell>
          <cell r="F365">
            <v>78</v>
          </cell>
        </row>
        <row r="366">
          <cell r="A366">
            <v>45656</v>
          </cell>
          <cell r="D366">
            <v>342</v>
          </cell>
          <cell r="E366">
            <v>741</v>
          </cell>
          <cell r="F366">
            <v>57</v>
          </cell>
        </row>
        <row r="367">
          <cell r="A367">
            <v>45657</v>
          </cell>
          <cell r="D367">
            <v>319</v>
          </cell>
          <cell r="E367">
            <v>628</v>
          </cell>
          <cell r="F367">
            <v>193</v>
          </cell>
        </row>
      </sheetData>
      <sheetData sheetId="17">
        <row r="7">
          <cell r="A7" t="str">
            <v>Etiquetas de fila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200.653305671294" createdVersion="8" refreshedVersion="8" minRefreshableVersion="3" recordCount="366" xr:uid="{C38CCAA2-DD4D-B24F-9B5B-6D1CDC2C5312}">
  <cacheSource type="worksheet">
    <worksheetSource ref="A2:AC368" sheet="Datos"/>
  </cacheSource>
  <cacheFields count="29">
    <cacheField name="RowID" numFmtId="0">
      <sharedItems containsSemiMixedTypes="0" containsString="0" containsNumber="1" containsInteger="1" minValue="1" maxValue="366"/>
    </cacheField>
    <cacheField name="Fecha" numFmtId="14">
      <sharedItems containsSemiMixedTypes="0" containsNonDate="0" containsDate="1" containsString="0" minDate="2024-01-01T00:00:00" maxDate="2025-01-01T00:00:00"/>
    </cacheField>
    <cacheField name="Año" numFmtId="0">
      <sharedItems containsSemiMixedTypes="0" containsString="0" containsNumber="1" containsInteger="1" minValue="2024" maxValue="2024"/>
    </cacheField>
    <cacheField name="M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Día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Alquiler" numFmtId="0">
      <sharedItems containsString="0" containsBlank="1" containsNumber="1" containsInteger="1" minValue="350" maxValue="350"/>
    </cacheField>
    <cacheField name="Cursos de formación" numFmtId="0">
      <sharedItems containsString="0" containsBlank="1" containsNumber="1" containsInteger="1" minValue="0" maxValue="0"/>
    </cacheField>
    <cacheField name="Transporte público" numFmtId="0">
      <sharedItems containsString="0" containsBlank="1" containsNumber="1" containsInteger="1" minValue="10" maxValue="10"/>
    </cacheField>
    <cacheField name="móvil" numFmtId="0">
      <sharedItems containsNonDate="0" containsString="0" containsBlank="1"/>
    </cacheField>
    <cacheField name="Comida" numFmtId="0">
      <sharedItems containsSemiMixedTypes="0" containsString="0" containsNumber="1" containsInteger="1" minValue="0" maxValue="0"/>
    </cacheField>
    <cacheField name="Internet y TV" numFmtId="0">
      <sharedItems containsNonDate="0" containsString="0" containsBlank="1"/>
    </cacheField>
    <cacheField name="Gastos Casa_x000a_ (productos, etc)" numFmtId="0">
      <sharedItems containsSemiMixedTypes="0" containsString="0" containsNumber="1" containsInteger="1" minValue="0" maxValue="0"/>
    </cacheField>
    <cacheField name="Ropa y calzado" numFmtId="0">
      <sharedItems containsSemiMixedTypes="0" containsString="0" containsNumber="1" containsInteger="1" minValue="0" maxValue="0"/>
    </cacheField>
    <cacheField name="Gimnasio" numFmtId="0">
      <sharedItems containsString="0" containsBlank="1" containsNumber="1" containsInteger="1" minValue="40" maxValue="40"/>
    </cacheField>
    <cacheField name="Medicamentos" numFmtId="0">
      <sharedItems containsSemiMixedTypes="0" containsString="0" containsNumber="1" containsInteger="1" minValue="0" maxValue="0"/>
    </cacheField>
    <cacheField name="Peluquería" numFmtId="0">
      <sharedItems containsSemiMixedTypes="0" containsString="0" containsNumber="1" containsInteger="1" minValue="0" maxValue="0"/>
    </cacheField>
    <cacheField name="Otros" numFmtId="0">
      <sharedItems containsSemiMixedTypes="0" containsString="0" containsNumber="1" containsInteger="1" minValue="0" maxValue="0"/>
    </cacheField>
    <cacheField name="Salario" numFmtId="0">
      <sharedItems containsString="0" containsBlank="1" containsNumber="1" containsInteger="1" minValue="1700" maxValue="1700"/>
    </cacheField>
    <cacheField name="Inversiones" numFmtId="0">
      <sharedItems containsSemiMixedTypes="0" containsString="0" containsNumber="1" containsInteger="1" minValue="0" maxValue="0"/>
    </cacheField>
    <cacheField name="Dividendos" numFmtId="0">
      <sharedItems containsSemiMixedTypes="0" containsString="0" containsNumber="1" containsInteger="1" minValue="0" maxValue="0"/>
    </cacheField>
    <cacheField name="Intereses_x000a_ (fondos inversion, etc)" numFmtId="0">
      <sharedItems containsSemiMixedTypes="0" containsString="0" containsNumber="1" containsInteger="1" minValue="0" maxValue="0"/>
    </cacheField>
    <cacheField name="Criptomonedas" numFmtId="0">
      <sharedItems containsSemiMixedTypes="0" containsString="0" containsNumber="1" containsInteger="1" minValue="0" maxValue="0"/>
    </cacheField>
    <cacheField name="Otros (Ingresos)" numFmtId="0">
      <sharedItems containsSemiMixedTypes="0" containsString="0" containsNumber="1" containsInteger="1" minValue="0" maxValue="0"/>
    </cacheField>
    <cacheField name="Gastos" numFmtId="0">
      <sharedItems containsSemiMixedTypes="0" containsString="0" containsNumber="1" containsInteger="1" minValue="0" maxValue="400"/>
    </cacheField>
    <cacheField name="Ingresos" numFmtId="0">
      <sharedItems containsSemiMixedTypes="0" containsString="0" containsNumber="1" containsInteger="1" minValue="0" maxValue="1700"/>
    </cacheField>
    <cacheField name="Meta Baja (5k)" numFmtId="0">
      <sharedItems containsSemiMixedTypes="0" containsString="0" containsNumber="1" minValue="0" maxValue="5000.1349999999884"/>
    </cacheField>
    <cacheField name="Meta Media (10k)" numFmtId="0">
      <sharedItems containsSemiMixedTypes="0" containsString="0" containsNumber="1" minValue="0" maxValue="9999.9998999999552"/>
    </cacheField>
    <cacheField name="Meta Alta (15k)" numFmtId="0">
      <sharedItems containsSemiMixedTypes="0" containsString="0" containsNumber="1" minValue="0" maxValue="14999.999850000049"/>
    </cacheField>
    <cacheField name="Saldo Actual" numFmtId="0">
      <sharedItems containsSemiMixedTypes="0" containsString="0" containsNumber="1" containsInteger="1" minValue="300" maxValue="300"/>
    </cacheField>
  </cacheFields>
  <extLst>
    <ext xmlns:x14="http://schemas.microsoft.com/office/spreadsheetml/2009/9/main" uri="{725AE2AE-9491-48be-B2B4-4EB974FC3084}">
      <x14:pivotCacheDefinition pivotCacheId="20839184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n v="1"/>
    <d v="2024-01-01T00:00:00"/>
    <n v="2024"/>
    <x v="0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0"/>
    <n v="0"/>
    <n v="0"/>
    <n v="300"/>
  </r>
  <r>
    <n v="2"/>
    <d v="2024-01-02T00:00:00"/>
    <n v="2024"/>
    <x v="0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13.699"/>
    <n v="27.397259999999999"/>
    <n v="41.095889999999997"/>
    <n v="300"/>
  </r>
  <r>
    <n v="3"/>
    <d v="2024-01-03T00:00:00"/>
    <n v="2024"/>
    <x v="0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27.398"/>
    <n v="54.794519999999999"/>
    <n v="82.191779999999994"/>
    <n v="300"/>
  </r>
  <r>
    <n v="4"/>
    <d v="2024-01-04T00:00:00"/>
    <n v="2024"/>
    <x v="0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41.097000000000001"/>
    <n v="82.191779999999994"/>
    <n v="123.28766999999999"/>
    <n v="300"/>
  </r>
  <r>
    <n v="5"/>
    <d v="2024-01-05T00:00:00"/>
    <n v="2024"/>
    <x v="0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54.795999999999999"/>
    <n v="109.58904"/>
    <n v="164.38355999999999"/>
    <n v="300"/>
  </r>
  <r>
    <n v="6"/>
    <d v="2024-01-06T00:00:00"/>
    <n v="2024"/>
    <x v="0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68.495000000000005"/>
    <n v="136.9863"/>
    <n v="205.47944999999999"/>
    <n v="300"/>
  </r>
  <r>
    <n v="7"/>
    <d v="2024-01-07T00:00:00"/>
    <n v="2024"/>
    <x v="0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82.194000000000003"/>
    <n v="164.38355999999999"/>
    <n v="246.57533999999998"/>
    <n v="300"/>
  </r>
  <r>
    <n v="8"/>
    <d v="2024-01-08T00:00:00"/>
    <n v="2024"/>
    <x v="0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95.893000000000001"/>
    <n v="191.78081999999998"/>
    <n v="287.67122999999998"/>
    <n v="300"/>
  </r>
  <r>
    <n v="9"/>
    <d v="2024-01-09T00:00:00"/>
    <n v="2024"/>
    <x v="0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109.592"/>
    <n v="219.17807999999997"/>
    <n v="328.76711999999998"/>
    <n v="300"/>
  </r>
  <r>
    <n v="10"/>
    <d v="2024-01-10T00:00:00"/>
    <n v="2024"/>
    <x v="0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123.291"/>
    <n v="246.57533999999995"/>
    <n v="369.86300999999997"/>
    <n v="300"/>
  </r>
  <r>
    <n v="11"/>
    <d v="2024-01-11T00:00:00"/>
    <n v="2024"/>
    <x v="0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136.99"/>
    <n v="273.97259999999994"/>
    <n v="410.95889999999997"/>
    <n v="300"/>
  </r>
  <r>
    <n v="12"/>
    <d v="2024-01-12T00:00:00"/>
    <n v="2024"/>
    <x v="0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150.68900000000002"/>
    <n v="301.36985999999996"/>
    <n v="452.05478999999997"/>
    <n v="300"/>
  </r>
  <r>
    <n v="13"/>
    <d v="2024-01-13T00:00:00"/>
    <n v="2024"/>
    <x v="0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164.38800000000003"/>
    <n v="328.76711999999998"/>
    <n v="493.15067999999997"/>
    <n v="300"/>
  </r>
  <r>
    <n v="14"/>
    <d v="2024-01-14T00:00:00"/>
    <n v="2024"/>
    <x v="0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178.08700000000005"/>
    <n v="356.16437999999999"/>
    <n v="534.24657000000002"/>
    <n v="300"/>
  </r>
  <r>
    <n v="15"/>
    <d v="2024-01-15T00:00:00"/>
    <n v="2024"/>
    <x v="0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191.78600000000006"/>
    <n v="383.56164000000001"/>
    <n v="575.34246000000007"/>
    <n v="300"/>
  </r>
  <r>
    <n v="16"/>
    <d v="2024-01-16T00:00:00"/>
    <n v="2024"/>
    <x v="0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205.48500000000007"/>
    <n v="410.95890000000003"/>
    <n v="616.43835000000013"/>
    <n v="300"/>
  </r>
  <r>
    <n v="17"/>
    <d v="2024-01-17T00:00:00"/>
    <n v="2024"/>
    <x v="0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219.18400000000008"/>
    <n v="438.35616000000005"/>
    <n v="657.53424000000018"/>
    <n v="300"/>
  </r>
  <r>
    <n v="18"/>
    <d v="2024-01-18T00:00:00"/>
    <n v="2024"/>
    <x v="0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232.8830000000001"/>
    <n v="465.75342000000006"/>
    <n v="698.63013000000024"/>
    <n v="300"/>
  </r>
  <r>
    <n v="19"/>
    <d v="2024-01-19T00:00:00"/>
    <n v="2024"/>
    <x v="0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246.58200000000011"/>
    <n v="493.15068000000008"/>
    <n v="739.72602000000029"/>
    <n v="300"/>
  </r>
  <r>
    <n v="20"/>
    <d v="2024-01-20T00:00:00"/>
    <n v="2024"/>
    <x v="0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260.28100000000012"/>
    <n v="520.54794000000004"/>
    <n v="780.82191000000034"/>
    <n v="300"/>
  </r>
  <r>
    <n v="21"/>
    <d v="2024-01-21T00:00:00"/>
    <n v="2024"/>
    <x v="0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273.98000000000013"/>
    <n v="547.9452"/>
    <n v="821.9178000000004"/>
    <n v="300"/>
  </r>
  <r>
    <n v="22"/>
    <d v="2024-01-22T00:00:00"/>
    <n v="2024"/>
    <x v="0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287.67900000000014"/>
    <n v="575.34245999999996"/>
    <n v="863.01369000000045"/>
    <n v="300"/>
  </r>
  <r>
    <n v="23"/>
    <d v="2024-01-23T00:00:00"/>
    <n v="2024"/>
    <x v="0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301.37800000000016"/>
    <n v="602.73971999999992"/>
    <n v="904.10958000000051"/>
    <n v="300"/>
  </r>
  <r>
    <n v="24"/>
    <d v="2024-01-24T00:00:00"/>
    <n v="2024"/>
    <x v="0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315.07700000000017"/>
    <n v="630.13697999999988"/>
    <n v="945.20547000000056"/>
    <n v="300"/>
  </r>
  <r>
    <n v="25"/>
    <d v="2024-01-25T00:00:00"/>
    <n v="2024"/>
    <x v="0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328.77600000000018"/>
    <n v="657.53423999999984"/>
    <n v="986.30136000000061"/>
    <n v="300"/>
  </r>
  <r>
    <n v="26"/>
    <d v="2024-01-26T00:00:00"/>
    <n v="2024"/>
    <x v="0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342.47500000000019"/>
    <n v="684.9314999999998"/>
    <n v="1027.3972500000007"/>
    <n v="300"/>
  </r>
  <r>
    <n v="27"/>
    <d v="2024-01-27T00:00:00"/>
    <n v="2024"/>
    <x v="0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356.17400000000021"/>
    <n v="712.32875999999976"/>
    <n v="1068.4931400000007"/>
    <n v="300"/>
  </r>
  <r>
    <n v="28"/>
    <d v="2024-01-28T00:00:00"/>
    <n v="2024"/>
    <x v="0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369.87300000000022"/>
    <n v="739.72601999999972"/>
    <n v="1109.5890300000008"/>
    <n v="300"/>
  </r>
  <r>
    <n v="29"/>
    <d v="2024-01-29T00:00:00"/>
    <n v="2024"/>
    <x v="0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383.57200000000023"/>
    <n v="767.12327999999968"/>
    <n v="1150.6849200000008"/>
    <n v="300"/>
  </r>
  <r>
    <n v="30"/>
    <d v="2024-01-30T00:00:00"/>
    <n v="2024"/>
    <x v="0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397.27100000000024"/>
    <n v="794.52053999999964"/>
    <n v="1191.7808100000009"/>
    <n v="300"/>
  </r>
  <r>
    <n v="31"/>
    <d v="2024-01-31T00:00:00"/>
    <n v="2024"/>
    <x v="0"/>
    <x v="30"/>
    <m/>
    <m/>
    <m/>
    <m/>
    <n v="0"/>
    <m/>
    <n v="0"/>
    <n v="0"/>
    <m/>
    <n v="0"/>
    <n v="0"/>
    <n v="0"/>
    <m/>
    <n v="0"/>
    <n v="0"/>
    <n v="0"/>
    <n v="0"/>
    <n v="0"/>
    <n v="0"/>
    <n v="0"/>
    <n v="410.97000000000025"/>
    <n v="821.9177999999996"/>
    <n v="1232.8767000000009"/>
    <n v="300"/>
  </r>
  <r>
    <n v="32"/>
    <d v="2024-02-01T00:00:00"/>
    <n v="2024"/>
    <x v="1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424.66900000000027"/>
    <n v="849.31505999999956"/>
    <n v="1273.972590000001"/>
    <n v="300"/>
  </r>
  <r>
    <n v="33"/>
    <d v="2024-02-02T00:00:00"/>
    <n v="2024"/>
    <x v="1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438.36800000000028"/>
    <n v="876.71231999999952"/>
    <n v="1315.068480000001"/>
    <n v="300"/>
  </r>
  <r>
    <n v="34"/>
    <d v="2024-02-03T00:00:00"/>
    <n v="2024"/>
    <x v="1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452.06700000000029"/>
    <n v="904.10957999999948"/>
    <n v="1356.1643700000011"/>
    <n v="300"/>
  </r>
  <r>
    <n v="35"/>
    <d v="2024-02-04T00:00:00"/>
    <n v="2024"/>
    <x v="1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465.7660000000003"/>
    <n v="931.50683999999944"/>
    <n v="1397.2602600000012"/>
    <n v="300"/>
  </r>
  <r>
    <n v="36"/>
    <d v="2024-02-05T00:00:00"/>
    <n v="2024"/>
    <x v="1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479.46500000000032"/>
    <n v="958.9040999999994"/>
    <n v="1438.3561500000012"/>
    <n v="300"/>
  </r>
  <r>
    <n v="37"/>
    <d v="2024-02-06T00:00:00"/>
    <n v="2024"/>
    <x v="1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493.16400000000033"/>
    <n v="986.30135999999936"/>
    <n v="1479.4520400000013"/>
    <n v="300"/>
  </r>
  <r>
    <n v="38"/>
    <d v="2024-02-07T00:00:00"/>
    <n v="2024"/>
    <x v="1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506.86300000000034"/>
    <n v="1013.6986199999993"/>
    <n v="1520.5479300000013"/>
    <n v="300"/>
  </r>
  <r>
    <n v="39"/>
    <d v="2024-02-08T00:00:00"/>
    <n v="2024"/>
    <x v="1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520.56200000000035"/>
    <n v="1041.0958799999994"/>
    <n v="1561.6438200000014"/>
    <n v="300"/>
  </r>
  <r>
    <n v="40"/>
    <d v="2024-02-09T00:00:00"/>
    <n v="2024"/>
    <x v="1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534.26100000000031"/>
    <n v="1068.4931399999994"/>
    <n v="1602.7397100000014"/>
    <n v="300"/>
  </r>
  <r>
    <n v="41"/>
    <d v="2024-02-10T00:00:00"/>
    <n v="2024"/>
    <x v="1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547.96000000000026"/>
    <n v="1095.8903999999993"/>
    <n v="1643.8356000000015"/>
    <n v="300"/>
  </r>
  <r>
    <n v="42"/>
    <d v="2024-02-11T00:00:00"/>
    <n v="2024"/>
    <x v="1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561.65900000000022"/>
    <n v="1123.2876599999993"/>
    <n v="1684.9314900000015"/>
    <n v="300"/>
  </r>
  <r>
    <n v="43"/>
    <d v="2024-02-12T00:00:00"/>
    <n v="2024"/>
    <x v="1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575.35800000000017"/>
    <n v="1150.6849199999992"/>
    <n v="1726.0273800000016"/>
    <n v="300"/>
  </r>
  <r>
    <n v="44"/>
    <d v="2024-02-13T00:00:00"/>
    <n v="2024"/>
    <x v="1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589.05700000000013"/>
    <n v="1178.0821799999992"/>
    <n v="1767.1232700000016"/>
    <n v="300"/>
  </r>
  <r>
    <n v="45"/>
    <d v="2024-02-14T00:00:00"/>
    <n v="2024"/>
    <x v="1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602.75600000000009"/>
    <n v="1205.4794399999992"/>
    <n v="1808.2191600000017"/>
    <n v="300"/>
  </r>
  <r>
    <n v="46"/>
    <d v="2024-02-15T00:00:00"/>
    <n v="2024"/>
    <x v="1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616.45500000000004"/>
    <n v="1232.8766999999991"/>
    <n v="1849.3150500000017"/>
    <n v="300"/>
  </r>
  <r>
    <n v="47"/>
    <d v="2024-02-16T00:00:00"/>
    <n v="2024"/>
    <x v="1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630.154"/>
    <n v="1260.2739599999991"/>
    <n v="1890.4109400000018"/>
    <n v="300"/>
  </r>
  <r>
    <n v="48"/>
    <d v="2024-02-17T00:00:00"/>
    <n v="2024"/>
    <x v="1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643.85299999999995"/>
    <n v="1287.671219999999"/>
    <n v="1931.5068300000019"/>
    <n v="300"/>
  </r>
  <r>
    <n v="49"/>
    <d v="2024-02-18T00:00:00"/>
    <n v="2024"/>
    <x v="1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657.55199999999991"/>
    <n v="1315.068479999999"/>
    <n v="1972.6027200000019"/>
    <n v="300"/>
  </r>
  <r>
    <n v="50"/>
    <d v="2024-02-19T00:00:00"/>
    <n v="2024"/>
    <x v="1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671.25099999999986"/>
    <n v="1342.465739999999"/>
    <n v="2013.698610000002"/>
    <n v="300"/>
  </r>
  <r>
    <n v="51"/>
    <d v="2024-02-20T00:00:00"/>
    <n v="2024"/>
    <x v="1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684.94999999999982"/>
    <n v="1369.8629999999989"/>
    <n v="2054.7945000000018"/>
    <n v="300"/>
  </r>
  <r>
    <n v="52"/>
    <d v="2024-02-21T00:00:00"/>
    <n v="2024"/>
    <x v="1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698.64899999999977"/>
    <n v="1397.2602599999989"/>
    <n v="2095.8903900000018"/>
    <n v="300"/>
  </r>
  <r>
    <n v="53"/>
    <d v="2024-02-22T00:00:00"/>
    <n v="2024"/>
    <x v="1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712.34799999999973"/>
    <n v="1424.6575199999988"/>
    <n v="2136.9862800000019"/>
    <n v="300"/>
  </r>
  <r>
    <n v="54"/>
    <d v="2024-02-23T00:00:00"/>
    <n v="2024"/>
    <x v="1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726.04699999999968"/>
    <n v="1452.0547799999988"/>
    <n v="2178.082170000002"/>
    <n v="300"/>
  </r>
  <r>
    <n v="55"/>
    <d v="2024-02-24T00:00:00"/>
    <n v="2024"/>
    <x v="1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739.74599999999964"/>
    <n v="1479.4520399999988"/>
    <n v="2219.178060000002"/>
    <n v="300"/>
  </r>
  <r>
    <n v="56"/>
    <d v="2024-02-25T00:00:00"/>
    <n v="2024"/>
    <x v="1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753.4449999999996"/>
    <n v="1506.8492999999987"/>
    <n v="2260.2739500000021"/>
    <n v="300"/>
  </r>
  <r>
    <n v="57"/>
    <d v="2024-02-26T00:00:00"/>
    <n v="2024"/>
    <x v="1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767.14399999999955"/>
    <n v="1534.2465599999987"/>
    <n v="2301.3698400000021"/>
    <n v="300"/>
  </r>
  <r>
    <n v="58"/>
    <d v="2024-02-27T00:00:00"/>
    <n v="2024"/>
    <x v="1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780.84299999999951"/>
    <n v="1561.6438199999986"/>
    <n v="2342.4657300000022"/>
    <n v="300"/>
  </r>
  <r>
    <n v="59"/>
    <d v="2024-02-28T00:00:00"/>
    <n v="2024"/>
    <x v="1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794.54199999999946"/>
    <n v="1589.0410799999986"/>
    <n v="2383.5616200000022"/>
    <n v="300"/>
  </r>
  <r>
    <n v="60"/>
    <d v="2024-02-29T00:00:00"/>
    <n v="2024"/>
    <x v="1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808.24099999999942"/>
    <n v="1616.4383399999986"/>
    <n v="2424.6575100000023"/>
    <n v="300"/>
  </r>
  <r>
    <n v="61"/>
    <d v="2024-03-01T00:00:00"/>
    <n v="2024"/>
    <x v="2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821.93999999999937"/>
    <n v="1643.8355999999985"/>
    <n v="2465.7534000000023"/>
    <n v="300"/>
  </r>
  <r>
    <n v="62"/>
    <d v="2024-03-02T00:00:00"/>
    <n v="2024"/>
    <x v="2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835.63899999999933"/>
    <n v="1671.2328599999985"/>
    <n v="2506.8492900000024"/>
    <n v="300"/>
  </r>
  <r>
    <n v="63"/>
    <d v="2024-03-03T00:00:00"/>
    <n v="2024"/>
    <x v="2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849.33799999999928"/>
    <n v="1698.6301199999984"/>
    <n v="2547.9451800000024"/>
    <n v="300"/>
  </r>
  <r>
    <n v="64"/>
    <d v="2024-03-04T00:00:00"/>
    <n v="2024"/>
    <x v="2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863.03699999999924"/>
    <n v="1726.0273799999984"/>
    <n v="2589.0410700000025"/>
    <n v="300"/>
  </r>
  <r>
    <n v="65"/>
    <d v="2024-03-05T00:00:00"/>
    <n v="2024"/>
    <x v="2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876.73599999999919"/>
    <n v="1753.4246399999984"/>
    <n v="2630.1369600000025"/>
    <n v="300"/>
  </r>
  <r>
    <n v="66"/>
    <d v="2024-03-06T00:00:00"/>
    <n v="2024"/>
    <x v="2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890.43499999999915"/>
    <n v="1780.8218999999983"/>
    <n v="2671.2328500000026"/>
    <n v="300"/>
  </r>
  <r>
    <n v="67"/>
    <d v="2024-03-07T00:00:00"/>
    <n v="2024"/>
    <x v="2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904.13399999999911"/>
    <n v="1808.2191599999983"/>
    <n v="2712.3287400000027"/>
    <n v="300"/>
  </r>
  <r>
    <n v="68"/>
    <d v="2024-03-08T00:00:00"/>
    <n v="2024"/>
    <x v="2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917.83299999999906"/>
    <n v="1835.6164199999982"/>
    <n v="2753.4246300000027"/>
    <n v="300"/>
  </r>
  <r>
    <n v="69"/>
    <d v="2024-03-09T00:00:00"/>
    <n v="2024"/>
    <x v="2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931.53199999999902"/>
    <n v="1863.0136799999982"/>
    <n v="2794.5205200000028"/>
    <n v="300"/>
  </r>
  <r>
    <n v="70"/>
    <d v="2024-03-10T00:00:00"/>
    <n v="2024"/>
    <x v="2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945.23099999999897"/>
    <n v="1890.4109399999982"/>
    <n v="2835.6164100000028"/>
    <n v="300"/>
  </r>
  <r>
    <n v="71"/>
    <d v="2024-03-11T00:00:00"/>
    <n v="2024"/>
    <x v="2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958.92999999999893"/>
    <n v="1917.8081999999981"/>
    <n v="2876.7123000000029"/>
    <n v="300"/>
  </r>
  <r>
    <n v="72"/>
    <d v="2024-03-12T00:00:00"/>
    <n v="2024"/>
    <x v="2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972.62899999999888"/>
    <n v="1945.2054599999981"/>
    <n v="2917.8081900000029"/>
    <n v="300"/>
  </r>
  <r>
    <n v="73"/>
    <d v="2024-03-13T00:00:00"/>
    <n v="2024"/>
    <x v="2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986.32799999999884"/>
    <n v="1972.602719999998"/>
    <n v="2958.904080000003"/>
    <n v="300"/>
  </r>
  <r>
    <n v="74"/>
    <d v="2024-03-14T00:00:00"/>
    <n v="2024"/>
    <x v="2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1000.0269999999988"/>
    <n v="1999.999979999998"/>
    <n v="2999.999970000003"/>
    <n v="300"/>
  </r>
  <r>
    <n v="75"/>
    <d v="2024-03-15T00:00:00"/>
    <n v="2024"/>
    <x v="2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1013.7259999999987"/>
    <n v="2027.397239999998"/>
    <n v="3041.0958600000031"/>
    <n v="300"/>
  </r>
  <r>
    <n v="76"/>
    <d v="2024-03-16T00:00:00"/>
    <n v="2024"/>
    <x v="2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1027.4249999999988"/>
    <n v="2054.7944999999982"/>
    <n v="3082.1917500000031"/>
    <n v="300"/>
  </r>
  <r>
    <n v="77"/>
    <d v="2024-03-17T00:00:00"/>
    <n v="2024"/>
    <x v="2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1041.1239999999989"/>
    <n v="2082.1917599999983"/>
    <n v="3123.2876400000032"/>
    <n v="300"/>
  </r>
  <r>
    <n v="78"/>
    <d v="2024-03-18T00:00:00"/>
    <n v="2024"/>
    <x v="2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1054.822999999999"/>
    <n v="2109.5890199999985"/>
    <n v="3164.3835300000032"/>
    <n v="300"/>
  </r>
  <r>
    <n v="79"/>
    <d v="2024-03-19T00:00:00"/>
    <n v="2024"/>
    <x v="2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1068.521999999999"/>
    <n v="2136.9862799999987"/>
    <n v="3205.4794200000033"/>
    <n v="300"/>
  </r>
  <r>
    <n v="80"/>
    <d v="2024-03-20T00:00:00"/>
    <n v="2024"/>
    <x v="2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1082.2209999999991"/>
    <n v="2164.3835399999989"/>
    <n v="3246.5753100000034"/>
    <n v="300"/>
  </r>
  <r>
    <n v="81"/>
    <d v="2024-03-21T00:00:00"/>
    <n v="2024"/>
    <x v="2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1095.9199999999992"/>
    <n v="2191.7807999999991"/>
    <n v="3287.6712000000034"/>
    <n v="300"/>
  </r>
  <r>
    <n v="82"/>
    <d v="2024-03-22T00:00:00"/>
    <n v="2024"/>
    <x v="2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1109.6189999999992"/>
    <n v="2219.1780599999993"/>
    <n v="3328.7670900000035"/>
    <n v="300"/>
  </r>
  <r>
    <n v="83"/>
    <d v="2024-03-23T00:00:00"/>
    <n v="2024"/>
    <x v="2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1123.3179999999993"/>
    <n v="2246.5753199999995"/>
    <n v="3369.8629800000035"/>
    <n v="300"/>
  </r>
  <r>
    <n v="84"/>
    <d v="2024-03-24T00:00:00"/>
    <n v="2024"/>
    <x v="2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1137.0169999999994"/>
    <n v="2273.9725799999997"/>
    <n v="3410.9588700000036"/>
    <n v="300"/>
  </r>
  <r>
    <n v="85"/>
    <d v="2024-03-25T00:00:00"/>
    <n v="2024"/>
    <x v="2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1150.7159999999994"/>
    <n v="2301.3698399999998"/>
    <n v="3452.0547600000036"/>
    <n v="300"/>
  </r>
  <r>
    <n v="86"/>
    <d v="2024-03-26T00:00:00"/>
    <n v="2024"/>
    <x v="2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1164.4149999999995"/>
    <n v="2328.7671"/>
    <n v="3493.1506500000037"/>
    <n v="300"/>
  </r>
  <r>
    <n v="87"/>
    <d v="2024-03-27T00:00:00"/>
    <n v="2024"/>
    <x v="2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1178.1139999999996"/>
    <n v="2356.1643600000002"/>
    <n v="3534.2465400000037"/>
    <n v="300"/>
  </r>
  <r>
    <n v="88"/>
    <d v="2024-03-28T00:00:00"/>
    <n v="2024"/>
    <x v="2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1191.8129999999996"/>
    <n v="2383.5616200000004"/>
    <n v="3575.3424300000038"/>
    <n v="300"/>
  </r>
  <r>
    <n v="89"/>
    <d v="2024-03-29T00:00:00"/>
    <n v="2024"/>
    <x v="2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1205.5119999999997"/>
    <n v="2410.9588800000006"/>
    <n v="3616.4383200000038"/>
    <n v="300"/>
  </r>
  <r>
    <n v="90"/>
    <d v="2024-03-30T00:00:00"/>
    <n v="2024"/>
    <x v="2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1219.2109999999998"/>
    <n v="2438.3561400000008"/>
    <n v="3657.5342100000039"/>
    <n v="300"/>
  </r>
  <r>
    <n v="91"/>
    <d v="2024-03-31T00:00:00"/>
    <n v="2024"/>
    <x v="2"/>
    <x v="30"/>
    <m/>
    <m/>
    <m/>
    <m/>
    <n v="0"/>
    <m/>
    <n v="0"/>
    <n v="0"/>
    <m/>
    <n v="0"/>
    <n v="0"/>
    <n v="0"/>
    <m/>
    <n v="0"/>
    <n v="0"/>
    <n v="0"/>
    <n v="0"/>
    <n v="0"/>
    <n v="0"/>
    <n v="0"/>
    <n v="1232.9099999999999"/>
    <n v="2465.753400000001"/>
    <n v="3698.6301000000039"/>
    <n v="300"/>
  </r>
  <r>
    <n v="92"/>
    <d v="2024-04-01T00:00:00"/>
    <n v="2024"/>
    <x v="3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1246.6089999999999"/>
    <n v="2493.1506600000012"/>
    <n v="3739.725990000004"/>
    <n v="300"/>
  </r>
  <r>
    <n v="93"/>
    <d v="2024-04-02T00:00:00"/>
    <n v="2024"/>
    <x v="3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1260.308"/>
    <n v="2520.5479200000013"/>
    <n v="3780.8218800000041"/>
    <n v="300"/>
  </r>
  <r>
    <n v="94"/>
    <d v="2024-04-03T00:00:00"/>
    <n v="2024"/>
    <x v="3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1274.0070000000001"/>
    <n v="2547.9451800000015"/>
    <n v="3821.9177700000041"/>
    <n v="300"/>
  </r>
  <r>
    <n v="95"/>
    <d v="2024-04-04T00:00:00"/>
    <n v="2024"/>
    <x v="3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1287.7060000000001"/>
    <n v="2575.3424400000017"/>
    <n v="3863.0136600000042"/>
    <n v="300"/>
  </r>
  <r>
    <n v="96"/>
    <d v="2024-04-05T00:00:00"/>
    <n v="2024"/>
    <x v="3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1301.4050000000002"/>
    <n v="2602.7397000000019"/>
    <n v="3904.1095500000042"/>
    <n v="300"/>
  </r>
  <r>
    <n v="97"/>
    <d v="2024-04-06T00:00:00"/>
    <n v="2024"/>
    <x v="3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1315.1040000000003"/>
    <n v="2630.1369600000021"/>
    <n v="3945.2054400000043"/>
    <n v="300"/>
  </r>
  <r>
    <n v="98"/>
    <d v="2024-04-07T00:00:00"/>
    <n v="2024"/>
    <x v="3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1328.8030000000003"/>
    <n v="2657.5342200000023"/>
    <n v="3986.3013300000043"/>
    <n v="300"/>
  </r>
  <r>
    <n v="99"/>
    <d v="2024-04-08T00:00:00"/>
    <n v="2024"/>
    <x v="3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1342.5020000000004"/>
    <n v="2684.9314800000025"/>
    <n v="4027.3972200000044"/>
    <n v="300"/>
  </r>
  <r>
    <n v="100"/>
    <d v="2024-04-09T00:00:00"/>
    <n v="2024"/>
    <x v="3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1356.2010000000005"/>
    <n v="2712.3287400000027"/>
    <n v="4068.4931100000044"/>
    <n v="300"/>
  </r>
  <r>
    <n v="101"/>
    <d v="2024-04-10T00:00:00"/>
    <n v="2024"/>
    <x v="3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1369.9000000000005"/>
    <n v="2739.7260000000028"/>
    <n v="4109.5890000000045"/>
    <n v="300"/>
  </r>
  <r>
    <n v="102"/>
    <d v="2024-04-11T00:00:00"/>
    <n v="2024"/>
    <x v="3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1383.5990000000006"/>
    <n v="2767.123260000003"/>
    <n v="4150.6848900000041"/>
    <n v="300"/>
  </r>
  <r>
    <n v="103"/>
    <d v="2024-04-12T00:00:00"/>
    <n v="2024"/>
    <x v="3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1397.2980000000007"/>
    <n v="2794.5205200000032"/>
    <n v="4191.7807800000037"/>
    <n v="300"/>
  </r>
  <r>
    <n v="104"/>
    <d v="2024-04-13T00:00:00"/>
    <n v="2024"/>
    <x v="3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1410.9970000000008"/>
    <n v="2821.9177800000034"/>
    <n v="4232.8766700000033"/>
    <n v="300"/>
  </r>
  <r>
    <n v="105"/>
    <d v="2024-04-14T00:00:00"/>
    <n v="2024"/>
    <x v="3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1424.6960000000008"/>
    <n v="2849.3150400000036"/>
    <n v="4273.9725600000029"/>
    <n v="300"/>
  </r>
  <r>
    <n v="106"/>
    <d v="2024-04-15T00:00:00"/>
    <n v="2024"/>
    <x v="3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1438.3950000000009"/>
    <n v="2876.7123000000038"/>
    <n v="4315.0684500000025"/>
    <n v="300"/>
  </r>
  <r>
    <n v="107"/>
    <d v="2024-04-16T00:00:00"/>
    <n v="2024"/>
    <x v="3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1452.094000000001"/>
    <n v="2904.109560000004"/>
    <n v="4356.1643400000021"/>
    <n v="300"/>
  </r>
  <r>
    <n v="108"/>
    <d v="2024-04-17T00:00:00"/>
    <n v="2024"/>
    <x v="3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1465.793000000001"/>
    <n v="2931.5068200000042"/>
    <n v="4397.2602300000017"/>
    <n v="300"/>
  </r>
  <r>
    <n v="109"/>
    <d v="2024-04-18T00:00:00"/>
    <n v="2024"/>
    <x v="3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1479.4920000000011"/>
    <n v="2958.9040800000043"/>
    <n v="4438.3561200000013"/>
    <n v="300"/>
  </r>
  <r>
    <n v="110"/>
    <d v="2024-04-19T00:00:00"/>
    <n v="2024"/>
    <x v="3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1493.1910000000012"/>
    <n v="2986.3013400000045"/>
    <n v="4479.4520100000009"/>
    <n v="300"/>
  </r>
  <r>
    <n v="111"/>
    <d v="2024-04-20T00:00:00"/>
    <n v="2024"/>
    <x v="3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1506.8900000000012"/>
    <n v="3013.6986000000047"/>
    <n v="4520.5479000000005"/>
    <n v="300"/>
  </r>
  <r>
    <n v="112"/>
    <d v="2024-04-21T00:00:00"/>
    <n v="2024"/>
    <x v="3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1520.5890000000013"/>
    <n v="3041.0958600000049"/>
    <n v="4561.6437900000001"/>
    <n v="300"/>
  </r>
  <r>
    <n v="113"/>
    <d v="2024-04-22T00:00:00"/>
    <n v="2024"/>
    <x v="3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1534.2880000000014"/>
    <n v="3068.4931200000051"/>
    <n v="4602.7396799999997"/>
    <n v="300"/>
  </r>
  <r>
    <n v="114"/>
    <d v="2024-04-23T00:00:00"/>
    <n v="2024"/>
    <x v="3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1547.9870000000014"/>
    <n v="3095.8903800000053"/>
    <n v="4643.8355699999993"/>
    <n v="300"/>
  </r>
  <r>
    <n v="115"/>
    <d v="2024-04-24T00:00:00"/>
    <n v="2024"/>
    <x v="3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1561.6860000000015"/>
    <n v="3123.2876400000055"/>
    <n v="4684.9314599999989"/>
    <n v="300"/>
  </r>
  <r>
    <n v="116"/>
    <d v="2024-04-25T00:00:00"/>
    <n v="2024"/>
    <x v="3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1575.3850000000016"/>
    <n v="3150.6849000000057"/>
    <n v="4726.0273499999985"/>
    <n v="300"/>
  </r>
  <r>
    <n v="117"/>
    <d v="2024-04-26T00:00:00"/>
    <n v="2024"/>
    <x v="3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1589.0840000000017"/>
    <n v="3178.0821600000058"/>
    <n v="4767.1232399999981"/>
    <n v="300"/>
  </r>
  <r>
    <n v="118"/>
    <d v="2024-04-27T00:00:00"/>
    <n v="2024"/>
    <x v="3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1602.7830000000017"/>
    <n v="3205.479420000006"/>
    <n v="4808.2191299999977"/>
    <n v="300"/>
  </r>
  <r>
    <n v="119"/>
    <d v="2024-04-28T00:00:00"/>
    <n v="2024"/>
    <x v="3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1616.4820000000018"/>
    <n v="3232.8766800000062"/>
    <n v="4849.3150199999973"/>
    <n v="300"/>
  </r>
  <r>
    <n v="120"/>
    <d v="2024-04-29T00:00:00"/>
    <n v="2024"/>
    <x v="3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1630.1810000000019"/>
    <n v="3260.2739400000064"/>
    <n v="4890.4109099999969"/>
    <n v="300"/>
  </r>
  <r>
    <n v="121"/>
    <d v="2024-04-30T00:00:00"/>
    <n v="2024"/>
    <x v="3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1643.8800000000019"/>
    <n v="3287.6712000000066"/>
    <n v="4931.5067999999965"/>
    <n v="300"/>
  </r>
  <r>
    <n v="122"/>
    <d v="2024-05-01T00:00:00"/>
    <n v="2024"/>
    <x v="4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1657.579000000002"/>
    <n v="3315.0684600000068"/>
    <n v="4972.6026899999961"/>
    <n v="300"/>
  </r>
  <r>
    <n v="123"/>
    <d v="2024-05-02T00:00:00"/>
    <n v="2024"/>
    <x v="4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1671.2780000000021"/>
    <n v="3342.465720000007"/>
    <n v="5013.6985799999957"/>
    <n v="300"/>
  </r>
  <r>
    <n v="124"/>
    <d v="2024-05-03T00:00:00"/>
    <n v="2024"/>
    <x v="4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1684.9770000000021"/>
    <n v="3369.8629800000072"/>
    <n v="5054.7944699999953"/>
    <n v="300"/>
  </r>
  <r>
    <n v="125"/>
    <d v="2024-05-04T00:00:00"/>
    <n v="2024"/>
    <x v="4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1698.6760000000022"/>
    <n v="3397.2602400000073"/>
    <n v="5095.8903599999949"/>
    <n v="300"/>
  </r>
  <r>
    <n v="126"/>
    <d v="2024-05-05T00:00:00"/>
    <n v="2024"/>
    <x v="4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1712.3750000000023"/>
    <n v="3424.6575000000075"/>
    <n v="5136.9862499999945"/>
    <n v="300"/>
  </r>
  <r>
    <n v="127"/>
    <d v="2024-05-06T00:00:00"/>
    <n v="2024"/>
    <x v="4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1726.0740000000023"/>
    <n v="3452.0547600000077"/>
    <n v="5178.0821399999941"/>
    <n v="300"/>
  </r>
  <r>
    <n v="128"/>
    <d v="2024-05-07T00:00:00"/>
    <n v="2024"/>
    <x v="4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1739.7730000000024"/>
    <n v="3479.4520200000079"/>
    <n v="5219.1780299999937"/>
    <n v="300"/>
  </r>
  <r>
    <n v="129"/>
    <d v="2024-05-08T00:00:00"/>
    <n v="2024"/>
    <x v="4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1753.4720000000025"/>
    <n v="3506.8492800000081"/>
    <n v="5260.2739199999933"/>
    <n v="300"/>
  </r>
  <r>
    <n v="130"/>
    <d v="2024-05-09T00:00:00"/>
    <n v="2024"/>
    <x v="4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1767.1710000000026"/>
    <n v="3534.2465400000083"/>
    <n v="5301.3698099999929"/>
    <n v="300"/>
  </r>
  <r>
    <n v="131"/>
    <d v="2024-05-10T00:00:00"/>
    <n v="2024"/>
    <x v="4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1780.8700000000026"/>
    <n v="3561.6438000000085"/>
    <n v="5342.4656999999925"/>
    <n v="300"/>
  </r>
  <r>
    <n v="132"/>
    <d v="2024-05-11T00:00:00"/>
    <n v="2024"/>
    <x v="4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1794.5690000000027"/>
    <n v="3589.0410600000087"/>
    <n v="5383.5615899999921"/>
    <n v="300"/>
  </r>
  <r>
    <n v="133"/>
    <d v="2024-05-12T00:00:00"/>
    <n v="2024"/>
    <x v="4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1808.2680000000028"/>
    <n v="3616.4383200000088"/>
    <n v="5424.6574799999917"/>
    <n v="300"/>
  </r>
  <r>
    <n v="134"/>
    <d v="2024-05-13T00:00:00"/>
    <n v="2024"/>
    <x v="4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1821.9670000000028"/>
    <n v="3643.835580000009"/>
    <n v="5465.7533699999913"/>
    <n v="300"/>
  </r>
  <r>
    <n v="135"/>
    <d v="2024-05-14T00:00:00"/>
    <n v="2024"/>
    <x v="4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1835.6660000000029"/>
    <n v="3671.2328400000092"/>
    <n v="5506.8492599999909"/>
    <n v="300"/>
  </r>
  <r>
    <n v="136"/>
    <d v="2024-05-15T00:00:00"/>
    <n v="2024"/>
    <x v="4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1849.365000000003"/>
    <n v="3698.6301000000094"/>
    <n v="5547.9451499999905"/>
    <n v="300"/>
  </r>
  <r>
    <n v="137"/>
    <d v="2024-05-16T00:00:00"/>
    <n v="2024"/>
    <x v="4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1863.064000000003"/>
    <n v="3726.0273600000096"/>
    <n v="5589.0410399999901"/>
    <n v="300"/>
  </r>
  <r>
    <n v="138"/>
    <d v="2024-05-17T00:00:00"/>
    <n v="2024"/>
    <x v="4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1876.7630000000031"/>
    <n v="3753.4246200000098"/>
    <n v="5630.1369299999897"/>
    <n v="300"/>
  </r>
  <r>
    <n v="139"/>
    <d v="2024-05-18T00:00:00"/>
    <n v="2024"/>
    <x v="4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1890.4620000000032"/>
    <n v="3780.82188000001"/>
    <n v="5671.2328199999893"/>
    <n v="300"/>
  </r>
  <r>
    <n v="140"/>
    <d v="2024-05-19T00:00:00"/>
    <n v="2024"/>
    <x v="4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1904.1610000000032"/>
    <n v="3808.2191400000102"/>
    <n v="5712.3287099999889"/>
    <n v="300"/>
  </r>
  <r>
    <n v="141"/>
    <d v="2024-05-20T00:00:00"/>
    <n v="2024"/>
    <x v="4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1917.8600000000033"/>
    <n v="3835.6164000000103"/>
    <n v="5753.4245999999885"/>
    <n v="300"/>
  </r>
  <r>
    <n v="142"/>
    <d v="2024-05-21T00:00:00"/>
    <n v="2024"/>
    <x v="4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1931.5590000000034"/>
    <n v="3863.0136600000105"/>
    <n v="5794.5204899999881"/>
    <n v="300"/>
  </r>
  <r>
    <n v="143"/>
    <d v="2024-05-22T00:00:00"/>
    <n v="2024"/>
    <x v="4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1945.2580000000034"/>
    <n v="3890.4109200000107"/>
    <n v="5835.6163799999877"/>
    <n v="300"/>
  </r>
  <r>
    <n v="144"/>
    <d v="2024-05-23T00:00:00"/>
    <n v="2024"/>
    <x v="4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1958.9570000000035"/>
    <n v="3917.8081800000109"/>
    <n v="5876.7122699999873"/>
    <n v="300"/>
  </r>
  <r>
    <n v="145"/>
    <d v="2024-05-24T00:00:00"/>
    <n v="2024"/>
    <x v="4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1972.6560000000036"/>
    <n v="3945.2054400000111"/>
    <n v="5917.8081599999869"/>
    <n v="300"/>
  </r>
  <r>
    <n v="146"/>
    <d v="2024-05-25T00:00:00"/>
    <n v="2024"/>
    <x v="4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1986.3550000000037"/>
    <n v="3972.6027000000113"/>
    <n v="5958.9040499999865"/>
    <n v="300"/>
  </r>
  <r>
    <n v="147"/>
    <d v="2024-05-26T00:00:00"/>
    <n v="2024"/>
    <x v="4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2000.0540000000037"/>
    <n v="3999.9999600000115"/>
    <n v="5999.9999399999861"/>
    <n v="300"/>
  </r>
  <r>
    <n v="148"/>
    <d v="2024-05-27T00:00:00"/>
    <n v="2024"/>
    <x v="4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2013.7530000000038"/>
    <n v="4027.3972200000117"/>
    <n v="6041.0958299999857"/>
    <n v="300"/>
  </r>
  <r>
    <n v="149"/>
    <d v="2024-05-28T00:00:00"/>
    <n v="2024"/>
    <x v="4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2027.4520000000039"/>
    <n v="4054.7944800000118"/>
    <n v="6082.1917199999853"/>
    <n v="300"/>
  </r>
  <r>
    <n v="150"/>
    <d v="2024-05-29T00:00:00"/>
    <n v="2024"/>
    <x v="4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2041.1510000000039"/>
    <n v="4082.191740000012"/>
    <n v="6123.2876099999849"/>
    <n v="300"/>
  </r>
  <r>
    <n v="151"/>
    <d v="2024-05-30T00:00:00"/>
    <n v="2024"/>
    <x v="4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2054.850000000004"/>
    <n v="4109.5890000000118"/>
    <n v="6164.3834999999845"/>
    <n v="300"/>
  </r>
  <r>
    <n v="152"/>
    <d v="2024-05-31T00:00:00"/>
    <n v="2024"/>
    <x v="4"/>
    <x v="30"/>
    <m/>
    <m/>
    <m/>
    <m/>
    <n v="0"/>
    <m/>
    <n v="0"/>
    <n v="0"/>
    <m/>
    <n v="0"/>
    <n v="0"/>
    <n v="0"/>
    <m/>
    <n v="0"/>
    <n v="0"/>
    <n v="0"/>
    <n v="0"/>
    <n v="0"/>
    <n v="0"/>
    <n v="0"/>
    <n v="2068.5490000000041"/>
    <n v="4136.9862600000115"/>
    <n v="6205.4793899999841"/>
    <n v="300"/>
  </r>
  <r>
    <n v="153"/>
    <d v="2024-06-01T00:00:00"/>
    <n v="2024"/>
    <x v="5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2082.2480000000041"/>
    <n v="4164.3835200000112"/>
    <n v="6246.5752799999836"/>
    <n v="300"/>
  </r>
  <r>
    <n v="154"/>
    <d v="2024-06-02T00:00:00"/>
    <n v="2024"/>
    <x v="5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2095.9470000000042"/>
    <n v="4191.780780000011"/>
    <n v="6287.6711699999832"/>
    <n v="300"/>
  </r>
  <r>
    <n v="155"/>
    <d v="2024-06-03T00:00:00"/>
    <n v="2024"/>
    <x v="5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2109.6460000000043"/>
    <n v="4219.1780400000107"/>
    <n v="6328.7670599999828"/>
    <n v="300"/>
  </r>
  <r>
    <n v="156"/>
    <d v="2024-06-04T00:00:00"/>
    <n v="2024"/>
    <x v="5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2123.3450000000043"/>
    <n v="4246.5753000000104"/>
    <n v="6369.8629499999824"/>
    <n v="300"/>
  </r>
  <r>
    <n v="157"/>
    <d v="2024-06-05T00:00:00"/>
    <n v="2024"/>
    <x v="5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2137.0440000000044"/>
    <n v="4273.9725600000102"/>
    <n v="6410.958839999982"/>
    <n v="300"/>
  </r>
  <r>
    <n v="158"/>
    <d v="2024-06-06T00:00:00"/>
    <n v="2024"/>
    <x v="5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2150.7430000000045"/>
    <n v="4301.3698200000099"/>
    <n v="6452.0547299999816"/>
    <n v="300"/>
  </r>
  <r>
    <n v="159"/>
    <d v="2024-06-07T00:00:00"/>
    <n v="2024"/>
    <x v="5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2164.4420000000046"/>
    <n v="4328.7670800000096"/>
    <n v="6493.1506199999812"/>
    <n v="300"/>
  </r>
  <r>
    <n v="160"/>
    <d v="2024-06-08T00:00:00"/>
    <n v="2024"/>
    <x v="5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2178.1410000000046"/>
    <n v="4356.1643400000094"/>
    <n v="6534.2465099999808"/>
    <n v="300"/>
  </r>
  <r>
    <n v="161"/>
    <d v="2024-06-09T00:00:00"/>
    <n v="2024"/>
    <x v="5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2191.8400000000047"/>
    <n v="4383.5616000000091"/>
    <n v="6575.3423999999804"/>
    <n v="300"/>
  </r>
  <r>
    <n v="162"/>
    <d v="2024-06-10T00:00:00"/>
    <n v="2024"/>
    <x v="5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2205.5390000000048"/>
    <n v="4410.9588600000088"/>
    <n v="6616.43828999998"/>
    <n v="300"/>
  </r>
  <r>
    <n v="163"/>
    <d v="2024-06-11T00:00:00"/>
    <n v="2024"/>
    <x v="5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2219.2380000000048"/>
    <n v="4438.3561200000086"/>
    <n v="6657.5341799999796"/>
    <n v="300"/>
  </r>
  <r>
    <n v="164"/>
    <d v="2024-06-12T00:00:00"/>
    <n v="2024"/>
    <x v="5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2232.9370000000049"/>
    <n v="4465.7533800000083"/>
    <n v="6698.6300699999792"/>
    <n v="300"/>
  </r>
  <r>
    <n v="165"/>
    <d v="2024-06-13T00:00:00"/>
    <n v="2024"/>
    <x v="5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2246.636000000005"/>
    <n v="4493.150640000008"/>
    <n v="6739.7259599999788"/>
    <n v="300"/>
  </r>
  <r>
    <n v="166"/>
    <d v="2024-06-14T00:00:00"/>
    <n v="2024"/>
    <x v="5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2260.335000000005"/>
    <n v="4520.5479000000078"/>
    <n v="6780.8218499999784"/>
    <n v="300"/>
  </r>
  <r>
    <n v="167"/>
    <d v="2024-06-15T00:00:00"/>
    <n v="2024"/>
    <x v="5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2274.0340000000051"/>
    <n v="4547.9451600000075"/>
    <n v="6821.917739999978"/>
    <n v="300"/>
  </r>
  <r>
    <n v="168"/>
    <d v="2024-06-16T00:00:00"/>
    <n v="2024"/>
    <x v="5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2287.7330000000052"/>
    <n v="4575.3424200000072"/>
    <n v="6863.0136299999776"/>
    <n v="300"/>
  </r>
  <r>
    <n v="169"/>
    <d v="2024-06-17T00:00:00"/>
    <n v="2024"/>
    <x v="5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2301.4320000000052"/>
    <n v="4602.739680000007"/>
    <n v="6904.1095199999772"/>
    <n v="300"/>
  </r>
  <r>
    <n v="170"/>
    <d v="2024-06-18T00:00:00"/>
    <n v="2024"/>
    <x v="5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2315.1310000000053"/>
    <n v="4630.1369400000067"/>
    <n v="6945.2054099999768"/>
    <n v="300"/>
  </r>
  <r>
    <n v="171"/>
    <d v="2024-06-19T00:00:00"/>
    <n v="2024"/>
    <x v="5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2328.8300000000054"/>
    <n v="4657.5342000000064"/>
    <n v="6986.3012999999764"/>
    <n v="300"/>
  </r>
  <r>
    <n v="172"/>
    <d v="2024-06-20T00:00:00"/>
    <n v="2024"/>
    <x v="5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2342.5290000000055"/>
    <n v="4684.9314600000062"/>
    <n v="7027.397189999976"/>
    <n v="300"/>
  </r>
  <r>
    <n v="173"/>
    <d v="2024-06-21T00:00:00"/>
    <n v="2024"/>
    <x v="5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2356.2280000000055"/>
    <n v="4712.3287200000059"/>
    <n v="7068.4930799999756"/>
    <n v="300"/>
  </r>
  <r>
    <n v="174"/>
    <d v="2024-06-22T00:00:00"/>
    <n v="2024"/>
    <x v="5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2369.9270000000056"/>
    <n v="4739.7259800000056"/>
    <n v="7109.5889699999752"/>
    <n v="300"/>
  </r>
  <r>
    <n v="175"/>
    <d v="2024-06-23T00:00:00"/>
    <n v="2024"/>
    <x v="5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2383.6260000000057"/>
    <n v="4767.1232400000054"/>
    <n v="7150.6848599999748"/>
    <n v="300"/>
  </r>
  <r>
    <n v="176"/>
    <d v="2024-06-24T00:00:00"/>
    <n v="2024"/>
    <x v="5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2397.3250000000057"/>
    <n v="4794.5205000000051"/>
    <n v="7191.7807499999744"/>
    <n v="300"/>
  </r>
  <r>
    <n v="177"/>
    <d v="2024-06-25T00:00:00"/>
    <n v="2024"/>
    <x v="5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2411.0240000000058"/>
    <n v="4821.9177600000048"/>
    <n v="7232.876639999974"/>
    <n v="300"/>
  </r>
  <r>
    <n v="178"/>
    <d v="2024-06-26T00:00:00"/>
    <n v="2024"/>
    <x v="5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2424.7230000000059"/>
    <n v="4849.3150200000046"/>
    <n v="7273.9725299999736"/>
    <n v="300"/>
  </r>
  <r>
    <n v="179"/>
    <d v="2024-06-27T00:00:00"/>
    <n v="2024"/>
    <x v="5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2438.4220000000059"/>
    <n v="4876.7122800000043"/>
    <n v="7315.0684199999732"/>
    <n v="300"/>
  </r>
  <r>
    <n v="180"/>
    <d v="2024-06-28T00:00:00"/>
    <n v="2024"/>
    <x v="5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2452.121000000006"/>
    <n v="4904.109540000004"/>
    <n v="7356.1643099999728"/>
    <n v="300"/>
  </r>
  <r>
    <n v="181"/>
    <d v="2024-06-29T00:00:00"/>
    <n v="2024"/>
    <x v="5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2465.8200000000061"/>
    <n v="4931.5068000000038"/>
    <n v="7397.2601999999724"/>
    <n v="300"/>
  </r>
  <r>
    <n v="182"/>
    <d v="2024-06-30T00:00:00"/>
    <n v="2024"/>
    <x v="5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2479.5190000000061"/>
    <n v="4958.9040600000035"/>
    <n v="7438.356089999972"/>
    <n v="300"/>
  </r>
  <r>
    <n v="183"/>
    <d v="2024-07-01T00:00:00"/>
    <n v="2024"/>
    <x v="6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2493.2180000000062"/>
    <n v="4986.3013200000032"/>
    <n v="7479.4519799999716"/>
    <n v="300"/>
  </r>
  <r>
    <n v="184"/>
    <d v="2024-07-02T00:00:00"/>
    <n v="2024"/>
    <x v="6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2506.9170000000063"/>
    <n v="5013.6985800000029"/>
    <n v="7520.5478699999712"/>
    <n v="300"/>
  </r>
  <r>
    <n v="185"/>
    <d v="2024-07-03T00:00:00"/>
    <n v="2024"/>
    <x v="6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2520.6160000000064"/>
    <n v="5041.0958400000027"/>
    <n v="7561.6437599999708"/>
    <n v="300"/>
  </r>
  <r>
    <n v="186"/>
    <d v="2024-07-04T00:00:00"/>
    <n v="2024"/>
    <x v="6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2534.3150000000064"/>
    <n v="5068.4931000000024"/>
    <n v="7602.7396499999704"/>
    <n v="300"/>
  </r>
  <r>
    <n v="187"/>
    <d v="2024-07-05T00:00:00"/>
    <n v="2024"/>
    <x v="6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2548.0140000000065"/>
    <n v="5095.8903600000021"/>
    <n v="7643.83553999997"/>
    <n v="300"/>
  </r>
  <r>
    <n v="188"/>
    <d v="2024-07-06T00:00:00"/>
    <n v="2024"/>
    <x v="6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2561.7130000000066"/>
    <n v="5123.2876200000019"/>
    <n v="7684.9314299999696"/>
    <n v="300"/>
  </r>
  <r>
    <n v="189"/>
    <d v="2024-07-07T00:00:00"/>
    <n v="2024"/>
    <x v="6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2575.4120000000066"/>
    <n v="5150.6848800000016"/>
    <n v="7726.0273199999692"/>
    <n v="300"/>
  </r>
  <r>
    <n v="190"/>
    <d v="2024-07-08T00:00:00"/>
    <n v="2024"/>
    <x v="6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2589.1110000000067"/>
    <n v="5178.0821400000013"/>
    <n v="7767.1232099999688"/>
    <n v="300"/>
  </r>
  <r>
    <n v="191"/>
    <d v="2024-07-09T00:00:00"/>
    <n v="2024"/>
    <x v="6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2602.8100000000068"/>
    <n v="5205.4794000000011"/>
    <n v="7808.2190999999684"/>
    <n v="300"/>
  </r>
  <r>
    <n v="192"/>
    <d v="2024-07-10T00:00:00"/>
    <n v="2024"/>
    <x v="6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2616.5090000000068"/>
    <n v="5232.8766600000008"/>
    <n v="7849.314989999968"/>
    <n v="300"/>
  </r>
  <r>
    <n v="193"/>
    <d v="2024-07-11T00:00:00"/>
    <n v="2024"/>
    <x v="6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2630.2080000000069"/>
    <n v="5260.2739200000005"/>
    <n v="7890.4108799999676"/>
    <n v="300"/>
  </r>
  <r>
    <n v="194"/>
    <d v="2024-07-12T00:00:00"/>
    <n v="2024"/>
    <x v="6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2643.907000000007"/>
    <n v="5287.6711800000003"/>
    <n v="7931.5067699999672"/>
    <n v="300"/>
  </r>
  <r>
    <n v="195"/>
    <d v="2024-07-13T00:00:00"/>
    <n v="2024"/>
    <x v="6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2657.606000000007"/>
    <n v="5315.06844"/>
    <n v="7972.6026599999668"/>
    <n v="300"/>
  </r>
  <r>
    <n v="196"/>
    <d v="2024-07-14T00:00:00"/>
    <n v="2024"/>
    <x v="6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2671.3050000000071"/>
    <n v="5342.4656999999997"/>
    <n v="8013.6985499999664"/>
    <n v="300"/>
  </r>
  <r>
    <n v="197"/>
    <d v="2024-07-15T00:00:00"/>
    <n v="2024"/>
    <x v="6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2685.0040000000072"/>
    <n v="5369.8629599999995"/>
    <n v="8054.794439999966"/>
    <n v="300"/>
  </r>
  <r>
    <n v="198"/>
    <d v="2024-07-16T00:00:00"/>
    <n v="2024"/>
    <x v="6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2698.7030000000073"/>
    <n v="5397.2602199999992"/>
    <n v="8095.8903299999656"/>
    <n v="300"/>
  </r>
  <r>
    <n v="199"/>
    <d v="2024-07-17T00:00:00"/>
    <n v="2024"/>
    <x v="6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2712.4020000000073"/>
    <n v="5424.6574799999989"/>
    <n v="8136.9862199999652"/>
    <n v="300"/>
  </r>
  <r>
    <n v="200"/>
    <d v="2024-07-18T00:00:00"/>
    <n v="2024"/>
    <x v="6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2726.1010000000074"/>
    <n v="5452.0547399999987"/>
    <n v="8178.0821099999648"/>
    <n v="300"/>
  </r>
  <r>
    <n v="201"/>
    <d v="2024-07-19T00:00:00"/>
    <n v="2024"/>
    <x v="6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2739.8000000000075"/>
    <n v="5479.4519999999984"/>
    <n v="8219.1779999999653"/>
    <n v="300"/>
  </r>
  <r>
    <n v="202"/>
    <d v="2024-07-20T00:00:00"/>
    <n v="2024"/>
    <x v="6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2753.4990000000075"/>
    <n v="5506.8492599999981"/>
    <n v="8260.2738899999658"/>
    <n v="300"/>
  </r>
  <r>
    <n v="203"/>
    <d v="2024-07-21T00:00:00"/>
    <n v="2024"/>
    <x v="6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2767.1980000000076"/>
    <n v="5534.2465199999979"/>
    <n v="8301.3697799999663"/>
    <n v="300"/>
  </r>
  <r>
    <n v="204"/>
    <d v="2024-07-22T00:00:00"/>
    <n v="2024"/>
    <x v="6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2780.8970000000077"/>
    <n v="5561.6437799999976"/>
    <n v="8342.4656699999668"/>
    <n v="300"/>
  </r>
  <r>
    <n v="205"/>
    <d v="2024-07-23T00:00:00"/>
    <n v="2024"/>
    <x v="6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2794.5960000000077"/>
    <n v="5589.0410399999973"/>
    <n v="8383.5615599999674"/>
    <n v="300"/>
  </r>
  <r>
    <n v="206"/>
    <d v="2024-07-24T00:00:00"/>
    <n v="2024"/>
    <x v="6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2808.2950000000078"/>
    <n v="5616.4382999999971"/>
    <n v="8424.6574499999679"/>
    <n v="300"/>
  </r>
  <r>
    <n v="207"/>
    <d v="2024-07-25T00:00:00"/>
    <n v="2024"/>
    <x v="6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2821.9940000000079"/>
    <n v="5643.8355599999968"/>
    <n v="8465.7533399999684"/>
    <n v="300"/>
  </r>
  <r>
    <n v="208"/>
    <d v="2024-07-26T00:00:00"/>
    <n v="2024"/>
    <x v="6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2835.6930000000079"/>
    <n v="5671.2328199999965"/>
    <n v="8506.8492299999689"/>
    <n v="300"/>
  </r>
  <r>
    <n v="209"/>
    <d v="2024-07-27T00:00:00"/>
    <n v="2024"/>
    <x v="6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2849.392000000008"/>
    <n v="5698.6300799999963"/>
    <n v="8547.9451199999694"/>
    <n v="300"/>
  </r>
  <r>
    <n v="210"/>
    <d v="2024-07-28T00:00:00"/>
    <n v="2024"/>
    <x v="6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2863.0910000000081"/>
    <n v="5726.027339999996"/>
    <n v="8589.0410099999699"/>
    <n v="300"/>
  </r>
  <r>
    <n v="211"/>
    <d v="2024-07-29T00:00:00"/>
    <n v="2024"/>
    <x v="6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2876.7900000000081"/>
    <n v="5753.4245999999957"/>
    <n v="8630.1368999999704"/>
    <n v="300"/>
  </r>
  <r>
    <n v="212"/>
    <d v="2024-07-30T00:00:00"/>
    <n v="2024"/>
    <x v="6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2890.4890000000082"/>
    <n v="5780.8218599999955"/>
    <n v="8671.2327899999709"/>
    <n v="300"/>
  </r>
  <r>
    <n v="213"/>
    <d v="2024-07-31T00:00:00"/>
    <n v="2024"/>
    <x v="6"/>
    <x v="30"/>
    <m/>
    <m/>
    <m/>
    <m/>
    <n v="0"/>
    <m/>
    <n v="0"/>
    <n v="0"/>
    <m/>
    <n v="0"/>
    <n v="0"/>
    <n v="0"/>
    <m/>
    <n v="0"/>
    <n v="0"/>
    <n v="0"/>
    <n v="0"/>
    <n v="0"/>
    <n v="0"/>
    <n v="0"/>
    <n v="2904.1880000000083"/>
    <n v="5808.2191199999952"/>
    <n v="8712.3286799999714"/>
    <n v="300"/>
  </r>
  <r>
    <n v="214"/>
    <d v="2024-08-01T00:00:00"/>
    <n v="2024"/>
    <x v="7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2917.8870000000084"/>
    <n v="5835.6163799999949"/>
    <n v="8753.4245699999719"/>
    <n v="300"/>
  </r>
  <r>
    <n v="215"/>
    <d v="2024-08-02T00:00:00"/>
    <n v="2024"/>
    <x v="7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2931.5860000000084"/>
    <n v="5863.0136399999947"/>
    <n v="8794.5204599999724"/>
    <n v="300"/>
  </r>
  <r>
    <n v="216"/>
    <d v="2024-08-03T00:00:00"/>
    <n v="2024"/>
    <x v="7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2945.2850000000085"/>
    <n v="5890.4108999999944"/>
    <n v="8835.616349999973"/>
    <n v="300"/>
  </r>
  <r>
    <n v="217"/>
    <d v="2024-08-04T00:00:00"/>
    <n v="2024"/>
    <x v="7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2958.9840000000086"/>
    <n v="5917.8081599999941"/>
    <n v="8876.7122399999735"/>
    <n v="300"/>
  </r>
  <r>
    <n v="218"/>
    <d v="2024-08-05T00:00:00"/>
    <n v="2024"/>
    <x v="7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2972.6830000000086"/>
    <n v="5945.2054199999939"/>
    <n v="8917.808129999974"/>
    <n v="300"/>
  </r>
  <r>
    <n v="219"/>
    <d v="2024-08-06T00:00:00"/>
    <n v="2024"/>
    <x v="7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2986.3820000000087"/>
    <n v="5972.6026799999936"/>
    <n v="8958.9040199999745"/>
    <n v="300"/>
  </r>
  <r>
    <n v="220"/>
    <d v="2024-08-07T00:00:00"/>
    <n v="2024"/>
    <x v="7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3000.0810000000088"/>
    <n v="5999.9999399999933"/>
    <n v="8999.999909999975"/>
    <n v="300"/>
  </r>
  <r>
    <n v="221"/>
    <d v="2024-08-08T00:00:00"/>
    <n v="2024"/>
    <x v="7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3013.7800000000088"/>
    <n v="6027.3971999999931"/>
    <n v="9041.0957999999755"/>
    <n v="300"/>
  </r>
  <r>
    <n v="222"/>
    <d v="2024-08-09T00:00:00"/>
    <n v="2024"/>
    <x v="7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3027.4790000000089"/>
    <n v="6054.7944599999928"/>
    <n v="9082.191689999976"/>
    <n v="300"/>
  </r>
  <r>
    <n v="223"/>
    <d v="2024-08-10T00:00:00"/>
    <n v="2024"/>
    <x v="7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3041.178000000009"/>
    <n v="6082.1917199999925"/>
    <n v="9123.2875799999765"/>
    <n v="300"/>
  </r>
  <r>
    <n v="224"/>
    <d v="2024-08-11T00:00:00"/>
    <n v="2024"/>
    <x v="7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3054.877000000009"/>
    <n v="6109.5889799999923"/>
    <n v="9164.383469999977"/>
    <n v="300"/>
  </r>
  <r>
    <n v="225"/>
    <d v="2024-08-12T00:00:00"/>
    <n v="2024"/>
    <x v="7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3068.5760000000091"/>
    <n v="6136.986239999992"/>
    <n v="9205.4793599999775"/>
    <n v="300"/>
  </r>
  <r>
    <n v="226"/>
    <d v="2024-08-13T00:00:00"/>
    <n v="2024"/>
    <x v="7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3082.2750000000092"/>
    <n v="6164.3834999999917"/>
    <n v="9246.575249999978"/>
    <n v="300"/>
  </r>
  <r>
    <n v="227"/>
    <d v="2024-08-14T00:00:00"/>
    <n v="2024"/>
    <x v="7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3095.9740000000093"/>
    <n v="6191.7807599999915"/>
    <n v="9287.6711399999785"/>
    <n v="300"/>
  </r>
  <r>
    <n v="228"/>
    <d v="2024-08-15T00:00:00"/>
    <n v="2024"/>
    <x v="7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3109.6730000000093"/>
    <n v="6219.1780199999912"/>
    <n v="9328.7670299999791"/>
    <n v="300"/>
  </r>
  <r>
    <n v="229"/>
    <d v="2024-08-16T00:00:00"/>
    <n v="2024"/>
    <x v="7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3123.3720000000094"/>
    <n v="6246.5752799999909"/>
    <n v="9369.8629199999796"/>
    <n v="300"/>
  </r>
  <r>
    <n v="230"/>
    <d v="2024-08-17T00:00:00"/>
    <n v="2024"/>
    <x v="7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3137.0710000000095"/>
    <n v="6273.9725399999907"/>
    <n v="9410.9588099999801"/>
    <n v="300"/>
  </r>
  <r>
    <n v="231"/>
    <d v="2024-08-18T00:00:00"/>
    <n v="2024"/>
    <x v="7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3150.7700000000095"/>
    <n v="6301.3697999999904"/>
    <n v="9452.0546999999806"/>
    <n v="300"/>
  </r>
  <r>
    <n v="232"/>
    <d v="2024-08-19T00:00:00"/>
    <n v="2024"/>
    <x v="7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3164.4690000000096"/>
    <n v="6328.7670599999901"/>
    <n v="9493.1505899999811"/>
    <n v="300"/>
  </r>
  <r>
    <n v="233"/>
    <d v="2024-08-20T00:00:00"/>
    <n v="2024"/>
    <x v="7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3178.1680000000097"/>
    <n v="6356.1643199999899"/>
    <n v="9534.2464799999816"/>
    <n v="300"/>
  </r>
  <r>
    <n v="234"/>
    <d v="2024-08-21T00:00:00"/>
    <n v="2024"/>
    <x v="7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3191.8670000000097"/>
    <n v="6383.5615799999896"/>
    <n v="9575.3423699999821"/>
    <n v="300"/>
  </r>
  <r>
    <n v="235"/>
    <d v="2024-08-22T00:00:00"/>
    <n v="2024"/>
    <x v="7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3205.5660000000098"/>
    <n v="6410.9588399999893"/>
    <n v="9616.4382599999826"/>
    <n v="300"/>
  </r>
  <r>
    <n v="236"/>
    <d v="2024-08-23T00:00:00"/>
    <n v="2024"/>
    <x v="7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3219.2650000000099"/>
    <n v="6438.3560999999891"/>
    <n v="9657.5341499999831"/>
    <n v="300"/>
  </r>
  <r>
    <n v="237"/>
    <d v="2024-08-24T00:00:00"/>
    <n v="2024"/>
    <x v="7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3232.9640000000099"/>
    <n v="6465.7533599999888"/>
    <n v="9698.6300399999836"/>
    <n v="300"/>
  </r>
  <r>
    <n v="238"/>
    <d v="2024-08-25T00:00:00"/>
    <n v="2024"/>
    <x v="7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3246.66300000001"/>
    <n v="6493.1506199999885"/>
    <n v="9739.7259299999841"/>
    <n v="300"/>
  </r>
  <r>
    <n v="239"/>
    <d v="2024-08-26T00:00:00"/>
    <n v="2024"/>
    <x v="7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3260.3620000000101"/>
    <n v="6520.5478799999883"/>
    <n v="9780.8218199999847"/>
    <n v="300"/>
  </r>
  <r>
    <n v="240"/>
    <d v="2024-08-27T00:00:00"/>
    <n v="2024"/>
    <x v="7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3274.0610000000102"/>
    <n v="6547.945139999988"/>
    <n v="9821.9177099999852"/>
    <n v="300"/>
  </r>
  <r>
    <n v="241"/>
    <d v="2024-08-28T00:00:00"/>
    <n v="2024"/>
    <x v="7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3287.7600000000102"/>
    <n v="6575.3423999999877"/>
    <n v="9863.0135999999857"/>
    <n v="300"/>
  </r>
  <r>
    <n v="242"/>
    <d v="2024-08-29T00:00:00"/>
    <n v="2024"/>
    <x v="7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3301.4590000000103"/>
    <n v="6602.7396599999875"/>
    <n v="9904.1094899999862"/>
    <n v="300"/>
  </r>
  <r>
    <n v="243"/>
    <d v="2024-08-30T00:00:00"/>
    <n v="2024"/>
    <x v="7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3315.1580000000104"/>
    <n v="6630.1369199999872"/>
    <n v="9945.2053799999867"/>
    <n v="300"/>
  </r>
  <r>
    <n v="244"/>
    <d v="2024-08-31T00:00:00"/>
    <n v="2024"/>
    <x v="7"/>
    <x v="30"/>
    <m/>
    <m/>
    <m/>
    <m/>
    <n v="0"/>
    <m/>
    <n v="0"/>
    <n v="0"/>
    <m/>
    <n v="0"/>
    <n v="0"/>
    <n v="0"/>
    <m/>
    <n v="0"/>
    <n v="0"/>
    <n v="0"/>
    <n v="0"/>
    <n v="0"/>
    <n v="0"/>
    <n v="0"/>
    <n v="3328.8570000000104"/>
    <n v="6657.5341799999869"/>
    <n v="9986.3012699999872"/>
    <n v="300"/>
  </r>
  <r>
    <n v="245"/>
    <d v="2024-09-01T00:00:00"/>
    <n v="2024"/>
    <x v="8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3342.5560000000105"/>
    <n v="6684.9314399999867"/>
    <n v="10027.397159999988"/>
    <n v="300"/>
  </r>
  <r>
    <n v="246"/>
    <d v="2024-09-02T00:00:00"/>
    <n v="2024"/>
    <x v="8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3356.2550000000106"/>
    <n v="6712.3286999999864"/>
    <n v="10068.493049999988"/>
    <n v="300"/>
  </r>
  <r>
    <n v="247"/>
    <d v="2024-09-03T00:00:00"/>
    <n v="2024"/>
    <x v="8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3369.9540000000106"/>
    <n v="6739.7259599999861"/>
    <n v="10109.588939999989"/>
    <n v="300"/>
  </r>
  <r>
    <n v="248"/>
    <d v="2024-09-04T00:00:00"/>
    <n v="2024"/>
    <x v="8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3383.6530000000107"/>
    <n v="6767.1232199999858"/>
    <n v="10150.684829999989"/>
    <n v="300"/>
  </r>
  <r>
    <n v="249"/>
    <d v="2024-09-05T00:00:00"/>
    <n v="2024"/>
    <x v="8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3397.3520000000108"/>
    <n v="6794.5204799999856"/>
    <n v="10191.78071999999"/>
    <n v="300"/>
  </r>
  <r>
    <n v="250"/>
    <d v="2024-09-06T00:00:00"/>
    <n v="2024"/>
    <x v="8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3411.0510000000108"/>
    <n v="6821.9177399999853"/>
    <n v="10232.87660999999"/>
    <n v="300"/>
  </r>
  <r>
    <n v="251"/>
    <d v="2024-09-07T00:00:00"/>
    <n v="2024"/>
    <x v="8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3424.7500000000109"/>
    <n v="6849.314999999985"/>
    <n v="10273.972499999991"/>
    <n v="300"/>
  </r>
  <r>
    <n v="252"/>
    <d v="2024-09-08T00:00:00"/>
    <n v="2024"/>
    <x v="8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3438.449000000011"/>
    <n v="6876.7122599999848"/>
    <n v="10315.068389999991"/>
    <n v="300"/>
  </r>
  <r>
    <n v="253"/>
    <d v="2024-09-09T00:00:00"/>
    <n v="2024"/>
    <x v="8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3452.1480000000111"/>
    <n v="6904.1095199999845"/>
    <n v="10356.164279999992"/>
    <n v="300"/>
  </r>
  <r>
    <n v="254"/>
    <d v="2024-09-10T00:00:00"/>
    <n v="2024"/>
    <x v="8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3465.8470000000111"/>
    <n v="6931.5067799999842"/>
    <n v="10397.260169999992"/>
    <n v="300"/>
  </r>
  <r>
    <n v="255"/>
    <d v="2024-09-11T00:00:00"/>
    <n v="2024"/>
    <x v="8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3479.5460000000112"/>
    <n v="6958.904039999984"/>
    <n v="10438.356059999993"/>
    <n v="300"/>
  </r>
  <r>
    <n v="256"/>
    <d v="2024-09-12T00:00:00"/>
    <n v="2024"/>
    <x v="8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3493.2450000000113"/>
    <n v="6986.3012999999837"/>
    <n v="10479.451949999993"/>
    <n v="300"/>
  </r>
  <r>
    <n v="257"/>
    <d v="2024-09-13T00:00:00"/>
    <n v="2024"/>
    <x v="8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3506.9440000000113"/>
    <n v="7013.6985599999834"/>
    <n v="10520.547839999994"/>
    <n v="300"/>
  </r>
  <r>
    <n v="258"/>
    <d v="2024-09-14T00:00:00"/>
    <n v="2024"/>
    <x v="8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3520.6430000000114"/>
    <n v="7041.0958199999832"/>
    <n v="10561.643729999994"/>
    <n v="300"/>
  </r>
  <r>
    <n v="259"/>
    <d v="2024-09-15T00:00:00"/>
    <n v="2024"/>
    <x v="8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3534.3420000000115"/>
    <n v="7068.4930799999829"/>
    <n v="10602.739619999995"/>
    <n v="300"/>
  </r>
  <r>
    <n v="260"/>
    <d v="2024-09-16T00:00:00"/>
    <n v="2024"/>
    <x v="8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3548.0410000000115"/>
    <n v="7095.8903399999826"/>
    <n v="10643.835509999995"/>
    <n v="300"/>
  </r>
  <r>
    <n v="261"/>
    <d v="2024-09-17T00:00:00"/>
    <n v="2024"/>
    <x v="8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3561.7400000000116"/>
    <n v="7123.2875999999824"/>
    <n v="10684.931399999996"/>
    <n v="300"/>
  </r>
  <r>
    <n v="262"/>
    <d v="2024-09-18T00:00:00"/>
    <n v="2024"/>
    <x v="8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3575.4390000000117"/>
    <n v="7150.6848599999821"/>
    <n v="10726.027289999996"/>
    <n v="300"/>
  </r>
  <r>
    <n v="263"/>
    <d v="2024-09-19T00:00:00"/>
    <n v="2024"/>
    <x v="8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3589.1380000000117"/>
    <n v="7178.0821199999818"/>
    <n v="10767.123179999997"/>
    <n v="300"/>
  </r>
  <r>
    <n v="264"/>
    <d v="2024-09-20T00:00:00"/>
    <n v="2024"/>
    <x v="8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3602.8370000000118"/>
    <n v="7205.4793799999816"/>
    <n v="10808.219069999997"/>
    <n v="300"/>
  </r>
  <r>
    <n v="265"/>
    <d v="2024-09-21T00:00:00"/>
    <n v="2024"/>
    <x v="8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3616.5360000000119"/>
    <n v="7232.8766399999813"/>
    <n v="10849.314959999998"/>
    <n v="300"/>
  </r>
  <r>
    <n v="266"/>
    <d v="2024-09-22T00:00:00"/>
    <n v="2024"/>
    <x v="8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3630.235000000012"/>
    <n v="7260.273899999981"/>
    <n v="10890.410849999998"/>
    <n v="300"/>
  </r>
  <r>
    <n v="267"/>
    <d v="2024-09-23T00:00:00"/>
    <n v="2024"/>
    <x v="8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3643.934000000012"/>
    <n v="7287.6711599999808"/>
    <n v="10931.506739999999"/>
    <n v="300"/>
  </r>
  <r>
    <n v="268"/>
    <d v="2024-09-24T00:00:00"/>
    <n v="2024"/>
    <x v="8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3657.6330000000121"/>
    <n v="7315.0684199999805"/>
    <n v="10972.602629999999"/>
    <n v="300"/>
  </r>
  <r>
    <n v="269"/>
    <d v="2024-09-25T00:00:00"/>
    <n v="2024"/>
    <x v="8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3671.3320000000122"/>
    <n v="7342.4656799999802"/>
    <n v="11013.69852"/>
    <n v="300"/>
  </r>
  <r>
    <n v="270"/>
    <d v="2024-09-26T00:00:00"/>
    <n v="2024"/>
    <x v="8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3685.0310000000122"/>
    <n v="7369.86293999998"/>
    <n v="11054.79441"/>
    <n v="300"/>
  </r>
  <r>
    <n v="271"/>
    <d v="2024-09-27T00:00:00"/>
    <n v="2024"/>
    <x v="8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3698.7300000000123"/>
    <n v="7397.2601999999797"/>
    <n v="11095.890300000001"/>
    <n v="300"/>
  </r>
  <r>
    <n v="272"/>
    <d v="2024-09-28T00:00:00"/>
    <n v="2024"/>
    <x v="8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3712.4290000000124"/>
    <n v="7424.6574599999794"/>
    <n v="11136.986190000001"/>
    <n v="300"/>
  </r>
  <r>
    <n v="273"/>
    <d v="2024-09-29T00:00:00"/>
    <n v="2024"/>
    <x v="8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3726.1280000000124"/>
    <n v="7452.0547199999792"/>
    <n v="11178.082080000002"/>
    <n v="300"/>
  </r>
  <r>
    <n v="274"/>
    <d v="2024-09-30T00:00:00"/>
    <n v="2024"/>
    <x v="8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3739.8270000000125"/>
    <n v="7479.4519799999789"/>
    <n v="11219.177970000002"/>
    <n v="300"/>
  </r>
  <r>
    <n v="275"/>
    <d v="2024-10-01T00:00:00"/>
    <n v="2024"/>
    <x v="9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3753.5260000000126"/>
    <n v="7506.8492399999786"/>
    <n v="11260.273860000003"/>
    <n v="300"/>
  </r>
  <r>
    <n v="276"/>
    <d v="2024-10-02T00:00:00"/>
    <n v="2024"/>
    <x v="9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3767.2250000000126"/>
    <n v="7534.2464999999784"/>
    <n v="11301.369750000003"/>
    <n v="300"/>
  </r>
  <r>
    <n v="277"/>
    <d v="2024-10-03T00:00:00"/>
    <n v="2024"/>
    <x v="9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3780.9240000000127"/>
    <n v="7561.6437599999781"/>
    <n v="11342.465640000004"/>
    <n v="300"/>
  </r>
  <r>
    <n v="278"/>
    <d v="2024-10-04T00:00:00"/>
    <n v="2024"/>
    <x v="9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3794.6230000000128"/>
    <n v="7589.0410199999778"/>
    <n v="11383.561530000004"/>
    <n v="300"/>
  </r>
  <r>
    <n v="279"/>
    <d v="2024-10-05T00:00:00"/>
    <n v="2024"/>
    <x v="9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3808.3220000000128"/>
    <n v="7616.4382799999776"/>
    <n v="11424.657420000005"/>
    <n v="300"/>
  </r>
  <r>
    <n v="280"/>
    <d v="2024-10-06T00:00:00"/>
    <n v="2024"/>
    <x v="9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3822.0210000000129"/>
    <n v="7643.8355399999773"/>
    <n v="11465.753310000006"/>
    <n v="300"/>
  </r>
  <r>
    <n v="281"/>
    <d v="2024-10-07T00:00:00"/>
    <n v="2024"/>
    <x v="9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3835.720000000013"/>
    <n v="7671.232799999977"/>
    <n v="11506.849200000006"/>
    <n v="300"/>
  </r>
  <r>
    <n v="282"/>
    <d v="2024-10-08T00:00:00"/>
    <n v="2024"/>
    <x v="9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3849.4190000000131"/>
    <n v="7698.6300599999768"/>
    <n v="11547.945090000007"/>
    <n v="300"/>
  </r>
  <r>
    <n v="283"/>
    <d v="2024-10-09T00:00:00"/>
    <n v="2024"/>
    <x v="9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3863.1180000000131"/>
    <n v="7726.0273199999765"/>
    <n v="11589.040980000007"/>
    <n v="300"/>
  </r>
  <r>
    <n v="284"/>
    <d v="2024-10-10T00:00:00"/>
    <n v="2024"/>
    <x v="9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3876.8170000000132"/>
    <n v="7753.4245799999762"/>
    <n v="11630.136870000008"/>
    <n v="300"/>
  </r>
  <r>
    <n v="285"/>
    <d v="2024-10-11T00:00:00"/>
    <n v="2024"/>
    <x v="9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3890.5160000000133"/>
    <n v="7780.821839999976"/>
    <n v="11671.232760000008"/>
    <n v="300"/>
  </r>
  <r>
    <n v="286"/>
    <d v="2024-10-12T00:00:00"/>
    <n v="2024"/>
    <x v="9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3904.2150000000133"/>
    <n v="7808.2190999999757"/>
    <n v="11712.328650000009"/>
    <n v="300"/>
  </r>
  <r>
    <n v="287"/>
    <d v="2024-10-13T00:00:00"/>
    <n v="2024"/>
    <x v="9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3917.9140000000134"/>
    <n v="7835.6163599999754"/>
    <n v="11753.424540000009"/>
    <n v="300"/>
  </r>
  <r>
    <n v="288"/>
    <d v="2024-10-14T00:00:00"/>
    <n v="2024"/>
    <x v="9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3931.6130000000135"/>
    <n v="7863.0136199999752"/>
    <n v="11794.52043000001"/>
    <n v="300"/>
  </r>
  <r>
    <n v="289"/>
    <d v="2024-10-15T00:00:00"/>
    <n v="2024"/>
    <x v="9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3945.3120000000135"/>
    <n v="7890.4108799999749"/>
    <n v="11835.61632000001"/>
    <n v="300"/>
  </r>
  <r>
    <n v="290"/>
    <d v="2024-10-16T00:00:00"/>
    <n v="2024"/>
    <x v="9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3959.0110000000136"/>
    <n v="7917.8081399999746"/>
    <n v="11876.712210000011"/>
    <n v="300"/>
  </r>
  <r>
    <n v="291"/>
    <d v="2024-10-17T00:00:00"/>
    <n v="2024"/>
    <x v="9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3972.7100000000137"/>
    <n v="7945.2053999999744"/>
    <n v="11917.808100000011"/>
    <n v="300"/>
  </r>
  <r>
    <n v="292"/>
    <d v="2024-10-18T00:00:00"/>
    <n v="2024"/>
    <x v="9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3986.4090000000137"/>
    <n v="7972.6026599999741"/>
    <n v="11958.903990000012"/>
    <n v="300"/>
  </r>
  <r>
    <n v="293"/>
    <d v="2024-10-19T00:00:00"/>
    <n v="2024"/>
    <x v="9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4000.1080000000138"/>
    <n v="7999.9999199999738"/>
    <n v="11999.999880000012"/>
    <n v="300"/>
  </r>
  <r>
    <n v="294"/>
    <d v="2024-10-20T00:00:00"/>
    <n v="2024"/>
    <x v="9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4013.8070000000139"/>
    <n v="8027.3971799999736"/>
    <n v="12041.095770000013"/>
    <n v="300"/>
  </r>
  <r>
    <n v="295"/>
    <d v="2024-10-21T00:00:00"/>
    <n v="2024"/>
    <x v="9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4027.506000000014"/>
    <n v="8054.7944399999733"/>
    <n v="12082.191660000013"/>
    <n v="300"/>
  </r>
  <r>
    <n v="296"/>
    <d v="2024-10-22T00:00:00"/>
    <n v="2024"/>
    <x v="9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4041.205000000014"/>
    <n v="8082.191699999973"/>
    <n v="12123.287550000014"/>
    <n v="300"/>
  </r>
  <r>
    <n v="297"/>
    <d v="2024-10-23T00:00:00"/>
    <n v="2024"/>
    <x v="9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4054.9040000000141"/>
    <n v="8109.5889599999728"/>
    <n v="12164.383440000014"/>
    <n v="300"/>
  </r>
  <r>
    <n v="298"/>
    <d v="2024-10-24T00:00:00"/>
    <n v="2024"/>
    <x v="9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4068.6030000000142"/>
    <n v="8136.9862199999725"/>
    <n v="12205.479330000015"/>
    <n v="300"/>
  </r>
  <r>
    <n v="299"/>
    <d v="2024-10-25T00:00:00"/>
    <n v="2024"/>
    <x v="9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4082.3020000000142"/>
    <n v="8164.3834799999722"/>
    <n v="12246.575220000015"/>
    <n v="300"/>
  </r>
  <r>
    <n v="300"/>
    <d v="2024-10-26T00:00:00"/>
    <n v="2024"/>
    <x v="9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4096.0010000000138"/>
    <n v="8191.780739999972"/>
    <n v="12287.671110000016"/>
    <n v="300"/>
  </r>
  <r>
    <n v="301"/>
    <d v="2024-10-27T00:00:00"/>
    <n v="2024"/>
    <x v="9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4109.7000000000135"/>
    <n v="8219.1779999999726"/>
    <n v="12328.767000000016"/>
    <n v="300"/>
  </r>
  <r>
    <n v="302"/>
    <d v="2024-10-28T00:00:00"/>
    <n v="2024"/>
    <x v="9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4123.3990000000131"/>
    <n v="8246.5752599999723"/>
    <n v="12369.862890000017"/>
    <n v="300"/>
  </r>
  <r>
    <n v="303"/>
    <d v="2024-10-29T00:00:00"/>
    <n v="2024"/>
    <x v="9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4137.0980000000127"/>
    <n v="8273.9725199999721"/>
    <n v="12410.958780000017"/>
    <n v="300"/>
  </r>
  <r>
    <n v="304"/>
    <d v="2024-10-30T00:00:00"/>
    <n v="2024"/>
    <x v="9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4150.7970000000123"/>
    <n v="8301.3697799999718"/>
    <n v="12452.054670000018"/>
    <n v="300"/>
  </r>
  <r>
    <n v="305"/>
    <d v="2024-10-31T00:00:00"/>
    <n v="2024"/>
    <x v="9"/>
    <x v="30"/>
    <m/>
    <m/>
    <m/>
    <m/>
    <n v="0"/>
    <m/>
    <n v="0"/>
    <n v="0"/>
    <m/>
    <n v="0"/>
    <n v="0"/>
    <n v="0"/>
    <m/>
    <n v="0"/>
    <n v="0"/>
    <n v="0"/>
    <n v="0"/>
    <n v="0"/>
    <n v="0"/>
    <n v="0"/>
    <n v="4164.4960000000119"/>
    <n v="8328.7670399999715"/>
    <n v="12493.150560000018"/>
    <n v="300"/>
  </r>
  <r>
    <n v="306"/>
    <d v="2024-11-01T00:00:00"/>
    <n v="2024"/>
    <x v="10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4178.1950000000115"/>
    <n v="8356.1642999999713"/>
    <n v="12534.246450000019"/>
    <n v="300"/>
  </r>
  <r>
    <n v="307"/>
    <d v="2024-11-02T00:00:00"/>
    <n v="2024"/>
    <x v="10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4191.8940000000111"/>
    <n v="8383.561559999971"/>
    <n v="12575.342340000019"/>
    <n v="300"/>
  </r>
  <r>
    <n v="308"/>
    <d v="2024-11-03T00:00:00"/>
    <n v="2024"/>
    <x v="10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4205.5930000000108"/>
    <n v="8410.9588199999707"/>
    <n v="12616.43823000002"/>
    <n v="300"/>
  </r>
  <r>
    <n v="309"/>
    <d v="2024-11-04T00:00:00"/>
    <n v="2024"/>
    <x v="10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4219.2920000000104"/>
    <n v="8438.3560799999705"/>
    <n v="12657.53412000002"/>
    <n v="300"/>
  </r>
  <r>
    <n v="310"/>
    <d v="2024-11-05T00:00:00"/>
    <n v="2024"/>
    <x v="10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4232.99100000001"/>
    <n v="8465.7533399999702"/>
    <n v="12698.630010000021"/>
    <n v="300"/>
  </r>
  <r>
    <n v="311"/>
    <d v="2024-11-06T00:00:00"/>
    <n v="2024"/>
    <x v="10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4246.6900000000096"/>
    <n v="8493.1505999999699"/>
    <n v="12739.725900000021"/>
    <n v="300"/>
  </r>
  <r>
    <n v="312"/>
    <d v="2024-11-07T00:00:00"/>
    <n v="2024"/>
    <x v="10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4260.3890000000092"/>
    <n v="8520.5478599999697"/>
    <n v="12780.821790000022"/>
    <n v="300"/>
  </r>
  <r>
    <n v="313"/>
    <d v="2024-11-08T00:00:00"/>
    <n v="2024"/>
    <x v="10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4274.0880000000088"/>
    <n v="8547.9451199999694"/>
    <n v="12821.917680000022"/>
    <n v="300"/>
  </r>
  <r>
    <n v="314"/>
    <d v="2024-11-09T00:00:00"/>
    <n v="2024"/>
    <x v="10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4287.7870000000084"/>
    <n v="8575.3423799999691"/>
    <n v="12863.013570000023"/>
    <n v="300"/>
  </r>
  <r>
    <n v="315"/>
    <d v="2024-11-10T00:00:00"/>
    <n v="2024"/>
    <x v="10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4301.4860000000081"/>
    <n v="8602.7396399999689"/>
    <n v="12904.109460000023"/>
    <n v="300"/>
  </r>
  <r>
    <n v="316"/>
    <d v="2024-11-11T00:00:00"/>
    <n v="2024"/>
    <x v="10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4315.1850000000077"/>
    <n v="8630.1368999999686"/>
    <n v="12945.205350000024"/>
    <n v="300"/>
  </r>
  <r>
    <n v="317"/>
    <d v="2024-11-12T00:00:00"/>
    <n v="2024"/>
    <x v="10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4328.8840000000073"/>
    <n v="8657.5341599999683"/>
    <n v="12986.301240000024"/>
    <n v="300"/>
  </r>
  <r>
    <n v="318"/>
    <d v="2024-11-13T00:00:00"/>
    <n v="2024"/>
    <x v="10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4342.5830000000069"/>
    <n v="8684.9314199999681"/>
    <n v="13027.397130000025"/>
    <n v="300"/>
  </r>
  <r>
    <n v="319"/>
    <d v="2024-11-14T00:00:00"/>
    <n v="2024"/>
    <x v="10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4356.2820000000065"/>
    <n v="8712.3286799999678"/>
    <n v="13068.493020000025"/>
    <n v="300"/>
  </r>
  <r>
    <n v="320"/>
    <d v="2024-11-15T00:00:00"/>
    <n v="2024"/>
    <x v="10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4369.9810000000061"/>
    <n v="8739.7259399999675"/>
    <n v="13109.588910000026"/>
    <n v="300"/>
  </r>
  <r>
    <n v="321"/>
    <d v="2024-11-16T00:00:00"/>
    <n v="2024"/>
    <x v="10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4383.6800000000057"/>
    <n v="8767.1231999999673"/>
    <n v="13150.684800000026"/>
    <n v="300"/>
  </r>
  <r>
    <n v="322"/>
    <d v="2024-11-17T00:00:00"/>
    <n v="2024"/>
    <x v="10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4397.3790000000054"/>
    <n v="8794.520459999967"/>
    <n v="13191.780690000027"/>
    <n v="300"/>
  </r>
  <r>
    <n v="323"/>
    <d v="2024-11-18T00:00:00"/>
    <n v="2024"/>
    <x v="10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4411.078000000005"/>
    <n v="8821.9177199999667"/>
    <n v="13232.876580000027"/>
    <n v="300"/>
  </r>
  <r>
    <n v="324"/>
    <d v="2024-11-19T00:00:00"/>
    <n v="2024"/>
    <x v="10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4424.7770000000046"/>
    <n v="8849.3149799999665"/>
    <n v="13273.972470000028"/>
    <n v="300"/>
  </r>
  <r>
    <n v="325"/>
    <d v="2024-11-20T00:00:00"/>
    <n v="2024"/>
    <x v="10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4438.4760000000042"/>
    <n v="8876.7122399999662"/>
    <n v="13315.068360000028"/>
    <n v="300"/>
  </r>
  <r>
    <n v="326"/>
    <d v="2024-11-21T00:00:00"/>
    <n v="2024"/>
    <x v="10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4452.1750000000038"/>
    <n v="8904.1094999999659"/>
    <n v="13356.164250000029"/>
    <n v="300"/>
  </r>
  <r>
    <n v="327"/>
    <d v="2024-11-22T00:00:00"/>
    <n v="2024"/>
    <x v="10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4465.8740000000034"/>
    <n v="8931.5067599999657"/>
    <n v="13397.260140000029"/>
    <n v="300"/>
  </r>
  <r>
    <n v="328"/>
    <d v="2024-11-23T00:00:00"/>
    <n v="2024"/>
    <x v="10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4479.573000000003"/>
    <n v="8958.9040199999654"/>
    <n v="13438.35603000003"/>
    <n v="300"/>
  </r>
  <r>
    <n v="329"/>
    <d v="2024-11-24T00:00:00"/>
    <n v="2024"/>
    <x v="10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4493.2720000000027"/>
    <n v="8986.3012799999651"/>
    <n v="13479.45192000003"/>
    <n v="300"/>
  </r>
  <r>
    <n v="330"/>
    <d v="2024-11-25T00:00:00"/>
    <n v="2024"/>
    <x v="10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4506.9710000000023"/>
    <n v="9013.6985399999649"/>
    <n v="13520.547810000031"/>
    <n v="300"/>
  </r>
  <r>
    <n v="331"/>
    <d v="2024-11-26T00:00:00"/>
    <n v="2024"/>
    <x v="10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4520.6700000000019"/>
    <n v="9041.0957999999646"/>
    <n v="13561.643700000031"/>
    <n v="300"/>
  </r>
  <r>
    <n v="332"/>
    <d v="2024-11-27T00:00:00"/>
    <n v="2024"/>
    <x v="10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4534.3690000000015"/>
    <n v="9068.4930599999643"/>
    <n v="13602.739590000032"/>
    <n v="300"/>
  </r>
  <r>
    <n v="333"/>
    <d v="2024-11-28T00:00:00"/>
    <n v="2024"/>
    <x v="10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4548.0680000000011"/>
    <n v="9095.890319999964"/>
    <n v="13643.835480000032"/>
    <n v="300"/>
  </r>
  <r>
    <n v="334"/>
    <d v="2024-11-29T00:00:00"/>
    <n v="2024"/>
    <x v="10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4561.7670000000007"/>
    <n v="9123.2875799999638"/>
    <n v="13684.931370000033"/>
    <n v="300"/>
  </r>
  <r>
    <n v="335"/>
    <d v="2024-11-30T00:00:00"/>
    <n v="2024"/>
    <x v="10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4575.4660000000003"/>
    <n v="9150.6848399999635"/>
    <n v="13726.027260000033"/>
    <n v="300"/>
  </r>
  <r>
    <n v="336"/>
    <d v="2024-12-01T00:00:00"/>
    <n v="2024"/>
    <x v="11"/>
    <x v="0"/>
    <n v="350"/>
    <n v="0"/>
    <n v="10"/>
    <m/>
    <n v="0"/>
    <m/>
    <n v="0"/>
    <n v="0"/>
    <n v="40"/>
    <n v="0"/>
    <n v="0"/>
    <n v="0"/>
    <n v="1700"/>
    <n v="0"/>
    <n v="0"/>
    <n v="0"/>
    <n v="0"/>
    <n v="0"/>
    <n v="400"/>
    <n v="1700"/>
    <n v="4589.165"/>
    <n v="9178.0820999999632"/>
    <n v="13767.123150000034"/>
    <n v="300"/>
  </r>
  <r>
    <n v="337"/>
    <d v="2024-12-02T00:00:00"/>
    <n v="2024"/>
    <x v="11"/>
    <x v="1"/>
    <m/>
    <m/>
    <m/>
    <m/>
    <n v="0"/>
    <m/>
    <n v="0"/>
    <n v="0"/>
    <m/>
    <n v="0"/>
    <n v="0"/>
    <n v="0"/>
    <m/>
    <n v="0"/>
    <n v="0"/>
    <n v="0"/>
    <n v="0"/>
    <n v="0"/>
    <n v="0"/>
    <n v="0"/>
    <n v="4602.8639999999996"/>
    <n v="9205.479359999963"/>
    <n v="13808.219040000035"/>
    <n v="300"/>
  </r>
  <r>
    <n v="338"/>
    <d v="2024-12-03T00:00:00"/>
    <n v="2024"/>
    <x v="11"/>
    <x v="2"/>
    <m/>
    <m/>
    <m/>
    <m/>
    <n v="0"/>
    <m/>
    <n v="0"/>
    <n v="0"/>
    <m/>
    <n v="0"/>
    <n v="0"/>
    <n v="0"/>
    <m/>
    <n v="0"/>
    <n v="0"/>
    <n v="0"/>
    <n v="0"/>
    <n v="0"/>
    <n v="0"/>
    <n v="0"/>
    <n v="4616.5629999999992"/>
    <n v="9232.8766199999627"/>
    <n v="13849.314930000035"/>
    <n v="300"/>
  </r>
  <r>
    <n v="339"/>
    <d v="2024-12-04T00:00:00"/>
    <n v="2024"/>
    <x v="11"/>
    <x v="3"/>
    <m/>
    <m/>
    <m/>
    <m/>
    <n v="0"/>
    <m/>
    <n v="0"/>
    <n v="0"/>
    <m/>
    <n v="0"/>
    <n v="0"/>
    <n v="0"/>
    <m/>
    <n v="0"/>
    <n v="0"/>
    <n v="0"/>
    <n v="0"/>
    <n v="0"/>
    <n v="0"/>
    <n v="0"/>
    <n v="4630.2619999999988"/>
    <n v="9260.2738799999624"/>
    <n v="13890.410820000036"/>
    <n v="300"/>
  </r>
  <r>
    <n v="340"/>
    <d v="2024-12-05T00:00:00"/>
    <n v="2024"/>
    <x v="11"/>
    <x v="4"/>
    <m/>
    <m/>
    <m/>
    <m/>
    <n v="0"/>
    <m/>
    <n v="0"/>
    <n v="0"/>
    <m/>
    <n v="0"/>
    <n v="0"/>
    <n v="0"/>
    <m/>
    <n v="0"/>
    <n v="0"/>
    <n v="0"/>
    <n v="0"/>
    <n v="0"/>
    <n v="0"/>
    <n v="0"/>
    <n v="4643.9609999999984"/>
    <n v="9287.6711399999622"/>
    <n v="13931.506710000036"/>
    <n v="300"/>
  </r>
  <r>
    <n v="341"/>
    <d v="2024-12-06T00:00:00"/>
    <n v="2024"/>
    <x v="11"/>
    <x v="5"/>
    <m/>
    <m/>
    <m/>
    <m/>
    <n v="0"/>
    <m/>
    <n v="0"/>
    <n v="0"/>
    <m/>
    <n v="0"/>
    <n v="0"/>
    <n v="0"/>
    <m/>
    <n v="0"/>
    <n v="0"/>
    <n v="0"/>
    <n v="0"/>
    <n v="0"/>
    <n v="0"/>
    <n v="0"/>
    <n v="4657.659999999998"/>
    <n v="9315.0683999999619"/>
    <n v="13972.602600000037"/>
    <n v="300"/>
  </r>
  <r>
    <n v="342"/>
    <d v="2024-12-07T00:00:00"/>
    <n v="2024"/>
    <x v="11"/>
    <x v="6"/>
    <m/>
    <m/>
    <m/>
    <m/>
    <n v="0"/>
    <m/>
    <n v="0"/>
    <n v="0"/>
    <m/>
    <n v="0"/>
    <n v="0"/>
    <n v="0"/>
    <m/>
    <n v="0"/>
    <n v="0"/>
    <n v="0"/>
    <n v="0"/>
    <n v="0"/>
    <n v="0"/>
    <n v="0"/>
    <n v="4671.3589999999976"/>
    <n v="9342.4656599999616"/>
    <n v="14013.698490000037"/>
    <n v="300"/>
  </r>
  <r>
    <n v="343"/>
    <d v="2024-12-08T00:00:00"/>
    <n v="2024"/>
    <x v="11"/>
    <x v="7"/>
    <m/>
    <m/>
    <m/>
    <m/>
    <n v="0"/>
    <m/>
    <n v="0"/>
    <n v="0"/>
    <m/>
    <n v="0"/>
    <n v="0"/>
    <n v="0"/>
    <m/>
    <n v="0"/>
    <n v="0"/>
    <n v="0"/>
    <n v="0"/>
    <n v="0"/>
    <n v="0"/>
    <n v="0"/>
    <n v="4685.0579999999973"/>
    <n v="9369.8629199999614"/>
    <n v="14054.794380000038"/>
    <n v="300"/>
  </r>
  <r>
    <n v="344"/>
    <d v="2024-12-09T00:00:00"/>
    <n v="2024"/>
    <x v="11"/>
    <x v="8"/>
    <m/>
    <m/>
    <m/>
    <m/>
    <n v="0"/>
    <m/>
    <n v="0"/>
    <n v="0"/>
    <m/>
    <n v="0"/>
    <n v="0"/>
    <n v="0"/>
    <m/>
    <n v="0"/>
    <n v="0"/>
    <n v="0"/>
    <n v="0"/>
    <n v="0"/>
    <n v="0"/>
    <n v="0"/>
    <n v="4698.7569999999969"/>
    <n v="9397.2601799999611"/>
    <n v="14095.890270000038"/>
    <n v="300"/>
  </r>
  <r>
    <n v="345"/>
    <d v="2024-12-10T00:00:00"/>
    <n v="2024"/>
    <x v="11"/>
    <x v="9"/>
    <m/>
    <m/>
    <m/>
    <m/>
    <n v="0"/>
    <m/>
    <n v="0"/>
    <n v="0"/>
    <m/>
    <n v="0"/>
    <n v="0"/>
    <n v="0"/>
    <m/>
    <n v="0"/>
    <n v="0"/>
    <n v="0"/>
    <n v="0"/>
    <n v="0"/>
    <n v="0"/>
    <n v="0"/>
    <n v="4712.4559999999965"/>
    <n v="9424.6574399999608"/>
    <n v="14136.986160000039"/>
    <n v="300"/>
  </r>
  <r>
    <n v="346"/>
    <d v="2024-12-11T00:00:00"/>
    <n v="2024"/>
    <x v="11"/>
    <x v="10"/>
    <m/>
    <m/>
    <m/>
    <m/>
    <n v="0"/>
    <m/>
    <n v="0"/>
    <n v="0"/>
    <m/>
    <n v="0"/>
    <n v="0"/>
    <n v="0"/>
    <m/>
    <n v="0"/>
    <n v="0"/>
    <n v="0"/>
    <n v="0"/>
    <n v="0"/>
    <n v="0"/>
    <n v="0"/>
    <n v="4726.1549999999961"/>
    <n v="9452.0546999999606"/>
    <n v="14178.082050000039"/>
    <n v="300"/>
  </r>
  <r>
    <n v="347"/>
    <d v="2024-12-12T00:00:00"/>
    <n v="2024"/>
    <x v="11"/>
    <x v="11"/>
    <m/>
    <m/>
    <m/>
    <m/>
    <n v="0"/>
    <m/>
    <n v="0"/>
    <n v="0"/>
    <m/>
    <n v="0"/>
    <n v="0"/>
    <n v="0"/>
    <m/>
    <n v="0"/>
    <n v="0"/>
    <n v="0"/>
    <n v="0"/>
    <n v="0"/>
    <n v="0"/>
    <n v="0"/>
    <n v="4739.8539999999957"/>
    <n v="9479.4519599999603"/>
    <n v="14219.17794000004"/>
    <n v="300"/>
  </r>
  <r>
    <n v="348"/>
    <d v="2024-12-13T00:00:00"/>
    <n v="2024"/>
    <x v="11"/>
    <x v="12"/>
    <m/>
    <m/>
    <m/>
    <m/>
    <n v="0"/>
    <m/>
    <n v="0"/>
    <n v="0"/>
    <m/>
    <n v="0"/>
    <n v="0"/>
    <n v="0"/>
    <m/>
    <n v="0"/>
    <n v="0"/>
    <n v="0"/>
    <n v="0"/>
    <n v="0"/>
    <n v="0"/>
    <n v="0"/>
    <n v="4753.5529999999953"/>
    <n v="9506.84921999996"/>
    <n v="14260.27383000004"/>
    <n v="300"/>
  </r>
  <r>
    <n v="349"/>
    <d v="2024-12-14T00:00:00"/>
    <n v="2024"/>
    <x v="11"/>
    <x v="13"/>
    <m/>
    <m/>
    <m/>
    <m/>
    <n v="0"/>
    <m/>
    <n v="0"/>
    <n v="0"/>
    <m/>
    <n v="0"/>
    <n v="0"/>
    <n v="0"/>
    <m/>
    <n v="0"/>
    <n v="0"/>
    <n v="0"/>
    <n v="0"/>
    <n v="0"/>
    <n v="0"/>
    <n v="0"/>
    <n v="4767.251999999995"/>
    <n v="9534.2464799999598"/>
    <n v="14301.369720000041"/>
    <n v="300"/>
  </r>
  <r>
    <n v="350"/>
    <d v="2024-12-15T00:00:00"/>
    <n v="2024"/>
    <x v="11"/>
    <x v="14"/>
    <m/>
    <m/>
    <m/>
    <m/>
    <n v="0"/>
    <m/>
    <n v="0"/>
    <n v="0"/>
    <m/>
    <n v="0"/>
    <n v="0"/>
    <n v="0"/>
    <m/>
    <n v="0"/>
    <n v="0"/>
    <n v="0"/>
    <n v="0"/>
    <n v="0"/>
    <n v="0"/>
    <n v="0"/>
    <n v="4780.9509999999946"/>
    <n v="9561.6437399999595"/>
    <n v="14342.465610000041"/>
    <n v="300"/>
  </r>
  <r>
    <n v="351"/>
    <d v="2024-12-16T00:00:00"/>
    <n v="2024"/>
    <x v="11"/>
    <x v="15"/>
    <m/>
    <m/>
    <m/>
    <m/>
    <n v="0"/>
    <m/>
    <n v="0"/>
    <n v="0"/>
    <m/>
    <n v="0"/>
    <n v="0"/>
    <n v="0"/>
    <m/>
    <n v="0"/>
    <n v="0"/>
    <n v="0"/>
    <n v="0"/>
    <n v="0"/>
    <n v="0"/>
    <n v="0"/>
    <n v="4794.6499999999942"/>
    <n v="9589.0409999999592"/>
    <n v="14383.561500000042"/>
    <n v="300"/>
  </r>
  <r>
    <n v="352"/>
    <d v="2024-12-17T00:00:00"/>
    <n v="2024"/>
    <x v="11"/>
    <x v="16"/>
    <m/>
    <m/>
    <m/>
    <m/>
    <n v="0"/>
    <m/>
    <n v="0"/>
    <n v="0"/>
    <m/>
    <n v="0"/>
    <n v="0"/>
    <n v="0"/>
    <m/>
    <n v="0"/>
    <n v="0"/>
    <n v="0"/>
    <n v="0"/>
    <n v="0"/>
    <n v="0"/>
    <n v="0"/>
    <n v="4808.3489999999938"/>
    <n v="9616.438259999959"/>
    <n v="14424.657390000042"/>
    <n v="300"/>
  </r>
  <r>
    <n v="353"/>
    <d v="2024-12-18T00:00:00"/>
    <n v="2024"/>
    <x v="11"/>
    <x v="17"/>
    <m/>
    <m/>
    <m/>
    <m/>
    <n v="0"/>
    <m/>
    <n v="0"/>
    <n v="0"/>
    <m/>
    <n v="0"/>
    <n v="0"/>
    <n v="0"/>
    <m/>
    <n v="0"/>
    <n v="0"/>
    <n v="0"/>
    <n v="0"/>
    <n v="0"/>
    <n v="0"/>
    <n v="0"/>
    <n v="4822.0479999999934"/>
    <n v="9643.8355199999587"/>
    <n v="14465.753280000043"/>
    <n v="300"/>
  </r>
  <r>
    <n v="354"/>
    <d v="2024-12-19T00:00:00"/>
    <n v="2024"/>
    <x v="11"/>
    <x v="18"/>
    <m/>
    <m/>
    <m/>
    <m/>
    <n v="0"/>
    <m/>
    <n v="0"/>
    <n v="0"/>
    <m/>
    <n v="0"/>
    <n v="0"/>
    <n v="0"/>
    <m/>
    <n v="0"/>
    <n v="0"/>
    <n v="0"/>
    <n v="0"/>
    <n v="0"/>
    <n v="0"/>
    <n v="0"/>
    <n v="4835.746999999993"/>
    <n v="9671.2327799999584"/>
    <n v="14506.849170000043"/>
    <n v="300"/>
  </r>
  <r>
    <n v="355"/>
    <d v="2024-12-20T00:00:00"/>
    <n v="2024"/>
    <x v="11"/>
    <x v="19"/>
    <m/>
    <m/>
    <m/>
    <m/>
    <n v="0"/>
    <m/>
    <n v="0"/>
    <n v="0"/>
    <m/>
    <n v="0"/>
    <n v="0"/>
    <n v="0"/>
    <m/>
    <n v="0"/>
    <n v="0"/>
    <n v="0"/>
    <n v="0"/>
    <n v="0"/>
    <n v="0"/>
    <n v="0"/>
    <n v="4849.4459999999926"/>
    <n v="9698.6300399999582"/>
    <n v="14547.945060000044"/>
    <n v="300"/>
  </r>
  <r>
    <n v="356"/>
    <d v="2024-12-21T00:00:00"/>
    <n v="2024"/>
    <x v="11"/>
    <x v="20"/>
    <m/>
    <m/>
    <m/>
    <m/>
    <n v="0"/>
    <m/>
    <n v="0"/>
    <n v="0"/>
    <m/>
    <n v="0"/>
    <n v="0"/>
    <n v="0"/>
    <m/>
    <n v="0"/>
    <n v="0"/>
    <n v="0"/>
    <n v="0"/>
    <n v="0"/>
    <n v="0"/>
    <n v="0"/>
    <n v="4863.1449999999923"/>
    <n v="9726.0272999999579"/>
    <n v="14589.040950000044"/>
    <n v="300"/>
  </r>
  <r>
    <n v="357"/>
    <d v="2024-12-22T00:00:00"/>
    <n v="2024"/>
    <x v="11"/>
    <x v="21"/>
    <m/>
    <m/>
    <m/>
    <m/>
    <n v="0"/>
    <m/>
    <n v="0"/>
    <n v="0"/>
    <m/>
    <n v="0"/>
    <n v="0"/>
    <n v="0"/>
    <m/>
    <n v="0"/>
    <n v="0"/>
    <n v="0"/>
    <n v="0"/>
    <n v="0"/>
    <n v="0"/>
    <n v="0"/>
    <n v="4876.8439999999919"/>
    <n v="9753.4245599999576"/>
    <n v="14630.136840000045"/>
    <n v="300"/>
  </r>
  <r>
    <n v="358"/>
    <d v="2024-12-23T00:00:00"/>
    <n v="2024"/>
    <x v="11"/>
    <x v="22"/>
    <m/>
    <m/>
    <m/>
    <m/>
    <n v="0"/>
    <m/>
    <n v="0"/>
    <n v="0"/>
    <m/>
    <n v="0"/>
    <n v="0"/>
    <n v="0"/>
    <m/>
    <n v="0"/>
    <n v="0"/>
    <n v="0"/>
    <n v="0"/>
    <n v="0"/>
    <n v="0"/>
    <n v="0"/>
    <n v="4890.5429999999915"/>
    <n v="9780.8218199999574"/>
    <n v="14671.232730000045"/>
    <n v="300"/>
  </r>
  <r>
    <n v="359"/>
    <d v="2024-12-24T00:00:00"/>
    <n v="2024"/>
    <x v="11"/>
    <x v="23"/>
    <m/>
    <m/>
    <m/>
    <m/>
    <n v="0"/>
    <m/>
    <n v="0"/>
    <n v="0"/>
    <m/>
    <n v="0"/>
    <n v="0"/>
    <n v="0"/>
    <m/>
    <n v="0"/>
    <n v="0"/>
    <n v="0"/>
    <n v="0"/>
    <n v="0"/>
    <n v="0"/>
    <n v="0"/>
    <n v="4904.2419999999911"/>
    <n v="9808.2190799999571"/>
    <n v="14712.328620000046"/>
    <n v="300"/>
  </r>
  <r>
    <n v="360"/>
    <d v="2024-12-25T00:00:00"/>
    <n v="2024"/>
    <x v="11"/>
    <x v="24"/>
    <m/>
    <m/>
    <m/>
    <m/>
    <n v="0"/>
    <m/>
    <n v="0"/>
    <n v="0"/>
    <m/>
    <n v="0"/>
    <n v="0"/>
    <n v="0"/>
    <m/>
    <n v="0"/>
    <n v="0"/>
    <n v="0"/>
    <n v="0"/>
    <n v="0"/>
    <n v="0"/>
    <n v="0"/>
    <n v="4917.9409999999907"/>
    <n v="9835.6163399999568"/>
    <n v="14753.424510000046"/>
    <n v="300"/>
  </r>
  <r>
    <n v="361"/>
    <d v="2024-12-26T00:00:00"/>
    <n v="2024"/>
    <x v="11"/>
    <x v="25"/>
    <m/>
    <m/>
    <m/>
    <m/>
    <n v="0"/>
    <m/>
    <n v="0"/>
    <n v="0"/>
    <m/>
    <n v="0"/>
    <n v="0"/>
    <n v="0"/>
    <m/>
    <n v="0"/>
    <n v="0"/>
    <n v="0"/>
    <n v="0"/>
    <n v="0"/>
    <n v="0"/>
    <n v="0"/>
    <n v="4931.6399999999903"/>
    <n v="9863.0135999999566"/>
    <n v="14794.520400000047"/>
    <n v="300"/>
  </r>
  <r>
    <n v="362"/>
    <d v="2024-12-27T00:00:00"/>
    <n v="2024"/>
    <x v="11"/>
    <x v="26"/>
    <m/>
    <m/>
    <m/>
    <m/>
    <n v="0"/>
    <m/>
    <n v="0"/>
    <n v="0"/>
    <m/>
    <n v="0"/>
    <n v="0"/>
    <n v="0"/>
    <m/>
    <n v="0"/>
    <n v="0"/>
    <n v="0"/>
    <n v="0"/>
    <n v="0"/>
    <n v="0"/>
    <n v="0"/>
    <n v="4945.3389999999899"/>
    <n v="9890.4108599999563"/>
    <n v="14835.616290000047"/>
    <n v="300"/>
  </r>
  <r>
    <n v="363"/>
    <d v="2024-12-28T00:00:00"/>
    <n v="2024"/>
    <x v="11"/>
    <x v="27"/>
    <m/>
    <m/>
    <m/>
    <m/>
    <n v="0"/>
    <m/>
    <n v="0"/>
    <n v="0"/>
    <m/>
    <n v="0"/>
    <n v="0"/>
    <n v="0"/>
    <m/>
    <n v="0"/>
    <n v="0"/>
    <n v="0"/>
    <n v="0"/>
    <n v="0"/>
    <n v="0"/>
    <n v="0"/>
    <n v="4959.0379999999896"/>
    <n v="9917.808119999956"/>
    <n v="14876.712180000048"/>
    <n v="300"/>
  </r>
  <r>
    <n v="364"/>
    <d v="2024-12-29T00:00:00"/>
    <n v="2024"/>
    <x v="11"/>
    <x v="28"/>
    <m/>
    <m/>
    <m/>
    <m/>
    <n v="0"/>
    <m/>
    <n v="0"/>
    <n v="0"/>
    <m/>
    <n v="0"/>
    <n v="0"/>
    <n v="0"/>
    <m/>
    <n v="0"/>
    <n v="0"/>
    <n v="0"/>
    <n v="0"/>
    <n v="0"/>
    <n v="0"/>
    <n v="0"/>
    <n v="4972.7369999999892"/>
    <n v="9945.2053799999558"/>
    <n v="14917.808070000048"/>
    <n v="300"/>
  </r>
  <r>
    <n v="365"/>
    <d v="2024-12-30T00:00:00"/>
    <n v="2024"/>
    <x v="11"/>
    <x v="29"/>
    <m/>
    <m/>
    <m/>
    <m/>
    <n v="0"/>
    <m/>
    <n v="0"/>
    <n v="0"/>
    <m/>
    <n v="0"/>
    <n v="0"/>
    <n v="0"/>
    <m/>
    <n v="0"/>
    <n v="0"/>
    <n v="0"/>
    <n v="0"/>
    <n v="0"/>
    <n v="0"/>
    <n v="0"/>
    <n v="4986.4359999999888"/>
    <n v="9972.6026399999555"/>
    <n v="14958.903960000049"/>
    <n v="300"/>
  </r>
  <r>
    <n v="366"/>
    <d v="2024-12-31T00:00:00"/>
    <n v="2024"/>
    <x v="11"/>
    <x v="30"/>
    <m/>
    <m/>
    <m/>
    <m/>
    <n v="0"/>
    <m/>
    <n v="0"/>
    <n v="0"/>
    <m/>
    <n v="0"/>
    <n v="0"/>
    <n v="0"/>
    <m/>
    <n v="0"/>
    <n v="0"/>
    <n v="0"/>
    <n v="0"/>
    <n v="0"/>
    <n v="0"/>
    <n v="0"/>
    <n v="5000.1349999999884"/>
    <n v="9999.9998999999552"/>
    <n v="14999.999850000049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852D0-4C1B-7544-BF85-C03F34F91047}" name="TablaDinámica8" cacheId="14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outline="1" outlineData="1" multipleFieldFilters="0" rowHeaderCaption="Dia">
  <location ref="A7:U39" firstHeaderRow="0" firstDataRow="1" firstDataCol="1" rowPageCount="1" colPageCount="1"/>
  <pivotFields count="29">
    <pivotField showAll="0"/>
    <pivotField showAll="0"/>
    <pivotField showAll="0"/>
    <pivotField axis="axisPage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1">
    <pageField fld="3" hier="-1"/>
  </pageFields>
  <dataFields count="20">
    <dataField name="Suma de Alquiler" fld="5" baseField="0" baseItem="0"/>
    <dataField name="Suma de Cursos de formación" fld="6" baseField="0" baseItem="0"/>
    <dataField name="Suma de Transporte público" fld="7" baseField="0" baseItem="0"/>
    <dataField name="Cuenta de móvil" fld="8" subtotal="count" baseField="0" baseItem="0"/>
    <dataField name="Suma de Comida" fld="9" baseField="0" baseItem="0"/>
    <dataField name="Cuenta de Internet y TV" fld="10" subtotal="count" baseField="0" baseItem="0"/>
    <dataField name="Suma de Gastos Casa_x000a_ (productos, etc)" fld="11" baseField="0" baseItem="0"/>
    <dataField name="Suma de Ropa y calzado" fld="12" baseField="0" baseItem="0"/>
    <dataField name="Suma de Gimnasio" fld="13" baseField="0" baseItem="0"/>
    <dataField name="Suma de Medicamentos" fld="14" baseField="0" baseItem="0"/>
    <dataField name="Suma de Peluquería" fld="15" baseField="0" baseItem="0"/>
    <dataField name="Suma de Otros" fld="16" baseField="0" baseItem="0"/>
    <dataField name="Suma de Salario" fld="17" baseField="0" baseItem="0"/>
    <dataField name="Suma de Inversiones" fld="18" baseField="0" baseItem="0"/>
    <dataField name="Suma de Dividendos" fld="19" baseField="0" baseItem="0"/>
    <dataField name="Suma de Intereses_x000a_ (fondos inversion, etc)" fld="20" baseField="0" baseItem="0"/>
    <dataField name="Suma de Criptomonedas" fld="21" baseField="0" baseItem="0"/>
    <dataField name="Suma de Otros (Ingresos)" fld="22" baseField="0" baseItem="0"/>
    <dataField name="Suma de Gastos" fld="23" baseField="0" baseItem="0"/>
    <dataField name="Suma de Ingresos" fld="24" baseField="0" baseItem="0"/>
  </dataFields>
  <formats count="16">
    <format dxfId="1064">
      <pivotArea type="all" dataOnly="0" outline="0" fieldPosition="0"/>
    </format>
    <format dxfId="1063">
      <pivotArea outline="0" collapsedLevelsAreSubtotals="1" fieldPosition="0"/>
    </format>
    <format dxfId="1062">
      <pivotArea field="4" type="button" dataOnly="0" labelOnly="1" outline="0" axis="axisRow" fieldPosition="0"/>
    </format>
    <format dxfId="1061">
      <pivotArea dataOnly="0" labelOnly="1" fieldPosition="0">
        <references count="1">
          <reference field="4" count="0"/>
        </references>
      </pivotArea>
    </format>
    <format dxfId="1060">
      <pivotArea dataOnly="0" labelOnly="1" grandRow="1" outline="0" fieldPosition="0"/>
    </format>
    <format dxfId="1059">
      <pivotArea field="4" type="button" dataOnly="0" labelOnly="1" outline="0" axis="axisRow" fieldPosition="0"/>
    </format>
    <format dxfId="1058">
      <pivotArea dataOnly="0" labelOnly="1" fieldPosition="0">
        <references count="1">
          <reference field="4" count="0"/>
        </references>
      </pivotArea>
    </format>
    <format dxfId="1057">
      <pivotArea dataOnly="0" labelOnly="1" grandRow="1" outline="0" fieldPosition="0"/>
    </format>
    <format dxfId="1056">
      <pivotArea field="4" type="button" dataOnly="0" labelOnly="1" outline="0" axis="axisRow" fieldPosition="0"/>
    </format>
    <format dxfId="1055">
      <pivotArea grandRow="1" outline="0" collapsedLevelsAreSubtotals="1" fieldPosition="0"/>
    </format>
    <format dxfId="1054">
      <pivotArea dataOnly="0" labelOnly="1" grandRow="1" outline="0" fieldPosition="0"/>
    </format>
    <format dxfId="100">
      <pivotArea outline="0" collapsedLevelsAreSubtotals="1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dataOnly="0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dataOnly="0" outline="0" fieldPosition="0">
        <references count="1">
          <reference field="4294967294" count="6">
            <x v="12"/>
            <x v="13"/>
            <x v="14"/>
            <x v="15"/>
            <x v="16"/>
            <x v="17"/>
          </reference>
        </references>
      </pivotArea>
    </format>
    <format dxfId="96">
      <pivotArea dataOnly="0" outline="0" fieldPosition="0">
        <references count="1">
          <reference field="4294967294" count="6">
            <x v="12"/>
            <x v="13"/>
            <x v="14"/>
            <x v="15"/>
            <x v="16"/>
            <x v="17"/>
          </reference>
        </references>
      </pivotArea>
    </format>
  </formats>
  <pivotTableStyleInfo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A0F71E69-2B1E-424D-B249-33904FFA0243}" sourceName="Mes">
  <pivotTables>
    <pivotTable tabId="12" name="TablaDinámica8"/>
  </pivotTables>
  <data>
    <tabular pivotCacheId="208391846">
      <items count="12">
        <i x="0" s="1"/>
        <i x="1"/>
        <i x="2"/>
        <i x="3"/>
        <i x="4"/>
        <i x="5"/>
        <i x="6"/>
        <i x="7"/>
        <i x="8"/>
        <i x="9"/>
        <i x="10"/>
        <i x="1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1" xr10:uid="{C9A01098-BE43-E84D-8EBD-3766EE7E5BD1}" cache="SegmentaciónDeDatos_Mes" caption="Mes" columnCount="12" showCaption="0" style="SlicerStyleLight1 2" rowHeight="274320"/>
</slicer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AA18-A6C1-A74C-A684-1BA68897FE74}">
  <dimension ref="A1:BO297"/>
  <sheetViews>
    <sheetView tabSelected="1" zoomScale="75" zoomScaleNormal="87" workbookViewId="0">
      <selection activeCell="AB29" sqref="AB29"/>
    </sheetView>
  </sheetViews>
  <sheetFormatPr baseColWidth="10" defaultRowHeight="13" x14ac:dyDescent="0.15"/>
  <sheetData>
    <row r="1" spans="1:67" x14ac:dyDescent="0.1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</row>
    <row r="2" spans="1:67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</row>
    <row r="3" spans="1:67" x14ac:dyDescent="0.15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</row>
    <row r="4" spans="1:67" x14ac:dyDescent="0.1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</row>
    <row r="5" spans="1:67" x14ac:dyDescent="0.1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</row>
    <row r="6" spans="1:67" x14ac:dyDescent="0.1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</row>
    <row r="7" spans="1:67" x14ac:dyDescent="0.1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</row>
    <row r="8" spans="1:67" x14ac:dyDescent="0.1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</row>
    <row r="9" spans="1:67" x14ac:dyDescent="0.15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</row>
    <row r="10" spans="1:67" x14ac:dyDescent="0.15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</row>
    <row r="11" spans="1:67" x14ac:dyDescent="0.15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</row>
    <row r="12" spans="1:67" x14ac:dyDescent="0.15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</row>
    <row r="13" spans="1:67" x14ac:dyDescent="0.15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</row>
    <row r="14" spans="1:67" x14ac:dyDescent="0.15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101"/>
      <c r="AA14" s="101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</row>
    <row r="15" spans="1:67" x14ac:dyDescent="0.15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101"/>
      <c r="AA15" s="101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</row>
    <row r="16" spans="1:67" x14ac:dyDescent="0.1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101"/>
      <c r="AA16" s="101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</row>
    <row r="17" spans="1:67" x14ac:dyDescent="0.15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101"/>
      <c r="AA17" s="101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</row>
    <row r="18" spans="1:67" x14ac:dyDescent="0.15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101"/>
      <c r="AA18" s="101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</row>
    <row r="19" spans="1:67" x14ac:dyDescent="0.1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101"/>
      <c r="AA19" s="101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</row>
    <row r="20" spans="1:67" x14ac:dyDescent="0.15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101"/>
      <c r="AA20" s="101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</row>
    <row r="21" spans="1:67" x14ac:dyDescent="0.15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101"/>
      <c r="AA21" s="101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</row>
    <row r="22" spans="1:67" x14ac:dyDescent="0.15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101"/>
      <c r="AA22" s="101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</row>
    <row r="23" spans="1:67" x14ac:dyDescent="0.15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101"/>
      <c r="AA23" s="101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</row>
    <row r="24" spans="1:67" x14ac:dyDescent="0.15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101"/>
      <c r="AA24" s="101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</row>
    <row r="25" spans="1:67" x14ac:dyDescent="0.1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101"/>
      <c r="AA25" s="101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</row>
    <row r="26" spans="1:67" x14ac:dyDescent="0.1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101"/>
      <c r="AA26" s="101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</row>
    <row r="27" spans="1:67" x14ac:dyDescent="0.15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101"/>
      <c r="AA27" s="101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</row>
    <row r="28" spans="1:67" x14ac:dyDescent="0.15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101"/>
      <c r="AA28" s="101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</row>
    <row r="29" spans="1:67" x14ac:dyDescent="0.15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101"/>
      <c r="AA29" s="101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</row>
    <row r="30" spans="1:67" x14ac:dyDescent="0.15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101"/>
      <c r="AA30" s="101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</row>
    <row r="31" spans="1:67" x14ac:dyDescent="0.15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101"/>
      <c r="AA31" s="101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</row>
    <row r="32" spans="1:67" x14ac:dyDescent="0.15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101"/>
      <c r="AA32" s="101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</row>
    <row r="33" spans="1:67" x14ac:dyDescent="0.15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101"/>
      <c r="AA33" s="101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</row>
    <row r="34" spans="1:67" x14ac:dyDescent="0.15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</row>
    <row r="35" spans="1:67" x14ac:dyDescent="0.1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</row>
    <row r="36" spans="1:67" x14ac:dyDescent="0.15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</row>
    <row r="37" spans="1:67" x14ac:dyDescent="0.15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</row>
    <row r="38" spans="1:67" x14ac:dyDescent="0.15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</row>
    <row r="39" spans="1:67" x14ac:dyDescent="0.15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</row>
    <row r="40" spans="1:67" x14ac:dyDescent="0.15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</row>
    <row r="41" spans="1:67" x14ac:dyDescent="0.15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</row>
    <row r="42" spans="1:67" x14ac:dyDescent="0.15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</row>
    <row r="43" spans="1:67" x14ac:dyDescent="0.15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</row>
    <row r="44" spans="1:67" x14ac:dyDescent="0.15">
      <c r="A44" s="85"/>
      <c r="B44" s="85"/>
      <c r="C44" s="85"/>
      <c r="D44" s="85"/>
      <c r="E44" s="85"/>
      <c r="F44" s="85"/>
      <c r="G44" s="85"/>
      <c r="H44" s="86" t="s">
        <v>178</v>
      </c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</row>
    <row r="45" spans="1:67" x14ac:dyDescent="0.1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</row>
    <row r="46" spans="1:67" x14ac:dyDescent="0.15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</row>
    <row r="47" spans="1:67" x14ac:dyDescent="0.15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</row>
    <row r="48" spans="1:67" x14ac:dyDescent="0.15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</row>
    <row r="49" spans="1:67" x14ac:dyDescent="0.15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</row>
    <row r="50" spans="1:67" x14ac:dyDescent="0.15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</row>
    <row r="51" spans="1:67" x14ac:dyDescent="0.15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</row>
    <row r="52" spans="1:67" x14ac:dyDescent="0.15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</row>
    <row r="53" spans="1:67" x14ac:dyDescent="0.15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</row>
    <row r="54" spans="1:67" x14ac:dyDescent="0.15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</row>
    <row r="55" spans="1:67" x14ac:dyDescent="0.1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</row>
    <row r="56" spans="1:67" x14ac:dyDescent="0.15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</row>
    <row r="57" spans="1:67" x14ac:dyDescent="0.15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</row>
    <row r="58" spans="1:67" x14ac:dyDescent="0.15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</row>
    <row r="59" spans="1:67" x14ac:dyDescent="0.15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</row>
    <row r="60" spans="1:67" x14ac:dyDescent="0.15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</row>
    <row r="61" spans="1:67" x14ac:dyDescent="0.1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</row>
    <row r="62" spans="1:67" x14ac:dyDescent="0.15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</row>
    <row r="63" spans="1:67" x14ac:dyDescent="0.15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</row>
    <row r="64" spans="1:67" x14ac:dyDescent="0.1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</row>
    <row r="65" spans="1:67" x14ac:dyDescent="0.1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</row>
    <row r="66" spans="1:67" x14ac:dyDescent="0.1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</row>
    <row r="67" spans="1:67" x14ac:dyDescent="0.1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</row>
    <row r="68" spans="1:67" x14ac:dyDescent="0.15">
      <c r="A68" s="85"/>
      <c r="B68" s="85"/>
      <c r="C68" s="85"/>
      <c r="D68" s="85"/>
      <c r="E68" s="85"/>
      <c r="F68" s="85"/>
      <c r="G68" s="85"/>
      <c r="H68" s="85"/>
      <c r="I68" s="85"/>
      <c r="J68" s="101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</row>
    <row r="69" spans="1:67" x14ac:dyDescent="0.1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6" t="s">
        <v>198</v>
      </c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</row>
    <row r="70" spans="1:67" x14ac:dyDescent="0.1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</row>
    <row r="71" spans="1:67" x14ac:dyDescent="0.1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</row>
    <row r="72" spans="1:67" x14ac:dyDescent="0.1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</row>
    <row r="73" spans="1:67" x14ac:dyDescent="0.15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</row>
    <row r="74" spans="1:67" x14ac:dyDescent="0.15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</row>
    <row r="75" spans="1:67" x14ac:dyDescent="0.1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</row>
    <row r="76" spans="1:67" x14ac:dyDescent="0.15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</row>
    <row r="77" spans="1:67" x14ac:dyDescent="0.15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</row>
    <row r="78" spans="1:67" x14ac:dyDescent="0.1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</row>
    <row r="79" spans="1:67" x14ac:dyDescent="0.15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</row>
    <row r="80" spans="1:67" x14ac:dyDescent="0.15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</row>
    <row r="81" spans="1:67" x14ac:dyDescent="0.15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</row>
    <row r="82" spans="1:67" x14ac:dyDescent="0.1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</row>
    <row r="83" spans="1:67" x14ac:dyDescent="0.15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</row>
    <row r="84" spans="1:67" x14ac:dyDescent="0.15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</row>
    <row r="85" spans="1:67" x14ac:dyDescent="0.1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</row>
    <row r="86" spans="1:67" x14ac:dyDescent="0.15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</row>
    <row r="87" spans="1:67" x14ac:dyDescent="0.15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</row>
    <row r="88" spans="1:67" x14ac:dyDescent="0.15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</row>
    <row r="89" spans="1:67" x14ac:dyDescent="0.15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</row>
    <row r="90" spans="1:67" x14ac:dyDescent="0.15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</row>
    <row r="91" spans="1:67" x14ac:dyDescent="0.15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</row>
    <row r="92" spans="1:67" x14ac:dyDescent="0.15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</row>
    <row r="93" spans="1:67" x14ac:dyDescent="0.15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</row>
    <row r="94" spans="1:67" x14ac:dyDescent="0.15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</row>
    <row r="95" spans="1:67" x14ac:dyDescent="0.1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</row>
    <row r="96" spans="1:67" x14ac:dyDescent="0.15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</row>
    <row r="97" spans="1:67" x14ac:dyDescent="0.15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</row>
    <row r="98" spans="1:67" x14ac:dyDescent="0.15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</row>
    <row r="99" spans="1:67" x14ac:dyDescent="0.15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</row>
    <row r="100" spans="1:67" x14ac:dyDescent="0.15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</row>
    <row r="101" spans="1:67" x14ac:dyDescent="0.15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</row>
    <row r="102" spans="1:67" x14ac:dyDescent="0.15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</row>
    <row r="103" spans="1:67" x14ac:dyDescent="0.15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</row>
    <row r="104" spans="1:67" x14ac:dyDescent="0.15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</row>
    <row r="105" spans="1:67" x14ac:dyDescent="0.1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</row>
    <row r="106" spans="1:67" x14ac:dyDescent="0.15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</row>
    <row r="107" spans="1:67" x14ac:dyDescent="0.15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</row>
    <row r="108" spans="1:67" x14ac:dyDescent="0.15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</row>
    <row r="109" spans="1:67" x14ac:dyDescent="0.15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</row>
    <row r="110" spans="1:67" x14ac:dyDescent="0.15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</row>
    <row r="111" spans="1:67" x14ac:dyDescent="0.15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</row>
    <row r="112" spans="1:67" x14ac:dyDescent="0.15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5"/>
      <c r="AX112" s="85"/>
      <c r="AY112" s="85"/>
      <c r="AZ112" s="85"/>
      <c r="BA112" s="85"/>
      <c r="BB112" s="85"/>
      <c r="BC112" s="85"/>
      <c r="BD112" s="85"/>
      <c r="BE112" s="85"/>
      <c r="BF112" s="85"/>
      <c r="BG112" s="85"/>
      <c r="BH112" s="85"/>
      <c r="BI112" s="85"/>
      <c r="BJ112" s="85"/>
      <c r="BK112" s="85"/>
      <c r="BL112" s="85"/>
      <c r="BM112" s="85"/>
      <c r="BN112" s="85"/>
      <c r="BO112" s="85"/>
    </row>
    <row r="113" spans="1:67" x14ac:dyDescent="0.15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  <c r="BH113" s="85"/>
      <c r="BI113" s="85"/>
      <c r="BJ113" s="85"/>
      <c r="BK113" s="85"/>
      <c r="BL113" s="85"/>
      <c r="BM113" s="85"/>
      <c r="BN113" s="85"/>
      <c r="BO113" s="85"/>
    </row>
    <row r="114" spans="1:67" x14ac:dyDescent="0.15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  <c r="BH114" s="85"/>
      <c r="BI114" s="85"/>
      <c r="BJ114" s="85"/>
      <c r="BK114" s="85"/>
      <c r="BL114" s="85"/>
      <c r="BM114" s="85"/>
      <c r="BN114" s="85"/>
      <c r="BO114" s="85"/>
    </row>
    <row r="115" spans="1:67" x14ac:dyDescent="0.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  <c r="BJ115" s="85"/>
      <c r="BK115" s="85"/>
      <c r="BL115" s="85"/>
      <c r="BM115" s="85"/>
      <c r="BN115" s="85"/>
      <c r="BO115" s="85"/>
    </row>
    <row r="116" spans="1:67" x14ac:dyDescent="0.15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</row>
    <row r="117" spans="1:67" x14ac:dyDescent="0.15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</row>
    <row r="118" spans="1:67" x14ac:dyDescent="0.15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</row>
    <row r="119" spans="1:67" x14ac:dyDescent="0.15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</row>
    <row r="120" spans="1:67" x14ac:dyDescent="0.15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</row>
    <row r="121" spans="1:67" x14ac:dyDescent="0.15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</row>
    <row r="122" spans="1:67" x14ac:dyDescent="0.15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  <c r="BH122" s="85"/>
      <c r="BI122" s="85"/>
      <c r="BJ122" s="85"/>
      <c r="BK122" s="85"/>
      <c r="BL122" s="85"/>
      <c r="BM122" s="85"/>
      <c r="BN122" s="85"/>
      <c r="BO122" s="85"/>
    </row>
    <row r="123" spans="1:67" x14ac:dyDescent="0.15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85"/>
      <c r="BD123" s="85"/>
      <c r="BE123" s="85"/>
      <c r="BF123" s="85"/>
      <c r="BG123" s="85"/>
      <c r="BH123" s="85"/>
      <c r="BI123" s="85"/>
      <c r="BJ123" s="85"/>
      <c r="BK123" s="85"/>
      <c r="BL123" s="85"/>
      <c r="BM123" s="85"/>
      <c r="BN123" s="85"/>
      <c r="BO123" s="85"/>
    </row>
    <row r="124" spans="1:67" x14ac:dyDescent="0.15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5"/>
      <c r="BD124" s="85"/>
      <c r="BE124" s="85"/>
      <c r="BF124" s="85"/>
      <c r="BG124" s="85"/>
      <c r="BH124" s="85"/>
      <c r="BI124" s="85"/>
      <c r="BJ124" s="85"/>
      <c r="BK124" s="85"/>
      <c r="BL124" s="85"/>
      <c r="BM124" s="85"/>
      <c r="BN124" s="85"/>
      <c r="BO124" s="85"/>
    </row>
    <row r="125" spans="1:67" x14ac:dyDescent="0.1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5"/>
      <c r="AW125" s="85"/>
      <c r="AX125" s="85"/>
      <c r="AY125" s="85"/>
      <c r="AZ125" s="85"/>
      <c r="BA125" s="85"/>
      <c r="BB125" s="85"/>
      <c r="BC125" s="85"/>
      <c r="BD125" s="85"/>
      <c r="BE125" s="85"/>
      <c r="BF125" s="85"/>
      <c r="BG125" s="85"/>
      <c r="BH125" s="85"/>
      <c r="BI125" s="85"/>
      <c r="BJ125" s="85"/>
      <c r="BK125" s="85"/>
      <c r="BL125" s="85"/>
      <c r="BM125" s="85"/>
      <c r="BN125" s="85"/>
      <c r="BO125" s="85"/>
    </row>
    <row r="126" spans="1:67" x14ac:dyDescent="0.15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  <c r="BC126" s="85"/>
      <c r="BD126" s="85"/>
      <c r="BE126" s="85"/>
      <c r="BF126" s="85"/>
      <c r="BG126" s="85"/>
      <c r="BH126" s="85"/>
      <c r="BI126" s="85"/>
      <c r="BJ126" s="85"/>
      <c r="BK126" s="85"/>
      <c r="BL126" s="85"/>
      <c r="BM126" s="85"/>
      <c r="BN126" s="85"/>
      <c r="BO126" s="85"/>
    </row>
    <row r="127" spans="1:67" x14ac:dyDescent="0.15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85"/>
      <c r="BB127" s="85"/>
      <c r="BC127" s="85"/>
      <c r="BD127" s="85"/>
      <c r="BE127" s="85"/>
      <c r="BF127" s="85"/>
      <c r="BG127" s="85"/>
      <c r="BH127" s="85"/>
      <c r="BI127" s="85"/>
      <c r="BJ127" s="85"/>
      <c r="BK127" s="85"/>
      <c r="BL127" s="85"/>
      <c r="BM127" s="85"/>
      <c r="BN127" s="85"/>
      <c r="BO127" s="85"/>
    </row>
    <row r="128" spans="1:67" x14ac:dyDescent="0.15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</row>
    <row r="129" spans="1:67" x14ac:dyDescent="0.15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</row>
    <row r="130" spans="1:67" x14ac:dyDescent="0.15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  <c r="AO130" s="8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85"/>
      <c r="BB130" s="85"/>
      <c r="BC130" s="85"/>
      <c r="BD130" s="85"/>
      <c r="BE130" s="85"/>
      <c r="BF130" s="85"/>
      <c r="BG130" s="85"/>
      <c r="BH130" s="85"/>
      <c r="BI130" s="85"/>
      <c r="BJ130" s="85"/>
      <c r="BK130" s="85"/>
      <c r="BL130" s="85"/>
      <c r="BM130" s="85"/>
      <c r="BN130" s="85"/>
      <c r="BO130" s="85"/>
    </row>
    <row r="131" spans="1:67" x14ac:dyDescent="0.15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/>
      <c r="AP131" s="85"/>
      <c r="AQ131" s="85"/>
      <c r="AR131" s="85"/>
      <c r="AS131" s="85"/>
      <c r="AT131" s="85"/>
      <c r="AU131" s="85"/>
      <c r="AV131" s="85"/>
      <c r="AW131" s="85"/>
      <c r="AX131" s="85"/>
      <c r="AY131" s="85"/>
      <c r="AZ131" s="85"/>
      <c r="BA131" s="85"/>
      <c r="BB131" s="85"/>
      <c r="BC131" s="85"/>
      <c r="BD131" s="85"/>
      <c r="BE131" s="85"/>
      <c r="BF131" s="85"/>
      <c r="BG131" s="85"/>
      <c r="BH131" s="85"/>
      <c r="BI131" s="85"/>
      <c r="BJ131" s="85"/>
      <c r="BK131" s="85"/>
      <c r="BL131" s="85"/>
      <c r="BM131" s="85"/>
      <c r="BN131" s="85"/>
      <c r="BO131" s="85"/>
    </row>
    <row r="132" spans="1:67" x14ac:dyDescent="0.15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85"/>
      <c r="AU132" s="85"/>
      <c r="AV132" s="85"/>
      <c r="AW132" s="85"/>
      <c r="AX132" s="85"/>
      <c r="AY132" s="85"/>
      <c r="AZ132" s="85"/>
      <c r="BA132" s="85"/>
      <c r="BB132" s="85"/>
      <c r="BC132" s="85"/>
      <c r="BD132" s="85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</row>
    <row r="133" spans="1:67" x14ac:dyDescent="0.15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85"/>
      <c r="AP133" s="85"/>
      <c r="AQ133" s="85"/>
      <c r="AR133" s="85"/>
      <c r="AS133" s="85"/>
      <c r="AT133" s="85"/>
      <c r="AU133" s="85"/>
      <c r="AV133" s="85"/>
      <c r="AW133" s="85"/>
      <c r="AX133" s="85"/>
      <c r="AY133" s="85"/>
      <c r="AZ133" s="85"/>
      <c r="BA133" s="85"/>
      <c r="BB133" s="85"/>
      <c r="BC133" s="85"/>
      <c r="BD133" s="85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</row>
    <row r="134" spans="1:67" x14ac:dyDescent="0.15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  <c r="AO134" s="85"/>
      <c r="AP134" s="85"/>
      <c r="AQ134" s="85"/>
      <c r="AR134" s="85"/>
      <c r="AS134" s="85"/>
      <c r="AT134" s="85"/>
      <c r="AU134" s="85"/>
      <c r="AV134" s="85"/>
      <c r="AW134" s="85"/>
      <c r="AX134" s="85"/>
      <c r="AY134" s="85"/>
      <c r="AZ134" s="85"/>
      <c r="BA134" s="85"/>
      <c r="BB134" s="85"/>
      <c r="BC134" s="85"/>
      <c r="BD134" s="85"/>
      <c r="BE134" s="85"/>
      <c r="BF134" s="85"/>
      <c r="BG134" s="85"/>
      <c r="BH134" s="85"/>
      <c r="BI134" s="85"/>
      <c r="BJ134" s="85"/>
      <c r="BK134" s="85"/>
      <c r="BL134" s="85"/>
      <c r="BM134" s="85"/>
      <c r="BN134" s="85"/>
      <c r="BO134" s="85"/>
    </row>
    <row r="135" spans="1:67" x14ac:dyDescent="0.1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5"/>
      <c r="BA135" s="85"/>
      <c r="BB135" s="85"/>
      <c r="BC135" s="85"/>
      <c r="BD135" s="85"/>
      <c r="BE135" s="85"/>
      <c r="BF135" s="85"/>
      <c r="BG135" s="85"/>
      <c r="BH135" s="85"/>
      <c r="BI135" s="85"/>
      <c r="BJ135" s="85"/>
      <c r="BK135" s="85"/>
      <c r="BL135" s="85"/>
      <c r="BM135" s="85"/>
      <c r="BN135" s="85"/>
      <c r="BO135" s="85"/>
    </row>
    <row r="136" spans="1:67" x14ac:dyDescent="0.15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5"/>
      <c r="BA136" s="85"/>
      <c r="BB136" s="85"/>
      <c r="BC136" s="85"/>
      <c r="BD136" s="85"/>
      <c r="BE136" s="85"/>
      <c r="BF136" s="85"/>
      <c r="BG136" s="85"/>
      <c r="BH136" s="85"/>
      <c r="BI136" s="85"/>
      <c r="BJ136" s="85"/>
      <c r="BK136" s="85"/>
      <c r="BL136" s="85"/>
      <c r="BM136" s="85"/>
      <c r="BN136" s="85"/>
      <c r="BO136" s="85"/>
    </row>
    <row r="137" spans="1:67" x14ac:dyDescent="0.15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5"/>
      <c r="BC137" s="85"/>
      <c r="BD137" s="85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</row>
    <row r="138" spans="1:67" x14ac:dyDescent="0.15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</row>
    <row r="139" spans="1:67" x14ac:dyDescent="0.15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  <c r="AR139" s="85"/>
      <c r="AS139" s="85"/>
      <c r="AT139" s="85"/>
      <c r="AU139" s="85"/>
      <c r="AV139" s="85"/>
      <c r="AW139" s="85"/>
      <c r="AX139" s="85"/>
      <c r="AY139" s="85"/>
      <c r="AZ139" s="85"/>
      <c r="BA139" s="85"/>
      <c r="BB139" s="85"/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</row>
    <row r="140" spans="1:67" x14ac:dyDescent="0.15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85"/>
      <c r="AP140" s="85"/>
      <c r="AQ140" s="85"/>
      <c r="AR140" s="85"/>
      <c r="AS140" s="85"/>
      <c r="AT140" s="85"/>
      <c r="AU140" s="85"/>
      <c r="AV140" s="85"/>
      <c r="AW140" s="85"/>
      <c r="AX140" s="85"/>
      <c r="AY140" s="85"/>
      <c r="AZ140" s="85"/>
      <c r="BA140" s="85"/>
      <c r="BB140" s="85"/>
      <c r="BC140" s="85"/>
      <c r="BD140" s="8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85"/>
    </row>
    <row r="141" spans="1:67" x14ac:dyDescent="0.15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5"/>
      <c r="BA141" s="85"/>
      <c r="BB141" s="85"/>
      <c r="BC141" s="85"/>
      <c r="BD141" s="85"/>
      <c r="BE141" s="85"/>
      <c r="BF141" s="85"/>
      <c r="BG141" s="85"/>
      <c r="BH141" s="85"/>
      <c r="BI141" s="85"/>
      <c r="BJ141" s="85"/>
      <c r="BK141" s="85"/>
      <c r="BL141" s="85"/>
      <c r="BM141" s="85"/>
      <c r="BN141" s="85"/>
      <c r="BO141" s="85"/>
    </row>
    <row r="142" spans="1:67" x14ac:dyDescent="0.15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5"/>
      <c r="AW142" s="85"/>
      <c r="AX142" s="85"/>
      <c r="AY142" s="85"/>
      <c r="AZ142" s="85"/>
      <c r="BA142" s="85"/>
      <c r="BB142" s="85"/>
      <c r="BC142" s="85"/>
      <c r="BD142" s="85"/>
      <c r="BE142" s="85"/>
      <c r="BF142" s="85"/>
      <c r="BG142" s="85"/>
      <c r="BH142" s="85"/>
      <c r="BI142" s="85"/>
      <c r="BJ142" s="85"/>
      <c r="BK142" s="85"/>
      <c r="BL142" s="85"/>
      <c r="BM142" s="85"/>
      <c r="BN142" s="85"/>
      <c r="BO142" s="85"/>
    </row>
    <row r="143" spans="1:67" x14ac:dyDescent="0.15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5"/>
      <c r="BA143" s="85"/>
      <c r="BB143" s="85"/>
      <c r="BC143" s="85"/>
      <c r="BD143" s="85"/>
      <c r="BE143" s="85"/>
      <c r="BF143" s="85"/>
      <c r="BG143" s="85"/>
      <c r="BH143" s="85"/>
      <c r="BI143" s="85"/>
      <c r="BJ143" s="85"/>
      <c r="BK143" s="85"/>
      <c r="BL143" s="85"/>
      <c r="BM143" s="85"/>
      <c r="BN143" s="85"/>
      <c r="BO143" s="85"/>
    </row>
    <row r="144" spans="1:67" x14ac:dyDescent="0.15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  <c r="AR144" s="85"/>
      <c r="AS144" s="85"/>
      <c r="AT144" s="85"/>
      <c r="AU144" s="85"/>
      <c r="AV144" s="85"/>
      <c r="AW144" s="85"/>
      <c r="AX144" s="85"/>
      <c r="AY144" s="85"/>
      <c r="AZ144" s="85"/>
      <c r="BA144" s="85"/>
      <c r="BB144" s="85"/>
      <c r="BC144" s="85"/>
      <c r="BD144" s="85"/>
      <c r="BE144" s="85"/>
      <c r="BF144" s="85"/>
      <c r="BG144" s="85"/>
      <c r="BH144" s="85"/>
      <c r="BI144" s="85"/>
      <c r="BJ144" s="85"/>
      <c r="BK144" s="85"/>
      <c r="BL144" s="85"/>
      <c r="BM144" s="85"/>
      <c r="BN144" s="85"/>
      <c r="BO144" s="85"/>
    </row>
    <row r="145" spans="1:67" x14ac:dyDescent="0.1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  <c r="AO145" s="85"/>
      <c r="AP145" s="85"/>
      <c r="AQ145" s="85"/>
      <c r="AR145" s="85"/>
      <c r="AS145" s="85"/>
      <c r="AT145" s="85"/>
      <c r="AU145" s="85"/>
      <c r="AV145" s="85"/>
      <c r="AW145" s="85"/>
      <c r="AX145" s="85"/>
      <c r="AY145" s="85"/>
      <c r="AZ145" s="85"/>
      <c r="BA145" s="85"/>
      <c r="BB145" s="85"/>
      <c r="BC145" s="85"/>
      <c r="BD145" s="85"/>
      <c r="BE145" s="85"/>
      <c r="BF145" s="85"/>
      <c r="BG145" s="85"/>
      <c r="BH145" s="85"/>
      <c r="BI145" s="85"/>
      <c r="BJ145" s="85"/>
      <c r="BK145" s="85"/>
      <c r="BL145" s="85"/>
      <c r="BM145" s="85"/>
      <c r="BN145" s="85"/>
      <c r="BO145" s="85"/>
    </row>
    <row r="146" spans="1:67" x14ac:dyDescent="0.1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  <c r="AR146" s="85"/>
      <c r="AS146" s="85"/>
      <c r="AT146" s="85"/>
      <c r="AU146" s="85"/>
      <c r="AV146" s="85"/>
      <c r="AW146" s="85"/>
      <c r="AX146" s="85"/>
      <c r="AY146" s="85"/>
      <c r="AZ146" s="85"/>
      <c r="BA146" s="85"/>
      <c r="BB146" s="85"/>
      <c r="BC146" s="85"/>
      <c r="BD146" s="85"/>
      <c r="BE146" s="85"/>
      <c r="BF146" s="85"/>
      <c r="BG146" s="85"/>
      <c r="BH146" s="85"/>
      <c r="BI146" s="85"/>
      <c r="BJ146" s="85"/>
      <c r="BK146" s="85"/>
      <c r="BL146" s="85"/>
      <c r="BM146" s="85"/>
      <c r="BN146" s="85"/>
      <c r="BO146" s="85"/>
    </row>
    <row r="147" spans="1:67" x14ac:dyDescent="0.15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  <c r="AR147" s="85"/>
      <c r="AS147" s="85"/>
      <c r="AT147" s="85"/>
      <c r="AU147" s="85"/>
      <c r="AV147" s="85"/>
      <c r="AW147" s="85"/>
      <c r="AX147" s="85"/>
      <c r="AY147" s="85"/>
      <c r="AZ147" s="85"/>
      <c r="BA147" s="85"/>
      <c r="BB147" s="85"/>
      <c r="BC147" s="85"/>
      <c r="BD147" s="85"/>
      <c r="BE147" s="85"/>
      <c r="BF147" s="85"/>
      <c r="BG147" s="85"/>
      <c r="BH147" s="85"/>
      <c r="BI147" s="85"/>
      <c r="BJ147" s="85"/>
      <c r="BK147" s="85"/>
      <c r="BL147" s="85"/>
      <c r="BM147" s="85"/>
      <c r="BN147" s="85"/>
      <c r="BO147" s="85"/>
    </row>
    <row r="148" spans="1:67" x14ac:dyDescent="0.15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85"/>
      <c r="AU148" s="85"/>
      <c r="AV148" s="85"/>
      <c r="AW148" s="85"/>
      <c r="AX148" s="85"/>
      <c r="AY148" s="85"/>
      <c r="AZ148" s="85"/>
      <c r="BA148" s="85"/>
      <c r="BB148" s="85"/>
      <c r="BC148" s="85"/>
      <c r="BD148" s="85"/>
      <c r="BE148" s="85"/>
      <c r="BF148" s="85"/>
      <c r="BG148" s="85"/>
      <c r="BH148" s="85"/>
      <c r="BI148" s="85"/>
      <c r="BJ148" s="85"/>
      <c r="BK148" s="85"/>
      <c r="BL148" s="85"/>
      <c r="BM148" s="85"/>
      <c r="BN148" s="85"/>
      <c r="BO148" s="85"/>
    </row>
    <row r="149" spans="1:67" x14ac:dyDescent="0.15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  <c r="AR149" s="85"/>
      <c r="AS149" s="85"/>
      <c r="AT149" s="85"/>
      <c r="AU149" s="85"/>
      <c r="AV149" s="85"/>
      <c r="AW149" s="85"/>
      <c r="AX149" s="85"/>
      <c r="AY149" s="85"/>
      <c r="AZ149" s="85"/>
      <c r="BA149" s="85"/>
      <c r="BB149" s="85"/>
      <c r="BC149" s="85"/>
      <c r="BD149" s="85"/>
      <c r="BE149" s="85"/>
      <c r="BF149" s="85"/>
      <c r="BG149" s="85"/>
      <c r="BH149" s="85"/>
      <c r="BI149" s="85"/>
      <c r="BJ149" s="85"/>
      <c r="BK149" s="85"/>
      <c r="BL149" s="85"/>
      <c r="BM149" s="85"/>
      <c r="BN149" s="85"/>
      <c r="BO149" s="85"/>
    </row>
    <row r="150" spans="1:67" x14ac:dyDescent="0.15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  <c r="AR150" s="85"/>
      <c r="AS150" s="85"/>
      <c r="AT150" s="85"/>
      <c r="AU150" s="85"/>
      <c r="AV150" s="85"/>
      <c r="AW150" s="85"/>
      <c r="AX150" s="85"/>
      <c r="AY150" s="85"/>
      <c r="AZ150" s="85"/>
      <c r="BA150" s="85"/>
      <c r="BB150" s="85"/>
      <c r="BC150" s="85"/>
      <c r="BD150" s="85"/>
      <c r="BE150" s="85"/>
      <c r="BF150" s="85"/>
      <c r="BG150" s="85"/>
      <c r="BH150" s="85"/>
      <c r="BI150" s="85"/>
      <c r="BJ150" s="85"/>
      <c r="BK150" s="85"/>
      <c r="BL150" s="85"/>
      <c r="BM150" s="85"/>
      <c r="BN150" s="85"/>
      <c r="BO150" s="85"/>
    </row>
    <row r="151" spans="1:67" x14ac:dyDescent="0.15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  <c r="BH151" s="85"/>
      <c r="BI151" s="85"/>
      <c r="BJ151" s="85"/>
      <c r="BK151" s="85"/>
      <c r="BL151" s="85"/>
      <c r="BM151" s="85"/>
      <c r="BN151" s="85"/>
      <c r="BO151" s="85"/>
    </row>
    <row r="152" spans="1:67" x14ac:dyDescent="0.15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5"/>
      <c r="AW152" s="85"/>
      <c r="AX152" s="85"/>
      <c r="AY152" s="85"/>
      <c r="AZ152" s="85"/>
      <c r="BA152" s="85"/>
      <c r="BB152" s="85"/>
      <c r="BC152" s="85"/>
      <c r="BD152" s="85"/>
      <c r="BE152" s="85"/>
      <c r="BF152" s="85"/>
      <c r="BG152" s="85"/>
      <c r="BH152" s="85"/>
      <c r="BI152" s="85"/>
      <c r="BJ152" s="85"/>
      <c r="BK152" s="85"/>
      <c r="BL152" s="85"/>
      <c r="BM152" s="85"/>
      <c r="BN152" s="85"/>
      <c r="BO152" s="85"/>
    </row>
    <row r="153" spans="1:67" x14ac:dyDescent="0.15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5"/>
      <c r="AW153" s="85"/>
      <c r="AX153" s="85"/>
      <c r="AY153" s="85"/>
      <c r="AZ153" s="85"/>
      <c r="BA153" s="85"/>
      <c r="BB153" s="85"/>
      <c r="BC153" s="85"/>
      <c r="BD153" s="85"/>
      <c r="BE153" s="85"/>
      <c r="BF153" s="85"/>
      <c r="BG153" s="85"/>
      <c r="BH153" s="85"/>
      <c r="BI153" s="85"/>
      <c r="BJ153" s="85"/>
      <c r="BK153" s="85"/>
      <c r="BL153" s="85"/>
      <c r="BM153" s="85"/>
      <c r="BN153" s="85"/>
      <c r="BO153" s="85"/>
    </row>
    <row r="154" spans="1:67" x14ac:dyDescent="0.15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5"/>
      <c r="AW154" s="85"/>
      <c r="AX154" s="85"/>
      <c r="AY154" s="85"/>
      <c r="AZ154" s="85"/>
      <c r="BA154" s="85"/>
      <c r="BB154" s="85"/>
      <c r="BC154" s="85"/>
      <c r="BD154" s="85"/>
      <c r="BE154" s="85"/>
      <c r="BF154" s="85"/>
      <c r="BG154" s="85"/>
      <c r="BH154" s="85"/>
      <c r="BI154" s="85"/>
      <c r="BJ154" s="85"/>
      <c r="BK154" s="85"/>
      <c r="BL154" s="85"/>
      <c r="BM154" s="85"/>
      <c r="BN154" s="85"/>
      <c r="BO154" s="85"/>
    </row>
    <row r="155" spans="1:67" x14ac:dyDescent="0.1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  <c r="AW155" s="85"/>
      <c r="AX155" s="85"/>
      <c r="AY155" s="85"/>
      <c r="AZ155" s="85"/>
      <c r="BA155" s="85"/>
      <c r="BB155" s="85"/>
      <c r="BC155" s="85"/>
      <c r="BD155" s="85"/>
      <c r="BE155" s="85"/>
      <c r="BF155" s="85"/>
      <c r="BG155" s="85"/>
      <c r="BH155" s="85"/>
      <c r="BI155" s="85"/>
      <c r="BJ155" s="85"/>
      <c r="BK155" s="85"/>
      <c r="BL155" s="85"/>
      <c r="BM155" s="85"/>
      <c r="BN155" s="85"/>
      <c r="BO155" s="85"/>
    </row>
    <row r="156" spans="1:67" x14ac:dyDescent="0.15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85"/>
      <c r="AV156" s="85"/>
      <c r="AW156" s="85"/>
      <c r="AX156" s="85"/>
      <c r="AY156" s="85"/>
      <c r="AZ156" s="85"/>
      <c r="BA156" s="85"/>
      <c r="BB156" s="85"/>
      <c r="BC156" s="85"/>
      <c r="BD156" s="85"/>
      <c r="BE156" s="85"/>
      <c r="BF156" s="85"/>
      <c r="BG156" s="85"/>
      <c r="BH156" s="85"/>
      <c r="BI156" s="85"/>
      <c r="BJ156" s="85"/>
      <c r="BK156" s="85"/>
      <c r="BL156" s="85"/>
      <c r="BM156" s="85"/>
      <c r="BN156" s="85"/>
      <c r="BO156" s="85"/>
    </row>
    <row r="157" spans="1:67" x14ac:dyDescent="0.1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5"/>
      <c r="AT157" s="85"/>
      <c r="AU157" s="85"/>
      <c r="AV157" s="85"/>
      <c r="AW157" s="85"/>
      <c r="AX157" s="85"/>
      <c r="AY157" s="85"/>
      <c r="AZ157" s="85"/>
      <c r="BA157" s="85"/>
      <c r="BB157" s="85"/>
      <c r="BC157" s="85"/>
      <c r="BD157" s="85"/>
      <c r="BE157" s="85"/>
      <c r="BF157" s="85"/>
      <c r="BG157" s="85"/>
      <c r="BH157" s="85"/>
      <c r="BI157" s="85"/>
      <c r="BJ157" s="85"/>
      <c r="BK157" s="85"/>
      <c r="BL157" s="85"/>
      <c r="BM157" s="85"/>
      <c r="BN157" s="85"/>
      <c r="BO157" s="85"/>
    </row>
    <row r="158" spans="1:67" x14ac:dyDescent="0.15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5"/>
      <c r="AT158" s="85"/>
      <c r="AU158" s="85"/>
      <c r="AV158" s="85"/>
      <c r="AW158" s="85"/>
      <c r="AX158" s="85"/>
      <c r="AY158" s="85"/>
      <c r="AZ158" s="85"/>
      <c r="BA158" s="85"/>
      <c r="BB158" s="85"/>
      <c r="BC158" s="85"/>
      <c r="BD158" s="85"/>
      <c r="BE158" s="85"/>
      <c r="BF158" s="85"/>
      <c r="BG158" s="85"/>
      <c r="BH158" s="85"/>
      <c r="BI158" s="85"/>
      <c r="BJ158" s="85"/>
      <c r="BK158" s="85"/>
      <c r="BL158" s="85"/>
      <c r="BM158" s="85"/>
      <c r="BN158" s="85"/>
      <c r="BO158" s="85"/>
    </row>
    <row r="159" spans="1:67" x14ac:dyDescent="0.15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85"/>
      <c r="AV159" s="85"/>
      <c r="AW159" s="85"/>
      <c r="AX159" s="85"/>
      <c r="AY159" s="85"/>
      <c r="AZ159" s="85"/>
      <c r="BA159" s="85"/>
      <c r="BB159" s="85"/>
      <c r="BC159" s="85"/>
      <c r="BD159" s="85"/>
      <c r="BE159" s="85"/>
      <c r="BF159" s="85"/>
      <c r="BG159" s="85"/>
      <c r="BH159" s="85"/>
      <c r="BI159" s="85"/>
      <c r="BJ159" s="85"/>
      <c r="BK159" s="85"/>
      <c r="BL159" s="85"/>
      <c r="BM159" s="85"/>
      <c r="BN159" s="85"/>
      <c r="BO159" s="85"/>
    </row>
    <row r="160" spans="1:67" x14ac:dyDescent="0.15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5"/>
      <c r="AR160" s="85"/>
      <c r="AS160" s="85"/>
      <c r="AT160" s="85"/>
      <c r="AU160" s="85"/>
      <c r="AV160" s="85"/>
      <c r="AW160" s="85"/>
      <c r="AX160" s="85"/>
      <c r="AY160" s="85"/>
      <c r="AZ160" s="85"/>
      <c r="BA160" s="85"/>
      <c r="BB160" s="85"/>
      <c r="BC160" s="85"/>
      <c r="BD160" s="85"/>
      <c r="BE160" s="85"/>
      <c r="BF160" s="85"/>
      <c r="BG160" s="85"/>
      <c r="BH160" s="85"/>
      <c r="BI160" s="85"/>
      <c r="BJ160" s="85"/>
      <c r="BK160" s="85"/>
      <c r="BL160" s="85"/>
      <c r="BM160" s="85"/>
      <c r="BN160" s="85"/>
      <c r="BO160" s="85"/>
    </row>
    <row r="161" spans="1:67" x14ac:dyDescent="0.1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  <c r="AR161" s="85"/>
      <c r="AS161" s="85"/>
      <c r="AT161" s="85"/>
      <c r="AU161" s="85"/>
      <c r="AV161" s="85"/>
      <c r="AW161" s="85"/>
      <c r="AX161" s="85"/>
      <c r="AY161" s="85"/>
      <c r="AZ161" s="85"/>
      <c r="BA161" s="85"/>
      <c r="BB161" s="85"/>
      <c r="BC161" s="85"/>
      <c r="BD161" s="85"/>
      <c r="BE161" s="85"/>
      <c r="BF161" s="85"/>
      <c r="BG161" s="85"/>
      <c r="BH161" s="85"/>
      <c r="BI161" s="85"/>
      <c r="BJ161" s="85"/>
      <c r="BK161" s="85"/>
      <c r="BL161" s="85"/>
      <c r="BM161" s="85"/>
      <c r="BN161" s="85"/>
      <c r="BO161" s="85"/>
    </row>
    <row r="162" spans="1:67" x14ac:dyDescent="0.15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5"/>
      <c r="AR162" s="85"/>
      <c r="AS162" s="85"/>
      <c r="AT162" s="85"/>
      <c r="AU162" s="85"/>
      <c r="AV162" s="85"/>
      <c r="AW162" s="85"/>
      <c r="AX162" s="85"/>
      <c r="AY162" s="85"/>
      <c r="AZ162" s="85"/>
      <c r="BA162" s="85"/>
      <c r="BB162" s="85"/>
      <c r="BC162" s="85"/>
      <c r="BD162" s="85"/>
      <c r="BE162" s="85"/>
      <c r="BF162" s="85"/>
      <c r="BG162" s="85"/>
      <c r="BH162" s="85"/>
      <c r="BI162" s="85"/>
      <c r="BJ162" s="85"/>
      <c r="BK162" s="85"/>
      <c r="BL162" s="85"/>
      <c r="BM162" s="85"/>
      <c r="BN162" s="85"/>
      <c r="BO162" s="85"/>
    </row>
    <row r="163" spans="1:67" x14ac:dyDescent="0.1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  <c r="AR163" s="85"/>
      <c r="AS163" s="85"/>
      <c r="AT163" s="85"/>
      <c r="AU163" s="85"/>
      <c r="AV163" s="85"/>
      <c r="AW163" s="85"/>
      <c r="AX163" s="85"/>
      <c r="AY163" s="85"/>
      <c r="AZ163" s="85"/>
      <c r="BA163" s="85"/>
      <c r="BB163" s="85"/>
      <c r="BC163" s="85"/>
      <c r="BD163" s="85"/>
      <c r="BE163" s="85"/>
      <c r="BF163" s="85"/>
      <c r="BG163" s="85"/>
      <c r="BH163" s="85"/>
      <c r="BI163" s="85"/>
      <c r="BJ163" s="85"/>
      <c r="BK163" s="85"/>
      <c r="BL163" s="85"/>
      <c r="BM163" s="85"/>
      <c r="BN163" s="85"/>
      <c r="BO163" s="85"/>
    </row>
    <row r="164" spans="1:67" x14ac:dyDescent="0.1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85"/>
      <c r="AW164" s="85"/>
      <c r="AX164" s="85"/>
      <c r="AY164" s="85"/>
      <c r="AZ164" s="85"/>
      <c r="BA164" s="85"/>
      <c r="BB164" s="85"/>
      <c r="BC164" s="85"/>
      <c r="BD164" s="85"/>
      <c r="BE164" s="85"/>
      <c r="BF164" s="85"/>
      <c r="BG164" s="85"/>
      <c r="BH164" s="85"/>
      <c r="BI164" s="85"/>
      <c r="BJ164" s="85"/>
      <c r="BK164" s="85"/>
      <c r="BL164" s="85"/>
      <c r="BM164" s="85"/>
      <c r="BN164" s="85"/>
      <c r="BO164" s="85"/>
    </row>
    <row r="165" spans="1:67" x14ac:dyDescent="0.1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  <c r="AR165" s="85"/>
      <c r="AS165" s="85"/>
      <c r="AT165" s="85"/>
      <c r="AU165" s="85"/>
      <c r="AV165" s="85"/>
      <c r="AW165" s="85"/>
      <c r="AX165" s="85"/>
      <c r="AY165" s="85"/>
      <c r="AZ165" s="85"/>
      <c r="BA165" s="85"/>
      <c r="BB165" s="85"/>
      <c r="BC165" s="85"/>
      <c r="BD165" s="85"/>
      <c r="BE165" s="85"/>
      <c r="BF165" s="85"/>
      <c r="BG165" s="85"/>
      <c r="BH165" s="85"/>
      <c r="BI165" s="85"/>
      <c r="BJ165" s="85"/>
      <c r="BK165" s="85"/>
      <c r="BL165" s="85"/>
      <c r="BM165" s="85"/>
      <c r="BN165" s="85"/>
      <c r="BO165" s="85"/>
    </row>
    <row r="166" spans="1:67" x14ac:dyDescent="0.1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  <c r="AR166" s="85"/>
      <c r="AS166" s="85"/>
      <c r="AT166" s="85"/>
      <c r="AU166" s="85"/>
      <c r="AV166" s="85"/>
      <c r="AW166" s="85"/>
      <c r="AX166" s="85"/>
      <c r="AY166" s="85"/>
      <c r="AZ166" s="85"/>
      <c r="BA166" s="85"/>
      <c r="BB166" s="85"/>
      <c r="BC166" s="85"/>
      <c r="BD166" s="85"/>
      <c r="BE166" s="85"/>
      <c r="BF166" s="85"/>
      <c r="BG166" s="85"/>
      <c r="BH166" s="85"/>
      <c r="BI166" s="85"/>
      <c r="BJ166" s="85"/>
      <c r="BK166" s="85"/>
      <c r="BL166" s="85"/>
      <c r="BM166" s="85"/>
      <c r="BN166" s="85"/>
      <c r="BO166" s="85"/>
    </row>
    <row r="167" spans="1:67" x14ac:dyDescent="0.1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  <c r="AO167" s="85"/>
      <c r="AP167" s="85"/>
      <c r="AQ167" s="85"/>
      <c r="AR167" s="85"/>
      <c r="AS167" s="85"/>
      <c r="AT167" s="85"/>
      <c r="AU167" s="85"/>
      <c r="AV167" s="85"/>
      <c r="AW167" s="85"/>
      <c r="AX167" s="85"/>
      <c r="AY167" s="85"/>
      <c r="AZ167" s="85"/>
      <c r="BA167" s="85"/>
      <c r="BB167" s="85"/>
      <c r="BC167" s="85"/>
      <c r="BD167" s="85"/>
      <c r="BE167" s="85"/>
      <c r="BF167" s="85"/>
      <c r="BG167" s="85"/>
      <c r="BH167" s="85"/>
      <c r="BI167" s="85"/>
      <c r="BJ167" s="85"/>
      <c r="BK167" s="85"/>
      <c r="BL167" s="85"/>
      <c r="BM167" s="85"/>
      <c r="BN167" s="85"/>
      <c r="BO167" s="85"/>
    </row>
    <row r="168" spans="1:67" x14ac:dyDescent="0.1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85"/>
      <c r="AP168" s="85"/>
      <c r="AQ168" s="85"/>
      <c r="AR168" s="85"/>
      <c r="AS168" s="85"/>
      <c r="AT168" s="85"/>
      <c r="AU168" s="85"/>
      <c r="AV168" s="85"/>
      <c r="AW168" s="85"/>
      <c r="AX168" s="85"/>
      <c r="AY168" s="85"/>
      <c r="AZ168" s="85"/>
      <c r="BA168" s="85"/>
      <c r="BB168" s="85"/>
      <c r="BC168" s="85"/>
      <c r="BD168" s="85"/>
      <c r="BE168" s="85"/>
      <c r="BF168" s="85"/>
      <c r="BG168" s="85"/>
      <c r="BH168" s="85"/>
      <c r="BI168" s="85"/>
      <c r="BJ168" s="85"/>
      <c r="BK168" s="85"/>
      <c r="BL168" s="85"/>
      <c r="BM168" s="85"/>
      <c r="BN168" s="85"/>
      <c r="BO168" s="85"/>
    </row>
    <row r="169" spans="1:67" x14ac:dyDescent="0.1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5"/>
      <c r="BA169" s="85"/>
      <c r="BB169" s="85"/>
      <c r="BC169" s="85"/>
      <c r="BD169" s="85"/>
      <c r="BE169" s="85"/>
      <c r="BF169" s="85"/>
      <c r="BG169" s="85"/>
      <c r="BH169" s="85"/>
      <c r="BI169" s="85"/>
      <c r="BJ169" s="85"/>
      <c r="BK169" s="85"/>
      <c r="BL169" s="85"/>
      <c r="BM169" s="85"/>
      <c r="BN169" s="85"/>
      <c r="BO169" s="85"/>
    </row>
    <row r="170" spans="1:67" x14ac:dyDescent="0.1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  <c r="AW170" s="85"/>
      <c r="AX170" s="85"/>
      <c r="AY170" s="85"/>
      <c r="AZ170" s="85"/>
      <c r="BA170" s="85"/>
      <c r="BB170" s="85"/>
      <c r="BC170" s="85"/>
      <c r="BD170" s="85"/>
      <c r="BE170" s="85"/>
      <c r="BF170" s="85"/>
      <c r="BG170" s="85"/>
      <c r="BH170" s="85"/>
      <c r="BI170" s="85"/>
      <c r="BJ170" s="85"/>
      <c r="BK170" s="85"/>
      <c r="BL170" s="85"/>
      <c r="BM170" s="85"/>
      <c r="BN170" s="85"/>
      <c r="BO170" s="85"/>
    </row>
    <row r="171" spans="1:67" x14ac:dyDescent="0.1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85"/>
      <c r="AP171" s="85"/>
      <c r="AQ171" s="85"/>
      <c r="AR171" s="85"/>
      <c r="AS171" s="85"/>
      <c r="AT171" s="85"/>
      <c r="AU171" s="85"/>
      <c r="AV171" s="85"/>
      <c r="AW171" s="85"/>
      <c r="AX171" s="85"/>
      <c r="AY171" s="85"/>
      <c r="AZ171" s="85"/>
      <c r="BA171" s="85"/>
      <c r="BB171" s="85"/>
      <c r="BC171" s="85"/>
      <c r="BD171" s="85"/>
      <c r="BE171" s="85"/>
      <c r="BF171" s="85"/>
      <c r="BG171" s="85"/>
      <c r="BH171" s="85"/>
      <c r="BI171" s="85"/>
      <c r="BJ171" s="85"/>
      <c r="BK171" s="85"/>
      <c r="BL171" s="85"/>
      <c r="BM171" s="85"/>
      <c r="BN171" s="85"/>
      <c r="BO171" s="85"/>
    </row>
    <row r="172" spans="1:67" x14ac:dyDescent="0.1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  <c r="AJ172" s="85"/>
      <c r="AK172" s="85"/>
      <c r="AL172" s="85"/>
      <c r="AM172" s="85"/>
      <c r="AN172" s="85"/>
      <c r="AO172" s="85"/>
      <c r="AP172" s="85"/>
      <c r="AQ172" s="85"/>
      <c r="AR172" s="85"/>
      <c r="AS172" s="85"/>
      <c r="AT172" s="85"/>
      <c r="AU172" s="85"/>
      <c r="AV172" s="85"/>
      <c r="AW172" s="85"/>
      <c r="AX172" s="85"/>
      <c r="AY172" s="85"/>
      <c r="AZ172" s="85"/>
      <c r="BA172" s="85"/>
      <c r="BB172" s="85"/>
      <c r="BC172" s="85"/>
      <c r="BD172" s="85"/>
      <c r="BE172" s="85"/>
      <c r="BF172" s="85"/>
      <c r="BG172" s="85"/>
      <c r="BH172" s="85"/>
      <c r="BI172" s="85"/>
      <c r="BJ172" s="85"/>
      <c r="BK172" s="85"/>
      <c r="BL172" s="85"/>
      <c r="BM172" s="85"/>
      <c r="BN172" s="85"/>
      <c r="BO172" s="85"/>
    </row>
    <row r="173" spans="1:67" x14ac:dyDescent="0.1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85"/>
      <c r="AP173" s="85"/>
      <c r="AQ173" s="85"/>
      <c r="AR173" s="85"/>
      <c r="AS173" s="85"/>
      <c r="AT173" s="85"/>
      <c r="AU173" s="85"/>
      <c r="AV173" s="85"/>
      <c r="AW173" s="85"/>
      <c r="AX173" s="85"/>
      <c r="AY173" s="85"/>
      <c r="AZ173" s="85"/>
      <c r="BA173" s="85"/>
      <c r="BB173" s="85"/>
      <c r="BC173" s="85"/>
      <c r="BD173" s="85"/>
      <c r="BE173" s="85"/>
      <c r="BF173" s="85"/>
      <c r="BG173" s="85"/>
      <c r="BH173" s="85"/>
      <c r="BI173" s="85"/>
      <c r="BJ173" s="85"/>
      <c r="BK173" s="85"/>
      <c r="BL173" s="85"/>
      <c r="BM173" s="85"/>
      <c r="BN173" s="85"/>
      <c r="BO173" s="85"/>
    </row>
    <row r="174" spans="1:67" x14ac:dyDescent="0.1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  <c r="AR174" s="85"/>
      <c r="AS174" s="85"/>
      <c r="AT174" s="85"/>
      <c r="AU174" s="85"/>
      <c r="AV174" s="85"/>
      <c r="AW174" s="85"/>
      <c r="AX174" s="85"/>
      <c r="AY174" s="85"/>
      <c r="AZ174" s="85"/>
      <c r="BA174" s="85"/>
      <c r="BB174" s="85"/>
      <c r="BC174" s="85"/>
      <c r="BD174" s="85"/>
      <c r="BE174" s="85"/>
      <c r="BF174" s="85"/>
      <c r="BG174" s="85"/>
      <c r="BH174" s="85"/>
      <c r="BI174" s="85"/>
      <c r="BJ174" s="85"/>
      <c r="BK174" s="85"/>
      <c r="BL174" s="85"/>
      <c r="BM174" s="85"/>
      <c r="BN174" s="85"/>
      <c r="BO174" s="85"/>
    </row>
    <row r="175" spans="1:67" x14ac:dyDescent="0.1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  <c r="AR175" s="85"/>
      <c r="AS175" s="85"/>
      <c r="AT175" s="85"/>
      <c r="AU175" s="85"/>
      <c r="AV175" s="85"/>
      <c r="AW175" s="85"/>
      <c r="AX175" s="85"/>
      <c r="AY175" s="85"/>
      <c r="AZ175" s="85"/>
      <c r="BA175" s="85"/>
      <c r="BB175" s="85"/>
      <c r="BC175" s="85"/>
      <c r="BD175" s="85"/>
      <c r="BE175" s="85"/>
      <c r="BF175" s="85"/>
      <c r="BG175" s="85"/>
      <c r="BH175" s="85"/>
      <c r="BI175" s="85"/>
      <c r="BJ175" s="85"/>
      <c r="BK175" s="85"/>
      <c r="BL175" s="85"/>
      <c r="BM175" s="85"/>
      <c r="BN175" s="85"/>
      <c r="BO175" s="85"/>
    </row>
    <row r="176" spans="1:67" x14ac:dyDescent="0.1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  <c r="AQ176" s="85"/>
      <c r="AR176" s="85"/>
      <c r="AS176" s="85"/>
      <c r="AT176" s="85"/>
      <c r="AU176" s="85"/>
      <c r="AV176" s="85"/>
      <c r="AW176" s="85"/>
      <c r="AX176" s="85"/>
      <c r="AY176" s="85"/>
      <c r="AZ176" s="85"/>
      <c r="BA176" s="85"/>
      <c r="BB176" s="85"/>
      <c r="BC176" s="85"/>
      <c r="BD176" s="85"/>
      <c r="BE176" s="85"/>
      <c r="BF176" s="85"/>
      <c r="BG176" s="85"/>
      <c r="BH176" s="85"/>
      <c r="BI176" s="85"/>
      <c r="BJ176" s="85"/>
      <c r="BK176" s="85"/>
      <c r="BL176" s="85"/>
      <c r="BM176" s="85"/>
      <c r="BN176" s="85"/>
      <c r="BO176" s="85"/>
    </row>
    <row r="177" spans="1:67" x14ac:dyDescent="0.1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  <c r="BC177" s="85"/>
      <c r="BD177" s="85"/>
      <c r="BE177" s="85"/>
      <c r="BF177" s="85"/>
      <c r="BG177" s="85"/>
      <c r="BH177" s="85"/>
      <c r="BI177" s="85"/>
      <c r="BJ177" s="85"/>
      <c r="BK177" s="85"/>
      <c r="BL177" s="85"/>
      <c r="BM177" s="85"/>
      <c r="BN177" s="85"/>
      <c r="BO177" s="85"/>
    </row>
    <row r="178" spans="1:67" x14ac:dyDescent="0.1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  <c r="AR178" s="85"/>
      <c r="AS178" s="85"/>
      <c r="AT178" s="85"/>
      <c r="AU178" s="85"/>
      <c r="AV178" s="85"/>
      <c r="AW178" s="85"/>
      <c r="AX178" s="85"/>
      <c r="AY178" s="85"/>
      <c r="AZ178" s="85"/>
      <c r="BA178" s="85"/>
      <c r="BB178" s="85"/>
      <c r="BC178" s="85"/>
      <c r="BD178" s="85"/>
      <c r="BE178" s="85"/>
      <c r="BF178" s="85"/>
      <c r="BG178" s="85"/>
      <c r="BH178" s="85"/>
      <c r="BI178" s="85"/>
      <c r="BJ178" s="85"/>
      <c r="BK178" s="85"/>
      <c r="BL178" s="85"/>
      <c r="BM178" s="85"/>
      <c r="BN178" s="85"/>
      <c r="BO178" s="85"/>
    </row>
    <row r="179" spans="1:67" x14ac:dyDescent="0.1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  <c r="AQ179" s="85"/>
      <c r="AR179" s="85"/>
      <c r="AS179" s="85"/>
      <c r="AT179" s="85"/>
      <c r="AU179" s="85"/>
      <c r="AV179" s="85"/>
      <c r="AW179" s="85"/>
      <c r="AX179" s="85"/>
      <c r="AY179" s="85"/>
      <c r="AZ179" s="85"/>
      <c r="BA179" s="85"/>
      <c r="BB179" s="85"/>
      <c r="BC179" s="85"/>
      <c r="BD179" s="85"/>
      <c r="BE179" s="85"/>
      <c r="BF179" s="85"/>
      <c r="BG179" s="85"/>
      <c r="BH179" s="85"/>
      <c r="BI179" s="85"/>
      <c r="BJ179" s="85"/>
      <c r="BK179" s="85"/>
      <c r="BL179" s="85"/>
      <c r="BM179" s="85"/>
      <c r="BN179" s="85"/>
      <c r="BO179" s="85"/>
    </row>
    <row r="180" spans="1:67" x14ac:dyDescent="0.1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  <c r="AQ180" s="85"/>
      <c r="AR180" s="85"/>
      <c r="AS180" s="85"/>
      <c r="AT180" s="85"/>
      <c r="AU180" s="85"/>
      <c r="AV180" s="85"/>
      <c r="AW180" s="85"/>
      <c r="AX180" s="85"/>
      <c r="AY180" s="85"/>
      <c r="AZ180" s="85"/>
      <c r="BA180" s="85"/>
      <c r="BB180" s="85"/>
      <c r="BC180" s="85"/>
      <c r="BD180" s="85"/>
      <c r="BE180" s="85"/>
      <c r="BF180" s="85"/>
      <c r="BG180" s="85"/>
      <c r="BH180" s="85"/>
      <c r="BI180" s="85"/>
      <c r="BJ180" s="85"/>
      <c r="BK180" s="85"/>
      <c r="BL180" s="85"/>
      <c r="BM180" s="85"/>
      <c r="BN180" s="85"/>
      <c r="BO180" s="85"/>
    </row>
    <row r="181" spans="1:67" x14ac:dyDescent="0.1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85"/>
      <c r="AP181" s="85"/>
      <c r="AQ181" s="85"/>
      <c r="AR181" s="85"/>
      <c r="AS181" s="85"/>
      <c r="AT181" s="85"/>
      <c r="AU181" s="85"/>
      <c r="AV181" s="85"/>
      <c r="AW181" s="85"/>
      <c r="AX181" s="85"/>
      <c r="AY181" s="85"/>
      <c r="AZ181" s="85"/>
      <c r="BA181" s="85"/>
      <c r="BB181" s="85"/>
      <c r="BC181" s="85"/>
      <c r="BD181" s="85"/>
      <c r="BE181" s="85"/>
      <c r="BF181" s="85"/>
      <c r="BG181" s="85"/>
      <c r="BH181" s="85"/>
      <c r="BI181" s="85"/>
      <c r="BJ181" s="85"/>
      <c r="BK181" s="85"/>
      <c r="BL181" s="85"/>
      <c r="BM181" s="85"/>
      <c r="BN181" s="85"/>
      <c r="BO181" s="85"/>
    </row>
    <row r="182" spans="1:67" x14ac:dyDescent="0.1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  <c r="BC182" s="85"/>
      <c r="BD182" s="85"/>
      <c r="BE182" s="85"/>
      <c r="BF182" s="85"/>
      <c r="BG182" s="85"/>
      <c r="BH182" s="85"/>
      <c r="BI182" s="85"/>
      <c r="BJ182" s="85"/>
      <c r="BK182" s="85"/>
      <c r="BL182" s="85"/>
      <c r="BM182" s="85"/>
      <c r="BN182" s="85"/>
      <c r="BO182" s="85"/>
    </row>
    <row r="183" spans="1:67" x14ac:dyDescent="0.1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  <c r="BC183" s="85"/>
      <c r="BD183" s="85"/>
      <c r="BE183" s="85"/>
      <c r="BF183" s="85"/>
      <c r="BG183" s="85"/>
      <c r="BH183" s="85"/>
      <c r="BI183" s="85"/>
      <c r="BJ183" s="85"/>
      <c r="BK183" s="85"/>
      <c r="BL183" s="85"/>
      <c r="BM183" s="85"/>
      <c r="BN183" s="85"/>
      <c r="BO183" s="85"/>
    </row>
    <row r="184" spans="1:67" x14ac:dyDescent="0.1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5"/>
      <c r="AS184" s="85"/>
      <c r="AT184" s="85"/>
      <c r="AU184" s="85"/>
      <c r="AV184" s="85"/>
      <c r="AW184" s="85"/>
      <c r="AX184" s="85"/>
      <c r="AY184" s="85"/>
      <c r="AZ184" s="85"/>
      <c r="BA184" s="85"/>
      <c r="BB184" s="85"/>
      <c r="BC184" s="85"/>
      <c r="BD184" s="85"/>
      <c r="BE184" s="85"/>
      <c r="BF184" s="85"/>
      <c r="BG184" s="85"/>
      <c r="BH184" s="85"/>
      <c r="BI184" s="85"/>
      <c r="BJ184" s="85"/>
      <c r="BK184" s="85"/>
      <c r="BL184" s="85"/>
      <c r="BM184" s="85"/>
      <c r="BN184" s="85"/>
      <c r="BO184" s="85"/>
    </row>
    <row r="185" spans="1:67" x14ac:dyDescent="0.1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  <c r="AR185" s="85"/>
      <c r="AS185" s="85"/>
      <c r="AT185" s="85"/>
      <c r="AU185" s="85"/>
      <c r="AV185" s="85"/>
      <c r="AW185" s="85"/>
      <c r="AX185" s="85"/>
      <c r="AY185" s="85"/>
      <c r="AZ185" s="85"/>
      <c r="BA185" s="85"/>
      <c r="BB185" s="85"/>
      <c r="BC185" s="85"/>
      <c r="BD185" s="85"/>
      <c r="BE185" s="85"/>
      <c r="BF185" s="85"/>
      <c r="BG185" s="85"/>
      <c r="BH185" s="85"/>
      <c r="BI185" s="85"/>
      <c r="BJ185" s="85"/>
      <c r="BK185" s="85"/>
      <c r="BL185" s="85"/>
      <c r="BM185" s="85"/>
      <c r="BN185" s="85"/>
      <c r="BO185" s="85"/>
    </row>
    <row r="186" spans="1:67" x14ac:dyDescent="0.1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  <c r="AQ186" s="85"/>
      <c r="AR186" s="85"/>
      <c r="AS186" s="85"/>
      <c r="AT186" s="85"/>
      <c r="AU186" s="85"/>
      <c r="AV186" s="85"/>
      <c r="AW186" s="85"/>
      <c r="AX186" s="85"/>
      <c r="AY186" s="85"/>
      <c r="AZ186" s="85"/>
      <c r="BA186" s="85"/>
      <c r="BB186" s="85"/>
      <c r="BC186" s="85"/>
      <c r="BD186" s="85"/>
      <c r="BE186" s="85"/>
      <c r="BF186" s="85"/>
      <c r="BG186" s="85"/>
      <c r="BH186" s="85"/>
      <c r="BI186" s="85"/>
      <c r="BJ186" s="85"/>
      <c r="BK186" s="85"/>
      <c r="BL186" s="85"/>
      <c r="BM186" s="85"/>
      <c r="BN186" s="85"/>
      <c r="BO186" s="85"/>
    </row>
    <row r="187" spans="1:67" x14ac:dyDescent="0.1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  <c r="AR187" s="85"/>
      <c r="AS187" s="85"/>
      <c r="AT187" s="85"/>
      <c r="AU187" s="85"/>
      <c r="AV187" s="85"/>
      <c r="AW187" s="85"/>
      <c r="AX187" s="85"/>
      <c r="AY187" s="85"/>
      <c r="AZ187" s="85"/>
      <c r="BA187" s="85"/>
      <c r="BB187" s="85"/>
      <c r="BC187" s="85"/>
      <c r="BD187" s="85"/>
      <c r="BE187" s="85"/>
      <c r="BF187" s="85"/>
      <c r="BG187" s="85"/>
      <c r="BH187" s="85"/>
      <c r="BI187" s="85"/>
      <c r="BJ187" s="85"/>
      <c r="BK187" s="85"/>
      <c r="BL187" s="85"/>
      <c r="BM187" s="85"/>
      <c r="BN187" s="85"/>
      <c r="BO187" s="85"/>
    </row>
    <row r="188" spans="1:67" x14ac:dyDescent="0.1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85"/>
      <c r="AK188" s="85"/>
      <c r="AL188" s="85"/>
      <c r="AM188" s="85"/>
      <c r="AN188" s="85"/>
      <c r="AO188" s="85"/>
      <c r="AP188" s="85"/>
      <c r="AQ188" s="85"/>
      <c r="AR188" s="85"/>
      <c r="AS188" s="85"/>
      <c r="AT188" s="85"/>
      <c r="AU188" s="85"/>
      <c r="AV188" s="85"/>
      <c r="AW188" s="85"/>
      <c r="AX188" s="85"/>
      <c r="AY188" s="85"/>
      <c r="AZ188" s="85"/>
      <c r="BA188" s="85"/>
      <c r="BB188" s="85"/>
      <c r="BC188" s="85"/>
      <c r="BD188" s="85"/>
      <c r="BE188" s="85"/>
      <c r="BF188" s="85"/>
      <c r="BG188" s="85"/>
      <c r="BH188" s="85"/>
      <c r="BI188" s="85"/>
      <c r="BJ188" s="85"/>
      <c r="BK188" s="85"/>
      <c r="BL188" s="85"/>
      <c r="BM188" s="85"/>
      <c r="BN188" s="85"/>
      <c r="BO188" s="85"/>
    </row>
    <row r="189" spans="1:67" x14ac:dyDescent="0.1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/>
      <c r="AQ189" s="85"/>
      <c r="AR189" s="85"/>
      <c r="AS189" s="85"/>
      <c r="AT189" s="85"/>
      <c r="AU189" s="85"/>
      <c r="AV189" s="85"/>
      <c r="AW189" s="85"/>
      <c r="AX189" s="85"/>
      <c r="AY189" s="85"/>
      <c r="AZ189" s="85"/>
      <c r="BA189" s="85"/>
      <c r="BB189" s="85"/>
      <c r="BC189" s="85"/>
      <c r="BD189" s="85"/>
      <c r="BE189" s="85"/>
      <c r="BF189" s="85"/>
      <c r="BG189" s="85"/>
      <c r="BH189" s="85"/>
      <c r="BI189" s="85"/>
      <c r="BJ189" s="85"/>
      <c r="BK189" s="85"/>
      <c r="BL189" s="85"/>
      <c r="BM189" s="85"/>
      <c r="BN189" s="85"/>
      <c r="BO189" s="85"/>
    </row>
    <row r="190" spans="1:67" x14ac:dyDescent="0.1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5"/>
      <c r="AO190" s="85"/>
      <c r="AP190" s="85"/>
      <c r="AQ190" s="85"/>
      <c r="AR190" s="85"/>
      <c r="AS190" s="85"/>
      <c r="AT190" s="85"/>
      <c r="AU190" s="85"/>
      <c r="AV190" s="85"/>
      <c r="AW190" s="85"/>
      <c r="AX190" s="85"/>
      <c r="AY190" s="85"/>
      <c r="AZ190" s="85"/>
      <c r="BA190" s="85"/>
      <c r="BB190" s="85"/>
      <c r="BC190" s="85"/>
      <c r="BD190" s="85"/>
      <c r="BE190" s="85"/>
      <c r="BF190" s="85"/>
      <c r="BG190" s="85"/>
      <c r="BH190" s="85"/>
      <c r="BI190" s="85"/>
      <c r="BJ190" s="85"/>
      <c r="BK190" s="85"/>
      <c r="BL190" s="85"/>
      <c r="BM190" s="85"/>
      <c r="BN190" s="85"/>
      <c r="BO190" s="85"/>
    </row>
    <row r="191" spans="1:67" x14ac:dyDescent="0.1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5"/>
      <c r="AT191" s="85"/>
      <c r="AU191" s="85"/>
      <c r="AV191" s="85"/>
      <c r="AW191" s="85"/>
      <c r="AX191" s="85"/>
      <c r="AY191" s="85"/>
      <c r="AZ191" s="85"/>
      <c r="BA191" s="85"/>
      <c r="BB191" s="85"/>
      <c r="BC191" s="85"/>
      <c r="BD191" s="85"/>
      <c r="BE191" s="85"/>
      <c r="BF191" s="85"/>
      <c r="BG191" s="85"/>
      <c r="BH191" s="85"/>
      <c r="BI191" s="85"/>
      <c r="BJ191" s="85"/>
      <c r="BK191" s="85"/>
      <c r="BL191" s="85"/>
      <c r="BM191" s="85"/>
      <c r="BN191" s="85"/>
      <c r="BO191" s="85"/>
    </row>
    <row r="192" spans="1:67" x14ac:dyDescent="0.1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5"/>
      <c r="AT192" s="85"/>
      <c r="AU192" s="85"/>
      <c r="AV192" s="85"/>
      <c r="AW192" s="85"/>
      <c r="AX192" s="85"/>
      <c r="AY192" s="85"/>
      <c r="AZ192" s="85"/>
      <c r="BA192" s="85"/>
      <c r="BB192" s="85"/>
      <c r="BC192" s="85"/>
      <c r="BD192" s="85"/>
      <c r="BE192" s="85"/>
      <c r="BF192" s="85"/>
      <c r="BG192" s="85"/>
      <c r="BH192" s="85"/>
      <c r="BI192" s="85"/>
      <c r="BJ192" s="85"/>
      <c r="BK192" s="85"/>
      <c r="BL192" s="85"/>
      <c r="BM192" s="85"/>
      <c r="BN192" s="85"/>
      <c r="BO192" s="85"/>
    </row>
    <row r="193" spans="1:67" x14ac:dyDescent="0.1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  <c r="AQ193" s="85"/>
      <c r="AR193" s="85"/>
      <c r="AS193" s="85"/>
      <c r="AT193" s="85"/>
      <c r="AU193" s="85"/>
      <c r="AV193" s="85"/>
      <c r="AW193" s="85"/>
      <c r="AX193" s="85"/>
      <c r="AY193" s="85"/>
      <c r="AZ193" s="85"/>
      <c r="BA193" s="85"/>
      <c r="BB193" s="85"/>
      <c r="BC193" s="85"/>
      <c r="BD193" s="85"/>
      <c r="BE193" s="85"/>
      <c r="BF193" s="85"/>
      <c r="BG193" s="85"/>
      <c r="BH193" s="85"/>
      <c r="BI193" s="85"/>
      <c r="BJ193" s="85"/>
      <c r="BK193" s="85"/>
      <c r="BL193" s="85"/>
      <c r="BM193" s="85"/>
      <c r="BN193" s="85"/>
      <c r="BO193" s="85"/>
    </row>
    <row r="194" spans="1:67" x14ac:dyDescent="0.1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5"/>
      <c r="AW194" s="85"/>
      <c r="AX194" s="85"/>
      <c r="AY194" s="85"/>
      <c r="AZ194" s="85"/>
      <c r="BA194" s="85"/>
      <c r="BB194" s="85"/>
      <c r="BC194" s="85"/>
      <c r="BD194" s="85"/>
      <c r="BE194" s="85"/>
      <c r="BF194" s="85"/>
      <c r="BG194" s="85"/>
      <c r="BH194" s="85"/>
      <c r="BI194" s="85"/>
      <c r="BJ194" s="85"/>
      <c r="BK194" s="85"/>
      <c r="BL194" s="85"/>
      <c r="BM194" s="85"/>
      <c r="BN194" s="85"/>
      <c r="BO194" s="85"/>
    </row>
    <row r="195" spans="1:67" x14ac:dyDescent="0.1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5"/>
      <c r="BC195" s="85"/>
      <c r="BD195" s="85"/>
      <c r="BE195" s="85"/>
      <c r="BF195" s="85"/>
      <c r="BG195" s="85"/>
      <c r="BH195" s="85"/>
      <c r="BI195" s="85"/>
      <c r="BJ195" s="85"/>
      <c r="BK195" s="85"/>
      <c r="BL195" s="85"/>
      <c r="BM195" s="85"/>
      <c r="BN195" s="85"/>
      <c r="BO195" s="85"/>
    </row>
    <row r="196" spans="1:67" x14ac:dyDescent="0.1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  <c r="BH196" s="85"/>
      <c r="BI196" s="85"/>
      <c r="BJ196" s="85"/>
      <c r="BK196" s="85"/>
      <c r="BL196" s="85"/>
      <c r="BM196" s="85"/>
      <c r="BN196" s="85"/>
      <c r="BO196" s="85"/>
    </row>
    <row r="197" spans="1:67" x14ac:dyDescent="0.1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  <c r="BH197" s="85"/>
      <c r="BI197" s="85"/>
      <c r="BJ197" s="85"/>
      <c r="BK197" s="85"/>
      <c r="BL197" s="85"/>
      <c r="BM197" s="85"/>
      <c r="BN197" s="85"/>
      <c r="BO197" s="85"/>
    </row>
    <row r="198" spans="1:67" x14ac:dyDescent="0.1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  <c r="AR198" s="85"/>
      <c r="AS198" s="85"/>
      <c r="AT198" s="85"/>
      <c r="AU198" s="85"/>
      <c r="AV198" s="85"/>
      <c r="AW198" s="85"/>
      <c r="AX198" s="85"/>
      <c r="AY198" s="85"/>
      <c r="AZ198" s="85"/>
      <c r="BA198" s="85"/>
      <c r="BB198" s="85"/>
      <c r="BC198" s="85"/>
      <c r="BD198" s="85"/>
      <c r="BE198" s="85"/>
      <c r="BF198" s="85"/>
      <c r="BG198" s="85"/>
      <c r="BH198" s="85"/>
      <c r="BI198" s="85"/>
      <c r="BJ198" s="85"/>
      <c r="BK198" s="85"/>
      <c r="BL198" s="85"/>
      <c r="BM198" s="85"/>
      <c r="BN198" s="85"/>
      <c r="BO198" s="85"/>
    </row>
    <row r="199" spans="1:67" x14ac:dyDescent="0.1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  <c r="AQ199" s="85"/>
      <c r="AR199" s="85"/>
      <c r="AS199" s="85"/>
      <c r="AT199" s="85"/>
      <c r="AU199" s="85"/>
      <c r="AV199" s="85"/>
      <c r="AW199" s="85"/>
      <c r="AX199" s="85"/>
      <c r="AY199" s="85"/>
      <c r="AZ199" s="85"/>
      <c r="BA199" s="85"/>
      <c r="BB199" s="85"/>
      <c r="BC199" s="85"/>
      <c r="BD199" s="85"/>
      <c r="BE199" s="85"/>
      <c r="BF199" s="85"/>
      <c r="BG199" s="85"/>
      <c r="BH199" s="85"/>
      <c r="BI199" s="85"/>
      <c r="BJ199" s="85"/>
      <c r="BK199" s="85"/>
      <c r="BL199" s="85"/>
      <c r="BM199" s="85"/>
      <c r="BN199" s="85"/>
      <c r="BO199" s="85"/>
    </row>
    <row r="200" spans="1:67" x14ac:dyDescent="0.1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  <c r="AR200" s="85"/>
      <c r="AS200" s="85"/>
      <c r="AT200" s="85"/>
      <c r="AU200" s="85"/>
      <c r="AV200" s="85"/>
      <c r="AW200" s="85"/>
      <c r="AX200" s="85"/>
      <c r="AY200" s="85"/>
      <c r="AZ200" s="85"/>
      <c r="BA200" s="85"/>
      <c r="BB200" s="85"/>
      <c r="BC200" s="85"/>
      <c r="BD200" s="85"/>
      <c r="BE200" s="85"/>
      <c r="BF200" s="85"/>
      <c r="BG200" s="85"/>
      <c r="BH200" s="85"/>
      <c r="BI200" s="85"/>
      <c r="BJ200" s="85"/>
      <c r="BK200" s="85"/>
      <c r="BL200" s="85"/>
      <c r="BM200" s="85"/>
      <c r="BN200" s="85"/>
      <c r="BO200" s="85"/>
    </row>
    <row r="201" spans="1:67" x14ac:dyDescent="0.1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  <c r="BH201" s="85"/>
      <c r="BI201" s="85"/>
      <c r="BJ201" s="85"/>
      <c r="BK201" s="85"/>
      <c r="BL201" s="85"/>
      <c r="BM201" s="85"/>
      <c r="BN201" s="85"/>
      <c r="BO201" s="85"/>
    </row>
    <row r="202" spans="1:67" x14ac:dyDescent="0.1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  <c r="AR202" s="85"/>
      <c r="AS202" s="85"/>
      <c r="AT202" s="85"/>
      <c r="AU202" s="85"/>
      <c r="AV202" s="85"/>
      <c r="AW202" s="85"/>
      <c r="AX202" s="85"/>
      <c r="AY202" s="85"/>
      <c r="AZ202" s="85"/>
      <c r="BA202" s="85"/>
      <c r="BB202" s="85"/>
      <c r="BC202" s="85"/>
      <c r="BD202" s="85"/>
      <c r="BE202" s="85"/>
      <c r="BF202" s="85"/>
      <c r="BG202" s="85"/>
      <c r="BH202" s="85"/>
      <c r="BI202" s="85"/>
      <c r="BJ202" s="85"/>
      <c r="BK202" s="85"/>
      <c r="BL202" s="85"/>
      <c r="BM202" s="85"/>
      <c r="BN202" s="85"/>
      <c r="BO202" s="85"/>
    </row>
    <row r="203" spans="1:67" x14ac:dyDescent="0.1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  <c r="BH203" s="85"/>
      <c r="BI203" s="85"/>
      <c r="BJ203" s="85"/>
      <c r="BK203" s="85"/>
      <c r="BL203" s="85"/>
      <c r="BM203" s="85"/>
      <c r="BN203" s="85"/>
      <c r="BO203" s="85"/>
    </row>
    <row r="204" spans="1:67" x14ac:dyDescent="0.1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  <c r="AR204" s="85"/>
      <c r="AS204" s="85"/>
      <c r="AT204" s="85"/>
      <c r="AU204" s="85"/>
      <c r="AV204" s="85"/>
      <c r="AW204" s="85"/>
      <c r="AX204" s="85"/>
      <c r="AY204" s="85"/>
      <c r="AZ204" s="85"/>
      <c r="BA204" s="85"/>
      <c r="BB204" s="85"/>
      <c r="BC204" s="85"/>
      <c r="BD204" s="85"/>
      <c r="BE204" s="85"/>
      <c r="BF204" s="85"/>
      <c r="BG204" s="85"/>
      <c r="BH204" s="85"/>
      <c r="BI204" s="85"/>
      <c r="BJ204" s="85"/>
      <c r="BK204" s="85"/>
      <c r="BL204" s="85"/>
      <c r="BM204" s="85"/>
      <c r="BN204" s="85"/>
      <c r="BO204" s="85"/>
    </row>
    <row r="205" spans="1:67" x14ac:dyDescent="0.1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5"/>
      <c r="AS205" s="85"/>
      <c r="AT205" s="85"/>
      <c r="AU205" s="85"/>
      <c r="AV205" s="85"/>
      <c r="AW205" s="85"/>
      <c r="AX205" s="85"/>
      <c r="AY205" s="85"/>
      <c r="AZ205" s="85"/>
      <c r="BA205" s="85"/>
      <c r="BB205" s="85"/>
      <c r="BC205" s="85"/>
      <c r="BD205" s="85"/>
      <c r="BE205" s="85"/>
      <c r="BF205" s="85"/>
      <c r="BG205" s="85"/>
      <c r="BH205" s="85"/>
      <c r="BI205" s="85"/>
      <c r="BJ205" s="85"/>
      <c r="BK205" s="85"/>
      <c r="BL205" s="85"/>
      <c r="BM205" s="85"/>
      <c r="BN205" s="85"/>
      <c r="BO205" s="85"/>
    </row>
    <row r="206" spans="1:67" x14ac:dyDescent="0.1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  <c r="AR206" s="85"/>
      <c r="AS206" s="85"/>
      <c r="AT206" s="85"/>
      <c r="AU206" s="85"/>
      <c r="AV206" s="85"/>
      <c r="AW206" s="85"/>
      <c r="AX206" s="85"/>
      <c r="AY206" s="85"/>
      <c r="AZ206" s="85"/>
      <c r="BA206" s="85"/>
      <c r="BB206" s="85"/>
      <c r="BC206" s="85"/>
      <c r="BD206" s="85"/>
      <c r="BE206" s="85"/>
      <c r="BF206" s="85"/>
      <c r="BG206" s="85"/>
      <c r="BH206" s="85"/>
      <c r="BI206" s="85"/>
      <c r="BJ206" s="85"/>
      <c r="BK206" s="85"/>
      <c r="BL206" s="85"/>
      <c r="BM206" s="85"/>
      <c r="BN206" s="85"/>
      <c r="BO206" s="85"/>
    </row>
    <row r="207" spans="1:67" x14ac:dyDescent="0.1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  <c r="AJ207" s="85"/>
      <c r="AK207" s="85"/>
      <c r="AL207" s="85"/>
      <c r="AM207" s="85"/>
      <c r="AN207" s="85"/>
      <c r="AO207" s="85"/>
      <c r="AP207" s="85"/>
      <c r="AQ207" s="85"/>
      <c r="AR207" s="85"/>
      <c r="AS207" s="85"/>
      <c r="AT207" s="85"/>
      <c r="AU207" s="85"/>
      <c r="AV207" s="85"/>
      <c r="AW207" s="85"/>
      <c r="AX207" s="85"/>
      <c r="AY207" s="85"/>
      <c r="AZ207" s="85"/>
      <c r="BA207" s="85"/>
      <c r="BB207" s="85"/>
      <c r="BC207" s="85"/>
      <c r="BD207" s="85"/>
      <c r="BE207" s="85"/>
      <c r="BF207" s="85"/>
      <c r="BG207" s="85"/>
      <c r="BH207" s="85"/>
      <c r="BI207" s="85"/>
      <c r="BJ207" s="85"/>
      <c r="BK207" s="85"/>
      <c r="BL207" s="85"/>
      <c r="BM207" s="85"/>
      <c r="BN207" s="85"/>
      <c r="BO207" s="85"/>
    </row>
    <row r="208" spans="1:67" x14ac:dyDescent="0.1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  <c r="AJ208" s="85"/>
      <c r="AK208" s="85"/>
      <c r="AL208" s="85"/>
      <c r="AM208" s="85"/>
      <c r="AN208" s="85"/>
      <c r="AO208" s="85"/>
      <c r="AP208" s="85"/>
      <c r="AQ208" s="85"/>
      <c r="AR208" s="85"/>
      <c r="AS208" s="85"/>
      <c r="AT208" s="85"/>
      <c r="AU208" s="85"/>
      <c r="AV208" s="85"/>
      <c r="AW208" s="85"/>
      <c r="AX208" s="85"/>
      <c r="AY208" s="85"/>
      <c r="AZ208" s="85"/>
      <c r="BA208" s="85"/>
      <c r="BB208" s="85"/>
      <c r="BC208" s="85"/>
      <c r="BD208" s="85"/>
      <c r="BE208" s="85"/>
      <c r="BF208" s="85"/>
      <c r="BG208" s="85"/>
      <c r="BH208" s="85"/>
      <c r="BI208" s="85"/>
      <c r="BJ208" s="85"/>
      <c r="BK208" s="85"/>
      <c r="BL208" s="85"/>
      <c r="BM208" s="85"/>
      <c r="BN208" s="85"/>
      <c r="BO208" s="85"/>
    </row>
    <row r="209" spans="1:67" x14ac:dyDescent="0.1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  <c r="AJ209" s="85"/>
      <c r="AK209" s="85"/>
      <c r="AL209" s="85"/>
      <c r="AM209" s="85"/>
      <c r="AN209" s="85"/>
      <c r="AO209" s="85"/>
      <c r="AP209" s="85"/>
      <c r="AQ209" s="85"/>
      <c r="AR209" s="85"/>
      <c r="AS209" s="85"/>
      <c r="AT209" s="85"/>
      <c r="AU209" s="85"/>
      <c r="AV209" s="85"/>
      <c r="AW209" s="85"/>
      <c r="AX209" s="85"/>
      <c r="AY209" s="85"/>
      <c r="AZ209" s="85"/>
      <c r="BA209" s="85"/>
      <c r="BB209" s="85"/>
      <c r="BC209" s="85"/>
      <c r="BD209" s="85"/>
      <c r="BE209" s="85"/>
      <c r="BF209" s="85"/>
      <c r="BG209" s="85"/>
      <c r="BH209" s="85"/>
      <c r="BI209" s="85"/>
      <c r="BJ209" s="85"/>
      <c r="BK209" s="85"/>
      <c r="BL209" s="85"/>
      <c r="BM209" s="85"/>
      <c r="BN209" s="85"/>
      <c r="BO209" s="85"/>
    </row>
    <row r="210" spans="1:67" x14ac:dyDescent="0.1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5"/>
      <c r="AS210" s="85"/>
      <c r="AT210" s="85"/>
      <c r="AU210" s="85"/>
      <c r="AV210" s="85"/>
      <c r="AW210" s="85"/>
      <c r="AX210" s="85"/>
      <c r="AY210" s="85"/>
      <c r="AZ210" s="85"/>
      <c r="BA210" s="85"/>
      <c r="BB210" s="85"/>
      <c r="BC210" s="85"/>
      <c r="BD210" s="85"/>
      <c r="BE210" s="85"/>
      <c r="BF210" s="85"/>
      <c r="BG210" s="85"/>
      <c r="BH210" s="85"/>
      <c r="BI210" s="85"/>
      <c r="BJ210" s="85"/>
      <c r="BK210" s="85"/>
      <c r="BL210" s="85"/>
      <c r="BM210" s="85"/>
      <c r="BN210" s="85"/>
      <c r="BO210" s="85"/>
    </row>
    <row r="211" spans="1:67" x14ac:dyDescent="0.1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  <c r="AJ211" s="85"/>
      <c r="AK211" s="85"/>
      <c r="AL211" s="85"/>
      <c r="AM211" s="85"/>
      <c r="AN211" s="85"/>
      <c r="AO211" s="85"/>
      <c r="AP211" s="85"/>
      <c r="AQ211" s="85"/>
      <c r="AR211" s="85"/>
      <c r="AS211" s="85"/>
      <c r="AT211" s="85"/>
      <c r="AU211" s="85"/>
      <c r="AV211" s="85"/>
      <c r="AW211" s="85"/>
      <c r="AX211" s="85"/>
      <c r="AY211" s="85"/>
      <c r="AZ211" s="85"/>
      <c r="BA211" s="85"/>
      <c r="BB211" s="85"/>
      <c r="BC211" s="85"/>
      <c r="BD211" s="85"/>
      <c r="BE211" s="85"/>
      <c r="BF211" s="85"/>
      <c r="BG211" s="85"/>
      <c r="BH211" s="85"/>
      <c r="BI211" s="85"/>
      <c r="BJ211" s="85"/>
      <c r="BK211" s="85"/>
      <c r="BL211" s="85"/>
      <c r="BM211" s="85"/>
      <c r="BN211" s="85"/>
      <c r="BO211" s="85"/>
    </row>
    <row r="212" spans="1:67" x14ac:dyDescent="0.1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  <c r="AR212" s="85"/>
      <c r="AS212" s="85"/>
      <c r="AT212" s="85"/>
      <c r="AU212" s="85"/>
      <c r="AV212" s="85"/>
      <c r="AW212" s="85"/>
      <c r="AX212" s="85"/>
      <c r="AY212" s="85"/>
      <c r="AZ212" s="85"/>
      <c r="BA212" s="85"/>
      <c r="BB212" s="85"/>
      <c r="BC212" s="85"/>
      <c r="BD212" s="85"/>
      <c r="BE212" s="85"/>
      <c r="BF212" s="85"/>
      <c r="BG212" s="85"/>
      <c r="BH212" s="85"/>
      <c r="BI212" s="85"/>
      <c r="BJ212" s="85"/>
      <c r="BK212" s="85"/>
      <c r="BL212" s="85"/>
      <c r="BM212" s="85"/>
      <c r="BN212" s="85"/>
      <c r="BO212" s="85"/>
    </row>
    <row r="213" spans="1:67" x14ac:dyDescent="0.1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5"/>
      <c r="AS213" s="85"/>
      <c r="AT213" s="85"/>
      <c r="AU213" s="85"/>
      <c r="AV213" s="85"/>
      <c r="AW213" s="85"/>
      <c r="AX213" s="85"/>
      <c r="AY213" s="85"/>
      <c r="AZ213" s="85"/>
      <c r="BA213" s="85"/>
      <c r="BB213" s="85"/>
      <c r="BC213" s="85"/>
      <c r="BD213" s="85"/>
      <c r="BE213" s="85"/>
      <c r="BF213" s="85"/>
      <c r="BG213" s="85"/>
      <c r="BH213" s="85"/>
      <c r="BI213" s="85"/>
      <c r="BJ213" s="85"/>
      <c r="BK213" s="85"/>
      <c r="BL213" s="85"/>
      <c r="BM213" s="85"/>
      <c r="BN213" s="85"/>
      <c r="BO213" s="85"/>
    </row>
    <row r="214" spans="1:67" x14ac:dyDescent="0.1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  <c r="AR214" s="85"/>
      <c r="AS214" s="85"/>
      <c r="AT214" s="85"/>
      <c r="AU214" s="85"/>
      <c r="AV214" s="85"/>
      <c r="AW214" s="85"/>
      <c r="AX214" s="85"/>
      <c r="AY214" s="85"/>
      <c r="AZ214" s="85"/>
      <c r="BA214" s="85"/>
      <c r="BB214" s="85"/>
      <c r="BC214" s="85"/>
      <c r="BD214" s="85"/>
      <c r="BE214" s="85"/>
      <c r="BF214" s="85"/>
      <c r="BG214" s="85"/>
      <c r="BH214" s="85"/>
      <c r="BI214" s="85"/>
      <c r="BJ214" s="85"/>
      <c r="BK214" s="85"/>
      <c r="BL214" s="85"/>
      <c r="BM214" s="85"/>
      <c r="BN214" s="85"/>
      <c r="BO214" s="85"/>
    </row>
    <row r="215" spans="1:67" x14ac:dyDescent="0.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  <c r="AR215" s="85"/>
      <c r="AS215" s="85"/>
      <c r="AT215" s="85"/>
      <c r="AU215" s="85"/>
      <c r="AV215" s="85"/>
      <c r="AW215" s="85"/>
      <c r="AX215" s="85"/>
      <c r="AY215" s="85"/>
      <c r="AZ215" s="85"/>
      <c r="BA215" s="85"/>
      <c r="BB215" s="85"/>
      <c r="BC215" s="85"/>
      <c r="BD215" s="85"/>
      <c r="BE215" s="85"/>
      <c r="BF215" s="85"/>
      <c r="BG215" s="85"/>
      <c r="BH215" s="85"/>
      <c r="BI215" s="85"/>
      <c r="BJ215" s="85"/>
      <c r="BK215" s="85"/>
      <c r="BL215" s="85"/>
      <c r="BM215" s="85"/>
      <c r="BN215" s="85"/>
      <c r="BO215" s="85"/>
    </row>
    <row r="216" spans="1:67" x14ac:dyDescent="0.1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5"/>
      <c r="AT216" s="85"/>
      <c r="AU216" s="85"/>
      <c r="AV216" s="85"/>
      <c r="AW216" s="85"/>
      <c r="AX216" s="85"/>
      <c r="AY216" s="85"/>
      <c r="AZ216" s="85"/>
      <c r="BA216" s="85"/>
      <c r="BB216" s="85"/>
      <c r="BC216" s="85"/>
      <c r="BD216" s="85"/>
      <c r="BE216" s="85"/>
      <c r="BF216" s="85"/>
      <c r="BG216" s="85"/>
      <c r="BH216" s="85"/>
      <c r="BI216" s="85"/>
      <c r="BJ216" s="85"/>
      <c r="BK216" s="85"/>
      <c r="BL216" s="85"/>
      <c r="BM216" s="85"/>
      <c r="BN216" s="85"/>
      <c r="BO216" s="85"/>
    </row>
    <row r="217" spans="1:67" x14ac:dyDescent="0.1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5"/>
      <c r="AS217" s="85"/>
      <c r="AT217" s="85"/>
      <c r="AU217" s="85"/>
      <c r="AV217" s="85"/>
      <c r="AW217" s="85"/>
      <c r="AX217" s="85"/>
      <c r="AY217" s="85"/>
      <c r="AZ217" s="85"/>
      <c r="BA217" s="85"/>
      <c r="BB217" s="85"/>
      <c r="BC217" s="85"/>
      <c r="BD217" s="85"/>
      <c r="BE217" s="85"/>
      <c r="BF217" s="85"/>
      <c r="BG217" s="85"/>
      <c r="BH217" s="85"/>
      <c r="BI217" s="85"/>
      <c r="BJ217" s="85"/>
      <c r="BK217" s="85"/>
      <c r="BL217" s="85"/>
      <c r="BM217" s="85"/>
      <c r="BN217" s="85"/>
      <c r="BO217" s="85"/>
    </row>
    <row r="218" spans="1:67" x14ac:dyDescent="0.1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5"/>
      <c r="AS218" s="85"/>
      <c r="AT218" s="85"/>
      <c r="AU218" s="85"/>
      <c r="AV218" s="85"/>
      <c r="AW218" s="85"/>
      <c r="AX218" s="85"/>
      <c r="AY218" s="85"/>
      <c r="AZ218" s="85"/>
      <c r="BA218" s="85"/>
      <c r="BB218" s="85"/>
      <c r="BC218" s="85"/>
      <c r="BD218" s="85"/>
      <c r="BE218" s="85"/>
      <c r="BF218" s="85"/>
      <c r="BG218" s="85"/>
      <c r="BH218" s="85"/>
      <c r="BI218" s="85"/>
      <c r="BJ218" s="85"/>
      <c r="BK218" s="85"/>
      <c r="BL218" s="85"/>
      <c r="BM218" s="85"/>
      <c r="BN218" s="85"/>
      <c r="BO218" s="85"/>
    </row>
    <row r="219" spans="1:67" x14ac:dyDescent="0.1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  <c r="AJ219" s="85"/>
      <c r="AK219" s="85"/>
      <c r="AL219" s="85"/>
      <c r="AM219" s="85"/>
      <c r="AN219" s="85"/>
      <c r="AO219" s="85"/>
      <c r="AP219" s="85"/>
      <c r="AQ219" s="85"/>
      <c r="AR219" s="85"/>
      <c r="AS219" s="85"/>
      <c r="AT219" s="85"/>
      <c r="AU219" s="85"/>
      <c r="AV219" s="85"/>
      <c r="AW219" s="85"/>
      <c r="AX219" s="85"/>
      <c r="AY219" s="85"/>
      <c r="AZ219" s="85"/>
      <c r="BA219" s="85"/>
      <c r="BB219" s="85"/>
      <c r="BC219" s="85"/>
      <c r="BD219" s="85"/>
      <c r="BE219" s="85"/>
      <c r="BF219" s="85"/>
      <c r="BG219" s="85"/>
      <c r="BH219" s="85"/>
      <c r="BI219" s="85"/>
      <c r="BJ219" s="85"/>
      <c r="BK219" s="85"/>
      <c r="BL219" s="85"/>
      <c r="BM219" s="85"/>
      <c r="BN219" s="85"/>
      <c r="BO219" s="85"/>
    </row>
    <row r="220" spans="1:67" x14ac:dyDescent="0.1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5"/>
      <c r="AS220" s="85"/>
      <c r="AT220" s="85"/>
      <c r="AU220" s="85"/>
      <c r="AV220" s="85"/>
      <c r="AW220" s="85"/>
      <c r="AX220" s="85"/>
      <c r="AY220" s="85"/>
      <c r="AZ220" s="85"/>
      <c r="BA220" s="85"/>
      <c r="BB220" s="85"/>
      <c r="BC220" s="85"/>
      <c r="BD220" s="85"/>
      <c r="BE220" s="85"/>
      <c r="BF220" s="85"/>
      <c r="BG220" s="85"/>
      <c r="BH220" s="85"/>
      <c r="BI220" s="85"/>
      <c r="BJ220" s="85"/>
      <c r="BK220" s="85"/>
      <c r="BL220" s="85"/>
      <c r="BM220" s="85"/>
      <c r="BN220" s="85"/>
      <c r="BO220" s="85"/>
    </row>
    <row r="221" spans="1:67" x14ac:dyDescent="0.1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  <c r="AR221" s="85"/>
      <c r="AS221" s="85"/>
      <c r="AT221" s="85"/>
      <c r="AU221" s="85"/>
      <c r="AV221" s="85"/>
      <c r="AW221" s="85"/>
      <c r="AX221" s="85"/>
      <c r="AY221" s="85"/>
      <c r="AZ221" s="85"/>
      <c r="BA221" s="85"/>
      <c r="BB221" s="85"/>
      <c r="BC221" s="85"/>
      <c r="BD221" s="85"/>
      <c r="BE221" s="85"/>
      <c r="BF221" s="85"/>
      <c r="BG221" s="85"/>
      <c r="BH221" s="85"/>
      <c r="BI221" s="85"/>
      <c r="BJ221" s="85"/>
      <c r="BK221" s="85"/>
      <c r="BL221" s="85"/>
      <c r="BM221" s="85"/>
      <c r="BN221" s="85"/>
      <c r="BO221" s="85"/>
    </row>
    <row r="222" spans="1:67" x14ac:dyDescent="0.1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  <c r="AJ222" s="85"/>
      <c r="AK222" s="85"/>
      <c r="AL222" s="85"/>
      <c r="AM222" s="85"/>
      <c r="AN222" s="85"/>
      <c r="AO222" s="85"/>
      <c r="AP222" s="85"/>
      <c r="AQ222" s="85"/>
      <c r="AR222" s="85"/>
      <c r="AS222" s="85"/>
      <c r="AT222" s="85"/>
      <c r="AU222" s="85"/>
      <c r="AV222" s="85"/>
      <c r="AW222" s="85"/>
      <c r="AX222" s="85"/>
      <c r="AY222" s="85"/>
      <c r="AZ222" s="85"/>
      <c r="BA222" s="85"/>
      <c r="BB222" s="85"/>
      <c r="BC222" s="85"/>
      <c r="BD222" s="85"/>
      <c r="BE222" s="85"/>
      <c r="BF222" s="85"/>
      <c r="BG222" s="85"/>
      <c r="BH222" s="85"/>
      <c r="BI222" s="85"/>
      <c r="BJ222" s="85"/>
      <c r="BK222" s="85"/>
      <c r="BL222" s="85"/>
      <c r="BM222" s="85"/>
      <c r="BN222" s="85"/>
      <c r="BO222" s="85"/>
    </row>
    <row r="223" spans="1:67" x14ac:dyDescent="0.1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  <c r="AR223" s="85"/>
      <c r="AS223" s="85"/>
      <c r="AT223" s="85"/>
      <c r="AU223" s="85"/>
      <c r="AV223" s="85"/>
      <c r="AW223" s="85"/>
      <c r="AX223" s="85"/>
      <c r="AY223" s="85"/>
      <c r="AZ223" s="85"/>
      <c r="BA223" s="85"/>
      <c r="BB223" s="85"/>
      <c r="BC223" s="85"/>
      <c r="BD223" s="85"/>
      <c r="BE223" s="85"/>
      <c r="BF223" s="85"/>
      <c r="BG223" s="85"/>
      <c r="BH223" s="85"/>
      <c r="BI223" s="85"/>
      <c r="BJ223" s="85"/>
      <c r="BK223" s="85"/>
      <c r="BL223" s="85"/>
      <c r="BM223" s="85"/>
      <c r="BN223" s="85"/>
      <c r="BO223" s="85"/>
    </row>
    <row r="224" spans="1:67" x14ac:dyDescent="0.1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5"/>
      <c r="AS224" s="85"/>
      <c r="AT224" s="85"/>
      <c r="AU224" s="85"/>
      <c r="AV224" s="85"/>
      <c r="AW224" s="85"/>
      <c r="AX224" s="85"/>
      <c r="AY224" s="85"/>
      <c r="AZ224" s="85"/>
      <c r="BA224" s="85"/>
      <c r="BB224" s="85"/>
      <c r="BC224" s="85"/>
      <c r="BD224" s="85"/>
      <c r="BE224" s="85"/>
      <c r="BF224" s="85"/>
      <c r="BG224" s="85"/>
      <c r="BH224" s="85"/>
      <c r="BI224" s="85"/>
      <c r="BJ224" s="85"/>
      <c r="BK224" s="85"/>
      <c r="BL224" s="85"/>
      <c r="BM224" s="85"/>
      <c r="BN224" s="85"/>
      <c r="BO224" s="85"/>
    </row>
    <row r="225" spans="1:67" x14ac:dyDescent="0.1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  <c r="AJ225" s="85"/>
      <c r="AK225" s="85"/>
      <c r="AL225" s="85"/>
      <c r="AM225" s="85"/>
      <c r="AN225" s="85"/>
      <c r="AO225" s="85"/>
      <c r="AP225" s="85"/>
      <c r="AQ225" s="85"/>
      <c r="AR225" s="85"/>
      <c r="AS225" s="85"/>
      <c r="AT225" s="85"/>
      <c r="AU225" s="85"/>
      <c r="AV225" s="85"/>
      <c r="AW225" s="85"/>
      <c r="AX225" s="85"/>
      <c r="AY225" s="85"/>
      <c r="AZ225" s="85"/>
      <c r="BA225" s="85"/>
      <c r="BB225" s="85"/>
      <c r="BC225" s="85"/>
      <c r="BD225" s="85"/>
      <c r="BE225" s="85"/>
      <c r="BF225" s="85"/>
      <c r="BG225" s="85"/>
      <c r="BH225" s="85"/>
      <c r="BI225" s="85"/>
      <c r="BJ225" s="85"/>
      <c r="BK225" s="85"/>
      <c r="BL225" s="85"/>
      <c r="BM225" s="85"/>
      <c r="BN225" s="85"/>
      <c r="BO225" s="85"/>
    </row>
    <row r="226" spans="1:67" x14ac:dyDescent="0.1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  <c r="AJ226" s="85"/>
      <c r="AK226" s="85"/>
      <c r="AL226" s="85"/>
      <c r="AM226" s="85"/>
      <c r="AN226" s="85"/>
      <c r="AO226" s="85"/>
      <c r="AP226" s="85"/>
      <c r="AQ226" s="85"/>
      <c r="AR226" s="85"/>
      <c r="AS226" s="85"/>
      <c r="AT226" s="85"/>
      <c r="AU226" s="85"/>
      <c r="AV226" s="85"/>
      <c r="AW226" s="85"/>
      <c r="AX226" s="85"/>
      <c r="AY226" s="85"/>
      <c r="AZ226" s="85"/>
      <c r="BA226" s="85"/>
      <c r="BB226" s="85"/>
      <c r="BC226" s="85"/>
      <c r="BD226" s="85"/>
      <c r="BE226" s="85"/>
      <c r="BF226" s="85"/>
      <c r="BG226" s="85"/>
      <c r="BH226" s="85"/>
      <c r="BI226" s="85"/>
      <c r="BJ226" s="85"/>
      <c r="BK226" s="85"/>
      <c r="BL226" s="85"/>
      <c r="BM226" s="85"/>
      <c r="BN226" s="85"/>
      <c r="BO226" s="85"/>
    </row>
    <row r="227" spans="1:67" x14ac:dyDescent="0.1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5"/>
      <c r="AT227" s="85"/>
      <c r="AU227" s="85"/>
      <c r="AV227" s="85"/>
      <c r="AW227" s="85"/>
      <c r="AX227" s="85"/>
      <c r="AY227" s="85"/>
      <c r="AZ227" s="85"/>
      <c r="BA227" s="85"/>
      <c r="BB227" s="85"/>
      <c r="BC227" s="85"/>
      <c r="BD227" s="85"/>
      <c r="BE227" s="85"/>
      <c r="BF227" s="85"/>
      <c r="BG227" s="85"/>
      <c r="BH227" s="85"/>
      <c r="BI227" s="85"/>
      <c r="BJ227" s="85"/>
      <c r="BK227" s="85"/>
      <c r="BL227" s="85"/>
      <c r="BM227" s="85"/>
      <c r="BN227" s="85"/>
      <c r="BO227" s="85"/>
    </row>
    <row r="228" spans="1:67" x14ac:dyDescent="0.1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5"/>
      <c r="AT228" s="85"/>
      <c r="AU228" s="85"/>
      <c r="AV228" s="85"/>
      <c r="AW228" s="85"/>
      <c r="AX228" s="85"/>
      <c r="AY228" s="85"/>
      <c r="AZ228" s="85"/>
      <c r="BA228" s="85"/>
      <c r="BB228" s="85"/>
      <c r="BC228" s="85"/>
      <c r="BD228" s="85"/>
      <c r="BE228" s="85"/>
      <c r="BF228" s="85"/>
      <c r="BG228" s="85"/>
      <c r="BH228" s="85"/>
      <c r="BI228" s="85"/>
      <c r="BJ228" s="85"/>
      <c r="BK228" s="85"/>
      <c r="BL228" s="85"/>
      <c r="BM228" s="85"/>
      <c r="BN228" s="85"/>
      <c r="BO228" s="85"/>
    </row>
    <row r="229" spans="1:67" x14ac:dyDescent="0.1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  <c r="BC229" s="85"/>
      <c r="BD229" s="85"/>
      <c r="BE229" s="85"/>
      <c r="BF229" s="85"/>
      <c r="BG229" s="85"/>
      <c r="BH229" s="85"/>
      <c r="BI229" s="85"/>
      <c r="BJ229" s="85"/>
      <c r="BK229" s="85"/>
      <c r="BL229" s="85"/>
      <c r="BM229" s="85"/>
      <c r="BN229" s="85"/>
      <c r="BO229" s="85"/>
    </row>
    <row r="230" spans="1:67" x14ac:dyDescent="0.1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5"/>
      <c r="AS230" s="85"/>
      <c r="AT230" s="85"/>
      <c r="AU230" s="85"/>
      <c r="AV230" s="85"/>
      <c r="AW230" s="85"/>
      <c r="AX230" s="85"/>
      <c r="AY230" s="85"/>
      <c r="AZ230" s="85"/>
      <c r="BA230" s="85"/>
      <c r="BB230" s="85"/>
      <c r="BC230" s="85"/>
      <c r="BD230" s="85"/>
      <c r="BE230" s="85"/>
      <c r="BF230" s="85"/>
      <c r="BG230" s="85"/>
      <c r="BH230" s="85"/>
      <c r="BI230" s="85"/>
      <c r="BJ230" s="85"/>
      <c r="BK230" s="85"/>
      <c r="BL230" s="85"/>
      <c r="BM230" s="85"/>
      <c r="BN230" s="85"/>
      <c r="BO230" s="85"/>
    </row>
    <row r="231" spans="1:67" x14ac:dyDescent="0.1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5"/>
      <c r="AS231" s="85"/>
      <c r="AT231" s="85"/>
      <c r="AU231" s="85"/>
      <c r="AV231" s="85"/>
      <c r="AW231" s="85"/>
      <c r="AX231" s="85"/>
      <c r="AY231" s="85"/>
      <c r="AZ231" s="85"/>
      <c r="BA231" s="85"/>
      <c r="BB231" s="85"/>
      <c r="BC231" s="85"/>
      <c r="BD231" s="85"/>
      <c r="BE231" s="85"/>
      <c r="BF231" s="85"/>
      <c r="BG231" s="85"/>
      <c r="BH231" s="85"/>
      <c r="BI231" s="85"/>
      <c r="BJ231" s="85"/>
      <c r="BK231" s="85"/>
      <c r="BL231" s="85"/>
      <c r="BM231" s="85"/>
      <c r="BN231" s="85"/>
      <c r="BO231" s="85"/>
    </row>
    <row r="232" spans="1:67" x14ac:dyDescent="0.1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  <c r="AR232" s="85"/>
      <c r="AS232" s="85"/>
      <c r="AT232" s="85"/>
      <c r="AU232" s="85"/>
      <c r="AV232" s="85"/>
      <c r="AW232" s="85"/>
      <c r="AX232" s="85"/>
      <c r="AY232" s="85"/>
      <c r="AZ232" s="85"/>
      <c r="BA232" s="85"/>
      <c r="BB232" s="85"/>
      <c r="BC232" s="85"/>
      <c r="BD232" s="85"/>
      <c r="BE232" s="85"/>
      <c r="BF232" s="85"/>
      <c r="BG232" s="85"/>
      <c r="BH232" s="85"/>
      <c r="BI232" s="85"/>
      <c r="BJ232" s="85"/>
      <c r="BK232" s="85"/>
      <c r="BL232" s="85"/>
      <c r="BM232" s="85"/>
      <c r="BN232" s="85"/>
      <c r="BO232" s="85"/>
    </row>
    <row r="233" spans="1:67" x14ac:dyDescent="0.1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  <c r="AR233" s="85"/>
      <c r="AS233" s="85"/>
      <c r="AT233" s="85"/>
      <c r="AU233" s="85"/>
      <c r="AV233" s="85"/>
      <c r="AW233" s="85"/>
      <c r="AX233" s="85"/>
      <c r="AY233" s="85"/>
      <c r="AZ233" s="85"/>
      <c r="BA233" s="85"/>
      <c r="BB233" s="85"/>
      <c r="BC233" s="85"/>
      <c r="BD233" s="85"/>
      <c r="BE233" s="85"/>
      <c r="BF233" s="85"/>
      <c r="BG233" s="85"/>
      <c r="BH233" s="85"/>
      <c r="BI233" s="85"/>
      <c r="BJ233" s="85"/>
      <c r="BK233" s="85"/>
      <c r="BL233" s="85"/>
      <c r="BM233" s="85"/>
      <c r="BN233" s="85"/>
      <c r="BO233" s="85"/>
    </row>
    <row r="234" spans="1:67" x14ac:dyDescent="0.1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  <c r="AR234" s="85"/>
      <c r="AS234" s="85"/>
      <c r="AT234" s="85"/>
      <c r="AU234" s="85"/>
      <c r="AV234" s="85"/>
      <c r="AW234" s="85"/>
      <c r="AX234" s="85"/>
      <c r="AY234" s="85"/>
      <c r="AZ234" s="85"/>
      <c r="BA234" s="85"/>
      <c r="BB234" s="85"/>
      <c r="BC234" s="85"/>
      <c r="BD234" s="85"/>
      <c r="BE234" s="85"/>
      <c r="BF234" s="85"/>
      <c r="BG234" s="85"/>
      <c r="BH234" s="85"/>
      <c r="BI234" s="85"/>
      <c r="BJ234" s="85"/>
      <c r="BK234" s="85"/>
      <c r="BL234" s="85"/>
      <c r="BM234" s="85"/>
      <c r="BN234" s="85"/>
      <c r="BO234" s="85"/>
    </row>
    <row r="235" spans="1:67" x14ac:dyDescent="0.1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  <c r="AR235" s="85"/>
      <c r="AS235" s="85"/>
      <c r="AT235" s="85"/>
      <c r="AU235" s="85"/>
      <c r="AV235" s="85"/>
      <c r="AW235" s="85"/>
      <c r="AX235" s="85"/>
      <c r="AY235" s="85"/>
      <c r="AZ235" s="85"/>
      <c r="BA235" s="85"/>
      <c r="BB235" s="85"/>
      <c r="BC235" s="85"/>
      <c r="BD235" s="85"/>
      <c r="BE235" s="85"/>
      <c r="BF235" s="85"/>
      <c r="BG235" s="85"/>
      <c r="BH235" s="85"/>
      <c r="BI235" s="85"/>
      <c r="BJ235" s="85"/>
      <c r="BK235" s="85"/>
      <c r="BL235" s="85"/>
      <c r="BM235" s="85"/>
      <c r="BN235" s="85"/>
      <c r="BO235" s="85"/>
    </row>
    <row r="236" spans="1:67" x14ac:dyDescent="0.1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5"/>
      <c r="AS236" s="85"/>
      <c r="AT236" s="85"/>
      <c r="AU236" s="85"/>
      <c r="AV236" s="85"/>
      <c r="AW236" s="85"/>
      <c r="AX236" s="85"/>
      <c r="AY236" s="85"/>
      <c r="AZ236" s="85"/>
      <c r="BA236" s="85"/>
      <c r="BB236" s="85"/>
      <c r="BC236" s="85"/>
      <c r="BD236" s="85"/>
      <c r="BE236" s="85"/>
      <c r="BF236" s="85"/>
      <c r="BG236" s="85"/>
      <c r="BH236" s="85"/>
      <c r="BI236" s="85"/>
      <c r="BJ236" s="85"/>
      <c r="BK236" s="85"/>
      <c r="BL236" s="85"/>
      <c r="BM236" s="85"/>
      <c r="BN236" s="85"/>
      <c r="BO236" s="85"/>
    </row>
    <row r="237" spans="1:67" x14ac:dyDescent="0.1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  <c r="AR237" s="85"/>
      <c r="AS237" s="85"/>
      <c r="AT237" s="85"/>
      <c r="AU237" s="85"/>
      <c r="AV237" s="85"/>
      <c r="AW237" s="85"/>
      <c r="AX237" s="85"/>
      <c r="AY237" s="85"/>
      <c r="AZ237" s="85"/>
      <c r="BA237" s="85"/>
      <c r="BB237" s="85"/>
      <c r="BC237" s="85"/>
      <c r="BD237" s="85"/>
      <c r="BE237" s="85"/>
      <c r="BF237" s="85"/>
      <c r="BG237" s="85"/>
      <c r="BH237" s="85"/>
      <c r="BI237" s="85"/>
      <c r="BJ237" s="85"/>
      <c r="BK237" s="85"/>
      <c r="BL237" s="85"/>
      <c r="BM237" s="85"/>
      <c r="BN237" s="85"/>
      <c r="BO237" s="85"/>
    </row>
    <row r="238" spans="1:67" x14ac:dyDescent="0.1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  <c r="AJ238" s="85"/>
      <c r="AK238" s="85"/>
      <c r="AL238" s="85"/>
      <c r="AM238" s="85"/>
      <c r="AN238" s="85"/>
      <c r="AO238" s="85"/>
      <c r="AP238" s="85"/>
      <c r="AQ238" s="85"/>
      <c r="AR238" s="85"/>
      <c r="AS238" s="85"/>
      <c r="AT238" s="85"/>
      <c r="AU238" s="85"/>
      <c r="AV238" s="85"/>
      <c r="AW238" s="85"/>
      <c r="AX238" s="85"/>
      <c r="AY238" s="85"/>
      <c r="AZ238" s="85"/>
      <c r="BA238" s="85"/>
      <c r="BB238" s="85"/>
      <c r="BC238" s="85"/>
      <c r="BD238" s="85"/>
      <c r="BE238" s="85"/>
      <c r="BF238" s="85"/>
      <c r="BG238" s="85"/>
      <c r="BH238" s="85"/>
      <c r="BI238" s="85"/>
      <c r="BJ238" s="85"/>
      <c r="BK238" s="85"/>
      <c r="BL238" s="85"/>
      <c r="BM238" s="85"/>
      <c r="BN238" s="85"/>
      <c r="BO238" s="85"/>
    </row>
    <row r="239" spans="1:67" x14ac:dyDescent="0.1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5"/>
      <c r="AS239" s="85"/>
      <c r="AT239" s="85"/>
      <c r="AU239" s="85"/>
      <c r="AV239" s="85"/>
      <c r="AW239" s="85"/>
      <c r="AX239" s="85"/>
      <c r="AY239" s="85"/>
      <c r="AZ239" s="85"/>
      <c r="BA239" s="85"/>
      <c r="BB239" s="85"/>
      <c r="BC239" s="85"/>
      <c r="BD239" s="85"/>
      <c r="BE239" s="85"/>
      <c r="BF239" s="85"/>
      <c r="BG239" s="85"/>
      <c r="BH239" s="85"/>
      <c r="BI239" s="85"/>
      <c r="BJ239" s="85"/>
      <c r="BK239" s="85"/>
      <c r="BL239" s="85"/>
      <c r="BM239" s="85"/>
      <c r="BN239" s="85"/>
      <c r="BO239" s="85"/>
    </row>
    <row r="240" spans="1:67" x14ac:dyDescent="0.1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  <c r="AJ240" s="85"/>
      <c r="AK240" s="85"/>
      <c r="AL240" s="85"/>
      <c r="AM240" s="85"/>
      <c r="AN240" s="85"/>
      <c r="AO240" s="85"/>
      <c r="AP240" s="85"/>
      <c r="AQ240" s="85"/>
      <c r="AR240" s="85"/>
      <c r="AS240" s="85"/>
      <c r="AT240" s="85"/>
      <c r="AU240" s="85"/>
      <c r="AV240" s="85"/>
      <c r="AW240" s="85"/>
      <c r="AX240" s="85"/>
      <c r="AY240" s="85"/>
      <c r="AZ240" s="85"/>
      <c r="BA240" s="85"/>
      <c r="BB240" s="85"/>
      <c r="BC240" s="85"/>
      <c r="BD240" s="85"/>
      <c r="BE240" s="85"/>
      <c r="BF240" s="85"/>
      <c r="BG240" s="85"/>
      <c r="BH240" s="85"/>
      <c r="BI240" s="85"/>
      <c r="BJ240" s="85"/>
      <c r="BK240" s="85"/>
      <c r="BL240" s="85"/>
      <c r="BM240" s="85"/>
      <c r="BN240" s="85"/>
      <c r="BO240" s="85"/>
    </row>
    <row r="241" spans="1:67" x14ac:dyDescent="0.1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/>
      <c r="AQ241" s="85"/>
      <c r="AR241" s="85"/>
      <c r="AS241" s="85"/>
      <c r="AT241" s="85"/>
      <c r="AU241" s="85"/>
      <c r="AV241" s="85"/>
      <c r="AW241" s="85"/>
      <c r="AX241" s="85"/>
      <c r="AY241" s="85"/>
      <c r="AZ241" s="85"/>
      <c r="BA241" s="85"/>
      <c r="BB241" s="85"/>
      <c r="BC241" s="85"/>
      <c r="BD241" s="85"/>
      <c r="BE241" s="85"/>
      <c r="BF241" s="85"/>
      <c r="BG241" s="85"/>
      <c r="BH241" s="85"/>
      <c r="BI241" s="85"/>
      <c r="BJ241" s="85"/>
      <c r="BK241" s="85"/>
      <c r="BL241" s="85"/>
      <c r="BM241" s="85"/>
      <c r="BN241" s="85"/>
      <c r="BO241" s="85"/>
    </row>
    <row r="242" spans="1:67" x14ac:dyDescent="0.1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  <c r="AR242" s="85"/>
      <c r="AS242" s="85"/>
      <c r="AT242" s="85"/>
      <c r="AU242" s="85"/>
      <c r="AV242" s="85"/>
      <c r="AW242" s="85"/>
      <c r="AX242" s="85"/>
      <c r="AY242" s="85"/>
      <c r="AZ242" s="85"/>
      <c r="BA242" s="85"/>
      <c r="BB242" s="85"/>
      <c r="BC242" s="85"/>
      <c r="BD242" s="85"/>
      <c r="BE242" s="85"/>
      <c r="BF242" s="85"/>
      <c r="BG242" s="85"/>
      <c r="BH242" s="85"/>
      <c r="BI242" s="85"/>
      <c r="BJ242" s="85"/>
      <c r="BK242" s="85"/>
      <c r="BL242" s="85"/>
      <c r="BM242" s="85"/>
      <c r="BN242" s="85"/>
      <c r="BO242" s="85"/>
    </row>
    <row r="243" spans="1:67" x14ac:dyDescent="0.1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  <c r="AJ243" s="85"/>
      <c r="AK243" s="85"/>
      <c r="AL243" s="85"/>
      <c r="AM243" s="85"/>
      <c r="AN243" s="85"/>
      <c r="AO243" s="85"/>
      <c r="AP243" s="85"/>
      <c r="AQ243" s="85"/>
      <c r="AR243" s="85"/>
      <c r="AS243" s="85"/>
      <c r="AT243" s="85"/>
      <c r="AU243" s="85"/>
      <c r="AV243" s="85"/>
      <c r="AW243" s="85"/>
      <c r="AX243" s="85"/>
      <c r="AY243" s="85"/>
      <c r="AZ243" s="85"/>
      <c r="BA243" s="85"/>
      <c r="BB243" s="85"/>
      <c r="BC243" s="85"/>
      <c r="BD243" s="85"/>
      <c r="BE243" s="85"/>
      <c r="BF243" s="85"/>
      <c r="BG243" s="85"/>
      <c r="BH243" s="85"/>
      <c r="BI243" s="85"/>
      <c r="BJ243" s="85"/>
      <c r="BK243" s="85"/>
      <c r="BL243" s="85"/>
      <c r="BM243" s="85"/>
      <c r="BN243" s="85"/>
      <c r="BO243" s="85"/>
    </row>
    <row r="244" spans="1:67" x14ac:dyDescent="0.1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  <c r="AO244" s="85"/>
      <c r="AP244" s="85"/>
      <c r="AQ244" s="85"/>
      <c r="AR244" s="85"/>
      <c r="AS244" s="85"/>
      <c r="AT244" s="85"/>
      <c r="AU244" s="85"/>
      <c r="AV244" s="85"/>
      <c r="AW244" s="85"/>
      <c r="AX244" s="85"/>
      <c r="AY244" s="85"/>
      <c r="AZ244" s="85"/>
      <c r="BA244" s="85"/>
      <c r="BB244" s="85"/>
      <c r="BC244" s="85"/>
      <c r="BD244" s="85"/>
      <c r="BE244" s="85"/>
      <c r="BF244" s="85"/>
      <c r="BG244" s="85"/>
      <c r="BH244" s="85"/>
      <c r="BI244" s="85"/>
      <c r="BJ244" s="85"/>
      <c r="BK244" s="85"/>
      <c r="BL244" s="85"/>
      <c r="BM244" s="85"/>
      <c r="BN244" s="85"/>
      <c r="BO244" s="85"/>
    </row>
    <row r="245" spans="1:67" x14ac:dyDescent="0.1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  <c r="AR245" s="85"/>
      <c r="AS245" s="85"/>
      <c r="AT245" s="85"/>
      <c r="AU245" s="85"/>
      <c r="AV245" s="85"/>
      <c r="AW245" s="85"/>
      <c r="AX245" s="85"/>
      <c r="AY245" s="85"/>
      <c r="AZ245" s="85"/>
      <c r="BA245" s="85"/>
      <c r="BB245" s="85"/>
      <c r="BC245" s="85"/>
      <c r="BD245" s="85"/>
      <c r="BE245" s="85"/>
      <c r="BF245" s="85"/>
      <c r="BG245" s="85"/>
      <c r="BH245" s="85"/>
      <c r="BI245" s="85"/>
      <c r="BJ245" s="85"/>
      <c r="BK245" s="85"/>
      <c r="BL245" s="85"/>
      <c r="BM245" s="85"/>
      <c r="BN245" s="85"/>
      <c r="BO245" s="85"/>
    </row>
    <row r="246" spans="1:67" x14ac:dyDescent="0.1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  <c r="AR246" s="85"/>
      <c r="AS246" s="85"/>
      <c r="AT246" s="85"/>
      <c r="AU246" s="85"/>
      <c r="AV246" s="85"/>
      <c r="AW246" s="85"/>
      <c r="AX246" s="85"/>
      <c r="AY246" s="85"/>
      <c r="AZ246" s="85"/>
      <c r="BA246" s="85"/>
      <c r="BB246" s="85"/>
      <c r="BC246" s="85"/>
      <c r="BD246" s="85"/>
      <c r="BE246" s="85"/>
      <c r="BF246" s="85"/>
      <c r="BG246" s="85"/>
      <c r="BH246" s="85"/>
      <c r="BI246" s="85"/>
      <c r="BJ246" s="85"/>
      <c r="BK246" s="85"/>
      <c r="BL246" s="85"/>
      <c r="BM246" s="85"/>
      <c r="BN246" s="85"/>
      <c r="BO246" s="85"/>
    </row>
    <row r="247" spans="1:67" x14ac:dyDescent="0.1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  <c r="AJ247" s="85"/>
      <c r="AK247" s="85"/>
      <c r="AL247" s="85"/>
      <c r="AM247" s="85"/>
      <c r="AN247" s="85"/>
      <c r="AO247" s="85"/>
      <c r="AP247" s="85"/>
      <c r="AQ247" s="85"/>
      <c r="AR247" s="85"/>
      <c r="AS247" s="85"/>
      <c r="AT247" s="85"/>
      <c r="AU247" s="85"/>
      <c r="AV247" s="85"/>
      <c r="AW247" s="85"/>
      <c r="AX247" s="85"/>
      <c r="AY247" s="85"/>
      <c r="AZ247" s="85"/>
      <c r="BA247" s="85"/>
      <c r="BB247" s="85"/>
      <c r="BC247" s="85"/>
      <c r="BD247" s="85"/>
      <c r="BE247" s="85"/>
      <c r="BF247" s="85"/>
      <c r="BG247" s="85"/>
      <c r="BH247" s="85"/>
      <c r="BI247" s="85"/>
      <c r="BJ247" s="85"/>
      <c r="BK247" s="85"/>
      <c r="BL247" s="85"/>
      <c r="BM247" s="85"/>
      <c r="BN247" s="85"/>
      <c r="BO247" s="85"/>
    </row>
    <row r="248" spans="1:67" x14ac:dyDescent="0.1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5"/>
      <c r="AS248" s="85"/>
      <c r="AT248" s="85"/>
      <c r="AU248" s="85"/>
      <c r="AV248" s="85"/>
      <c r="AW248" s="85"/>
      <c r="AX248" s="85"/>
      <c r="AY248" s="85"/>
      <c r="AZ248" s="85"/>
      <c r="BA248" s="85"/>
      <c r="BB248" s="85"/>
      <c r="BC248" s="85"/>
      <c r="BD248" s="85"/>
      <c r="BE248" s="85"/>
      <c r="BF248" s="85"/>
      <c r="BG248" s="85"/>
      <c r="BH248" s="85"/>
      <c r="BI248" s="85"/>
      <c r="BJ248" s="85"/>
      <c r="BK248" s="85"/>
      <c r="BL248" s="85"/>
      <c r="BM248" s="85"/>
      <c r="BN248" s="85"/>
      <c r="BO248" s="85"/>
    </row>
    <row r="249" spans="1:67" x14ac:dyDescent="0.1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5"/>
      <c r="AS249" s="85"/>
      <c r="AT249" s="85"/>
      <c r="AU249" s="85"/>
      <c r="AV249" s="85"/>
      <c r="AW249" s="85"/>
      <c r="AX249" s="85"/>
      <c r="AY249" s="85"/>
      <c r="AZ249" s="85"/>
      <c r="BA249" s="85"/>
      <c r="BB249" s="85"/>
      <c r="BC249" s="85"/>
      <c r="BD249" s="85"/>
      <c r="BE249" s="85"/>
      <c r="BF249" s="85"/>
      <c r="BG249" s="85"/>
      <c r="BH249" s="85"/>
      <c r="BI249" s="85"/>
      <c r="BJ249" s="85"/>
      <c r="BK249" s="85"/>
      <c r="BL249" s="85"/>
      <c r="BM249" s="85"/>
      <c r="BN249" s="85"/>
      <c r="BO249" s="85"/>
    </row>
    <row r="250" spans="1:67" x14ac:dyDescent="0.1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5"/>
      <c r="AT250" s="85"/>
      <c r="AU250" s="85"/>
      <c r="AV250" s="85"/>
      <c r="AW250" s="85"/>
      <c r="AX250" s="85"/>
      <c r="AY250" s="85"/>
      <c r="AZ250" s="85"/>
      <c r="BA250" s="85"/>
      <c r="BB250" s="85"/>
      <c r="BC250" s="85"/>
      <c r="BD250" s="85"/>
      <c r="BE250" s="85"/>
      <c r="BF250" s="85"/>
      <c r="BG250" s="85"/>
      <c r="BH250" s="85"/>
      <c r="BI250" s="85"/>
      <c r="BJ250" s="85"/>
      <c r="BK250" s="85"/>
      <c r="BL250" s="85"/>
      <c r="BM250" s="85"/>
      <c r="BN250" s="85"/>
      <c r="BO250" s="85"/>
    </row>
    <row r="251" spans="1:67" x14ac:dyDescent="0.1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5"/>
      <c r="AS251" s="85"/>
      <c r="AT251" s="85"/>
      <c r="AU251" s="85"/>
      <c r="AV251" s="85"/>
      <c r="AW251" s="85"/>
      <c r="AX251" s="85"/>
      <c r="AY251" s="85"/>
      <c r="AZ251" s="85"/>
      <c r="BA251" s="85"/>
      <c r="BB251" s="85"/>
      <c r="BC251" s="85"/>
      <c r="BD251" s="85"/>
      <c r="BE251" s="85"/>
      <c r="BF251" s="85"/>
      <c r="BG251" s="85"/>
      <c r="BH251" s="85"/>
      <c r="BI251" s="85"/>
      <c r="BJ251" s="85"/>
      <c r="BK251" s="85"/>
      <c r="BL251" s="85"/>
      <c r="BM251" s="85"/>
      <c r="BN251" s="85"/>
      <c r="BO251" s="85"/>
    </row>
    <row r="252" spans="1:67" x14ac:dyDescent="0.1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</row>
    <row r="253" spans="1:67" x14ac:dyDescent="0.1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5"/>
      <c r="AS253" s="85"/>
      <c r="AT253" s="85"/>
      <c r="AU253" s="85"/>
      <c r="AV253" s="85"/>
      <c r="AW253" s="85"/>
      <c r="AX253" s="85"/>
      <c r="AY253" s="85"/>
      <c r="AZ253" s="85"/>
      <c r="BA253" s="85"/>
      <c r="BB253" s="85"/>
      <c r="BC253" s="85"/>
      <c r="BD253" s="85"/>
      <c r="BE253" s="85"/>
      <c r="BF253" s="85"/>
      <c r="BG253" s="85"/>
      <c r="BH253" s="85"/>
      <c r="BI253" s="85"/>
      <c r="BJ253" s="85"/>
      <c r="BK253" s="85"/>
      <c r="BL253" s="85"/>
      <c r="BM253" s="85"/>
      <c r="BN253" s="85"/>
      <c r="BO253" s="85"/>
    </row>
    <row r="254" spans="1:67" x14ac:dyDescent="0.1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5"/>
      <c r="AS254" s="85"/>
      <c r="AT254" s="85"/>
      <c r="AU254" s="85"/>
      <c r="AV254" s="85"/>
      <c r="AW254" s="85"/>
      <c r="AX254" s="85"/>
      <c r="AY254" s="85"/>
      <c r="AZ254" s="85"/>
      <c r="BA254" s="85"/>
      <c r="BB254" s="85"/>
      <c r="BC254" s="85"/>
      <c r="BD254" s="85"/>
      <c r="BE254" s="85"/>
      <c r="BF254" s="85"/>
      <c r="BG254" s="85"/>
      <c r="BH254" s="85"/>
      <c r="BI254" s="85"/>
      <c r="BJ254" s="85"/>
      <c r="BK254" s="85"/>
      <c r="BL254" s="85"/>
      <c r="BM254" s="85"/>
      <c r="BN254" s="85"/>
      <c r="BO254" s="85"/>
    </row>
    <row r="255" spans="1:67" x14ac:dyDescent="0.1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5"/>
      <c r="AS255" s="85"/>
      <c r="AT255" s="85"/>
      <c r="AU255" s="85"/>
      <c r="AV255" s="85"/>
      <c r="AW255" s="85"/>
      <c r="AX255" s="85"/>
      <c r="AY255" s="85"/>
      <c r="AZ255" s="85"/>
      <c r="BA255" s="85"/>
      <c r="BB255" s="85"/>
      <c r="BC255" s="85"/>
      <c r="BD255" s="85"/>
      <c r="BE255" s="85"/>
      <c r="BF255" s="85"/>
      <c r="BG255" s="85"/>
      <c r="BH255" s="85"/>
      <c r="BI255" s="85"/>
      <c r="BJ255" s="85"/>
      <c r="BK255" s="85"/>
      <c r="BL255" s="85"/>
      <c r="BM255" s="85"/>
      <c r="BN255" s="85"/>
      <c r="BO255" s="85"/>
    </row>
    <row r="256" spans="1:67" x14ac:dyDescent="0.1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5"/>
      <c r="AT256" s="85"/>
      <c r="AU256" s="85"/>
      <c r="AV256" s="85"/>
      <c r="AW256" s="85"/>
      <c r="AX256" s="85"/>
      <c r="AY256" s="85"/>
      <c r="AZ256" s="85"/>
      <c r="BA256" s="85"/>
      <c r="BB256" s="85"/>
      <c r="BC256" s="85"/>
      <c r="BD256" s="85"/>
      <c r="BE256" s="85"/>
      <c r="BF256" s="85"/>
      <c r="BG256" s="85"/>
      <c r="BH256" s="85"/>
      <c r="BI256" s="85"/>
      <c r="BJ256" s="85"/>
      <c r="BK256" s="85"/>
      <c r="BL256" s="85"/>
      <c r="BM256" s="85"/>
      <c r="BN256" s="85"/>
      <c r="BO256" s="85"/>
    </row>
    <row r="257" spans="1:67" x14ac:dyDescent="0.1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5"/>
      <c r="AT257" s="85"/>
      <c r="AU257" s="85"/>
      <c r="AV257" s="85"/>
      <c r="AW257" s="85"/>
      <c r="AX257" s="85"/>
      <c r="AY257" s="85"/>
      <c r="AZ257" s="85"/>
      <c r="BA257" s="85"/>
      <c r="BB257" s="85"/>
      <c r="BC257" s="85"/>
      <c r="BD257" s="85"/>
      <c r="BE257" s="85"/>
      <c r="BF257" s="85"/>
      <c r="BG257" s="85"/>
      <c r="BH257" s="85"/>
      <c r="BI257" s="85"/>
      <c r="BJ257" s="85"/>
      <c r="BK257" s="85"/>
      <c r="BL257" s="85"/>
      <c r="BM257" s="85"/>
      <c r="BN257" s="85"/>
      <c r="BO257" s="85"/>
    </row>
    <row r="258" spans="1:67" x14ac:dyDescent="0.1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5"/>
      <c r="AW258" s="85"/>
      <c r="AX258" s="85"/>
      <c r="AY258" s="85"/>
      <c r="AZ258" s="85"/>
      <c r="BA258" s="85"/>
      <c r="BB258" s="85"/>
      <c r="BC258" s="85"/>
      <c r="BD258" s="85"/>
      <c r="BE258" s="85"/>
      <c r="BF258" s="85"/>
      <c r="BG258" s="85"/>
      <c r="BH258" s="85"/>
      <c r="BI258" s="85"/>
      <c r="BJ258" s="85"/>
      <c r="BK258" s="85"/>
      <c r="BL258" s="85"/>
      <c r="BM258" s="85"/>
      <c r="BN258" s="85"/>
      <c r="BO258" s="85"/>
    </row>
    <row r="259" spans="1:67" x14ac:dyDescent="0.1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85"/>
      <c r="BC259" s="85"/>
      <c r="BD259" s="85"/>
      <c r="BE259" s="85"/>
      <c r="BF259" s="85"/>
      <c r="BG259" s="85"/>
      <c r="BH259" s="85"/>
      <c r="BI259" s="85"/>
      <c r="BJ259" s="85"/>
      <c r="BK259" s="85"/>
      <c r="BL259" s="85"/>
      <c r="BM259" s="85"/>
      <c r="BN259" s="85"/>
      <c r="BO259" s="85"/>
    </row>
    <row r="260" spans="1:67" x14ac:dyDescent="0.1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5"/>
      <c r="AS260" s="85"/>
      <c r="AT260" s="85"/>
      <c r="AU260" s="85"/>
      <c r="AV260" s="85"/>
      <c r="AW260" s="85"/>
      <c r="AX260" s="85"/>
      <c r="AY260" s="85"/>
      <c r="AZ260" s="85"/>
      <c r="BA260" s="85"/>
      <c r="BB260" s="85"/>
      <c r="BC260" s="85"/>
      <c r="BD260" s="85"/>
      <c r="BE260" s="85"/>
      <c r="BF260" s="85"/>
      <c r="BG260" s="85"/>
      <c r="BH260" s="85"/>
      <c r="BI260" s="85"/>
      <c r="BJ260" s="85"/>
      <c r="BK260" s="85"/>
      <c r="BL260" s="85"/>
      <c r="BM260" s="85"/>
      <c r="BN260" s="85"/>
      <c r="BO260" s="85"/>
    </row>
    <row r="261" spans="1:67" x14ac:dyDescent="0.1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  <c r="AR261" s="85"/>
      <c r="AS261" s="85"/>
      <c r="AT261" s="85"/>
      <c r="AU261" s="85"/>
      <c r="AV261" s="85"/>
      <c r="AW261" s="85"/>
      <c r="AX261" s="85"/>
      <c r="AY261" s="85"/>
      <c r="AZ261" s="85"/>
      <c r="BA261" s="85"/>
      <c r="BB261" s="85"/>
      <c r="BC261" s="85"/>
      <c r="BD261" s="85"/>
      <c r="BE261" s="85"/>
      <c r="BF261" s="85"/>
      <c r="BG261" s="85"/>
      <c r="BH261" s="85"/>
      <c r="BI261" s="85"/>
      <c r="BJ261" s="85"/>
      <c r="BK261" s="85"/>
      <c r="BL261" s="85"/>
      <c r="BM261" s="85"/>
      <c r="BN261" s="85"/>
      <c r="BO261" s="85"/>
    </row>
    <row r="262" spans="1:67" x14ac:dyDescent="0.1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  <c r="AR262" s="85"/>
      <c r="AS262" s="85"/>
      <c r="AT262" s="85"/>
      <c r="AU262" s="85"/>
      <c r="AV262" s="85"/>
      <c r="AW262" s="85"/>
      <c r="AX262" s="85"/>
      <c r="AY262" s="85"/>
      <c r="AZ262" s="85"/>
      <c r="BA262" s="85"/>
      <c r="BB262" s="85"/>
      <c r="BC262" s="85"/>
      <c r="BD262" s="85"/>
      <c r="BE262" s="85"/>
      <c r="BF262" s="85"/>
      <c r="BG262" s="85"/>
      <c r="BH262" s="85"/>
      <c r="BI262" s="85"/>
      <c r="BJ262" s="85"/>
      <c r="BK262" s="85"/>
      <c r="BL262" s="85"/>
      <c r="BM262" s="85"/>
      <c r="BN262" s="85"/>
      <c r="BO262" s="85"/>
    </row>
    <row r="263" spans="1:67" x14ac:dyDescent="0.1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  <c r="AJ263" s="85"/>
      <c r="AK263" s="85"/>
      <c r="AL263" s="85"/>
      <c r="AM263" s="85"/>
      <c r="AN263" s="85"/>
      <c r="AO263" s="85"/>
      <c r="AP263" s="85"/>
      <c r="AQ263" s="85"/>
      <c r="AR263" s="85"/>
      <c r="AS263" s="85"/>
      <c r="AT263" s="85"/>
      <c r="AU263" s="85"/>
      <c r="AV263" s="85"/>
      <c r="AW263" s="85"/>
      <c r="AX263" s="85"/>
      <c r="AY263" s="85"/>
      <c r="AZ263" s="85"/>
      <c r="BA263" s="85"/>
      <c r="BB263" s="85"/>
      <c r="BC263" s="85"/>
      <c r="BD263" s="85"/>
      <c r="BE263" s="85"/>
      <c r="BF263" s="85"/>
      <c r="BG263" s="85"/>
      <c r="BH263" s="85"/>
      <c r="BI263" s="85"/>
      <c r="BJ263" s="85"/>
      <c r="BK263" s="85"/>
      <c r="BL263" s="85"/>
      <c r="BM263" s="85"/>
      <c r="BN263" s="85"/>
      <c r="BO263" s="85"/>
    </row>
    <row r="264" spans="1:67" x14ac:dyDescent="0.1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5"/>
      <c r="AS264" s="85"/>
      <c r="AT264" s="85"/>
      <c r="AU264" s="85"/>
      <c r="AV264" s="85"/>
      <c r="AW264" s="85"/>
      <c r="AX264" s="85"/>
      <c r="AY264" s="85"/>
      <c r="AZ264" s="85"/>
      <c r="BA264" s="85"/>
      <c r="BB264" s="85"/>
      <c r="BC264" s="85"/>
      <c r="BD264" s="85"/>
      <c r="BE264" s="85"/>
      <c r="BF264" s="85"/>
      <c r="BG264" s="85"/>
      <c r="BH264" s="85"/>
      <c r="BI264" s="85"/>
      <c r="BJ264" s="85"/>
      <c r="BK264" s="85"/>
      <c r="BL264" s="85"/>
      <c r="BM264" s="85"/>
      <c r="BN264" s="85"/>
      <c r="BO264" s="85"/>
    </row>
    <row r="265" spans="1:67" x14ac:dyDescent="0.1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  <c r="AR265" s="85"/>
      <c r="AS265" s="85"/>
      <c r="AT265" s="85"/>
      <c r="AU265" s="85"/>
      <c r="AV265" s="85"/>
      <c r="AW265" s="85"/>
      <c r="AX265" s="85"/>
      <c r="AY265" s="85"/>
      <c r="AZ265" s="85"/>
      <c r="BA265" s="85"/>
      <c r="BB265" s="85"/>
      <c r="BC265" s="85"/>
      <c r="BD265" s="85"/>
      <c r="BE265" s="85"/>
      <c r="BF265" s="85"/>
      <c r="BG265" s="85"/>
      <c r="BH265" s="85"/>
      <c r="BI265" s="85"/>
      <c r="BJ265" s="85"/>
      <c r="BK265" s="85"/>
      <c r="BL265" s="85"/>
      <c r="BM265" s="85"/>
      <c r="BN265" s="85"/>
      <c r="BO265" s="85"/>
    </row>
    <row r="266" spans="1:67" x14ac:dyDescent="0.1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  <c r="AJ266" s="85"/>
      <c r="AK266" s="85"/>
      <c r="AL266" s="85"/>
      <c r="AM266" s="85"/>
      <c r="AN266" s="85"/>
      <c r="AO266" s="85"/>
      <c r="AP266" s="85"/>
      <c r="AQ266" s="85"/>
      <c r="AR266" s="85"/>
      <c r="AS266" s="85"/>
      <c r="AT266" s="85"/>
      <c r="AU266" s="85"/>
      <c r="AV266" s="85"/>
      <c r="AW266" s="85"/>
      <c r="AX266" s="85"/>
      <c r="AY266" s="85"/>
      <c r="AZ266" s="85"/>
      <c r="BA266" s="85"/>
      <c r="BB266" s="85"/>
      <c r="BC266" s="85"/>
      <c r="BD266" s="85"/>
      <c r="BE266" s="85"/>
      <c r="BF266" s="85"/>
      <c r="BG266" s="85"/>
      <c r="BH266" s="85"/>
      <c r="BI266" s="85"/>
      <c r="BJ266" s="85"/>
      <c r="BK266" s="85"/>
      <c r="BL266" s="85"/>
      <c r="BM266" s="85"/>
      <c r="BN266" s="85"/>
      <c r="BO266" s="85"/>
    </row>
    <row r="267" spans="1:67" x14ac:dyDescent="0.1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  <c r="AR267" s="85"/>
      <c r="AS267" s="85"/>
      <c r="AT267" s="85"/>
      <c r="AU267" s="85"/>
      <c r="AV267" s="85"/>
      <c r="AW267" s="85"/>
      <c r="AX267" s="85"/>
      <c r="AY267" s="85"/>
      <c r="AZ267" s="85"/>
      <c r="BA267" s="85"/>
      <c r="BB267" s="85"/>
      <c r="BC267" s="85"/>
      <c r="BD267" s="85"/>
      <c r="BE267" s="85"/>
      <c r="BF267" s="85"/>
      <c r="BG267" s="85"/>
      <c r="BH267" s="85"/>
      <c r="BI267" s="85"/>
      <c r="BJ267" s="85"/>
      <c r="BK267" s="85"/>
      <c r="BL267" s="85"/>
      <c r="BM267" s="85"/>
      <c r="BN267" s="85"/>
      <c r="BO267" s="85"/>
    </row>
    <row r="268" spans="1:67" x14ac:dyDescent="0.1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5"/>
      <c r="AS268" s="85"/>
      <c r="AT268" s="85"/>
      <c r="AU268" s="85"/>
      <c r="AV268" s="85"/>
      <c r="AW268" s="85"/>
      <c r="AX268" s="85"/>
      <c r="AY268" s="85"/>
      <c r="AZ268" s="85"/>
      <c r="BA268" s="85"/>
      <c r="BB268" s="85"/>
      <c r="BC268" s="85"/>
      <c r="BD268" s="85"/>
      <c r="BE268" s="85"/>
      <c r="BF268" s="85"/>
      <c r="BG268" s="85"/>
      <c r="BH268" s="85"/>
      <c r="BI268" s="85"/>
      <c r="BJ268" s="85"/>
      <c r="BK268" s="85"/>
      <c r="BL268" s="85"/>
      <c r="BM268" s="85"/>
      <c r="BN268" s="85"/>
      <c r="BO268" s="85"/>
    </row>
    <row r="269" spans="1:67" x14ac:dyDescent="0.1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  <c r="AR269" s="85"/>
      <c r="AS269" s="85"/>
      <c r="AT269" s="85"/>
      <c r="AU269" s="85"/>
      <c r="AV269" s="85"/>
      <c r="AW269" s="85"/>
      <c r="AX269" s="85"/>
      <c r="AY269" s="85"/>
      <c r="AZ269" s="85"/>
      <c r="BA269" s="85"/>
      <c r="BB269" s="85"/>
      <c r="BC269" s="85"/>
      <c r="BD269" s="85"/>
      <c r="BE269" s="85"/>
      <c r="BF269" s="85"/>
      <c r="BG269" s="85"/>
      <c r="BH269" s="85"/>
      <c r="BI269" s="85"/>
      <c r="BJ269" s="85"/>
      <c r="BK269" s="85"/>
      <c r="BL269" s="85"/>
      <c r="BM269" s="85"/>
      <c r="BN269" s="85"/>
      <c r="BO269" s="85"/>
    </row>
    <row r="270" spans="1:67" x14ac:dyDescent="0.1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5"/>
      <c r="AS270" s="85"/>
      <c r="AT270" s="85"/>
      <c r="AU270" s="85"/>
      <c r="AV270" s="85"/>
      <c r="AW270" s="85"/>
      <c r="AX270" s="85"/>
      <c r="AY270" s="85"/>
      <c r="AZ270" s="85"/>
      <c r="BA270" s="85"/>
      <c r="BB270" s="85"/>
      <c r="BC270" s="85"/>
      <c r="BD270" s="85"/>
      <c r="BE270" s="85"/>
      <c r="BF270" s="85"/>
      <c r="BG270" s="85"/>
      <c r="BH270" s="85"/>
      <c r="BI270" s="85"/>
      <c r="BJ270" s="85"/>
      <c r="BK270" s="85"/>
      <c r="BL270" s="85"/>
      <c r="BM270" s="85"/>
      <c r="BN270" s="85"/>
      <c r="BO270" s="85"/>
    </row>
    <row r="271" spans="1:67" x14ac:dyDescent="0.1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  <c r="AR271" s="85"/>
      <c r="AS271" s="85"/>
      <c r="AT271" s="85"/>
      <c r="AU271" s="85"/>
      <c r="AV271" s="85"/>
      <c r="AW271" s="85"/>
      <c r="AX271" s="85"/>
      <c r="AY271" s="85"/>
      <c r="AZ271" s="85"/>
      <c r="BA271" s="85"/>
      <c r="BB271" s="85"/>
      <c r="BC271" s="85"/>
      <c r="BD271" s="85"/>
      <c r="BE271" s="85"/>
      <c r="BF271" s="85"/>
      <c r="BG271" s="85"/>
      <c r="BH271" s="85"/>
      <c r="BI271" s="85"/>
      <c r="BJ271" s="85"/>
      <c r="BK271" s="85"/>
      <c r="BL271" s="85"/>
      <c r="BM271" s="85"/>
      <c r="BN271" s="85"/>
      <c r="BO271" s="85"/>
    </row>
    <row r="272" spans="1:67" x14ac:dyDescent="0.1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5"/>
      <c r="AT272" s="85"/>
      <c r="AU272" s="85"/>
      <c r="AV272" s="85"/>
      <c r="AW272" s="85"/>
      <c r="AX272" s="85"/>
      <c r="AY272" s="85"/>
      <c r="AZ272" s="85"/>
      <c r="BA272" s="85"/>
      <c r="BB272" s="85"/>
      <c r="BC272" s="85"/>
      <c r="BD272" s="85"/>
      <c r="BE272" s="85"/>
      <c r="BF272" s="85"/>
      <c r="BG272" s="85"/>
      <c r="BH272" s="85"/>
      <c r="BI272" s="85"/>
      <c r="BJ272" s="85"/>
      <c r="BK272" s="85"/>
      <c r="BL272" s="85"/>
      <c r="BM272" s="85"/>
      <c r="BN272" s="85"/>
      <c r="BO272" s="85"/>
    </row>
    <row r="273" spans="1:67" x14ac:dyDescent="0.1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5"/>
      <c r="AT273" s="85"/>
      <c r="AU273" s="85"/>
      <c r="AV273" s="85"/>
      <c r="AW273" s="85"/>
      <c r="AX273" s="85"/>
      <c r="AY273" s="85"/>
      <c r="AZ273" s="85"/>
      <c r="BA273" s="85"/>
      <c r="BB273" s="85"/>
      <c r="BC273" s="85"/>
      <c r="BD273" s="85"/>
      <c r="BE273" s="85"/>
      <c r="BF273" s="85"/>
      <c r="BG273" s="85"/>
      <c r="BH273" s="85"/>
      <c r="BI273" s="85"/>
      <c r="BJ273" s="85"/>
      <c r="BK273" s="85"/>
      <c r="BL273" s="85"/>
      <c r="BM273" s="85"/>
      <c r="BN273" s="85"/>
      <c r="BO273" s="85"/>
    </row>
    <row r="274" spans="1:67" x14ac:dyDescent="0.1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5"/>
      <c r="AT274" s="85"/>
      <c r="AU274" s="85"/>
      <c r="AV274" s="85"/>
      <c r="AW274" s="85"/>
      <c r="AX274" s="85"/>
      <c r="AY274" s="85"/>
      <c r="AZ274" s="85"/>
      <c r="BA274" s="85"/>
      <c r="BB274" s="85"/>
      <c r="BC274" s="85"/>
      <c r="BD274" s="85"/>
      <c r="BE274" s="85"/>
      <c r="BF274" s="85"/>
      <c r="BG274" s="85"/>
      <c r="BH274" s="85"/>
      <c r="BI274" s="85"/>
      <c r="BJ274" s="85"/>
      <c r="BK274" s="85"/>
      <c r="BL274" s="85"/>
      <c r="BM274" s="85"/>
      <c r="BN274" s="85"/>
      <c r="BO274" s="85"/>
    </row>
    <row r="275" spans="1:67" x14ac:dyDescent="0.1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  <c r="AR275" s="85"/>
      <c r="AS275" s="85"/>
      <c r="AT275" s="85"/>
      <c r="AU275" s="85"/>
      <c r="AV275" s="85"/>
      <c r="AW275" s="85"/>
      <c r="AX275" s="85"/>
      <c r="AY275" s="85"/>
      <c r="AZ275" s="85"/>
      <c r="BA275" s="85"/>
      <c r="BB275" s="85"/>
      <c r="BC275" s="85"/>
      <c r="BD275" s="85"/>
      <c r="BE275" s="85"/>
      <c r="BF275" s="85"/>
      <c r="BG275" s="85"/>
      <c r="BH275" s="85"/>
      <c r="BI275" s="85"/>
      <c r="BJ275" s="85"/>
      <c r="BK275" s="85"/>
      <c r="BL275" s="85"/>
      <c r="BM275" s="85"/>
      <c r="BN275" s="85"/>
      <c r="BO275" s="85"/>
    </row>
    <row r="276" spans="1:67" x14ac:dyDescent="0.1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5"/>
      <c r="AS276" s="85"/>
      <c r="AT276" s="85"/>
      <c r="AU276" s="85"/>
      <c r="AV276" s="85"/>
      <c r="AW276" s="85"/>
      <c r="AX276" s="85"/>
      <c r="AY276" s="85"/>
      <c r="AZ276" s="85"/>
      <c r="BA276" s="85"/>
      <c r="BB276" s="85"/>
      <c r="BC276" s="85"/>
      <c r="BD276" s="85"/>
      <c r="BE276" s="85"/>
      <c r="BF276" s="85"/>
      <c r="BG276" s="85"/>
      <c r="BH276" s="85"/>
      <c r="BI276" s="85"/>
      <c r="BJ276" s="85"/>
      <c r="BK276" s="85"/>
      <c r="BL276" s="85"/>
      <c r="BM276" s="85"/>
      <c r="BN276" s="85"/>
      <c r="BO276" s="85"/>
    </row>
    <row r="277" spans="1:67" x14ac:dyDescent="0.1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5"/>
      <c r="AS277" s="85"/>
      <c r="AT277" s="85"/>
      <c r="AU277" s="85"/>
      <c r="AV277" s="85"/>
      <c r="AW277" s="85"/>
      <c r="AX277" s="85"/>
      <c r="AY277" s="85"/>
      <c r="AZ277" s="85"/>
      <c r="BA277" s="85"/>
      <c r="BB277" s="85"/>
      <c r="BC277" s="85"/>
      <c r="BD277" s="85"/>
      <c r="BE277" s="85"/>
      <c r="BF277" s="85"/>
      <c r="BG277" s="85"/>
      <c r="BH277" s="85"/>
      <c r="BI277" s="85"/>
      <c r="BJ277" s="85"/>
      <c r="BK277" s="85"/>
      <c r="BL277" s="85"/>
      <c r="BM277" s="85"/>
      <c r="BN277" s="85"/>
      <c r="BO277" s="85"/>
    </row>
    <row r="278" spans="1:67" x14ac:dyDescent="0.1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  <c r="AJ278" s="85"/>
      <c r="AK278" s="85"/>
      <c r="AL278" s="85"/>
      <c r="AM278" s="85"/>
      <c r="AN278" s="85"/>
      <c r="AO278" s="85"/>
      <c r="AP278" s="85"/>
      <c r="AQ278" s="85"/>
      <c r="AR278" s="85"/>
      <c r="AS278" s="85"/>
      <c r="AT278" s="85"/>
      <c r="AU278" s="85"/>
      <c r="AV278" s="85"/>
      <c r="AW278" s="85"/>
      <c r="AX278" s="85"/>
      <c r="AY278" s="85"/>
      <c r="AZ278" s="85"/>
      <c r="BA278" s="85"/>
      <c r="BB278" s="85"/>
      <c r="BC278" s="85"/>
      <c r="BD278" s="85"/>
      <c r="BE278" s="85"/>
      <c r="BF278" s="85"/>
      <c r="BG278" s="85"/>
      <c r="BH278" s="85"/>
      <c r="BI278" s="85"/>
      <c r="BJ278" s="85"/>
      <c r="BK278" s="85"/>
      <c r="BL278" s="85"/>
      <c r="BM278" s="85"/>
      <c r="BN278" s="85"/>
      <c r="BO278" s="85"/>
    </row>
    <row r="279" spans="1:67" x14ac:dyDescent="0.1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  <c r="AR279" s="85"/>
      <c r="AS279" s="85"/>
      <c r="AT279" s="85"/>
      <c r="AU279" s="85"/>
      <c r="AV279" s="85"/>
      <c r="AW279" s="85"/>
      <c r="AX279" s="85"/>
      <c r="AY279" s="85"/>
      <c r="AZ279" s="85"/>
      <c r="BA279" s="85"/>
      <c r="BB279" s="85"/>
      <c r="BC279" s="85"/>
      <c r="BD279" s="85"/>
      <c r="BE279" s="85"/>
      <c r="BF279" s="85"/>
      <c r="BG279" s="85"/>
      <c r="BH279" s="85"/>
      <c r="BI279" s="85"/>
      <c r="BJ279" s="85"/>
      <c r="BK279" s="85"/>
      <c r="BL279" s="85"/>
      <c r="BM279" s="85"/>
      <c r="BN279" s="85"/>
      <c r="BO279" s="85"/>
    </row>
    <row r="280" spans="1:67" x14ac:dyDescent="0.1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  <c r="AJ280" s="85"/>
      <c r="AK280" s="85"/>
      <c r="AL280" s="85"/>
      <c r="AM280" s="85"/>
      <c r="AN280" s="85"/>
      <c r="AO280" s="85"/>
      <c r="AP280" s="85"/>
      <c r="AQ280" s="85"/>
      <c r="AR280" s="85"/>
      <c r="AS280" s="85"/>
      <c r="AT280" s="85"/>
      <c r="AU280" s="85"/>
      <c r="AV280" s="85"/>
      <c r="AW280" s="85"/>
      <c r="AX280" s="85"/>
      <c r="AY280" s="85"/>
      <c r="AZ280" s="85"/>
      <c r="BA280" s="85"/>
      <c r="BB280" s="85"/>
      <c r="BC280" s="85"/>
      <c r="BD280" s="85"/>
      <c r="BE280" s="85"/>
      <c r="BF280" s="85"/>
      <c r="BG280" s="85"/>
      <c r="BH280" s="85"/>
      <c r="BI280" s="85"/>
      <c r="BJ280" s="85"/>
      <c r="BK280" s="85"/>
      <c r="BL280" s="85"/>
      <c r="BM280" s="85"/>
      <c r="BN280" s="85"/>
      <c r="BO280" s="85"/>
    </row>
    <row r="281" spans="1:67" x14ac:dyDescent="0.1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5"/>
      <c r="AS281" s="85"/>
      <c r="AT281" s="85"/>
      <c r="AU281" s="85"/>
      <c r="AV281" s="85"/>
      <c r="AW281" s="85"/>
      <c r="AX281" s="85"/>
      <c r="AY281" s="85"/>
      <c r="AZ281" s="85"/>
      <c r="BA281" s="85"/>
      <c r="BB281" s="85"/>
      <c r="BC281" s="85"/>
      <c r="BD281" s="85"/>
      <c r="BE281" s="85"/>
      <c r="BF281" s="85"/>
      <c r="BG281" s="85"/>
      <c r="BH281" s="85"/>
      <c r="BI281" s="85"/>
      <c r="BJ281" s="85"/>
      <c r="BK281" s="85"/>
      <c r="BL281" s="85"/>
      <c r="BM281" s="85"/>
      <c r="BN281" s="85"/>
      <c r="BO281" s="85"/>
    </row>
    <row r="282" spans="1:67" x14ac:dyDescent="0.1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  <c r="AR282" s="85"/>
      <c r="AS282" s="85"/>
      <c r="AT282" s="85"/>
      <c r="AU282" s="85"/>
      <c r="AV282" s="85"/>
      <c r="AW282" s="85"/>
      <c r="AX282" s="85"/>
      <c r="AY282" s="85"/>
      <c r="AZ282" s="85"/>
      <c r="BA282" s="85"/>
      <c r="BB282" s="85"/>
      <c r="BC282" s="85"/>
      <c r="BD282" s="85"/>
      <c r="BE282" s="85"/>
      <c r="BF282" s="85"/>
      <c r="BG282" s="85"/>
      <c r="BH282" s="85"/>
      <c r="BI282" s="85"/>
      <c r="BJ282" s="85"/>
      <c r="BK282" s="85"/>
      <c r="BL282" s="85"/>
      <c r="BM282" s="85"/>
      <c r="BN282" s="85"/>
      <c r="BO282" s="85"/>
    </row>
    <row r="283" spans="1:67" x14ac:dyDescent="0.1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  <c r="AJ283" s="85"/>
      <c r="AK283" s="85"/>
      <c r="AL283" s="85"/>
      <c r="AM283" s="85"/>
      <c r="AN283" s="85"/>
      <c r="AO283" s="85"/>
      <c r="AP283" s="85"/>
      <c r="AQ283" s="85"/>
      <c r="AR283" s="85"/>
      <c r="AS283" s="85"/>
      <c r="AT283" s="85"/>
      <c r="AU283" s="85"/>
      <c r="AV283" s="85"/>
      <c r="AW283" s="85"/>
      <c r="AX283" s="85"/>
      <c r="AY283" s="85"/>
      <c r="AZ283" s="85"/>
      <c r="BA283" s="85"/>
      <c r="BB283" s="85"/>
      <c r="BC283" s="85"/>
      <c r="BD283" s="85"/>
      <c r="BE283" s="85"/>
      <c r="BF283" s="85"/>
      <c r="BG283" s="85"/>
      <c r="BH283" s="85"/>
      <c r="BI283" s="85"/>
      <c r="BJ283" s="85"/>
      <c r="BK283" s="85"/>
      <c r="BL283" s="85"/>
      <c r="BM283" s="85"/>
      <c r="BN283" s="85"/>
      <c r="BO283" s="85"/>
    </row>
    <row r="284" spans="1:67" x14ac:dyDescent="0.1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5"/>
      <c r="AT284" s="85"/>
      <c r="AU284" s="85"/>
      <c r="AV284" s="85"/>
      <c r="AW284" s="85"/>
      <c r="AX284" s="85"/>
      <c r="AY284" s="85"/>
      <c r="AZ284" s="85"/>
      <c r="BA284" s="85"/>
      <c r="BB284" s="85"/>
      <c r="BC284" s="85"/>
      <c r="BD284" s="85"/>
      <c r="BE284" s="85"/>
      <c r="BF284" s="85"/>
      <c r="BG284" s="85"/>
      <c r="BH284" s="85"/>
      <c r="BI284" s="85"/>
      <c r="BJ284" s="85"/>
      <c r="BK284" s="85"/>
      <c r="BL284" s="85"/>
      <c r="BM284" s="85"/>
      <c r="BN284" s="85"/>
      <c r="BO284" s="85"/>
    </row>
    <row r="285" spans="1:67" x14ac:dyDescent="0.1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5"/>
      <c r="AT285" s="85"/>
      <c r="AU285" s="85"/>
      <c r="AV285" s="85"/>
      <c r="AW285" s="85"/>
      <c r="AX285" s="85"/>
      <c r="AY285" s="85"/>
      <c r="AZ285" s="85"/>
      <c r="BA285" s="85"/>
      <c r="BB285" s="85"/>
      <c r="BC285" s="85"/>
      <c r="BD285" s="85"/>
      <c r="BE285" s="85"/>
      <c r="BF285" s="85"/>
      <c r="BG285" s="85"/>
      <c r="BH285" s="85"/>
      <c r="BI285" s="85"/>
      <c r="BJ285" s="85"/>
      <c r="BK285" s="85"/>
      <c r="BL285" s="85"/>
      <c r="BM285" s="85"/>
      <c r="BN285" s="85"/>
      <c r="BO285" s="85"/>
    </row>
    <row r="286" spans="1:67" x14ac:dyDescent="0.1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  <c r="AJ286" s="85"/>
      <c r="AK286" s="85"/>
      <c r="AL286" s="85"/>
      <c r="AM286" s="85"/>
      <c r="AN286" s="85"/>
      <c r="AO286" s="85"/>
      <c r="AP286" s="85"/>
      <c r="AQ286" s="85"/>
      <c r="AR286" s="85"/>
      <c r="AS286" s="85"/>
      <c r="AT286" s="85"/>
      <c r="AU286" s="85"/>
      <c r="AV286" s="85"/>
      <c r="AW286" s="85"/>
      <c r="AX286" s="85"/>
      <c r="AY286" s="85"/>
      <c r="AZ286" s="85"/>
      <c r="BA286" s="85"/>
      <c r="BB286" s="85"/>
      <c r="BC286" s="85"/>
      <c r="BD286" s="85"/>
      <c r="BE286" s="85"/>
      <c r="BF286" s="85"/>
      <c r="BG286" s="85"/>
      <c r="BH286" s="85"/>
      <c r="BI286" s="85"/>
      <c r="BJ286" s="85"/>
      <c r="BK286" s="85"/>
      <c r="BL286" s="85"/>
      <c r="BM286" s="85"/>
      <c r="BN286" s="85"/>
      <c r="BO286" s="85"/>
    </row>
    <row r="287" spans="1:67" x14ac:dyDescent="0.1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  <c r="AR287" s="85"/>
      <c r="AS287" s="85"/>
      <c r="AT287" s="85"/>
      <c r="AU287" s="85"/>
      <c r="AV287" s="85"/>
      <c r="AW287" s="85"/>
      <c r="AX287" s="85"/>
      <c r="AY287" s="85"/>
      <c r="AZ287" s="85"/>
      <c r="BA287" s="85"/>
      <c r="BB287" s="85"/>
      <c r="BC287" s="85"/>
      <c r="BD287" s="85"/>
      <c r="BE287" s="85"/>
      <c r="BF287" s="85"/>
      <c r="BG287" s="85"/>
      <c r="BH287" s="85"/>
      <c r="BI287" s="85"/>
      <c r="BJ287" s="85"/>
      <c r="BK287" s="85"/>
      <c r="BL287" s="85"/>
      <c r="BM287" s="85"/>
      <c r="BN287" s="85"/>
      <c r="BO287" s="85"/>
    </row>
    <row r="288" spans="1:67" x14ac:dyDescent="0.1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  <c r="AL288" s="85"/>
      <c r="AM288" s="85"/>
      <c r="AN288" s="85"/>
      <c r="AO288" s="85"/>
      <c r="AP288" s="85"/>
      <c r="AQ288" s="85"/>
      <c r="AR288" s="85"/>
      <c r="AS288" s="85"/>
      <c r="AT288" s="85"/>
      <c r="AU288" s="85"/>
      <c r="AV288" s="85"/>
      <c r="AW288" s="85"/>
      <c r="AX288" s="85"/>
      <c r="AY288" s="85"/>
      <c r="AZ288" s="85"/>
      <c r="BA288" s="85"/>
      <c r="BB288" s="85"/>
      <c r="BC288" s="85"/>
      <c r="BD288" s="85"/>
      <c r="BE288" s="85"/>
      <c r="BF288" s="85"/>
      <c r="BG288" s="85"/>
      <c r="BH288" s="85"/>
      <c r="BI288" s="85"/>
      <c r="BJ288" s="85"/>
      <c r="BK288" s="85"/>
      <c r="BL288" s="85"/>
      <c r="BM288" s="85"/>
      <c r="BN288" s="85"/>
      <c r="BO288" s="85"/>
    </row>
    <row r="289" spans="1:67" x14ac:dyDescent="0.1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  <c r="AR289" s="85"/>
      <c r="AS289" s="85"/>
      <c r="AT289" s="85"/>
      <c r="AU289" s="85"/>
      <c r="AV289" s="85"/>
      <c r="AW289" s="85"/>
      <c r="AX289" s="85"/>
      <c r="AY289" s="85"/>
      <c r="AZ289" s="85"/>
      <c r="BA289" s="85"/>
      <c r="BB289" s="85"/>
      <c r="BC289" s="85"/>
      <c r="BD289" s="85"/>
      <c r="BE289" s="85"/>
      <c r="BF289" s="85"/>
      <c r="BG289" s="85"/>
      <c r="BH289" s="85"/>
      <c r="BI289" s="85"/>
      <c r="BJ289" s="85"/>
      <c r="BK289" s="85"/>
      <c r="BL289" s="85"/>
      <c r="BM289" s="85"/>
      <c r="BN289" s="85"/>
      <c r="BO289" s="85"/>
    </row>
    <row r="290" spans="1:67" x14ac:dyDescent="0.1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  <c r="AR290" s="85"/>
      <c r="AS290" s="85"/>
      <c r="AT290" s="85"/>
      <c r="AU290" s="85"/>
      <c r="AV290" s="85"/>
      <c r="AW290" s="85"/>
      <c r="AX290" s="85"/>
      <c r="AY290" s="85"/>
      <c r="AZ290" s="85"/>
      <c r="BA290" s="85"/>
      <c r="BB290" s="85"/>
      <c r="BC290" s="85"/>
      <c r="BD290" s="85"/>
      <c r="BE290" s="85"/>
      <c r="BF290" s="85"/>
      <c r="BG290" s="85"/>
      <c r="BH290" s="85"/>
      <c r="BI290" s="85"/>
      <c r="BJ290" s="85"/>
      <c r="BK290" s="85"/>
      <c r="BL290" s="85"/>
      <c r="BM290" s="85"/>
      <c r="BN290" s="85"/>
      <c r="BO290" s="85"/>
    </row>
    <row r="291" spans="1:67" x14ac:dyDescent="0.1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  <c r="BD291" s="85"/>
      <c r="BE291" s="85"/>
      <c r="BF291" s="85"/>
      <c r="BG291" s="85"/>
      <c r="BH291" s="85"/>
      <c r="BI291" s="85"/>
      <c r="BJ291" s="85"/>
      <c r="BK291" s="85"/>
      <c r="BL291" s="85"/>
      <c r="BM291" s="85"/>
      <c r="BN291" s="85"/>
      <c r="BO291" s="85"/>
    </row>
    <row r="292" spans="1:67" x14ac:dyDescent="0.1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  <c r="AR292" s="85"/>
      <c r="AS292" s="85"/>
      <c r="AT292" s="85"/>
      <c r="AU292" s="85"/>
      <c r="AV292" s="85"/>
      <c r="AW292" s="85"/>
      <c r="AX292" s="85"/>
      <c r="AY292" s="85"/>
      <c r="AZ292" s="85"/>
      <c r="BA292" s="85"/>
      <c r="BB292" s="85"/>
      <c r="BC292" s="85"/>
      <c r="BD292" s="85"/>
      <c r="BE292" s="85"/>
      <c r="BF292" s="85"/>
      <c r="BG292" s="85"/>
      <c r="BH292" s="85"/>
      <c r="BI292" s="85"/>
      <c r="BJ292" s="85"/>
      <c r="BK292" s="85"/>
      <c r="BL292" s="85"/>
      <c r="BM292" s="85"/>
      <c r="BN292" s="85"/>
      <c r="BO292" s="85"/>
    </row>
    <row r="293" spans="1:67" x14ac:dyDescent="0.1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  <c r="AR293" s="85"/>
      <c r="AS293" s="85"/>
      <c r="AT293" s="85"/>
      <c r="AU293" s="85"/>
      <c r="AV293" s="85"/>
      <c r="AW293" s="85"/>
      <c r="AX293" s="85"/>
      <c r="AY293" s="85"/>
      <c r="AZ293" s="85"/>
      <c r="BA293" s="85"/>
      <c r="BB293" s="85"/>
      <c r="BC293" s="85"/>
      <c r="BD293" s="85"/>
      <c r="BE293" s="85"/>
      <c r="BF293" s="85"/>
      <c r="BG293" s="85"/>
      <c r="BH293" s="85"/>
      <c r="BI293" s="85"/>
      <c r="BJ293" s="85"/>
      <c r="BK293" s="85"/>
      <c r="BL293" s="85"/>
      <c r="BM293" s="85"/>
      <c r="BN293" s="85"/>
      <c r="BO293" s="85"/>
    </row>
    <row r="294" spans="1:67" x14ac:dyDescent="0.1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  <c r="AJ294" s="85"/>
      <c r="AK294" s="85"/>
      <c r="AL294" s="85"/>
      <c r="AM294" s="85"/>
      <c r="AN294" s="85"/>
      <c r="AO294" s="85"/>
      <c r="AP294" s="85"/>
      <c r="AQ294" s="85"/>
      <c r="AR294" s="85"/>
      <c r="AS294" s="85"/>
      <c r="AT294" s="85"/>
      <c r="AU294" s="85"/>
      <c r="AV294" s="85"/>
      <c r="AW294" s="85"/>
      <c r="AX294" s="85"/>
      <c r="AY294" s="85"/>
      <c r="AZ294" s="85"/>
      <c r="BA294" s="85"/>
      <c r="BB294" s="85"/>
      <c r="BC294" s="85"/>
      <c r="BD294" s="85"/>
      <c r="BE294" s="85"/>
      <c r="BF294" s="85"/>
      <c r="BG294" s="85"/>
      <c r="BH294" s="85"/>
      <c r="BI294" s="85"/>
      <c r="BJ294" s="85"/>
      <c r="BK294" s="85"/>
      <c r="BL294" s="85"/>
      <c r="BM294" s="85"/>
      <c r="BN294" s="85"/>
      <c r="BO294" s="85"/>
    </row>
    <row r="295" spans="1:67" x14ac:dyDescent="0.1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  <c r="AR295" s="85"/>
      <c r="AS295" s="85"/>
      <c r="AT295" s="85"/>
      <c r="AU295" s="85"/>
      <c r="AV295" s="85"/>
      <c r="AW295" s="85"/>
      <c r="AX295" s="85"/>
      <c r="AY295" s="85"/>
      <c r="AZ295" s="85"/>
      <c r="BA295" s="85"/>
      <c r="BB295" s="85"/>
      <c r="BC295" s="85"/>
      <c r="BD295" s="85"/>
      <c r="BE295" s="85"/>
      <c r="BF295" s="85"/>
      <c r="BG295" s="85"/>
      <c r="BH295" s="85"/>
      <c r="BI295" s="85"/>
      <c r="BJ295" s="85"/>
      <c r="BK295" s="85"/>
      <c r="BL295" s="85"/>
      <c r="BM295" s="85"/>
      <c r="BN295" s="85"/>
      <c r="BO295" s="85"/>
    </row>
    <row r="296" spans="1:67" x14ac:dyDescent="0.1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  <c r="AR296" s="85"/>
      <c r="AS296" s="85"/>
      <c r="AT296" s="85"/>
      <c r="AU296" s="85"/>
      <c r="AV296" s="85"/>
      <c r="AW296" s="85"/>
      <c r="AX296" s="85"/>
      <c r="AY296" s="85"/>
      <c r="AZ296" s="85"/>
      <c r="BA296" s="85"/>
      <c r="BB296" s="85"/>
      <c r="BC296" s="85"/>
      <c r="BD296" s="85"/>
      <c r="BE296" s="85"/>
      <c r="BF296" s="85"/>
      <c r="BG296" s="85"/>
      <c r="BH296" s="85"/>
      <c r="BI296" s="85"/>
      <c r="BJ296" s="85"/>
      <c r="BK296" s="85"/>
      <c r="BL296" s="85"/>
      <c r="BM296" s="85"/>
      <c r="BN296" s="85"/>
      <c r="BO296" s="85"/>
    </row>
    <row r="297" spans="1:67" x14ac:dyDescent="0.1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  <c r="AR297" s="85"/>
      <c r="AS297" s="85"/>
      <c r="AT297" s="85"/>
      <c r="AU297" s="85"/>
      <c r="AV297" s="85"/>
      <c r="AW297" s="85"/>
      <c r="AX297" s="85"/>
      <c r="AY297" s="85"/>
      <c r="AZ297" s="85"/>
      <c r="BA297" s="85"/>
      <c r="BB297" s="85"/>
      <c r="BC297" s="85"/>
      <c r="BD297" s="85"/>
      <c r="BE297" s="85"/>
      <c r="BF297" s="85"/>
      <c r="BG297" s="85"/>
      <c r="BH297" s="85"/>
      <c r="BI297" s="85"/>
      <c r="BJ297" s="85"/>
      <c r="BK297" s="85"/>
      <c r="BL297" s="85"/>
      <c r="BM297" s="85"/>
      <c r="BN297" s="85"/>
      <c r="BO297" s="85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baseColWidth="10" defaultColWidth="11.1640625" defaultRowHeight="15.75" customHeight="1" x14ac:dyDescent="0.15"/>
  <cols>
    <col min="1" max="1" width="16.1640625" customWidth="1"/>
    <col min="2" max="2" width="19.5" customWidth="1"/>
  </cols>
  <sheetData>
    <row r="1" spans="1:4" ht="15.75" customHeight="1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ht="15.75" customHeight="1" x14ac:dyDescent="0.15">
      <c r="A3" s="1" t="s">
        <v>10</v>
      </c>
      <c r="B3" s="1" t="s">
        <v>11</v>
      </c>
      <c r="C3" s="1" t="s">
        <v>12</v>
      </c>
      <c r="D3" s="1" t="s">
        <v>13</v>
      </c>
    </row>
    <row r="4" spans="1:4" ht="15.75" customHeight="1" x14ac:dyDescent="0.15">
      <c r="A4" s="1" t="s">
        <v>14</v>
      </c>
      <c r="B4" s="1" t="s">
        <v>15</v>
      </c>
      <c r="C4" s="1" t="s">
        <v>16</v>
      </c>
      <c r="D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"/>
  <sheetViews>
    <sheetView workbookViewId="0"/>
  </sheetViews>
  <sheetFormatPr baseColWidth="10" defaultColWidth="11.1640625" defaultRowHeight="15.75" customHeight="1" x14ac:dyDescent="0.15"/>
  <cols>
    <col min="2" max="2" width="15.1640625" customWidth="1"/>
    <col min="3" max="3" width="22.1640625" customWidth="1"/>
    <col min="4" max="4" width="15" customWidth="1"/>
    <col min="6" max="6" width="14.1640625" customWidth="1"/>
  </cols>
  <sheetData>
    <row r="1" spans="1:6" ht="15.75" customHeight="1" x14ac:dyDescent="0.15">
      <c r="A1" s="1" t="s">
        <v>0</v>
      </c>
      <c r="B1" s="1" t="s">
        <v>29</v>
      </c>
      <c r="C1" s="1" t="s">
        <v>21</v>
      </c>
      <c r="D1" s="1" t="s">
        <v>30</v>
      </c>
      <c r="E1" s="1" t="s">
        <v>31</v>
      </c>
      <c r="F1" s="1" t="s">
        <v>32</v>
      </c>
    </row>
    <row r="2" spans="1:6" ht="15.75" customHeight="1" x14ac:dyDescent="0.15">
      <c r="A2" s="2">
        <v>45200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</row>
    <row r="3" spans="1:6" ht="15.75" customHeight="1" x14ac:dyDescent="0.15">
      <c r="A3" s="2">
        <v>45245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37</v>
      </c>
    </row>
    <row r="4" spans="1:6" ht="15.75" customHeight="1" x14ac:dyDescent="0.15">
      <c r="A4" s="2">
        <v>45381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7"/>
  <sheetViews>
    <sheetView workbookViewId="0"/>
  </sheetViews>
  <sheetFormatPr baseColWidth="10" defaultColWidth="11.1640625" defaultRowHeight="15.75" customHeight="1" x14ac:dyDescent="0.15"/>
  <cols>
    <col min="1" max="1" width="15.5" customWidth="1"/>
    <col min="2" max="2" width="18.1640625" customWidth="1"/>
    <col min="3" max="3" width="16.5" customWidth="1"/>
    <col min="4" max="4" width="17.1640625" customWidth="1"/>
    <col min="5" max="5" width="22.83203125" customWidth="1"/>
    <col min="6" max="6" width="18.33203125" customWidth="1"/>
    <col min="7" max="7" width="20.5" customWidth="1"/>
    <col min="8" max="8" width="23.83203125" customWidth="1"/>
    <col min="9" max="9" width="22.6640625" customWidth="1"/>
    <col min="10" max="10" width="21.83203125" customWidth="1"/>
    <col min="11" max="11" width="21.1640625" customWidth="1"/>
  </cols>
  <sheetData>
    <row r="1" spans="1:11" ht="15.75" customHeight="1" x14ac:dyDescent="0.1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ht="15.75" customHeight="1" x14ac:dyDescent="0.15">
      <c r="A2" s="1" t="s">
        <v>57</v>
      </c>
      <c r="B2" s="1" t="s">
        <v>34</v>
      </c>
      <c r="C2" s="1" t="s">
        <v>58</v>
      </c>
      <c r="D2" s="1" t="s">
        <v>59</v>
      </c>
      <c r="E2" s="1" t="s">
        <v>16</v>
      </c>
      <c r="F2" s="1" t="s">
        <v>60</v>
      </c>
      <c r="G2" s="1" t="s">
        <v>61</v>
      </c>
      <c r="H2" s="1" t="s">
        <v>62</v>
      </c>
      <c r="I2" s="1" t="s">
        <v>15</v>
      </c>
      <c r="J2" s="1" t="s">
        <v>63</v>
      </c>
      <c r="K2" s="1" t="s">
        <v>64</v>
      </c>
    </row>
    <row r="3" spans="1:11" ht="15.75" customHeight="1" x14ac:dyDescent="0.15">
      <c r="A3" s="1" t="s">
        <v>65</v>
      </c>
      <c r="B3" s="1" t="s">
        <v>66</v>
      </c>
      <c r="C3" s="1" t="s">
        <v>67</v>
      </c>
      <c r="D3" s="1" t="s">
        <v>13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</row>
    <row r="4" spans="1:11" ht="15.75" customHeight="1" x14ac:dyDescent="0.15">
      <c r="A4" s="1" t="s">
        <v>75</v>
      </c>
      <c r="B4" s="1" t="s">
        <v>76</v>
      </c>
      <c r="C4" s="1" t="s">
        <v>77</v>
      </c>
      <c r="D4" s="1" t="s">
        <v>25</v>
      </c>
      <c r="E4" s="1" t="s">
        <v>1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</row>
    <row r="5" spans="1:11" ht="15.75" customHeight="1" x14ac:dyDescent="0.15">
      <c r="A5" s="1" t="s">
        <v>84</v>
      </c>
      <c r="B5" s="1" t="s">
        <v>85</v>
      </c>
      <c r="C5" s="1" t="s">
        <v>86</v>
      </c>
      <c r="D5" s="1" t="s">
        <v>27</v>
      </c>
      <c r="E5" s="1" t="s">
        <v>7</v>
      </c>
      <c r="F5" s="1" t="s">
        <v>87</v>
      </c>
      <c r="G5" s="1" t="s">
        <v>88</v>
      </c>
      <c r="H5" s="1" t="s">
        <v>89</v>
      </c>
      <c r="I5" s="1" t="s">
        <v>27</v>
      </c>
      <c r="J5" s="1" t="s">
        <v>90</v>
      </c>
      <c r="K5" s="1" t="s">
        <v>91</v>
      </c>
    </row>
    <row r="6" spans="1:11" ht="15.75" customHeight="1" x14ac:dyDescent="0.15">
      <c r="A6" s="1" t="s">
        <v>92</v>
      </c>
      <c r="B6" s="1" t="s">
        <v>93</v>
      </c>
      <c r="C6" s="1" t="s">
        <v>94</v>
      </c>
      <c r="D6" s="1" t="s">
        <v>23</v>
      </c>
      <c r="E6" s="1" t="s">
        <v>95</v>
      </c>
      <c r="F6" s="1" t="s">
        <v>15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</row>
    <row r="7" spans="1:11" ht="15.75" customHeight="1" x14ac:dyDescent="0.15">
      <c r="A7" s="1" t="s">
        <v>101</v>
      </c>
      <c r="B7" s="1" t="s">
        <v>102</v>
      </c>
      <c r="C7" s="1" t="s">
        <v>103</v>
      </c>
      <c r="D7" s="1" t="s">
        <v>81</v>
      </c>
      <c r="E7" s="1" t="s">
        <v>22</v>
      </c>
      <c r="F7" s="1" t="s">
        <v>104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368"/>
  <sheetViews>
    <sheetView zoomScale="60" zoomScaleNormal="60" workbookViewId="0">
      <selection activeCell="F309" sqref="F309:H337"/>
    </sheetView>
  </sheetViews>
  <sheetFormatPr baseColWidth="10" defaultColWidth="11.1640625" defaultRowHeight="15.75" customHeight="1" x14ac:dyDescent="0.15"/>
  <cols>
    <col min="2" max="2" width="25.1640625" customWidth="1"/>
    <col min="5" max="5" width="18.5" customWidth="1"/>
    <col min="6" max="6" width="14.33203125" customWidth="1"/>
    <col min="7" max="7" width="24.33203125" customWidth="1"/>
    <col min="8" max="8" width="21.5" customWidth="1"/>
    <col min="10" max="10" width="14" customWidth="1"/>
    <col min="11" max="13" width="19.33203125" customWidth="1"/>
    <col min="14" max="14" width="19.1640625" customWidth="1"/>
    <col min="15" max="22" width="19.33203125" customWidth="1"/>
    <col min="23" max="23" width="21.5" customWidth="1"/>
    <col min="24" max="24" width="28.6640625" customWidth="1"/>
    <col min="25" max="28" width="26.1640625" customWidth="1"/>
    <col min="29" max="29" width="29.1640625" customWidth="1"/>
  </cols>
  <sheetData>
    <row r="1" spans="1:39" ht="102" customHeight="1" x14ac:dyDescent="0.8">
      <c r="A1" s="154" t="s">
        <v>212</v>
      </c>
      <c r="B1" s="103"/>
      <c r="C1" s="103"/>
      <c r="D1" s="103"/>
      <c r="E1" s="103"/>
      <c r="F1" s="102" t="s">
        <v>134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4" t="s">
        <v>137</v>
      </c>
      <c r="S1" s="104"/>
      <c r="T1" s="104"/>
      <c r="U1" s="104"/>
      <c r="V1" s="104"/>
      <c r="W1" s="104"/>
      <c r="X1" s="103"/>
      <c r="Y1" s="103"/>
      <c r="Z1" s="103"/>
      <c r="AA1" s="103"/>
      <c r="AB1" s="103"/>
      <c r="AC1" s="103"/>
    </row>
    <row r="2" spans="1:39" ht="72" customHeight="1" x14ac:dyDescent="0.15">
      <c r="A2" s="10" t="s">
        <v>111</v>
      </c>
      <c r="B2" s="162" t="s">
        <v>0</v>
      </c>
      <c r="C2" s="10" t="s">
        <v>18</v>
      </c>
      <c r="D2" s="10" t="s">
        <v>113</v>
      </c>
      <c r="E2" s="10" t="s">
        <v>114</v>
      </c>
      <c r="F2" s="8" t="s">
        <v>188</v>
      </c>
      <c r="G2" s="8" t="s">
        <v>126</v>
      </c>
      <c r="H2" s="8" t="s">
        <v>26</v>
      </c>
      <c r="I2" s="8" t="s">
        <v>127</v>
      </c>
      <c r="J2" s="8" t="s">
        <v>128</v>
      </c>
      <c r="K2" s="8" t="s">
        <v>129</v>
      </c>
      <c r="L2" s="9" t="s">
        <v>130</v>
      </c>
      <c r="M2" s="8" t="s">
        <v>131</v>
      </c>
      <c r="N2" s="8" t="s">
        <v>132</v>
      </c>
      <c r="O2" s="8" t="s">
        <v>24</v>
      </c>
      <c r="P2" s="8" t="s">
        <v>133</v>
      </c>
      <c r="Q2" s="8" t="s">
        <v>20</v>
      </c>
      <c r="R2" s="11" t="s">
        <v>19</v>
      </c>
      <c r="S2" s="11" t="s">
        <v>135</v>
      </c>
      <c r="T2" s="11" t="s">
        <v>136</v>
      </c>
      <c r="U2" s="155" t="s">
        <v>211</v>
      </c>
      <c r="V2" s="11" t="s">
        <v>139</v>
      </c>
      <c r="W2" s="157" t="s">
        <v>173</v>
      </c>
      <c r="X2" s="8" t="s">
        <v>141</v>
      </c>
      <c r="Y2" s="11" t="s">
        <v>140</v>
      </c>
      <c r="Z2" s="156" t="s">
        <v>203</v>
      </c>
      <c r="AA2" s="156" t="s">
        <v>204</v>
      </c>
      <c r="AB2" s="156" t="s">
        <v>205</v>
      </c>
      <c r="AC2" s="30" t="s">
        <v>28</v>
      </c>
      <c r="AD2" s="4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 x14ac:dyDescent="0.2">
      <c r="A3">
        <v>1</v>
      </c>
      <c r="B3" s="161">
        <v>45292</v>
      </c>
      <c r="C3" s="6">
        <v>2024</v>
      </c>
      <c r="D3" s="7" t="s">
        <v>112</v>
      </c>
      <c r="E3" s="6">
        <v>1</v>
      </c>
      <c r="F3">
        <v>350</v>
      </c>
      <c r="G3">
        <v>0</v>
      </c>
      <c r="H3">
        <v>10</v>
      </c>
      <c r="J3">
        <v>0</v>
      </c>
      <c r="L3">
        <v>0</v>
      </c>
      <c r="M3">
        <v>0</v>
      </c>
      <c r="N3">
        <v>40</v>
      </c>
      <c r="O3">
        <v>0</v>
      </c>
      <c r="P3">
        <v>0</v>
      </c>
      <c r="Q3">
        <v>0</v>
      </c>
      <c r="R3">
        <v>1700</v>
      </c>
      <c r="S3">
        <v>10</v>
      </c>
      <c r="T3">
        <v>0</v>
      </c>
      <c r="U3">
        <v>0</v>
      </c>
      <c r="V3">
        <v>0</v>
      </c>
      <c r="W3">
        <v>0</v>
      </c>
      <c r="X3" s="141">
        <f t="shared" ref="X3:X66" si="0">SUM(F3:Q3)</f>
        <v>400</v>
      </c>
      <c r="Y3" s="158">
        <f t="shared" ref="Y3:Y66" si="1">SUM(R3:W3)</f>
        <v>1710</v>
      </c>
      <c r="Z3" s="159">
        <v>0</v>
      </c>
      <c r="AA3" s="159">
        <v>0</v>
      </c>
      <c r="AB3" s="159">
        <v>0</v>
      </c>
      <c r="AC3" s="160">
        <f xml:space="preserve"> 300</f>
        <v>300</v>
      </c>
    </row>
    <row r="4" spans="1:39" ht="15" customHeight="1" x14ac:dyDescent="0.2">
      <c r="A4">
        <v>2</v>
      </c>
      <c r="B4" s="161">
        <v>45293</v>
      </c>
      <c r="C4" s="6">
        <v>2024</v>
      </c>
      <c r="D4" s="7" t="s">
        <v>112</v>
      </c>
      <c r="E4" s="6">
        <v>2</v>
      </c>
      <c r="F4" s="171"/>
      <c r="G4" s="171"/>
      <c r="H4" s="171"/>
      <c r="I4" s="173"/>
      <c r="J4" s="173">
        <v>0</v>
      </c>
      <c r="K4" s="173"/>
      <c r="L4" s="173">
        <v>0</v>
      </c>
      <c r="M4" s="173">
        <v>0</v>
      </c>
      <c r="N4" s="153"/>
      <c r="O4" s="173">
        <v>0</v>
      </c>
      <c r="P4" s="173">
        <v>0</v>
      </c>
      <c r="Q4" s="173">
        <v>0</v>
      </c>
      <c r="R4" s="153"/>
      <c r="S4" s="173">
        <v>10</v>
      </c>
      <c r="T4" s="173">
        <v>0</v>
      </c>
      <c r="U4" s="173">
        <v>0</v>
      </c>
      <c r="V4" s="173">
        <v>0</v>
      </c>
      <c r="W4" s="151">
        <v>0</v>
      </c>
      <c r="X4" s="141">
        <f t="shared" si="0"/>
        <v>0</v>
      </c>
      <c r="Y4" s="158">
        <f t="shared" si="1"/>
        <v>10</v>
      </c>
      <c r="Z4" s="159">
        <f>Z3+13.699</f>
        <v>13.699</v>
      </c>
      <c r="AA4" s="159">
        <f>AA3+27.39726</f>
        <v>27.397259999999999</v>
      </c>
      <c r="AB4" s="159">
        <f>AB3+41.09589</f>
        <v>41.095889999999997</v>
      </c>
      <c r="AC4" s="160">
        <f t="shared" ref="AC4:AC67" si="2" xml:space="preserve"> 300</f>
        <v>300</v>
      </c>
    </row>
    <row r="5" spans="1:39" ht="15" customHeight="1" x14ac:dyDescent="0.2">
      <c r="A5">
        <v>3</v>
      </c>
      <c r="B5" s="161">
        <v>45294</v>
      </c>
      <c r="C5" s="6">
        <v>2024</v>
      </c>
      <c r="D5" s="7" t="s">
        <v>112</v>
      </c>
      <c r="E5" s="6">
        <v>3</v>
      </c>
      <c r="F5" s="171"/>
      <c r="G5" s="171"/>
      <c r="H5" s="171"/>
      <c r="I5" s="173"/>
      <c r="J5" s="173">
        <v>0</v>
      </c>
      <c r="K5" s="173"/>
      <c r="L5" s="173">
        <v>0</v>
      </c>
      <c r="M5" s="173">
        <v>0</v>
      </c>
      <c r="N5" s="153"/>
      <c r="O5" s="173">
        <v>0</v>
      </c>
      <c r="P5" s="173">
        <v>0</v>
      </c>
      <c r="Q5" s="173">
        <v>0</v>
      </c>
      <c r="R5" s="153"/>
      <c r="S5" s="173">
        <v>10</v>
      </c>
      <c r="T5" s="173">
        <v>0</v>
      </c>
      <c r="U5" s="173">
        <v>0</v>
      </c>
      <c r="V5" s="173">
        <v>0</v>
      </c>
      <c r="W5" s="151">
        <v>0</v>
      </c>
      <c r="X5" s="141">
        <f t="shared" si="0"/>
        <v>0</v>
      </c>
      <c r="Y5" s="158">
        <f t="shared" si="1"/>
        <v>10</v>
      </c>
      <c r="Z5" s="159">
        <f t="shared" ref="Z5:Z68" si="3">Z4+13.699</f>
        <v>27.398</v>
      </c>
      <c r="AA5" s="159">
        <f t="shared" ref="AA5:AA68" si="4">AA4+27.39726</f>
        <v>54.794519999999999</v>
      </c>
      <c r="AB5" s="159">
        <f t="shared" ref="AB5:AB68" si="5">AB4+41.09589</f>
        <v>82.191779999999994</v>
      </c>
      <c r="AC5" s="160">
        <f t="shared" si="2"/>
        <v>300</v>
      </c>
    </row>
    <row r="6" spans="1:39" ht="15" customHeight="1" x14ac:dyDescent="0.2">
      <c r="A6">
        <v>4</v>
      </c>
      <c r="B6" s="161">
        <v>45295</v>
      </c>
      <c r="C6" s="6">
        <v>2024</v>
      </c>
      <c r="D6" s="7" t="s">
        <v>112</v>
      </c>
      <c r="E6" s="6">
        <v>4</v>
      </c>
      <c r="F6" s="171"/>
      <c r="G6" s="171"/>
      <c r="H6" s="171"/>
      <c r="I6" s="173"/>
      <c r="J6" s="173">
        <v>0</v>
      </c>
      <c r="K6" s="173"/>
      <c r="L6" s="173">
        <v>0</v>
      </c>
      <c r="M6" s="173">
        <v>0</v>
      </c>
      <c r="N6" s="153"/>
      <c r="O6" s="173">
        <v>0</v>
      </c>
      <c r="P6" s="173">
        <v>0</v>
      </c>
      <c r="Q6" s="173">
        <v>0</v>
      </c>
      <c r="R6" s="153"/>
      <c r="S6" s="173">
        <v>10</v>
      </c>
      <c r="T6" s="173">
        <v>0</v>
      </c>
      <c r="U6" s="173">
        <v>0</v>
      </c>
      <c r="V6" s="173">
        <v>0</v>
      </c>
      <c r="W6" s="151">
        <v>0</v>
      </c>
      <c r="X6" s="141">
        <f t="shared" si="0"/>
        <v>0</v>
      </c>
      <c r="Y6" s="158">
        <f t="shared" si="1"/>
        <v>10</v>
      </c>
      <c r="Z6" s="159">
        <f t="shared" si="3"/>
        <v>41.097000000000001</v>
      </c>
      <c r="AA6" s="159">
        <f t="shared" si="4"/>
        <v>82.191779999999994</v>
      </c>
      <c r="AB6" s="159">
        <f t="shared" si="5"/>
        <v>123.28766999999999</v>
      </c>
      <c r="AC6" s="160">
        <f t="shared" si="2"/>
        <v>300</v>
      </c>
    </row>
    <row r="7" spans="1:39" ht="15.75" customHeight="1" x14ac:dyDescent="0.2">
      <c r="A7">
        <v>5</v>
      </c>
      <c r="B7" s="161">
        <v>45296</v>
      </c>
      <c r="C7" s="6">
        <v>2024</v>
      </c>
      <c r="D7" s="7" t="s">
        <v>112</v>
      </c>
      <c r="E7" s="6">
        <v>5</v>
      </c>
      <c r="F7" s="171"/>
      <c r="G7" s="171"/>
      <c r="H7" s="171"/>
      <c r="I7" s="173"/>
      <c r="J7" s="173">
        <v>0</v>
      </c>
      <c r="K7" s="173"/>
      <c r="L7" s="173">
        <v>0</v>
      </c>
      <c r="M7" s="173">
        <v>0</v>
      </c>
      <c r="N7" s="153"/>
      <c r="O7" s="173">
        <v>0</v>
      </c>
      <c r="P7" s="173">
        <v>0</v>
      </c>
      <c r="Q7" s="173">
        <v>0</v>
      </c>
      <c r="R7" s="153"/>
      <c r="S7" s="173">
        <v>10</v>
      </c>
      <c r="T7" s="173">
        <v>0</v>
      </c>
      <c r="U7" s="173">
        <v>0</v>
      </c>
      <c r="V7" s="173">
        <v>0</v>
      </c>
      <c r="W7" s="151">
        <v>0</v>
      </c>
      <c r="X7" s="141">
        <f t="shared" si="0"/>
        <v>0</v>
      </c>
      <c r="Y7" s="158">
        <f t="shared" si="1"/>
        <v>10</v>
      </c>
      <c r="Z7" s="159">
        <f t="shared" si="3"/>
        <v>54.795999999999999</v>
      </c>
      <c r="AA7" s="159">
        <f t="shared" si="4"/>
        <v>109.58904</v>
      </c>
      <c r="AB7" s="159">
        <f t="shared" si="5"/>
        <v>164.38355999999999</v>
      </c>
      <c r="AC7" s="160">
        <f t="shared" si="2"/>
        <v>300</v>
      </c>
    </row>
    <row r="8" spans="1:39" ht="15.75" customHeight="1" x14ac:dyDescent="0.2">
      <c r="A8">
        <v>6</v>
      </c>
      <c r="B8" s="161">
        <v>45297</v>
      </c>
      <c r="C8" s="6">
        <v>2024</v>
      </c>
      <c r="D8" s="7" t="s">
        <v>112</v>
      </c>
      <c r="E8" s="6">
        <v>6</v>
      </c>
      <c r="F8" s="171"/>
      <c r="G8" s="171"/>
      <c r="H8" s="171"/>
      <c r="I8" s="173"/>
      <c r="J8" s="173">
        <v>0</v>
      </c>
      <c r="K8" s="173"/>
      <c r="L8" s="173">
        <v>0</v>
      </c>
      <c r="M8" s="173">
        <v>0</v>
      </c>
      <c r="N8" s="153"/>
      <c r="O8" s="173">
        <v>0</v>
      </c>
      <c r="P8" s="173">
        <v>0</v>
      </c>
      <c r="Q8" s="173">
        <v>0</v>
      </c>
      <c r="R8" s="153"/>
      <c r="S8" s="173">
        <v>10</v>
      </c>
      <c r="T8" s="173">
        <v>0</v>
      </c>
      <c r="U8" s="173">
        <v>0</v>
      </c>
      <c r="V8" s="173">
        <v>0</v>
      </c>
      <c r="W8" s="151">
        <v>0</v>
      </c>
      <c r="X8" s="141">
        <f t="shared" si="0"/>
        <v>0</v>
      </c>
      <c r="Y8" s="158">
        <f t="shared" si="1"/>
        <v>10</v>
      </c>
      <c r="Z8" s="159">
        <f t="shared" si="3"/>
        <v>68.495000000000005</v>
      </c>
      <c r="AA8" s="159">
        <f t="shared" si="4"/>
        <v>136.9863</v>
      </c>
      <c r="AB8" s="159">
        <f t="shared" si="5"/>
        <v>205.47944999999999</v>
      </c>
      <c r="AC8" s="160">
        <f t="shared" si="2"/>
        <v>300</v>
      </c>
    </row>
    <row r="9" spans="1:39" ht="15.75" customHeight="1" x14ac:dyDescent="0.2">
      <c r="A9">
        <v>7</v>
      </c>
      <c r="B9" s="161">
        <v>45298</v>
      </c>
      <c r="C9" s="6">
        <v>2024</v>
      </c>
      <c r="D9" s="7" t="s">
        <v>112</v>
      </c>
      <c r="E9" s="6">
        <v>7</v>
      </c>
      <c r="F9" s="171"/>
      <c r="G9" s="171"/>
      <c r="H9" s="171"/>
      <c r="I9" s="173"/>
      <c r="J9" s="173">
        <v>0</v>
      </c>
      <c r="K9" s="173"/>
      <c r="L9" s="173">
        <v>0</v>
      </c>
      <c r="M9" s="173">
        <v>0</v>
      </c>
      <c r="N9" s="153"/>
      <c r="O9" s="173">
        <v>0</v>
      </c>
      <c r="P9" s="173">
        <v>0</v>
      </c>
      <c r="Q9" s="173">
        <v>0</v>
      </c>
      <c r="R9" s="153"/>
      <c r="S9" s="173">
        <v>10</v>
      </c>
      <c r="T9" s="173">
        <v>0</v>
      </c>
      <c r="U9" s="173">
        <v>0</v>
      </c>
      <c r="V9" s="173">
        <v>0</v>
      </c>
      <c r="W9" s="151">
        <v>0</v>
      </c>
      <c r="X9" s="141">
        <f t="shared" si="0"/>
        <v>0</v>
      </c>
      <c r="Y9" s="158">
        <f t="shared" si="1"/>
        <v>10</v>
      </c>
      <c r="Z9" s="159">
        <f t="shared" si="3"/>
        <v>82.194000000000003</v>
      </c>
      <c r="AA9" s="159">
        <f t="shared" si="4"/>
        <v>164.38355999999999</v>
      </c>
      <c r="AB9" s="159">
        <f t="shared" si="5"/>
        <v>246.57533999999998</v>
      </c>
      <c r="AC9" s="160">
        <f t="shared" si="2"/>
        <v>300</v>
      </c>
    </row>
    <row r="10" spans="1:39" ht="15.75" customHeight="1" x14ac:dyDescent="0.2">
      <c r="A10">
        <v>8</v>
      </c>
      <c r="B10" s="161">
        <v>45299</v>
      </c>
      <c r="C10" s="6">
        <v>2024</v>
      </c>
      <c r="D10" s="7" t="s">
        <v>112</v>
      </c>
      <c r="E10" s="6">
        <v>8</v>
      </c>
      <c r="F10" s="171"/>
      <c r="G10" s="171"/>
      <c r="H10" s="171"/>
      <c r="I10" s="173"/>
      <c r="J10" s="173">
        <v>0</v>
      </c>
      <c r="K10" s="173"/>
      <c r="L10" s="173">
        <v>0</v>
      </c>
      <c r="M10" s="173">
        <v>0</v>
      </c>
      <c r="N10" s="153"/>
      <c r="O10" s="173">
        <v>0</v>
      </c>
      <c r="P10" s="173">
        <v>0</v>
      </c>
      <c r="Q10" s="173">
        <v>0</v>
      </c>
      <c r="R10" s="153"/>
      <c r="S10" s="173">
        <v>10</v>
      </c>
      <c r="T10" s="173">
        <v>0</v>
      </c>
      <c r="U10" s="173">
        <v>0</v>
      </c>
      <c r="V10" s="173">
        <v>0</v>
      </c>
      <c r="W10" s="151">
        <v>0</v>
      </c>
      <c r="X10" s="141">
        <f t="shared" si="0"/>
        <v>0</v>
      </c>
      <c r="Y10" s="158">
        <f t="shared" si="1"/>
        <v>10</v>
      </c>
      <c r="Z10" s="159">
        <f t="shared" si="3"/>
        <v>95.893000000000001</v>
      </c>
      <c r="AA10" s="159">
        <f t="shared" si="4"/>
        <v>191.78081999999998</v>
      </c>
      <c r="AB10" s="159">
        <f t="shared" si="5"/>
        <v>287.67122999999998</v>
      </c>
      <c r="AC10" s="160">
        <f t="shared" si="2"/>
        <v>300</v>
      </c>
    </row>
    <row r="11" spans="1:39" ht="15.75" customHeight="1" x14ac:dyDescent="0.2">
      <c r="A11">
        <v>9</v>
      </c>
      <c r="B11" s="161">
        <v>45300</v>
      </c>
      <c r="C11" s="6">
        <v>2024</v>
      </c>
      <c r="D11" s="7" t="s">
        <v>112</v>
      </c>
      <c r="E11" s="6">
        <v>9</v>
      </c>
      <c r="F11" s="171"/>
      <c r="G11" s="171"/>
      <c r="H11" s="171"/>
      <c r="I11" s="173"/>
      <c r="J11" s="173">
        <v>0</v>
      </c>
      <c r="K11" s="173"/>
      <c r="L11" s="173">
        <v>0</v>
      </c>
      <c r="M11" s="173">
        <v>0</v>
      </c>
      <c r="N11" s="153"/>
      <c r="O11" s="173">
        <v>0</v>
      </c>
      <c r="P11" s="173">
        <v>0</v>
      </c>
      <c r="Q11" s="173">
        <v>0</v>
      </c>
      <c r="R11" s="153"/>
      <c r="S11" s="173">
        <v>10</v>
      </c>
      <c r="T11" s="173">
        <v>0</v>
      </c>
      <c r="U11" s="173">
        <v>0</v>
      </c>
      <c r="V11" s="173">
        <v>0</v>
      </c>
      <c r="W11" s="151">
        <v>0</v>
      </c>
      <c r="X11" s="141">
        <f t="shared" si="0"/>
        <v>0</v>
      </c>
      <c r="Y11" s="158">
        <f t="shared" si="1"/>
        <v>10</v>
      </c>
      <c r="Z11" s="159">
        <f t="shared" si="3"/>
        <v>109.592</v>
      </c>
      <c r="AA11" s="159">
        <f t="shared" si="4"/>
        <v>219.17807999999997</v>
      </c>
      <c r="AB11" s="159">
        <f t="shared" si="5"/>
        <v>328.76711999999998</v>
      </c>
      <c r="AC11" s="160">
        <f t="shared" si="2"/>
        <v>300</v>
      </c>
    </row>
    <row r="12" spans="1:39" ht="15.75" customHeight="1" x14ac:dyDescent="0.2">
      <c r="A12">
        <v>10</v>
      </c>
      <c r="B12" s="161">
        <v>45301</v>
      </c>
      <c r="C12" s="6">
        <v>2024</v>
      </c>
      <c r="D12" s="7" t="s">
        <v>112</v>
      </c>
      <c r="E12" s="6">
        <v>10</v>
      </c>
      <c r="F12" s="171"/>
      <c r="G12" s="171"/>
      <c r="H12" s="171"/>
      <c r="I12" s="173"/>
      <c r="J12" s="173">
        <v>0</v>
      </c>
      <c r="K12" s="173"/>
      <c r="L12" s="173">
        <v>0</v>
      </c>
      <c r="M12" s="173">
        <v>0</v>
      </c>
      <c r="N12" s="153"/>
      <c r="O12" s="173">
        <v>0</v>
      </c>
      <c r="P12" s="173">
        <v>0</v>
      </c>
      <c r="Q12" s="173">
        <v>0</v>
      </c>
      <c r="R12" s="153"/>
      <c r="S12" s="173">
        <v>10</v>
      </c>
      <c r="T12" s="173">
        <v>0</v>
      </c>
      <c r="U12" s="173">
        <v>0</v>
      </c>
      <c r="V12" s="173">
        <v>0</v>
      </c>
      <c r="W12" s="151">
        <v>0</v>
      </c>
      <c r="X12" s="141">
        <f t="shared" si="0"/>
        <v>0</v>
      </c>
      <c r="Y12" s="158">
        <f t="shared" si="1"/>
        <v>10</v>
      </c>
      <c r="Z12" s="159">
        <f t="shared" si="3"/>
        <v>123.291</v>
      </c>
      <c r="AA12" s="159">
        <f t="shared" si="4"/>
        <v>246.57533999999995</v>
      </c>
      <c r="AB12" s="159">
        <f t="shared" si="5"/>
        <v>369.86300999999997</v>
      </c>
      <c r="AC12" s="160">
        <f t="shared" si="2"/>
        <v>300</v>
      </c>
    </row>
    <row r="13" spans="1:39" ht="15.75" customHeight="1" x14ac:dyDescent="0.2">
      <c r="A13">
        <v>11</v>
      </c>
      <c r="B13" s="161">
        <v>45302</v>
      </c>
      <c r="C13" s="6">
        <v>2024</v>
      </c>
      <c r="D13" s="7" t="s">
        <v>112</v>
      </c>
      <c r="E13" s="6">
        <v>11</v>
      </c>
      <c r="F13" s="171"/>
      <c r="G13" s="171"/>
      <c r="H13" s="171"/>
      <c r="I13" s="173"/>
      <c r="J13" s="173">
        <v>0</v>
      </c>
      <c r="K13" s="173"/>
      <c r="L13" s="173">
        <v>0</v>
      </c>
      <c r="M13" s="173">
        <v>0</v>
      </c>
      <c r="N13" s="153"/>
      <c r="O13" s="173">
        <v>0</v>
      </c>
      <c r="P13" s="173">
        <v>0</v>
      </c>
      <c r="Q13" s="173">
        <v>0</v>
      </c>
      <c r="R13" s="153"/>
      <c r="S13" s="173">
        <v>10</v>
      </c>
      <c r="T13" s="173">
        <v>0</v>
      </c>
      <c r="U13" s="173">
        <v>0</v>
      </c>
      <c r="V13" s="173">
        <v>0</v>
      </c>
      <c r="W13" s="151">
        <v>0</v>
      </c>
      <c r="X13" s="141">
        <f t="shared" si="0"/>
        <v>0</v>
      </c>
      <c r="Y13" s="158">
        <f t="shared" si="1"/>
        <v>10</v>
      </c>
      <c r="Z13" s="159">
        <f t="shared" si="3"/>
        <v>136.99</v>
      </c>
      <c r="AA13" s="159">
        <f t="shared" si="4"/>
        <v>273.97259999999994</v>
      </c>
      <c r="AB13" s="159">
        <f t="shared" si="5"/>
        <v>410.95889999999997</v>
      </c>
      <c r="AC13" s="160">
        <f t="shared" si="2"/>
        <v>300</v>
      </c>
    </row>
    <row r="14" spans="1:39" ht="15.75" customHeight="1" x14ac:dyDescent="0.2">
      <c r="A14">
        <v>12</v>
      </c>
      <c r="B14" s="161">
        <v>45303</v>
      </c>
      <c r="C14" s="6">
        <v>2024</v>
      </c>
      <c r="D14" s="7" t="s">
        <v>112</v>
      </c>
      <c r="E14" s="6">
        <v>12</v>
      </c>
      <c r="F14" s="171"/>
      <c r="G14" s="171"/>
      <c r="H14" s="171"/>
      <c r="I14" s="173"/>
      <c r="J14" s="173">
        <v>0</v>
      </c>
      <c r="K14" s="173"/>
      <c r="L14" s="173">
        <v>0</v>
      </c>
      <c r="M14" s="173">
        <v>0</v>
      </c>
      <c r="N14" s="153"/>
      <c r="O14" s="173">
        <v>0</v>
      </c>
      <c r="P14" s="173">
        <v>0</v>
      </c>
      <c r="Q14" s="173">
        <v>0</v>
      </c>
      <c r="R14" s="153"/>
      <c r="S14" s="173">
        <v>10</v>
      </c>
      <c r="T14" s="173">
        <v>0</v>
      </c>
      <c r="U14" s="173">
        <v>0</v>
      </c>
      <c r="V14" s="173">
        <v>0</v>
      </c>
      <c r="W14" s="151">
        <v>0</v>
      </c>
      <c r="X14" s="141">
        <f t="shared" si="0"/>
        <v>0</v>
      </c>
      <c r="Y14" s="158">
        <f t="shared" si="1"/>
        <v>10</v>
      </c>
      <c r="Z14" s="159">
        <f t="shared" si="3"/>
        <v>150.68900000000002</v>
      </c>
      <c r="AA14" s="159">
        <f t="shared" si="4"/>
        <v>301.36985999999996</v>
      </c>
      <c r="AB14" s="159">
        <f t="shared" si="5"/>
        <v>452.05478999999997</v>
      </c>
      <c r="AC14" s="160">
        <f t="shared" si="2"/>
        <v>300</v>
      </c>
    </row>
    <row r="15" spans="1:39" ht="15.75" customHeight="1" x14ac:dyDescent="0.2">
      <c r="A15">
        <v>13</v>
      </c>
      <c r="B15" s="161">
        <v>45304</v>
      </c>
      <c r="C15" s="6">
        <v>2024</v>
      </c>
      <c r="D15" s="7" t="s">
        <v>112</v>
      </c>
      <c r="E15" s="6">
        <v>13</v>
      </c>
      <c r="F15" s="171"/>
      <c r="G15" s="171"/>
      <c r="H15" s="171"/>
      <c r="I15" s="173"/>
      <c r="J15" s="173">
        <v>0</v>
      </c>
      <c r="K15" s="173"/>
      <c r="L15" s="173">
        <v>0</v>
      </c>
      <c r="M15" s="173">
        <v>0</v>
      </c>
      <c r="N15" s="153"/>
      <c r="O15" s="173">
        <v>0</v>
      </c>
      <c r="P15" s="173">
        <v>0</v>
      </c>
      <c r="Q15" s="173">
        <v>0</v>
      </c>
      <c r="R15" s="153"/>
      <c r="S15" s="173">
        <v>10</v>
      </c>
      <c r="T15" s="173">
        <v>0</v>
      </c>
      <c r="U15" s="173">
        <v>0</v>
      </c>
      <c r="V15" s="173">
        <v>0</v>
      </c>
      <c r="W15" s="151">
        <v>0</v>
      </c>
      <c r="X15" s="141">
        <f t="shared" si="0"/>
        <v>0</v>
      </c>
      <c r="Y15" s="158">
        <f t="shared" si="1"/>
        <v>10</v>
      </c>
      <c r="Z15" s="159">
        <f t="shared" si="3"/>
        <v>164.38800000000003</v>
      </c>
      <c r="AA15" s="159">
        <f t="shared" si="4"/>
        <v>328.76711999999998</v>
      </c>
      <c r="AB15" s="159">
        <f t="shared" si="5"/>
        <v>493.15067999999997</v>
      </c>
      <c r="AC15" s="160">
        <f t="shared" si="2"/>
        <v>300</v>
      </c>
    </row>
    <row r="16" spans="1:39" ht="15.75" customHeight="1" x14ac:dyDescent="0.2">
      <c r="A16">
        <v>14</v>
      </c>
      <c r="B16" s="161">
        <v>45305</v>
      </c>
      <c r="C16" s="6">
        <v>2024</v>
      </c>
      <c r="D16" s="7" t="s">
        <v>112</v>
      </c>
      <c r="E16" s="6">
        <v>14</v>
      </c>
      <c r="F16" s="171"/>
      <c r="G16" s="171"/>
      <c r="H16" s="171"/>
      <c r="I16" s="173"/>
      <c r="J16" s="173">
        <v>0</v>
      </c>
      <c r="K16" s="173"/>
      <c r="L16" s="173">
        <v>0</v>
      </c>
      <c r="M16" s="173">
        <v>0</v>
      </c>
      <c r="N16" s="153"/>
      <c r="O16" s="173">
        <v>0</v>
      </c>
      <c r="P16" s="173">
        <v>0</v>
      </c>
      <c r="Q16" s="173">
        <v>0</v>
      </c>
      <c r="R16" s="153"/>
      <c r="S16" s="173">
        <v>10</v>
      </c>
      <c r="T16" s="173">
        <v>0</v>
      </c>
      <c r="U16" s="173">
        <v>0</v>
      </c>
      <c r="V16" s="173">
        <v>0</v>
      </c>
      <c r="W16" s="151">
        <v>0</v>
      </c>
      <c r="X16" s="141">
        <f t="shared" si="0"/>
        <v>0</v>
      </c>
      <c r="Y16" s="158">
        <f t="shared" si="1"/>
        <v>10</v>
      </c>
      <c r="Z16" s="159">
        <f t="shared" si="3"/>
        <v>178.08700000000005</v>
      </c>
      <c r="AA16" s="159">
        <f t="shared" si="4"/>
        <v>356.16437999999999</v>
      </c>
      <c r="AB16" s="159">
        <f t="shared" si="5"/>
        <v>534.24657000000002</v>
      </c>
      <c r="AC16" s="160">
        <f t="shared" si="2"/>
        <v>300</v>
      </c>
    </row>
    <row r="17" spans="1:29" ht="15.75" customHeight="1" x14ac:dyDescent="0.2">
      <c r="A17">
        <v>15</v>
      </c>
      <c r="B17" s="161">
        <v>45306</v>
      </c>
      <c r="C17" s="6">
        <v>2024</v>
      </c>
      <c r="D17" s="7" t="s">
        <v>112</v>
      </c>
      <c r="E17" s="6">
        <v>15</v>
      </c>
      <c r="F17" s="171"/>
      <c r="G17" s="171"/>
      <c r="H17" s="171"/>
      <c r="I17" s="173"/>
      <c r="J17" s="173">
        <v>0</v>
      </c>
      <c r="K17" s="173"/>
      <c r="L17" s="173">
        <v>0</v>
      </c>
      <c r="M17" s="173">
        <v>0</v>
      </c>
      <c r="N17" s="153"/>
      <c r="O17" s="173">
        <v>0</v>
      </c>
      <c r="P17" s="173">
        <v>0</v>
      </c>
      <c r="Q17" s="173">
        <v>0</v>
      </c>
      <c r="R17" s="153"/>
      <c r="S17" s="173">
        <v>10</v>
      </c>
      <c r="T17" s="173">
        <v>0</v>
      </c>
      <c r="U17" s="173">
        <v>0</v>
      </c>
      <c r="V17" s="173">
        <v>0</v>
      </c>
      <c r="W17" s="151">
        <v>0</v>
      </c>
      <c r="X17" s="141">
        <f t="shared" si="0"/>
        <v>0</v>
      </c>
      <c r="Y17" s="158">
        <f t="shared" si="1"/>
        <v>10</v>
      </c>
      <c r="Z17" s="159">
        <f t="shared" si="3"/>
        <v>191.78600000000006</v>
      </c>
      <c r="AA17" s="159">
        <f t="shared" si="4"/>
        <v>383.56164000000001</v>
      </c>
      <c r="AB17" s="159">
        <f t="shared" si="5"/>
        <v>575.34246000000007</v>
      </c>
      <c r="AC17" s="160">
        <f t="shared" si="2"/>
        <v>300</v>
      </c>
    </row>
    <row r="18" spans="1:29" ht="15.75" customHeight="1" x14ac:dyDescent="0.2">
      <c r="A18">
        <v>16</v>
      </c>
      <c r="B18" s="161">
        <v>45307</v>
      </c>
      <c r="C18" s="6">
        <v>2024</v>
      </c>
      <c r="D18" s="7" t="s">
        <v>112</v>
      </c>
      <c r="E18" s="6">
        <v>16</v>
      </c>
      <c r="F18" s="171"/>
      <c r="G18" s="171"/>
      <c r="H18" s="171"/>
      <c r="I18" s="173"/>
      <c r="J18" s="173">
        <v>0</v>
      </c>
      <c r="K18" s="173"/>
      <c r="L18" s="173">
        <v>0</v>
      </c>
      <c r="M18" s="173">
        <v>0</v>
      </c>
      <c r="N18" s="153"/>
      <c r="O18" s="173">
        <v>0</v>
      </c>
      <c r="P18" s="173">
        <v>0</v>
      </c>
      <c r="Q18" s="173">
        <v>0</v>
      </c>
      <c r="R18" s="153"/>
      <c r="S18" s="173">
        <v>10</v>
      </c>
      <c r="T18" s="173">
        <v>0</v>
      </c>
      <c r="U18" s="173">
        <v>0</v>
      </c>
      <c r="V18" s="173">
        <v>0</v>
      </c>
      <c r="W18" s="151">
        <v>0</v>
      </c>
      <c r="X18" s="141">
        <f t="shared" si="0"/>
        <v>0</v>
      </c>
      <c r="Y18" s="158">
        <f t="shared" si="1"/>
        <v>10</v>
      </c>
      <c r="Z18" s="159">
        <f t="shared" si="3"/>
        <v>205.48500000000007</v>
      </c>
      <c r="AA18" s="159">
        <f t="shared" si="4"/>
        <v>410.95890000000003</v>
      </c>
      <c r="AB18" s="159">
        <f t="shared" si="5"/>
        <v>616.43835000000013</v>
      </c>
      <c r="AC18" s="160">
        <f t="shared" si="2"/>
        <v>300</v>
      </c>
    </row>
    <row r="19" spans="1:29" ht="15.75" customHeight="1" x14ac:dyDescent="0.2">
      <c r="A19">
        <v>17</v>
      </c>
      <c r="B19" s="161">
        <v>45308</v>
      </c>
      <c r="C19" s="6">
        <v>2024</v>
      </c>
      <c r="D19" s="7" t="s">
        <v>112</v>
      </c>
      <c r="E19" s="6">
        <v>17</v>
      </c>
      <c r="F19" s="171"/>
      <c r="G19" s="171"/>
      <c r="H19" s="171"/>
      <c r="I19" s="173"/>
      <c r="J19" s="173">
        <v>0</v>
      </c>
      <c r="K19" s="173"/>
      <c r="L19" s="173">
        <v>0</v>
      </c>
      <c r="M19" s="173">
        <v>0</v>
      </c>
      <c r="N19" s="153"/>
      <c r="O19" s="173">
        <v>0</v>
      </c>
      <c r="P19" s="173">
        <v>0</v>
      </c>
      <c r="Q19" s="173">
        <v>0</v>
      </c>
      <c r="R19" s="153"/>
      <c r="S19" s="173">
        <v>10</v>
      </c>
      <c r="T19" s="173">
        <v>0</v>
      </c>
      <c r="U19" s="173">
        <v>0</v>
      </c>
      <c r="V19" s="173">
        <v>0</v>
      </c>
      <c r="W19" s="151">
        <v>0</v>
      </c>
      <c r="X19" s="141">
        <f t="shared" si="0"/>
        <v>0</v>
      </c>
      <c r="Y19" s="158">
        <f t="shared" si="1"/>
        <v>10</v>
      </c>
      <c r="Z19" s="159">
        <f t="shared" si="3"/>
        <v>219.18400000000008</v>
      </c>
      <c r="AA19" s="159">
        <f t="shared" si="4"/>
        <v>438.35616000000005</v>
      </c>
      <c r="AB19" s="159">
        <f t="shared" si="5"/>
        <v>657.53424000000018</v>
      </c>
      <c r="AC19" s="160">
        <f t="shared" si="2"/>
        <v>300</v>
      </c>
    </row>
    <row r="20" spans="1:29" ht="15.75" customHeight="1" x14ac:dyDescent="0.2">
      <c r="A20">
        <v>18</v>
      </c>
      <c r="B20" s="161">
        <v>45309</v>
      </c>
      <c r="C20" s="6">
        <v>2024</v>
      </c>
      <c r="D20" s="7" t="s">
        <v>112</v>
      </c>
      <c r="E20" s="6">
        <v>18</v>
      </c>
      <c r="F20" s="171"/>
      <c r="G20" s="171"/>
      <c r="H20" s="171"/>
      <c r="I20" s="173"/>
      <c r="J20" s="173">
        <v>0</v>
      </c>
      <c r="K20" s="173"/>
      <c r="L20" s="173">
        <v>0</v>
      </c>
      <c r="M20" s="173">
        <v>0</v>
      </c>
      <c r="N20" s="153"/>
      <c r="O20" s="173">
        <v>0</v>
      </c>
      <c r="P20" s="173">
        <v>0</v>
      </c>
      <c r="Q20" s="173">
        <v>0</v>
      </c>
      <c r="R20" s="153"/>
      <c r="S20" s="173">
        <v>10</v>
      </c>
      <c r="T20" s="173">
        <v>0</v>
      </c>
      <c r="U20" s="173">
        <v>0</v>
      </c>
      <c r="V20" s="173">
        <v>0</v>
      </c>
      <c r="W20" s="151">
        <v>0</v>
      </c>
      <c r="X20" s="141">
        <f t="shared" si="0"/>
        <v>0</v>
      </c>
      <c r="Y20" s="158">
        <f t="shared" si="1"/>
        <v>10</v>
      </c>
      <c r="Z20" s="159">
        <f t="shared" si="3"/>
        <v>232.8830000000001</v>
      </c>
      <c r="AA20" s="159">
        <f t="shared" si="4"/>
        <v>465.75342000000006</v>
      </c>
      <c r="AB20" s="159">
        <f t="shared" si="5"/>
        <v>698.63013000000024</v>
      </c>
      <c r="AC20" s="160">
        <f t="shared" si="2"/>
        <v>300</v>
      </c>
    </row>
    <row r="21" spans="1:29" ht="15.75" customHeight="1" x14ac:dyDescent="0.2">
      <c r="A21">
        <v>19</v>
      </c>
      <c r="B21" s="161">
        <v>45310</v>
      </c>
      <c r="C21" s="6">
        <v>2024</v>
      </c>
      <c r="D21" s="7" t="s">
        <v>112</v>
      </c>
      <c r="E21" s="6">
        <v>19</v>
      </c>
      <c r="F21" s="171"/>
      <c r="G21" s="171"/>
      <c r="H21" s="171"/>
      <c r="I21" s="173"/>
      <c r="J21" s="173">
        <v>0</v>
      </c>
      <c r="K21" s="173"/>
      <c r="L21" s="173">
        <v>0</v>
      </c>
      <c r="M21" s="173">
        <v>0</v>
      </c>
      <c r="N21" s="153"/>
      <c r="O21" s="173">
        <v>0</v>
      </c>
      <c r="P21" s="173">
        <v>0</v>
      </c>
      <c r="Q21" s="173">
        <v>0</v>
      </c>
      <c r="R21" s="153"/>
      <c r="S21" s="173">
        <v>10</v>
      </c>
      <c r="T21" s="173">
        <v>0</v>
      </c>
      <c r="U21" s="173">
        <v>0</v>
      </c>
      <c r="V21" s="173">
        <v>0</v>
      </c>
      <c r="W21" s="151">
        <v>0</v>
      </c>
      <c r="X21" s="141">
        <f t="shared" si="0"/>
        <v>0</v>
      </c>
      <c r="Y21" s="158">
        <f t="shared" si="1"/>
        <v>10</v>
      </c>
      <c r="Z21" s="159">
        <f t="shared" si="3"/>
        <v>246.58200000000011</v>
      </c>
      <c r="AA21" s="159">
        <f t="shared" si="4"/>
        <v>493.15068000000008</v>
      </c>
      <c r="AB21" s="159">
        <f t="shared" si="5"/>
        <v>739.72602000000029</v>
      </c>
      <c r="AC21" s="160">
        <f t="shared" si="2"/>
        <v>300</v>
      </c>
    </row>
    <row r="22" spans="1:29" ht="15.75" customHeight="1" x14ac:dyDescent="0.2">
      <c r="A22">
        <v>20</v>
      </c>
      <c r="B22" s="161">
        <v>45311</v>
      </c>
      <c r="C22" s="6">
        <v>2024</v>
      </c>
      <c r="D22" s="7" t="s">
        <v>112</v>
      </c>
      <c r="E22" s="6">
        <v>20</v>
      </c>
      <c r="F22" s="171"/>
      <c r="G22" s="171"/>
      <c r="H22" s="171"/>
      <c r="I22" s="173"/>
      <c r="J22" s="173">
        <v>0</v>
      </c>
      <c r="K22" s="173"/>
      <c r="L22" s="173">
        <v>0</v>
      </c>
      <c r="M22" s="173">
        <v>0</v>
      </c>
      <c r="N22" s="153"/>
      <c r="O22" s="173">
        <v>0</v>
      </c>
      <c r="P22" s="173">
        <v>0</v>
      </c>
      <c r="Q22" s="173">
        <v>0</v>
      </c>
      <c r="R22" s="153"/>
      <c r="S22" s="173">
        <v>10</v>
      </c>
      <c r="T22" s="173">
        <v>0</v>
      </c>
      <c r="U22" s="173">
        <v>0</v>
      </c>
      <c r="V22" s="173">
        <v>0</v>
      </c>
      <c r="W22" s="151">
        <v>0</v>
      </c>
      <c r="X22" s="141">
        <f t="shared" si="0"/>
        <v>0</v>
      </c>
      <c r="Y22" s="158">
        <f t="shared" si="1"/>
        <v>10</v>
      </c>
      <c r="Z22" s="159">
        <f t="shared" si="3"/>
        <v>260.28100000000012</v>
      </c>
      <c r="AA22" s="159">
        <f t="shared" si="4"/>
        <v>520.54794000000004</v>
      </c>
      <c r="AB22" s="159">
        <f t="shared" si="5"/>
        <v>780.82191000000034</v>
      </c>
      <c r="AC22" s="160">
        <f t="shared" si="2"/>
        <v>300</v>
      </c>
    </row>
    <row r="23" spans="1:29" ht="15.75" customHeight="1" x14ac:dyDescent="0.2">
      <c r="A23">
        <v>21</v>
      </c>
      <c r="B23" s="161">
        <v>45312</v>
      </c>
      <c r="C23" s="6">
        <v>2024</v>
      </c>
      <c r="D23" s="7" t="s">
        <v>112</v>
      </c>
      <c r="E23" s="6">
        <v>21</v>
      </c>
      <c r="F23" s="171"/>
      <c r="G23" s="171"/>
      <c r="H23" s="171"/>
      <c r="I23" s="173"/>
      <c r="J23" s="173">
        <v>0</v>
      </c>
      <c r="K23" s="173"/>
      <c r="L23" s="173">
        <v>0</v>
      </c>
      <c r="M23" s="173">
        <v>0</v>
      </c>
      <c r="N23" s="153"/>
      <c r="O23" s="173">
        <v>0</v>
      </c>
      <c r="P23" s="173">
        <v>0</v>
      </c>
      <c r="Q23" s="173">
        <v>0</v>
      </c>
      <c r="R23" s="153"/>
      <c r="S23" s="173">
        <v>10</v>
      </c>
      <c r="T23" s="173">
        <v>0</v>
      </c>
      <c r="U23" s="173">
        <v>0</v>
      </c>
      <c r="V23" s="173">
        <v>0</v>
      </c>
      <c r="W23" s="151">
        <v>0</v>
      </c>
      <c r="X23" s="141">
        <f t="shared" si="0"/>
        <v>0</v>
      </c>
      <c r="Y23" s="158">
        <f t="shared" si="1"/>
        <v>10</v>
      </c>
      <c r="Z23" s="159">
        <f t="shared" si="3"/>
        <v>273.98000000000013</v>
      </c>
      <c r="AA23" s="159">
        <f t="shared" si="4"/>
        <v>547.9452</v>
      </c>
      <c r="AB23" s="159">
        <f t="shared" si="5"/>
        <v>821.9178000000004</v>
      </c>
      <c r="AC23" s="160">
        <f t="shared" si="2"/>
        <v>300</v>
      </c>
    </row>
    <row r="24" spans="1:29" ht="15.75" customHeight="1" x14ac:dyDescent="0.2">
      <c r="A24">
        <v>22</v>
      </c>
      <c r="B24" s="161">
        <v>45313</v>
      </c>
      <c r="C24" s="6">
        <v>2024</v>
      </c>
      <c r="D24" s="7" t="s">
        <v>112</v>
      </c>
      <c r="E24" s="6">
        <v>22</v>
      </c>
      <c r="F24" s="171"/>
      <c r="G24" s="171"/>
      <c r="H24" s="171"/>
      <c r="I24" s="173"/>
      <c r="J24" s="173">
        <v>0</v>
      </c>
      <c r="K24" s="173"/>
      <c r="L24" s="173">
        <v>0</v>
      </c>
      <c r="M24" s="173">
        <v>0</v>
      </c>
      <c r="N24" s="153"/>
      <c r="O24" s="173">
        <v>0</v>
      </c>
      <c r="P24" s="173">
        <v>0</v>
      </c>
      <c r="Q24" s="173">
        <v>0</v>
      </c>
      <c r="R24" s="153"/>
      <c r="S24" s="173">
        <v>10</v>
      </c>
      <c r="T24" s="173">
        <v>0</v>
      </c>
      <c r="U24" s="173">
        <v>0</v>
      </c>
      <c r="V24" s="173">
        <v>0</v>
      </c>
      <c r="W24" s="151">
        <v>0</v>
      </c>
      <c r="X24" s="141">
        <f t="shared" si="0"/>
        <v>0</v>
      </c>
      <c r="Y24" s="158">
        <f t="shared" si="1"/>
        <v>10</v>
      </c>
      <c r="Z24" s="159">
        <f t="shared" si="3"/>
        <v>287.67900000000014</v>
      </c>
      <c r="AA24" s="159">
        <f t="shared" si="4"/>
        <v>575.34245999999996</v>
      </c>
      <c r="AB24" s="159">
        <f t="shared" si="5"/>
        <v>863.01369000000045</v>
      </c>
      <c r="AC24" s="160">
        <f t="shared" si="2"/>
        <v>300</v>
      </c>
    </row>
    <row r="25" spans="1:29" ht="15.75" customHeight="1" x14ac:dyDescent="0.2">
      <c r="A25">
        <v>23</v>
      </c>
      <c r="B25" s="161">
        <v>45314</v>
      </c>
      <c r="C25" s="6">
        <v>2024</v>
      </c>
      <c r="D25" s="7" t="s">
        <v>112</v>
      </c>
      <c r="E25" s="6">
        <v>23</v>
      </c>
      <c r="F25" s="171"/>
      <c r="G25" s="171"/>
      <c r="H25" s="171"/>
      <c r="I25" s="173"/>
      <c r="J25" s="173">
        <v>0</v>
      </c>
      <c r="K25" s="173"/>
      <c r="L25" s="173">
        <v>0</v>
      </c>
      <c r="M25" s="173">
        <v>0</v>
      </c>
      <c r="N25" s="153"/>
      <c r="O25" s="173">
        <v>0</v>
      </c>
      <c r="P25" s="173">
        <v>0</v>
      </c>
      <c r="Q25" s="173">
        <v>0</v>
      </c>
      <c r="R25" s="153"/>
      <c r="S25" s="173">
        <v>10</v>
      </c>
      <c r="T25" s="173">
        <v>0</v>
      </c>
      <c r="U25" s="173">
        <v>0</v>
      </c>
      <c r="V25" s="173">
        <v>0</v>
      </c>
      <c r="W25" s="151">
        <v>0</v>
      </c>
      <c r="X25" s="141">
        <f t="shared" si="0"/>
        <v>0</v>
      </c>
      <c r="Y25" s="158">
        <f t="shared" si="1"/>
        <v>10</v>
      </c>
      <c r="Z25" s="159">
        <f t="shared" si="3"/>
        <v>301.37800000000016</v>
      </c>
      <c r="AA25" s="159">
        <f t="shared" si="4"/>
        <v>602.73971999999992</v>
      </c>
      <c r="AB25" s="159">
        <f t="shared" si="5"/>
        <v>904.10958000000051</v>
      </c>
      <c r="AC25" s="160">
        <f t="shared" si="2"/>
        <v>300</v>
      </c>
    </row>
    <row r="26" spans="1:29" ht="15.75" customHeight="1" x14ac:dyDescent="0.2">
      <c r="A26">
        <v>24</v>
      </c>
      <c r="B26" s="161">
        <v>45315</v>
      </c>
      <c r="C26" s="6">
        <v>2024</v>
      </c>
      <c r="D26" s="7" t="s">
        <v>112</v>
      </c>
      <c r="E26" s="6">
        <v>24</v>
      </c>
      <c r="F26" s="171"/>
      <c r="G26" s="171"/>
      <c r="H26" s="171"/>
      <c r="I26" s="173"/>
      <c r="J26" s="173">
        <v>0</v>
      </c>
      <c r="K26" s="173"/>
      <c r="L26" s="173">
        <v>0</v>
      </c>
      <c r="M26" s="173">
        <v>0</v>
      </c>
      <c r="N26" s="153"/>
      <c r="O26" s="173">
        <v>0</v>
      </c>
      <c r="P26" s="173">
        <v>0</v>
      </c>
      <c r="Q26" s="173">
        <v>0</v>
      </c>
      <c r="R26" s="153"/>
      <c r="S26" s="173">
        <v>10</v>
      </c>
      <c r="T26" s="173">
        <v>0</v>
      </c>
      <c r="U26" s="173">
        <v>0</v>
      </c>
      <c r="V26" s="173">
        <v>0</v>
      </c>
      <c r="W26" s="151">
        <v>0</v>
      </c>
      <c r="X26" s="141">
        <f t="shared" si="0"/>
        <v>0</v>
      </c>
      <c r="Y26" s="158">
        <f t="shared" si="1"/>
        <v>10</v>
      </c>
      <c r="Z26" s="159">
        <f t="shared" si="3"/>
        <v>315.07700000000017</v>
      </c>
      <c r="AA26" s="159">
        <f t="shared" si="4"/>
        <v>630.13697999999988</v>
      </c>
      <c r="AB26" s="159">
        <f t="shared" si="5"/>
        <v>945.20547000000056</v>
      </c>
      <c r="AC26" s="160">
        <f t="shared" si="2"/>
        <v>300</v>
      </c>
    </row>
    <row r="27" spans="1:29" ht="15.75" customHeight="1" x14ac:dyDescent="0.2">
      <c r="A27">
        <v>25</v>
      </c>
      <c r="B27" s="161">
        <v>45316</v>
      </c>
      <c r="C27" s="6">
        <v>2024</v>
      </c>
      <c r="D27" s="7" t="s">
        <v>112</v>
      </c>
      <c r="E27" s="6">
        <v>25</v>
      </c>
      <c r="F27" s="171"/>
      <c r="G27" s="171"/>
      <c r="H27" s="171"/>
      <c r="I27" s="173"/>
      <c r="J27" s="173">
        <v>0</v>
      </c>
      <c r="K27" s="173"/>
      <c r="L27" s="173">
        <v>0</v>
      </c>
      <c r="M27" s="173">
        <v>0</v>
      </c>
      <c r="N27" s="153"/>
      <c r="O27" s="173">
        <v>0</v>
      </c>
      <c r="P27" s="173">
        <v>0</v>
      </c>
      <c r="Q27" s="173">
        <v>0</v>
      </c>
      <c r="R27" s="153"/>
      <c r="S27" s="173">
        <v>10</v>
      </c>
      <c r="T27" s="173">
        <v>0</v>
      </c>
      <c r="U27" s="173">
        <v>0</v>
      </c>
      <c r="V27" s="173">
        <v>0</v>
      </c>
      <c r="W27" s="151">
        <v>0</v>
      </c>
      <c r="X27" s="141">
        <f t="shared" si="0"/>
        <v>0</v>
      </c>
      <c r="Y27" s="158">
        <f t="shared" si="1"/>
        <v>10</v>
      </c>
      <c r="Z27" s="159">
        <f t="shared" si="3"/>
        <v>328.77600000000018</v>
      </c>
      <c r="AA27" s="159">
        <f t="shared" si="4"/>
        <v>657.53423999999984</v>
      </c>
      <c r="AB27" s="159">
        <f t="shared" si="5"/>
        <v>986.30136000000061</v>
      </c>
      <c r="AC27" s="160">
        <f t="shared" si="2"/>
        <v>300</v>
      </c>
    </row>
    <row r="28" spans="1:29" ht="15.75" customHeight="1" x14ac:dyDescent="0.2">
      <c r="A28">
        <v>26</v>
      </c>
      <c r="B28" s="161">
        <v>45317</v>
      </c>
      <c r="C28" s="6">
        <v>2024</v>
      </c>
      <c r="D28" s="7" t="s">
        <v>112</v>
      </c>
      <c r="E28" s="6">
        <v>26</v>
      </c>
      <c r="F28" s="171"/>
      <c r="G28" s="171"/>
      <c r="H28" s="171"/>
      <c r="I28" s="173"/>
      <c r="J28" s="173">
        <v>0</v>
      </c>
      <c r="K28" s="173"/>
      <c r="L28" s="173">
        <v>0</v>
      </c>
      <c r="M28" s="173">
        <v>0</v>
      </c>
      <c r="N28" s="153"/>
      <c r="O28" s="173">
        <v>0</v>
      </c>
      <c r="P28" s="173">
        <v>0</v>
      </c>
      <c r="Q28" s="173">
        <v>0</v>
      </c>
      <c r="R28" s="153"/>
      <c r="S28" s="173">
        <v>10</v>
      </c>
      <c r="T28" s="173">
        <v>0</v>
      </c>
      <c r="U28" s="173">
        <v>0</v>
      </c>
      <c r="V28" s="173">
        <v>0</v>
      </c>
      <c r="W28" s="151">
        <v>0</v>
      </c>
      <c r="X28" s="141">
        <f t="shared" si="0"/>
        <v>0</v>
      </c>
      <c r="Y28" s="158">
        <f t="shared" si="1"/>
        <v>10</v>
      </c>
      <c r="Z28" s="159">
        <f t="shared" si="3"/>
        <v>342.47500000000019</v>
      </c>
      <c r="AA28" s="159">
        <f t="shared" si="4"/>
        <v>684.9314999999998</v>
      </c>
      <c r="AB28" s="159">
        <f t="shared" si="5"/>
        <v>1027.3972500000007</v>
      </c>
      <c r="AC28" s="160">
        <f t="shared" si="2"/>
        <v>300</v>
      </c>
    </row>
    <row r="29" spans="1:29" ht="15.75" customHeight="1" x14ac:dyDescent="0.2">
      <c r="A29">
        <v>27</v>
      </c>
      <c r="B29" s="161">
        <v>45318</v>
      </c>
      <c r="C29" s="6">
        <v>2024</v>
      </c>
      <c r="D29" s="7" t="s">
        <v>112</v>
      </c>
      <c r="E29" s="6">
        <v>27</v>
      </c>
      <c r="F29" s="171"/>
      <c r="G29" s="171"/>
      <c r="H29" s="171"/>
      <c r="I29" s="173"/>
      <c r="J29" s="173">
        <v>0</v>
      </c>
      <c r="K29" s="173"/>
      <c r="L29" s="173">
        <v>0</v>
      </c>
      <c r="M29" s="173">
        <v>0</v>
      </c>
      <c r="N29" s="153"/>
      <c r="O29" s="173">
        <v>0</v>
      </c>
      <c r="P29" s="173">
        <v>0</v>
      </c>
      <c r="Q29" s="173">
        <v>0</v>
      </c>
      <c r="R29" s="153"/>
      <c r="S29" s="173">
        <v>10</v>
      </c>
      <c r="T29" s="173">
        <v>0</v>
      </c>
      <c r="U29" s="173">
        <v>0</v>
      </c>
      <c r="V29" s="173">
        <v>0</v>
      </c>
      <c r="W29" s="151">
        <v>0</v>
      </c>
      <c r="X29" s="141">
        <f t="shared" si="0"/>
        <v>0</v>
      </c>
      <c r="Y29" s="158">
        <f t="shared" si="1"/>
        <v>10</v>
      </c>
      <c r="Z29" s="159">
        <f t="shared" si="3"/>
        <v>356.17400000000021</v>
      </c>
      <c r="AA29" s="159">
        <f t="shared" si="4"/>
        <v>712.32875999999976</v>
      </c>
      <c r="AB29" s="159">
        <f t="shared" si="5"/>
        <v>1068.4931400000007</v>
      </c>
      <c r="AC29" s="160">
        <f t="shared" si="2"/>
        <v>300</v>
      </c>
    </row>
    <row r="30" spans="1:29" ht="15.75" customHeight="1" x14ac:dyDescent="0.2">
      <c r="A30">
        <v>28</v>
      </c>
      <c r="B30" s="161">
        <v>45319</v>
      </c>
      <c r="C30" s="6">
        <v>2024</v>
      </c>
      <c r="D30" s="7" t="s">
        <v>112</v>
      </c>
      <c r="E30" s="6">
        <v>28</v>
      </c>
      <c r="F30" s="171"/>
      <c r="G30" s="171"/>
      <c r="H30" s="171"/>
      <c r="I30" s="173"/>
      <c r="J30" s="173">
        <v>0</v>
      </c>
      <c r="K30" s="173"/>
      <c r="L30" s="173">
        <v>0</v>
      </c>
      <c r="M30" s="173">
        <v>0</v>
      </c>
      <c r="N30" s="153"/>
      <c r="O30" s="173">
        <v>0</v>
      </c>
      <c r="P30" s="173">
        <v>0</v>
      </c>
      <c r="Q30" s="173">
        <v>0</v>
      </c>
      <c r="R30" s="153"/>
      <c r="S30" s="173">
        <v>10</v>
      </c>
      <c r="T30" s="173">
        <v>0</v>
      </c>
      <c r="U30" s="173">
        <v>0</v>
      </c>
      <c r="V30" s="173">
        <v>0</v>
      </c>
      <c r="W30" s="151">
        <v>0</v>
      </c>
      <c r="X30" s="141">
        <f t="shared" si="0"/>
        <v>0</v>
      </c>
      <c r="Y30" s="158">
        <f t="shared" si="1"/>
        <v>10</v>
      </c>
      <c r="Z30" s="159">
        <f t="shared" si="3"/>
        <v>369.87300000000022</v>
      </c>
      <c r="AA30" s="159">
        <f t="shared" si="4"/>
        <v>739.72601999999972</v>
      </c>
      <c r="AB30" s="159">
        <f t="shared" si="5"/>
        <v>1109.5890300000008</v>
      </c>
      <c r="AC30" s="160">
        <f t="shared" si="2"/>
        <v>300</v>
      </c>
    </row>
    <row r="31" spans="1:29" ht="15.75" customHeight="1" x14ac:dyDescent="0.2">
      <c r="A31">
        <v>29</v>
      </c>
      <c r="B31" s="161">
        <v>45320</v>
      </c>
      <c r="C31" s="6">
        <v>2024</v>
      </c>
      <c r="D31" s="7" t="s">
        <v>112</v>
      </c>
      <c r="E31" s="6">
        <v>29</v>
      </c>
      <c r="F31" s="171"/>
      <c r="G31" s="171"/>
      <c r="H31" s="171"/>
      <c r="I31" s="173"/>
      <c r="J31" s="173">
        <v>0</v>
      </c>
      <c r="K31" s="173"/>
      <c r="L31" s="173">
        <v>0</v>
      </c>
      <c r="M31" s="173">
        <v>0</v>
      </c>
      <c r="N31" s="153"/>
      <c r="O31" s="173">
        <v>0</v>
      </c>
      <c r="P31" s="173">
        <v>0</v>
      </c>
      <c r="Q31" s="173">
        <v>0</v>
      </c>
      <c r="R31" s="153"/>
      <c r="S31" s="173">
        <v>10</v>
      </c>
      <c r="T31" s="173">
        <v>0</v>
      </c>
      <c r="U31" s="173">
        <v>0</v>
      </c>
      <c r="V31" s="173">
        <v>0</v>
      </c>
      <c r="W31" s="151">
        <v>0</v>
      </c>
      <c r="X31" s="141">
        <f t="shared" si="0"/>
        <v>0</v>
      </c>
      <c r="Y31" s="158">
        <f t="shared" si="1"/>
        <v>10</v>
      </c>
      <c r="Z31" s="159">
        <f t="shared" si="3"/>
        <v>383.57200000000023</v>
      </c>
      <c r="AA31" s="159">
        <f t="shared" si="4"/>
        <v>767.12327999999968</v>
      </c>
      <c r="AB31" s="159">
        <f t="shared" si="5"/>
        <v>1150.6849200000008</v>
      </c>
      <c r="AC31" s="160">
        <f t="shared" si="2"/>
        <v>300</v>
      </c>
    </row>
    <row r="32" spans="1:29" ht="15.75" customHeight="1" x14ac:dyDescent="0.2">
      <c r="A32">
        <v>30</v>
      </c>
      <c r="B32" s="161">
        <v>45321</v>
      </c>
      <c r="C32" s="6">
        <v>2024</v>
      </c>
      <c r="D32" s="7" t="s">
        <v>112</v>
      </c>
      <c r="E32" s="6">
        <v>30</v>
      </c>
      <c r="F32" s="171"/>
      <c r="G32" s="171"/>
      <c r="H32" s="171"/>
      <c r="I32" s="173"/>
      <c r="J32" s="173">
        <v>0</v>
      </c>
      <c r="K32" s="173"/>
      <c r="L32" s="173">
        <v>0</v>
      </c>
      <c r="M32" s="173">
        <v>0</v>
      </c>
      <c r="N32" s="153"/>
      <c r="O32" s="173">
        <v>0</v>
      </c>
      <c r="P32" s="173">
        <v>0</v>
      </c>
      <c r="Q32" s="173">
        <v>0</v>
      </c>
      <c r="R32" s="153"/>
      <c r="S32" s="173">
        <v>10</v>
      </c>
      <c r="T32" s="173">
        <v>0</v>
      </c>
      <c r="U32" s="173">
        <v>0</v>
      </c>
      <c r="V32" s="173">
        <v>0</v>
      </c>
      <c r="W32" s="151">
        <v>0</v>
      </c>
      <c r="X32" s="141">
        <f t="shared" si="0"/>
        <v>0</v>
      </c>
      <c r="Y32" s="158">
        <f t="shared" si="1"/>
        <v>10</v>
      </c>
      <c r="Z32" s="159">
        <f t="shared" si="3"/>
        <v>397.27100000000024</v>
      </c>
      <c r="AA32" s="159">
        <f t="shared" si="4"/>
        <v>794.52053999999964</v>
      </c>
      <c r="AB32" s="159">
        <f t="shared" si="5"/>
        <v>1191.7808100000009</v>
      </c>
      <c r="AC32" s="160">
        <f t="shared" si="2"/>
        <v>300</v>
      </c>
    </row>
    <row r="33" spans="1:29" s="167" customFormat="1" ht="15.75" customHeight="1" x14ac:dyDescent="0.2">
      <c r="A33" s="167">
        <v>31</v>
      </c>
      <c r="B33" s="168">
        <v>45322</v>
      </c>
      <c r="C33" s="169">
        <v>2024</v>
      </c>
      <c r="D33" s="170" t="s">
        <v>112</v>
      </c>
      <c r="E33" s="169">
        <v>31</v>
      </c>
      <c r="F33" s="172"/>
      <c r="G33" s="172"/>
      <c r="H33" s="172"/>
      <c r="J33" s="167">
        <v>0</v>
      </c>
      <c r="L33" s="167">
        <v>0</v>
      </c>
      <c r="M33" s="167">
        <v>0</v>
      </c>
      <c r="N33" s="174"/>
      <c r="O33" s="167">
        <v>0</v>
      </c>
      <c r="P33" s="167">
        <v>0</v>
      </c>
      <c r="Q33" s="167">
        <v>0</v>
      </c>
      <c r="R33" s="174"/>
      <c r="S33" s="167">
        <v>10</v>
      </c>
      <c r="T33" s="167">
        <v>0</v>
      </c>
      <c r="U33" s="167">
        <v>0</v>
      </c>
      <c r="V33" s="167">
        <v>0</v>
      </c>
      <c r="W33" s="175">
        <v>0</v>
      </c>
      <c r="X33" s="141">
        <f t="shared" si="0"/>
        <v>0</v>
      </c>
      <c r="Y33" s="158">
        <f t="shared" si="1"/>
        <v>10</v>
      </c>
      <c r="Z33" s="159">
        <f t="shared" si="3"/>
        <v>410.97000000000025</v>
      </c>
      <c r="AA33" s="159">
        <f t="shared" si="4"/>
        <v>821.9177999999996</v>
      </c>
      <c r="AB33" s="159">
        <f t="shared" si="5"/>
        <v>1232.8767000000009</v>
      </c>
      <c r="AC33" s="160">
        <f t="shared" si="2"/>
        <v>300</v>
      </c>
    </row>
    <row r="34" spans="1:29" ht="15.75" customHeight="1" x14ac:dyDescent="0.2">
      <c r="A34">
        <v>32</v>
      </c>
      <c r="B34" s="161">
        <v>45323</v>
      </c>
      <c r="C34" s="6">
        <v>2024</v>
      </c>
      <c r="D34" s="7" t="s">
        <v>115</v>
      </c>
      <c r="E34" s="6">
        <v>1</v>
      </c>
      <c r="F34">
        <v>350</v>
      </c>
      <c r="G34">
        <v>0</v>
      </c>
      <c r="H34">
        <v>10</v>
      </c>
      <c r="J34">
        <v>0</v>
      </c>
      <c r="L34">
        <v>0</v>
      </c>
      <c r="M34">
        <v>0</v>
      </c>
      <c r="N34">
        <v>40</v>
      </c>
      <c r="O34">
        <v>0</v>
      </c>
      <c r="P34">
        <v>0</v>
      </c>
      <c r="Q34">
        <v>0</v>
      </c>
      <c r="R34">
        <v>1700</v>
      </c>
      <c r="S34">
        <v>10</v>
      </c>
      <c r="T34">
        <v>0</v>
      </c>
      <c r="U34">
        <v>0</v>
      </c>
      <c r="V34">
        <v>0</v>
      </c>
      <c r="W34">
        <v>0</v>
      </c>
      <c r="X34" s="163">
        <f t="shared" si="0"/>
        <v>400</v>
      </c>
      <c r="Y34" s="164">
        <f t="shared" si="1"/>
        <v>1710</v>
      </c>
      <c r="Z34" s="165">
        <f t="shared" si="3"/>
        <v>424.66900000000027</v>
      </c>
      <c r="AA34" s="165">
        <f t="shared" si="4"/>
        <v>849.31505999999956</v>
      </c>
      <c r="AB34" s="165">
        <f t="shared" si="5"/>
        <v>1273.972590000001</v>
      </c>
      <c r="AC34" s="166">
        <f t="shared" si="2"/>
        <v>300</v>
      </c>
    </row>
    <row r="35" spans="1:29" ht="15.75" customHeight="1" x14ac:dyDescent="0.2">
      <c r="A35">
        <v>33</v>
      </c>
      <c r="B35" s="161">
        <v>45324</v>
      </c>
      <c r="C35" s="6">
        <v>2024</v>
      </c>
      <c r="D35" s="7" t="s">
        <v>115</v>
      </c>
      <c r="E35" s="6">
        <v>2</v>
      </c>
      <c r="F35" s="171"/>
      <c r="G35" s="171"/>
      <c r="H35" s="171"/>
      <c r="J35">
        <v>0</v>
      </c>
      <c r="L35">
        <v>0</v>
      </c>
      <c r="M35">
        <v>0</v>
      </c>
      <c r="N35" s="153"/>
      <c r="O35" s="173">
        <v>0</v>
      </c>
      <c r="P35" s="173">
        <v>0</v>
      </c>
      <c r="Q35" s="173">
        <v>0</v>
      </c>
      <c r="R35" s="153"/>
      <c r="S35">
        <v>10</v>
      </c>
      <c r="T35">
        <v>0</v>
      </c>
      <c r="U35">
        <v>0</v>
      </c>
      <c r="V35">
        <v>0</v>
      </c>
      <c r="W35">
        <v>0</v>
      </c>
      <c r="X35" s="141">
        <f t="shared" si="0"/>
        <v>0</v>
      </c>
      <c r="Y35" s="158">
        <f t="shared" si="1"/>
        <v>10</v>
      </c>
      <c r="Z35" s="159">
        <f t="shared" si="3"/>
        <v>438.36800000000028</v>
      </c>
      <c r="AA35" s="159">
        <f t="shared" si="4"/>
        <v>876.71231999999952</v>
      </c>
      <c r="AB35" s="159">
        <f t="shared" si="5"/>
        <v>1315.068480000001</v>
      </c>
      <c r="AC35" s="160">
        <f t="shared" si="2"/>
        <v>300</v>
      </c>
    </row>
    <row r="36" spans="1:29" ht="15.75" customHeight="1" x14ac:dyDescent="0.2">
      <c r="A36">
        <v>34</v>
      </c>
      <c r="B36" s="161">
        <v>45325</v>
      </c>
      <c r="C36" s="6">
        <v>2024</v>
      </c>
      <c r="D36" s="7" t="s">
        <v>115</v>
      </c>
      <c r="E36" s="6">
        <v>3</v>
      </c>
      <c r="F36" s="171"/>
      <c r="G36" s="171"/>
      <c r="H36" s="171"/>
      <c r="J36">
        <v>0</v>
      </c>
      <c r="L36">
        <v>0</v>
      </c>
      <c r="M36">
        <v>0</v>
      </c>
      <c r="N36" s="153"/>
      <c r="O36" s="173">
        <v>0</v>
      </c>
      <c r="P36" s="173">
        <v>0</v>
      </c>
      <c r="Q36" s="173">
        <v>0</v>
      </c>
      <c r="R36" s="153"/>
      <c r="S36">
        <v>10</v>
      </c>
      <c r="T36">
        <v>0</v>
      </c>
      <c r="U36">
        <v>0</v>
      </c>
      <c r="V36">
        <v>0</v>
      </c>
      <c r="W36">
        <v>0</v>
      </c>
      <c r="X36" s="141">
        <f t="shared" si="0"/>
        <v>0</v>
      </c>
      <c r="Y36" s="158">
        <f t="shared" si="1"/>
        <v>10</v>
      </c>
      <c r="Z36" s="159">
        <f t="shared" si="3"/>
        <v>452.06700000000029</v>
      </c>
      <c r="AA36" s="159">
        <f t="shared" si="4"/>
        <v>904.10957999999948</v>
      </c>
      <c r="AB36" s="159">
        <f t="shared" si="5"/>
        <v>1356.1643700000011</v>
      </c>
      <c r="AC36" s="160">
        <f t="shared" si="2"/>
        <v>300</v>
      </c>
    </row>
    <row r="37" spans="1:29" ht="15.75" customHeight="1" x14ac:dyDescent="0.2">
      <c r="A37">
        <v>35</v>
      </c>
      <c r="B37" s="161">
        <v>45326</v>
      </c>
      <c r="C37" s="6">
        <v>2024</v>
      </c>
      <c r="D37" s="7" t="s">
        <v>115</v>
      </c>
      <c r="E37" s="6">
        <v>4</v>
      </c>
      <c r="F37" s="171"/>
      <c r="G37" s="171"/>
      <c r="H37" s="171"/>
      <c r="J37">
        <v>0</v>
      </c>
      <c r="L37">
        <v>0</v>
      </c>
      <c r="M37">
        <v>0</v>
      </c>
      <c r="N37" s="153"/>
      <c r="O37" s="173">
        <v>0</v>
      </c>
      <c r="P37" s="173">
        <v>0</v>
      </c>
      <c r="Q37" s="173">
        <v>0</v>
      </c>
      <c r="R37" s="153"/>
      <c r="S37">
        <v>10</v>
      </c>
      <c r="T37">
        <v>0</v>
      </c>
      <c r="U37">
        <v>0</v>
      </c>
      <c r="V37">
        <v>0</v>
      </c>
      <c r="W37">
        <v>0</v>
      </c>
      <c r="X37" s="141">
        <f t="shared" si="0"/>
        <v>0</v>
      </c>
      <c r="Y37" s="158">
        <f t="shared" si="1"/>
        <v>10</v>
      </c>
      <c r="Z37" s="159">
        <f t="shared" si="3"/>
        <v>465.7660000000003</v>
      </c>
      <c r="AA37" s="159">
        <f t="shared" si="4"/>
        <v>931.50683999999944</v>
      </c>
      <c r="AB37" s="159">
        <f t="shared" si="5"/>
        <v>1397.2602600000012</v>
      </c>
      <c r="AC37" s="160">
        <f t="shared" si="2"/>
        <v>300</v>
      </c>
    </row>
    <row r="38" spans="1:29" ht="15.75" customHeight="1" x14ac:dyDescent="0.2">
      <c r="A38">
        <v>36</v>
      </c>
      <c r="B38" s="161">
        <v>45327</v>
      </c>
      <c r="C38" s="6">
        <v>2024</v>
      </c>
      <c r="D38" s="7" t="s">
        <v>115</v>
      </c>
      <c r="E38" s="6">
        <v>5</v>
      </c>
      <c r="F38" s="171"/>
      <c r="G38" s="171"/>
      <c r="H38" s="171"/>
      <c r="J38">
        <v>0</v>
      </c>
      <c r="L38">
        <v>0</v>
      </c>
      <c r="M38">
        <v>0</v>
      </c>
      <c r="N38" s="153"/>
      <c r="O38" s="173">
        <v>0</v>
      </c>
      <c r="P38" s="173">
        <v>0</v>
      </c>
      <c r="Q38" s="173">
        <v>0</v>
      </c>
      <c r="R38" s="153"/>
      <c r="S38">
        <v>10</v>
      </c>
      <c r="T38">
        <v>0</v>
      </c>
      <c r="U38">
        <v>0</v>
      </c>
      <c r="V38">
        <v>0</v>
      </c>
      <c r="W38">
        <v>0</v>
      </c>
      <c r="X38" s="141">
        <f t="shared" si="0"/>
        <v>0</v>
      </c>
      <c r="Y38" s="158">
        <f t="shared" si="1"/>
        <v>10</v>
      </c>
      <c r="Z38" s="159">
        <f t="shared" si="3"/>
        <v>479.46500000000032</v>
      </c>
      <c r="AA38" s="159">
        <f t="shared" si="4"/>
        <v>958.9040999999994</v>
      </c>
      <c r="AB38" s="159">
        <f t="shared" si="5"/>
        <v>1438.3561500000012</v>
      </c>
      <c r="AC38" s="160">
        <f t="shared" si="2"/>
        <v>300</v>
      </c>
    </row>
    <row r="39" spans="1:29" ht="15.75" customHeight="1" x14ac:dyDescent="0.2">
      <c r="A39">
        <v>37</v>
      </c>
      <c r="B39" s="161">
        <v>45328</v>
      </c>
      <c r="C39" s="6">
        <v>2024</v>
      </c>
      <c r="D39" s="7" t="s">
        <v>115</v>
      </c>
      <c r="E39" s="6">
        <v>6</v>
      </c>
      <c r="F39" s="171"/>
      <c r="G39" s="171"/>
      <c r="H39" s="171"/>
      <c r="J39">
        <v>0</v>
      </c>
      <c r="L39">
        <v>0</v>
      </c>
      <c r="M39">
        <v>0</v>
      </c>
      <c r="N39" s="153"/>
      <c r="O39" s="173">
        <v>0</v>
      </c>
      <c r="P39" s="173">
        <v>0</v>
      </c>
      <c r="Q39" s="173">
        <v>0</v>
      </c>
      <c r="R39" s="153"/>
      <c r="S39">
        <v>10</v>
      </c>
      <c r="T39">
        <v>0</v>
      </c>
      <c r="U39">
        <v>0</v>
      </c>
      <c r="V39">
        <v>0</v>
      </c>
      <c r="W39">
        <v>0</v>
      </c>
      <c r="X39" s="141">
        <f t="shared" si="0"/>
        <v>0</v>
      </c>
      <c r="Y39" s="158">
        <f t="shared" si="1"/>
        <v>10</v>
      </c>
      <c r="Z39" s="159">
        <f t="shared" si="3"/>
        <v>493.16400000000033</v>
      </c>
      <c r="AA39" s="159">
        <f t="shared" si="4"/>
        <v>986.30135999999936</v>
      </c>
      <c r="AB39" s="159">
        <f t="shared" si="5"/>
        <v>1479.4520400000013</v>
      </c>
      <c r="AC39" s="160">
        <f t="shared" si="2"/>
        <v>300</v>
      </c>
    </row>
    <row r="40" spans="1:29" ht="15.75" customHeight="1" x14ac:dyDescent="0.2">
      <c r="A40">
        <v>38</v>
      </c>
      <c r="B40" s="161">
        <v>45329</v>
      </c>
      <c r="C40" s="6">
        <v>2024</v>
      </c>
      <c r="D40" s="7" t="s">
        <v>115</v>
      </c>
      <c r="E40" s="6">
        <v>7</v>
      </c>
      <c r="F40" s="171"/>
      <c r="G40" s="171"/>
      <c r="H40" s="171"/>
      <c r="J40">
        <v>0</v>
      </c>
      <c r="L40">
        <v>0</v>
      </c>
      <c r="M40">
        <v>0</v>
      </c>
      <c r="N40" s="153"/>
      <c r="O40" s="173">
        <v>0</v>
      </c>
      <c r="P40" s="173">
        <v>0</v>
      </c>
      <c r="Q40" s="173">
        <v>0</v>
      </c>
      <c r="R40" s="153"/>
      <c r="S40">
        <v>10</v>
      </c>
      <c r="T40">
        <v>0</v>
      </c>
      <c r="U40">
        <v>0</v>
      </c>
      <c r="V40">
        <v>0</v>
      </c>
      <c r="W40">
        <v>0</v>
      </c>
      <c r="X40" s="141">
        <f t="shared" si="0"/>
        <v>0</v>
      </c>
      <c r="Y40" s="158">
        <f t="shared" si="1"/>
        <v>10</v>
      </c>
      <c r="Z40" s="159">
        <f t="shared" si="3"/>
        <v>506.86300000000034</v>
      </c>
      <c r="AA40" s="159">
        <f t="shared" si="4"/>
        <v>1013.6986199999993</v>
      </c>
      <c r="AB40" s="159">
        <f t="shared" si="5"/>
        <v>1520.5479300000013</v>
      </c>
      <c r="AC40" s="160">
        <f t="shared" si="2"/>
        <v>300</v>
      </c>
    </row>
    <row r="41" spans="1:29" ht="15.75" customHeight="1" x14ac:dyDescent="0.2">
      <c r="A41">
        <v>39</v>
      </c>
      <c r="B41" s="161">
        <v>45330</v>
      </c>
      <c r="C41" s="6">
        <v>2024</v>
      </c>
      <c r="D41" s="7" t="s">
        <v>115</v>
      </c>
      <c r="E41" s="6">
        <v>8</v>
      </c>
      <c r="F41" s="171"/>
      <c r="G41" s="171"/>
      <c r="H41" s="171"/>
      <c r="J41">
        <v>0</v>
      </c>
      <c r="L41">
        <v>0</v>
      </c>
      <c r="M41">
        <v>0</v>
      </c>
      <c r="N41" s="153"/>
      <c r="O41" s="173">
        <v>0</v>
      </c>
      <c r="P41" s="173">
        <v>0</v>
      </c>
      <c r="Q41" s="173">
        <v>0</v>
      </c>
      <c r="R41" s="153"/>
      <c r="S41">
        <v>10</v>
      </c>
      <c r="T41">
        <v>0</v>
      </c>
      <c r="U41">
        <v>0</v>
      </c>
      <c r="V41">
        <v>0</v>
      </c>
      <c r="W41">
        <v>0</v>
      </c>
      <c r="X41" s="141">
        <f t="shared" si="0"/>
        <v>0</v>
      </c>
      <c r="Y41" s="158">
        <f t="shared" si="1"/>
        <v>10</v>
      </c>
      <c r="Z41" s="159">
        <f t="shared" si="3"/>
        <v>520.56200000000035</v>
      </c>
      <c r="AA41" s="159">
        <f t="shared" si="4"/>
        <v>1041.0958799999994</v>
      </c>
      <c r="AB41" s="159">
        <f t="shared" si="5"/>
        <v>1561.6438200000014</v>
      </c>
      <c r="AC41" s="160">
        <f t="shared" si="2"/>
        <v>300</v>
      </c>
    </row>
    <row r="42" spans="1:29" ht="15.75" customHeight="1" x14ac:dyDescent="0.2">
      <c r="A42">
        <v>40</v>
      </c>
      <c r="B42" s="161">
        <v>45331</v>
      </c>
      <c r="C42" s="6">
        <v>2024</v>
      </c>
      <c r="D42" s="7" t="s">
        <v>115</v>
      </c>
      <c r="E42" s="6">
        <v>9</v>
      </c>
      <c r="F42" s="171"/>
      <c r="G42" s="171"/>
      <c r="H42" s="171"/>
      <c r="J42">
        <v>0</v>
      </c>
      <c r="L42">
        <v>0</v>
      </c>
      <c r="M42">
        <v>0</v>
      </c>
      <c r="N42" s="153"/>
      <c r="O42" s="173">
        <v>0</v>
      </c>
      <c r="P42" s="173">
        <v>0</v>
      </c>
      <c r="Q42" s="173">
        <v>0</v>
      </c>
      <c r="R42" s="153"/>
      <c r="S42">
        <v>10</v>
      </c>
      <c r="T42">
        <v>0</v>
      </c>
      <c r="U42">
        <v>0</v>
      </c>
      <c r="V42">
        <v>0</v>
      </c>
      <c r="W42">
        <v>0</v>
      </c>
      <c r="X42" s="141">
        <f t="shared" si="0"/>
        <v>0</v>
      </c>
      <c r="Y42" s="158">
        <f t="shared" si="1"/>
        <v>10</v>
      </c>
      <c r="Z42" s="159">
        <f t="shared" si="3"/>
        <v>534.26100000000031</v>
      </c>
      <c r="AA42" s="159">
        <f t="shared" si="4"/>
        <v>1068.4931399999994</v>
      </c>
      <c r="AB42" s="159">
        <f t="shared" si="5"/>
        <v>1602.7397100000014</v>
      </c>
      <c r="AC42" s="160">
        <f t="shared" si="2"/>
        <v>300</v>
      </c>
    </row>
    <row r="43" spans="1:29" ht="15.75" customHeight="1" x14ac:dyDescent="0.2">
      <c r="A43">
        <v>41</v>
      </c>
      <c r="B43" s="161">
        <v>45332</v>
      </c>
      <c r="C43" s="6">
        <v>2024</v>
      </c>
      <c r="D43" s="7" t="s">
        <v>115</v>
      </c>
      <c r="E43" s="6">
        <v>10</v>
      </c>
      <c r="F43" s="171"/>
      <c r="G43" s="171"/>
      <c r="H43" s="171"/>
      <c r="J43">
        <v>0</v>
      </c>
      <c r="L43">
        <v>0</v>
      </c>
      <c r="M43">
        <v>0</v>
      </c>
      <c r="N43" s="153"/>
      <c r="O43" s="173">
        <v>0</v>
      </c>
      <c r="P43" s="173">
        <v>0</v>
      </c>
      <c r="Q43" s="173">
        <v>0</v>
      </c>
      <c r="R43" s="153"/>
      <c r="S43">
        <v>10</v>
      </c>
      <c r="T43">
        <v>0</v>
      </c>
      <c r="U43">
        <v>0</v>
      </c>
      <c r="V43">
        <v>0</v>
      </c>
      <c r="W43">
        <v>0</v>
      </c>
      <c r="X43" s="141">
        <f t="shared" si="0"/>
        <v>0</v>
      </c>
      <c r="Y43" s="158">
        <f t="shared" si="1"/>
        <v>10</v>
      </c>
      <c r="Z43" s="159">
        <f t="shared" si="3"/>
        <v>547.96000000000026</v>
      </c>
      <c r="AA43" s="159">
        <f t="shared" si="4"/>
        <v>1095.8903999999993</v>
      </c>
      <c r="AB43" s="159">
        <f t="shared" si="5"/>
        <v>1643.8356000000015</v>
      </c>
      <c r="AC43" s="160">
        <f t="shared" si="2"/>
        <v>300</v>
      </c>
    </row>
    <row r="44" spans="1:29" ht="15.75" customHeight="1" x14ac:dyDescent="0.2">
      <c r="A44">
        <v>42</v>
      </c>
      <c r="B44" s="161">
        <v>45333</v>
      </c>
      <c r="C44" s="6">
        <v>2024</v>
      </c>
      <c r="D44" s="7" t="s">
        <v>115</v>
      </c>
      <c r="E44" s="6">
        <v>11</v>
      </c>
      <c r="F44" s="171"/>
      <c r="G44" s="171"/>
      <c r="H44" s="171"/>
      <c r="J44">
        <v>0</v>
      </c>
      <c r="L44">
        <v>0</v>
      </c>
      <c r="M44">
        <v>0</v>
      </c>
      <c r="N44" s="153"/>
      <c r="O44" s="173">
        <v>0</v>
      </c>
      <c r="P44" s="173">
        <v>0</v>
      </c>
      <c r="Q44" s="173">
        <v>0</v>
      </c>
      <c r="R44" s="153"/>
      <c r="S44">
        <v>10</v>
      </c>
      <c r="T44">
        <v>0</v>
      </c>
      <c r="U44">
        <v>0</v>
      </c>
      <c r="V44">
        <v>0</v>
      </c>
      <c r="W44">
        <v>0</v>
      </c>
      <c r="X44" s="141">
        <f t="shared" si="0"/>
        <v>0</v>
      </c>
      <c r="Y44" s="158">
        <f t="shared" si="1"/>
        <v>10</v>
      </c>
      <c r="Z44" s="159">
        <f t="shared" si="3"/>
        <v>561.65900000000022</v>
      </c>
      <c r="AA44" s="159">
        <f t="shared" si="4"/>
        <v>1123.2876599999993</v>
      </c>
      <c r="AB44" s="159">
        <f t="shared" si="5"/>
        <v>1684.9314900000015</v>
      </c>
      <c r="AC44" s="160">
        <f t="shared" si="2"/>
        <v>300</v>
      </c>
    </row>
    <row r="45" spans="1:29" ht="15.75" customHeight="1" x14ac:dyDescent="0.2">
      <c r="A45">
        <v>43</v>
      </c>
      <c r="B45" s="161">
        <v>45334</v>
      </c>
      <c r="C45" s="6">
        <v>2024</v>
      </c>
      <c r="D45" s="7" t="s">
        <v>115</v>
      </c>
      <c r="E45" s="6">
        <v>12</v>
      </c>
      <c r="F45" s="171"/>
      <c r="G45" s="171"/>
      <c r="H45" s="171"/>
      <c r="J45">
        <v>0</v>
      </c>
      <c r="L45">
        <v>0</v>
      </c>
      <c r="M45">
        <v>0</v>
      </c>
      <c r="N45" s="153"/>
      <c r="O45" s="173">
        <v>0</v>
      </c>
      <c r="P45" s="173">
        <v>0</v>
      </c>
      <c r="Q45" s="173">
        <v>0</v>
      </c>
      <c r="R45" s="153"/>
      <c r="S45">
        <v>10</v>
      </c>
      <c r="T45">
        <v>0</v>
      </c>
      <c r="U45">
        <v>0</v>
      </c>
      <c r="V45">
        <v>0</v>
      </c>
      <c r="W45">
        <v>0</v>
      </c>
      <c r="X45" s="141">
        <f t="shared" si="0"/>
        <v>0</v>
      </c>
      <c r="Y45" s="158">
        <f t="shared" si="1"/>
        <v>10</v>
      </c>
      <c r="Z45" s="159">
        <f t="shared" si="3"/>
        <v>575.35800000000017</v>
      </c>
      <c r="AA45" s="159">
        <f t="shared" si="4"/>
        <v>1150.6849199999992</v>
      </c>
      <c r="AB45" s="159">
        <f t="shared" si="5"/>
        <v>1726.0273800000016</v>
      </c>
      <c r="AC45" s="160">
        <f t="shared" si="2"/>
        <v>300</v>
      </c>
    </row>
    <row r="46" spans="1:29" ht="15.75" customHeight="1" x14ac:dyDescent="0.2">
      <c r="A46">
        <v>44</v>
      </c>
      <c r="B46" s="161">
        <v>45335</v>
      </c>
      <c r="C46" s="6">
        <v>2024</v>
      </c>
      <c r="D46" s="7" t="s">
        <v>115</v>
      </c>
      <c r="E46" s="6">
        <v>13</v>
      </c>
      <c r="F46" s="171"/>
      <c r="G46" s="171"/>
      <c r="H46" s="171"/>
      <c r="J46">
        <v>0</v>
      </c>
      <c r="L46">
        <v>0</v>
      </c>
      <c r="M46">
        <v>0</v>
      </c>
      <c r="N46" s="153"/>
      <c r="O46" s="173">
        <v>0</v>
      </c>
      <c r="P46" s="173">
        <v>0</v>
      </c>
      <c r="Q46" s="173">
        <v>0</v>
      </c>
      <c r="R46" s="153"/>
      <c r="S46">
        <v>10</v>
      </c>
      <c r="T46">
        <v>0</v>
      </c>
      <c r="U46">
        <v>0</v>
      </c>
      <c r="V46">
        <v>0</v>
      </c>
      <c r="W46">
        <v>0</v>
      </c>
      <c r="X46" s="141">
        <f t="shared" si="0"/>
        <v>0</v>
      </c>
      <c r="Y46" s="158">
        <f t="shared" si="1"/>
        <v>10</v>
      </c>
      <c r="Z46" s="159">
        <f t="shared" si="3"/>
        <v>589.05700000000013</v>
      </c>
      <c r="AA46" s="159">
        <f t="shared" si="4"/>
        <v>1178.0821799999992</v>
      </c>
      <c r="AB46" s="159">
        <f t="shared" si="5"/>
        <v>1767.1232700000016</v>
      </c>
      <c r="AC46" s="160">
        <f t="shared" si="2"/>
        <v>300</v>
      </c>
    </row>
    <row r="47" spans="1:29" ht="15.75" customHeight="1" x14ac:dyDescent="0.2">
      <c r="A47">
        <v>45</v>
      </c>
      <c r="B47" s="161">
        <v>45336</v>
      </c>
      <c r="C47" s="6">
        <v>2024</v>
      </c>
      <c r="D47" s="7" t="s">
        <v>115</v>
      </c>
      <c r="E47" s="6">
        <v>14</v>
      </c>
      <c r="F47" s="171"/>
      <c r="G47" s="171"/>
      <c r="H47" s="171"/>
      <c r="J47">
        <v>0</v>
      </c>
      <c r="L47">
        <v>0</v>
      </c>
      <c r="M47">
        <v>0</v>
      </c>
      <c r="N47" s="153"/>
      <c r="O47" s="173">
        <v>0</v>
      </c>
      <c r="P47" s="173">
        <v>0</v>
      </c>
      <c r="Q47" s="173">
        <v>0</v>
      </c>
      <c r="R47" s="153"/>
      <c r="S47">
        <v>10</v>
      </c>
      <c r="T47">
        <v>0</v>
      </c>
      <c r="U47">
        <v>0</v>
      </c>
      <c r="V47">
        <v>0</v>
      </c>
      <c r="W47">
        <v>0</v>
      </c>
      <c r="X47" s="141">
        <f t="shared" si="0"/>
        <v>0</v>
      </c>
      <c r="Y47" s="158">
        <f t="shared" si="1"/>
        <v>10</v>
      </c>
      <c r="Z47" s="159">
        <f t="shared" si="3"/>
        <v>602.75600000000009</v>
      </c>
      <c r="AA47" s="159">
        <f t="shared" si="4"/>
        <v>1205.4794399999992</v>
      </c>
      <c r="AB47" s="159">
        <f t="shared" si="5"/>
        <v>1808.2191600000017</v>
      </c>
      <c r="AC47" s="160">
        <f t="shared" si="2"/>
        <v>300</v>
      </c>
    </row>
    <row r="48" spans="1:29" ht="15.75" customHeight="1" x14ac:dyDescent="0.2">
      <c r="A48">
        <v>46</v>
      </c>
      <c r="B48" s="161">
        <v>45337</v>
      </c>
      <c r="C48" s="6">
        <v>2024</v>
      </c>
      <c r="D48" s="7" t="s">
        <v>115</v>
      </c>
      <c r="E48" s="6">
        <v>15</v>
      </c>
      <c r="F48" s="171"/>
      <c r="G48" s="171"/>
      <c r="H48" s="171"/>
      <c r="J48">
        <v>0</v>
      </c>
      <c r="L48">
        <v>0</v>
      </c>
      <c r="M48">
        <v>0</v>
      </c>
      <c r="N48" s="153"/>
      <c r="O48" s="173">
        <v>0</v>
      </c>
      <c r="P48" s="173">
        <v>0</v>
      </c>
      <c r="Q48" s="173">
        <v>0</v>
      </c>
      <c r="R48" s="153"/>
      <c r="S48">
        <v>10</v>
      </c>
      <c r="T48">
        <v>0</v>
      </c>
      <c r="U48">
        <v>0</v>
      </c>
      <c r="V48">
        <v>0</v>
      </c>
      <c r="W48">
        <v>0</v>
      </c>
      <c r="X48" s="141">
        <f t="shared" si="0"/>
        <v>0</v>
      </c>
      <c r="Y48" s="158">
        <f t="shared" si="1"/>
        <v>10</v>
      </c>
      <c r="Z48" s="159">
        <f t="shared" si="3"/>
        <v>616.45500000000004</v>
      </c>
      <c r="AA48" s="159">
        <f t="shared" si="4"/>
        <v>1232.8766999999991</v>
      </c>
      <c r="AB48" s="159">
        <f t="shared" si="5"/>
        <v>1849.3150500000017</v>
      </c>
      <c r="AC48" s="160">
        <f t="shared" si="2"/>
        <v>300</v>
      </c>
    </row>
    <row r="49" spans="1:29" ht="15.75" customHeight="1" x14ac:dyDescent="0.2">
      <c r="A49">
        <v>47</v>
      </c>
      <c r="B49" s="161">
        <v>45338</v>
      </c>
      <c r="C49" s="6">
        <v>2024</v>
      </c>
      <c r="D49" s="7" t="s">
        <v>115</v>
      </c>
      <c r="E49" s="6">
        <v>16</v>
      </c>
      <c r="F49" s="171"/>
      <c r="G49" s="171"/>
      <c r="H49" s="171"/>
      <c r="J49">
        <v>0</v>
      </c>
      <c r="L49">
        <v>0</v>
      </c>
      <c r="M49">
        <v>0</v>
      </c>
      <c r="N49" s="153"/>
      <c r="O49" s="173">
        <v>0</v>
      </c>
      <c r="P49" s="173">
        <v>0</v>
      </c>
      <c r="Q49" s="173">
        <v>0</v>
      </c>
      <c r="R49" s="153"/>
      <c r="S49">
        <v>10</v>
      </c>
      <c r="T49">
        <v>0</v>
      </c>
      <c r="U49">
        <v>0</v>
      </c>
      <c r="V49">
        <v>0</v>
      </c>
      <c r="W49">
        <v>0</v>
      </c>
      <c r="X49" s="141">
        <f t="shared" si="0"/>
        <v>0</v>
      </c>
      <c r="Y49" s="158">
        <f t="shared" si="1"/>
        <v>10</v>
      </c>
      <c r="Z49" s="159">
        <f t="shared" si="3"/>
        <v>630.154</v>
      </c>
      <c r="AA49" s="159">
        <f t="shared" si="4"/>
        <v>1260.2739599999991</v>
      </c>
      <c r="AB49" s="159">
        <f t="shared" si="5"/>
        <v>1890.4109400000018</v>
      </c>
      <c r="AC49" s="160">
        <f t="shared" si="2"/>
        <v>300</v>
      </c>
    </row>
    <row r="50" spans="1:29" ht="15.75" customHeight="1" x14ac:dyDescent="0.2">
      <c r="A50">
        <v>48</v>
      </c>
      <c r="B50" s="161">
        <v>45339</v>
      </c>
      <c r="C50" s="6">
        <v>2024</v>
      </c>
      <c r="D50" s="7" t="s">
        <v>115</v>
      </c>
      <c r="E50" s="6">
        <v>17</v>
      </c>
      <c r="F50" s="171"/>
      <c r="G50" s="171"/>
      <c r="H50" s="171"/>
      <c r="J50">
        <v>0</v>
      </c>
      <c r="L50">
        <v>0</v>
      </c>
      <c r="M50">
        <v>0</v>
      </c>
      <c r="N50" s="153"/>
      <c r="O50" s="173">
        <v>0</v>
      </c>
      <c r="P50" s="173">
        <v>0</v>
      </c>
      <c r="Q50" s="173">
        <v>0</v>
      </c>
      <c r="R50" s="153"/>
      <c r="S50">
        <v>10</v>
      </c>
      <c r="T50">
        <v>0</v>
      </c>
      <c r="U50">
        <v>0</v>
      </c>
      <c r="V50">
        <v>0</v>
      </c>
      <c r="W50">
        <v>0</v>
      </c>
      <c r="X50" s="141">
        <f t="shared" si="0"/>
        <v>0</v>
      </c>
      <c r="Y50" s="158">
        <f t="shared" si="1"/>
        <v>10</v>
      </c>
      <c r="Z50" s="159">
        <f t="shared" si="3"/>
        <v>643.85299999999995</v>
      </c>
      <c r="AA50" s="159">
        <f t="shared" si="4"/>
        <v>1287.671219999999</v>
      </c>
      <c r="AB50" s="159">
        <f t="shared" si="5"/>
        <v>1931.5068300000019</v>
      </c>
      <c r="AC50" s="160">
        <f t="shared" si="2"/>
        <v>300</v>
      </c>
    </row>
    <row r="51" spans="1:29" ht="15.75" customHeight="1" x14ac:dyDescent="0.2">
      <c r="A51">
        <v>49</v>
      </c>
      <c r="B51" s="161">
        <v>45340</v>
      </c>
      <c r="C51" s="6">
        <v>2024</v>
      </c>
      <c r="D51" s="7" t="s">
        <v>115</v>
      </c>
      <c r="E51" s="6">
        <v>18</v>
      </c>
      <c r="F51" s="171"/>
      <c r="G51" s="171"/>
      <c r="H51" s="171"/>
      <c r="J51">
        <v>0</v>
      </c>
      <c r="L51">
        <v>0</v>
      </c>
      <c r="M51">
        <v>0</v>
      </c>
      <c r="N51" s="153"/>
      <c r="O51" s="173">
        <v>0</v>
      </c>
      <c r="P51" s="173">
        <v>0</v>
      </c>
      <c r="Q51" s="173">
        <v>0</v>
      </c>
      <c r="R51" s="153"/>
      <c r="S51">
        <v>10</v>
      </c>
      <c r="T51">
        <v>0</v>
      </c>
      <c r="U51">
        <v>0</v>
      </c>
      <c r="V51">
        <v>0</v>
      </c>
      <c r="W51">
        <v>0</v>
      </c>
      <c r="X51" s="141">
        <f t="shared" si="0"/>
        <v>0</v>
      </c>
      <c r="Y51" s="158">
        <f t="shared" si="1"/>
        <v>10</v>
      </c>
      <c r="Z51" s="159">
        <f t="shared" si="3"/>
        <v>657.55199999999991</v>
      </c>
      <c r="AA51" s="159">
        <f t="shared" si="4"/>
        <v>1315.068479999999</v>
      </c>
      <c r="AB51" s="159">
        <f t="shared" si="5"/>
        <v>1972.6027200000019</v>
      </c>
      <c r="AC51" s="160">
        <f t="shared" si="2"/>
        <v>300</v>
      </c>
    </row>
    <row r="52" spans="1:29" ht="15.75" customHeight="1" x14ac:dyDescent="0.2">
      <c r="A52">
        <v>50</v>
      </c>
      <c r="B52" s="161">
        <v>45341</v>
      </c>
      <c r="C52" s="6">
        <v>2024</v>
      </c>
      <c r="D52" s="7" t="s">
        <v>115</v>
      </c>
      <c r="E52" s="6">
        <v>19</v>
      </c>
      <c r="F52" s="171"/>
      <c r="G52" s="171"/>
      <c r="H52" s="171"/>
      <c r="J52">
        <v>0</v>
      </c>
      <c r="L52">
        <v>0</v>
      </c>
      <c r="M52">
        <v>0</v>
      </c>
      <c r="N52" s="153"/>
      <c r="O52" s="173">
        <v>0</v>
      </c>
      <c r="P52" s="173">
        <v>0</v>
      </c>
      <c r="Q52" s="173">
        <v>0</v>
      </c>
      <c r="R52" s="153"/>
      <c r="S52">
        <v>10</v>
      </c>
      <c r="T52">
        <v>0</v>
      </c>
      <c r="U52">
        <v>0</v>
      </c>
      <c r="V52">
        <v>0</v>
      </c>
      <c r="W52">
        <v>0</v>
      </c>
      <c r="X52" s="141">
        <f t="shared" si="0"/>
        <v>0</v>
      </c>
      <c r="Y52" s="158">
        <f t="shared" si="1"/>
        <v>10</v>
      </c>
      <c r="Z52" s="159">
        <f t="shared" si="3"/>
        <v>671.25099999999986</v>
      </c>
      <c r="AA52" s="159">
        <f t="shared" si="4"/>
        <v>1342.465739999999</v>
      </c>
      <c r="AB52" s="159">
        <f t="shared" si="5"/>
        <v>2013.698610000002</v>
      </c>
      <c r="AC52" s="160">
        <f t="shared" si="2"/>
        <v>300</v>
      </c>
    </row>
    <row r="53" spans="1:29" ht="15.75" customHeight="1" x14ac:dyDescent="0.2">
      <c r="A53">
        <v>51</v>
      </c>
      <c r="B53" s="161">
        <v>45342</v>
      </c>
      <c r="C53" s="6">
        <v>2024</v>
      </c>
      <c r="D53" s="7" t="s">
        <v>115</v>
      </c>
      <c r="E53" s="6">
        <v>20</v>
      </c>
      <c r="F53" s="171"/>
      <c r="G53" s="171"/>
      <c r="H53" s="171"/>
      <c r="J53">
        <v>0</v>
      </c>
      <c r="L53">
        <v>0</v>
      </c>
      <c r="M53">
        <v>0</v>
      </c>
      <c r="N53" s="153"/>
      <c r="O53" s="173">
        <v>0</v>
      </c>
      <c r="P53" s="173">
        <v>0</v>
      </c>
      <c r="Q53" s="173">
        <v>0</v>
      </c>
      <c r="R53" s="153"/>
      <c r="S53">
        <v>10</v>
      </c>
      <c r="T53">
        <v>0</v>
      </c>
      <c r="U53">
        <v>0</v>
      </c>
      <c r="V53">
        <v>0</v>
      </c>
      <c r="W53">
        <v>0</v>
      </c>
      <c r="X53" s="141">
        <f t="shared" si="0"/>
        <v>0</v>
      </c>
      <c r="Y53" s="158">
        <f t="shared" si="1"/>
        <v>10</v>
      </c>
      <c r="Z53" s="159">
        <f t="shared" si="3"/>
        <v>684.94999999999982</v>
      </c>
      <c r="AA53" s="159">
        <f t="shared" si="4"/>
        <v>1369.8629999999989</v>
      </c>
      <c r="AB53" s="159">
        <f t="shared" si="5"/>
        <v>2054.7945000000018</v>
      </c>
      <c r="AC53" s="160">
        <f t="shared" si="2"/>
        <v>300</v>
      </c>
    </row>
    <row r="54" spans="1:29" ht="15.75" customHeight="1" x14ac:dyDescent="0.2">
      <c r="A54">
        <v>52</v>
      </c>
      <c r="B54" s="161">
        <v>45343</v>
      </c>
      <c r="C54" s="6">
        <v>2024</v>
      </c>
      <c r="D54" s="7" t="s">
        <v>115</v>
      </c>
      <c r="E54" s="6">
        <v>21</v>
      </c>
      <c r="F54" s="171"/>
      <c r="G54" s="171"/>
      <c r="H54" s="171"/>
      <c r="J54">
        <v>0</v>
      </c>
      <c r="L54">
        <v>0</v>
      </c>
      <c r="M54">
        <v>0</v>
      </c>
      <c r="N54" s="153"/>
      <c r="O54" s="173">
        <v>0</v>
      </c>
      <c r="P54" s="173">
        <v>0</v>
      </c>
      <c r="Q54" s="173">
        <v>0</v>
      </c>
      <c r="R54" s="153"/>
      <c r="S54">
        <v>10</v>
      </c>
      <c r="T54">
        <v>0</v>
      </c>
      <c r="U54">
        <v>0</v>
      </c>
      <c r="V54">
        <v>0</v>
      </c>
      <c r="W54">
        <v>0</v>
      </c>
      <c r="X54" s="141">
        <f t="shared" si="0"/>
        <v>0</v>
      </c>
      <c r="Y54" s="158">
        <f t="shared" si="1"/>
        <v>10</v>
      </c>
      <c r="Z54" s="159">
        <f t="shared" si="3"/>
        <v>698.64899999999977</v>
      </c>
      <c r="AA54" s="159">
        <f t="shared" si="4"/>
        <v>1397.2602599999989</v>
      </c>
      <c r="AB54" s="159">
        <f t="shared" si="5"/>
        <v>2095.8903900000018</v>
      </c>
      <c r="AC54" s="160">
        <f t="shared" si="2"/>
        <v>300</v>
      </c>
    </row>
    <row r="55" spans="1:29" ht="15.75" customHeight="1" x14ac:dyDescent="0.2">
      <c r="A55">
        <v>53</v>
      </c>
      <c r="B55" s="161">
        <v>45344</v>
      </c>
      <c r="C55" s="6">
        <v>2024</v>
      </c>
      <c r="D55" s="7" t="s">
        <v>115</v>
      </c>
      <c r="E55" s="6">
        <v>22</v>
      </c>
      <c r="F55" s="171"/>
      <c r="G55" s="171"/>
      <c r="H55" s="171"/>
      <c r="J55">
        <v>0</v>
      </c>
      <c r="L55">
        <v>0</v>
      </c>
      <c r="M55">
        <v>0</v>
      </c>
      <c r="N55" s="153"/>
      <c r="O55" s="173">
        <v>0</v>
      </c>
      <c r="P55" s="173">
        <v>0</v>
      </c>
      <c r="Q55" s="173">
        <v>0</v>
      </c>
      <c r="R55" s="153"/>
      <c r="S55">
        <v>10</v>
      </c>
      <c r="T55">
        <v>0</v>
      </c>
      <c r="U55">
        <v>0</v>
      </c>
      <c r="V55">
        <v>0</v>
      </c>
      <c r="W55">
        <v>0</v>
      </c>
      <c r="X55" s="141">
        <f t="shared" si="0"/>
        <v>0</v>
      </c>
      <c r="Y55" s="158">
        <f t="shared" si="1"/>
        <v>10</v>
      </c>
      <c r="Z55" s="159">
        <f t="shared" si="3"/>
        <v>712.34799999999973</v>
      </c>
      <c r="AA55" s="159">
        <f t="shared" si="4"/>
        <v>1424.6575199999988</v>
      </c>
      <c r="AB55" s="159">
        <f t="shared" si="5"/>
        <v>2136.9862800000019</v>
      </c>
      <c r="AC55" s="160">
        <f t="shared" si="2"/>
        <v>300</v>
      </c>
    </row>
    <row r="56" spans="1:29" ht="15.75" customHeight="1" x14ac:dyDescent="0.2">
      <c r="A56">
        <v>54</v>
      </c>
      <c r="B56" s="161">
        <v>45345</v>
      </c>
      <c r="C56" s="6">
        <v>2024</v>
      </c>
      <c r="D56" s="7" t="s">
        <v>115</v>
      </c>
      <c r="E56" s="6">
        <v>23</v>
      </c>
      <c r="F56" s="171"/>
      <c r="G56" s="171"/>
      <c r="H56" s="171"/>
      <c r="J56">
        <v>0</v>
      </c>
      <c r="L56">
        <v>0</v>
      </c>
      <c r="M56">
        <v>0</v>
      </c>
      <c r="N56" s="153"/>
      <c r="O56" s="173">
        <v>0</v>
      </c>
      <c r="P56" s="173">
        <v>0</v>
      </c>
      <c r="Q56" s="173">
        <v>0</v>
      </c>
      <c r="R56" s="153"/>
      <c r="S56">
        <v>10</v>
      </c>
      <c r="T56">
        <v>0</v>
      </c>
      <c r="U56">
        <v>0</v>
      </c>
      <c r="V56">
        <v>0</v>
      </c>
      <c r="W56">
        <v>0</v>
      </c>
      <c r="X56" s="141">
        <f t="shared" si="0"/>
        <v>0</v>
      </c>
      <c r="Y56" s="158">
        <f t="shared" si="1"/>
        <v>10</v>
      </c>
      <c r="Z56" s="159">
        <f t="shared" si="3"/>
        <v>726.04699999999968</v>
      </c>
      <c r="AA56" s="159">
        <f t="shared" si="4"/>
        <v>1452.0547799999988</v>
      </c>
      <c r="AB56" s="159">
        <f t="shared" si="5"/>
        <v>2178.082170000002</v>
      </c>
      <c r="AC56" s="160">
        <f t="shared" si="2"/>
        <v>300</v>
      </c>
    </row>
    <row r="57" spans="1:29" ht="15.75" customHeight="1" x14ac:dyDescent="0.2">
      <c r="A57">
        <v>55</v>
      </c>
      <c r="B57" s="161">
        <v>45346</v>
      </c>
      <c r="C57" s="6">
        <v>2024</v>
      </c>
      <c r="D57" s="7" t="s">
        <v>115</v>
      </c>
      <c r="E57" s="6">
        <v>24</v>
      </c>
      <c r="F57" s="171"/>
      <c r="G57" s="171"/>
      <c r="H57" s="171"/>
      <c r="J57">
        <v>0</v>
      </c>
      <c r="L57">
        <v>0</v>
      </c>
      <c r="M57">
        <v>0</v>
      </c>
      <c r="N57" s="153"/>
      <c r="O57" s="173">
        <v>0</v>
      </c>
      <c r="P57" s="173">
        <v>0</v>
      </c>
      <c r="Q57" s="173">
        <v>0</v>
      </c>
      <c r="R57" s="153"/>
      <c r="S57">
        <v>10</v>
      </c>
      <c r="T57">
        <v>0</v>
      </c>
      <c r="U57">
        <v>0</v>
      </c>
      <c r="V57">
        <v>0</v>
      </c>
      <c r="W57">
        <v>0</v>
      </c>
      <c r="X57" s="141">
        <f t="shared" si="0"/>
        <v>0</v>
      </c>
      <c r="Y57" s="158">
        <f t="shared" si="1"/>
        <v>10</v>
      </c>
      <c r="Z57" s="159">
        <f t="shared" si="3"/>
        <v>739.74599999999964</v>
      </c>
      <c r="AA57" s="159">
        <f t="shared" si="4"/>
        <v>1479.4520399999988</v>
      </c>
      <c r="AB57" s="159">
        <f t="shared" si="5"/>
        <v>2219.178060000002</v>
      </c>
      <c r="AC57" s="160">
        <f t="shared" si="2"/>
        <v>300</v>
      </c>
    </row>
    <row r="58" spans="1:29" ht="15.75" customHeight="1" x14ac:dyDescent="0.2">
      <c r="A58">
        <v>56</v>
      </c>
      <c r="B58" s="161">
        <v>45347</v>
      </c>
      <c r="C58" s="6">
        <v>2024</v>
      </c>
      <c r="D58" s="7" t="s">
        <v>115</v>
      </c>
      <c r="E58" s="6">
        <v>25</v>
      </c>
      <c r="F58" s="171"/>
      <c r="G58" s="171"/>
      <c r="H58" s="171"/>
      <c r="J58">
        <v>0</v>
      </c>
      <c r="L58">
        <v>0</v>
      </c>
      <c r="M58">
        <v>0</v>
      </c>
      <c r="N58" s="153"/>
      <c r="O58" s="173">
        <v>0</v>
      </c>
      <c r="P58" s="173">
        <v>0</v>
      </c>
      <c r="Q58" s="173">
        <v>0</v>
      </c>
      <c r="R58" s="153"/>
      <c r="S58">
        <v>10</v>
      </c>
      <c r="T58">
        <v>0</v>
      </c>
      <c r="U58">
        <v>0</v>
      </c>
      <c r="V58">
        <v>0</v>
      </c>
      <c r="W58">
        <v>0</v>
      </c>
      <c r="X58" s="141">
        <f t="shared" si="0"/>
        <v>0</v>
      </c>
      <c r="Y58" s="158">
        <f t="shared" si="1"/>
        <v>10</v>
      </c>
      <c r="Z58" s="159">
        <f t="shared" si="3"/>
        <v>753.4449999999996</v>
      </c>
      <c r="AA58" s="159">
        <f t="shared" si="4"/>
        <v>1506.8492999999987</v>
      </c>
      <c r="AB58" s="159">
        <f t="shared" si="5"/>
        <v>2260.2739500000021</v>
      </c>
      <c r="AC58" s="160">
        <f t="shared" si="2"/>
        <v>300</v>
      </c>
    </row>
    <row r="59" spans="1:29" ht="15.75" customHeight="1" x14ac:dyDescent="0.2">
      <c r="A59">
        <v>57</v>
      </c>
      <c r="B59" s="161">
        <v>45348</v>
      </c>
      <c r="C59" s="6">
        <v>2024</v>
      </c>
      <c r="D59" s="7" t="s">
        <v>115</v>
      </c>
      <c r="E59" s="6">
        <v>26</v>
      </c>
      <c r="F59" s="171"/>
      <c r="G59" s="171"/>
      <c r="H59" s="171"/>
      <c r="J59">
        <v>0</v>
      </c>
      <c r="L59">
        <v>0</v>
      </c>
      <c r="M59">
        <v>0</v>
      </c>
      <c r="N59" s="153"/>
      <c r="O59" s="173">
        <v>0</v>
      </c>
      <c r="P59" s="173">
        <v>0</v>
      </c>
      <c r="Q59" s="173">
        <v>0</v>
      </c>
      <c r="R59" s="153"/>
      <c r="S59">
        <v>10</v>
      </c>
      <c r="T59">
        <v>0</v>
      </c>
      <c r="U59">
        <v>0</v>
      </c>
      <c r="V59">
        <v>0</v>
      </c>
      <c r="W59">
        <v>0</v>
      </c>
      <c r="X59" s="141">
        <f t="shared" si="0"/>
        <v>0</v>
      </c>
      <c r="Y59" s="158">
        <f t="shared" si="1"/>
        <v>10</v>
      </c>
      <c r="Z59" s="159">
        <f t="shared" si="3"/>
        <v>767.14399999999955</v>
      </c>
      <c r="AA59" s="159">
        <f t="shared" si="4"/>
        <v>1534.2465599999987</v>
      </c>
      <c r="AB59" s="159">
        <f t="shared" si="5"/>
        <v>2301.3698400000021</v>
      </c>
      <c r="AC59" s="160">
        <f t="shared" si="2"/>
        <v>300</v>
      </c>
    </row>
    <row r="60" spans="1:29" ht="15.75" customHeight="1" x14ac:dyDescent="0.2">
      <c r="A60">
        <v>58</v>
      </c>
      <c r="B60" s="161">
        <v>45349</v>
      </c>
      <c r="C60" s="6">
        <v>2024</v>
      </c>
      <c r="D60" s="7" t="s">
        <v>115</v>
      </c>
      <c r="E60" s="6">
        <v>27</v>
      </c>
      <c r="F60" s="171"/>
      <c r="G60" s="171"/>
      <c r="H60" s="171"/>
      <c r="J60">
        <v>0</v>
      </c>
      <c r="L60">
        <v>0</v>
      </c>
      <c r="M60">
        <v>0</v>
      </c>
      <c r="N60" s="153"/>
      <c r="O60" s="173">
        <v>0</v>
      </c>
      <c r="P60" s="173">
        <v>0</v>
      </c>
      <c r="Q60" s="173">
        <v>0</v>
      </c>
      <c r="R60" s="153"/>
      <c r="S60">
        <v>10</v>
      </c>
      <c r="T60">
        <v>0</v>
      </c>
      <c r="U60">
        <v>0</v>
      </c>
      <c r="V60">
        <v>0</v>
      </c>
      <c r="W60">
        <v>0</v>
      </c>
      <c r="X60" s="141">
        <f t="shared" si="0"/>
        <v>0</v>
      </c>
      <c r="Y60" s="158">
        <f t="shared" si="1"/>
        <v>10</v>
      </c>
      <c r="Z60" s="159">
        <f t="shared" si="3"/>
        <v>780.84299999999951</v>
      </c>
      <c r="AA60" s="159">
        <f t="shared" si="4"/>
        <v>1561.6438199999986</v>
      </c>
      <c r="AB60" s="159">
        <f t="shared" si="5"/>
        <v>2342.4657300000022</v>
      </c>
      <c r="AC60" s="160">
        <f t="shared" si="2"/>
        <v>300</v>
      </c>
    </row>
    <row r="61" spans="1:29" ht="15.75" customHeight="1" x14ac:dyDescent="0.2">
      <c r="A61">
        <v>59</v>
      </c>
      <c r="B61" s="161">
        <v>45350</v>
      </c>
      <c r="C61" s="6">
        <v>2024</v>
      </c>
      <c r="D61" s="7" t="s">
        <v>115</v>
      </c>
      <c r="E61" s="6">
        <v>28</v>
      </c>
      <c r="F61" s="171"/>
      <c r="G61" s="171"/>
      <c r="H61" s="171"/>
      <c r="J61">
        <v>0</v>
      </c>
      <c r="L61">
        <v>0</v>
      </c>
      <c r="M61">
        <v>0</v>
      </c>
      <c r="N61" s="153"/>
      <c r="O61" s="173">
        <v>0</v>
      </c>
      <c r="P61" s="173">
        <v>0</v>
      </c>
      <c r="Q61" s="173">
        <v>0</v>
      </c>
      <c r="R61" s="153"/>
      <c r="S61">
        <v>10</v>
      </c>
      <c r="T61">
        <v>0</v>
      </c>
      <c r="U61">
        <v>0</v>
      </c>
      <c r="V61">
        <v>0</v>
      </c>
      <c r="W61">
        <v>0</v>
      </c>
      <c r="X61" s="141">
        <f t="shared" si="0"/>
        <v>0</v>
      </c>
      <c r="Y61" s="158">
        <f t="shared" si="1"/>
        <v>10</v>
      </c>
      <c r="Z61" s="159">
        <f t="shared" si="3"/>
        <v>794.54199999999946</v>
      </c>
      <c r="AA61" s="159">
        <f t="shared" si="4"/>
        <v>1589.0410799999986</v>
      </c>
      <c r="AB61" s="159">
        <f t="shared" si="5"/>
        <v>2383.5616200000022</v>
      </c>
      <c r="AC61" s="160">
        <f t="shared" si="2"/>
        <v>300</v>
      </c>
    </row>
    <row r="62" spans="1:29" s="167" customFormat="1" ht="15.75" customHeight="1" x14ac:dyDescent="0.2">
      <c r="A62" s="167">
        <v>60</v>
      </c>
      <c r="B62" s="168">
        <v>45351</v>
      </c>
      <c r="C62" s="169">
        <v>2024</v>
      </c>
      <c r="D62" s="170" t="s">
        <v>115</v>
      </c>
      <c r="E62" s="169">
        <v>29</v>
      </c>
      <c r="F62" s="172"/>
      <c r="G62" s="172"/>
      <c r="H62" s="172"/>
      <c r="J62" s="167">
        <v>0</v>
      </c>
      <c r="L62" s="167">
        <v>0</v>
      </c>
      <c r="M62" s="167">
        <v>0</v>
      </c>
      <c r="N62" s="174"/>
      <c r="O62" s="167">
        <v>0</v>
      </c>
      <c r="P62" s="167">
        <v>0</v>
      </c>
      <c r="Q62" s="167">
        <v>0</v>
      </c>
      <c r="R62" s="174"/>
      <c r="S62" s="167">
        <v>10</v>
      </c>
      <c r="T62" s="167">
        <v>0</v>
      </c>
      <c r="U62" s="167">
        <v>0</v>
      </c>
      <c r="V62" s="167">
        <v>0</v>
      </c>
      <c r="W62" s="167">
        <v>0</v>
      </c>
      <c r="X62" s="141">
        <f t="shared" si="0"/>
        <v>0</v>
      </c>
      <c r="Y62" s="158">
        <f t="shared" si="1"/>
        <v>10</v>
      </c>
      <c r="Z62" s="159">
        <f t="shared" si="3"/>
        <v>808.24099999999942</v>
      </c>
      <c r="AA62" s="159">
        <f t="shared" si="4"/>
        <v>1616.4383399999986</v>
      </c>
      <c r="AB62" s="159">
        <f t="shared" si="5"/>
        <v>2424.6575100000023</v>
      </c>
      <c r="AC62" s="160">
        <f t="shared" si="2"/>
        <v>300</v>
      </c>
    </row>
    <row r="63" spans="1:29" ht="15.75" customHeight="1" x14ac:dyDescent="0.2">
      <c r="A63">
        <v>61</v>
      </c>
      <c r="B63" s="161">
        <v>45352</v>
      </c>
      <c r="C63" s="6">
        <v>2024</v>
      </c>
      <c r="D63" s="7" t="s">
        <v>116</v>
      </c>
      <c r="E63" s="6">
        <v>1</v>
      </c>
      <c r="F63">
        <v>350</v>
      </c>
      <c r="G63">
        <v>0</v>
      </c>
      <c r="H63">
        <v>10</v>
      </c>
      <c r="J63">
        <v>0</v>
      </c>
      <c r="L63">
        <v>0</v>
      </c>
      <c r="M63">
        <v>0</v>
      </c>
      <c r="N63">
        <v>40</v>
      </c>
      <c r="O63">
        <v>0</v>
      </c>
      <c r="P63">
        <v>0</v>
      </c>
      <c r="Q63">
        <v>0</v>
      </c>
      <c r="R63">
        <v>1700</v>
      </c>
      <c r="S63">
        <v>10</v>
      </c>
      <c r="T63">
        <v>0</v>
      </c>
      <c r="U63">
        <v>0</v>
      </c>
      <c r="V63">
        <v>0</v>
      </c>
      <c r="W63">
        <v>0</v>
      </c>
      <c r="X63" s="163">
        <f t="shared" si="0"/>
        <v>400</v>
      </c>
      <c r="Y63" s="164">
        <f t="shared" si="1"/>
        <v>1710</v>
      </c>
      <c r="Z63" s="165">
        <f t="shared" si="3"/>
        <v>821.93999999999937</v>
      </c>
      <c r="AA63" s="165">
        <f t="shared" si="4"/>
        <v>1643.8355999999985</v>
      </c>
      <c r="AB63" s="165">
        <f t="shared" si="5"/>
        <v>2465.7534000000023</v>
      </c>
      <c r="AC63" s="166">
        <f t="shared" si="2"/>
        <v>300</v>
      </c>
    </row>
    <row r="64" spans="1:29" ht="15.75" customHeight="1" x14ac:dyDescent="0.2">
      <c r="A64">
        <v>62</v>
      </c>
      <c r="B64" s="161">
        <v>45353</v>
      </c>
      <c r="C64" s="6">
        <v>2024</v>
      </c>
      <c r="D64" s="7" t="s">
        <v>116</v>
      </c>
      <c r="E64" s="6">
        <v>2</v>
      </c>
      <c r="F64" s="152"/>
      <c r="G64" s="152"/>
      <c r="H64" s="152"/>
      <c r="J64">
        <v>0</v>
      </c>
      <c r="K64" s="173"/>
      <c r="L64" s="173">
        <v>0</v>
      </c>
      <c r="M64" s="173">
        <v>0</v>
      </c>
      <c r="N64" s="153"/>
      <c r="O64" s="173">
        <v>0</v>
      </c>
      <c r="P64" s="173">
        <v>0</v>
      </c>
      <c r="Q64" s="173">
        <v>0</v>
      </c>
      <c r="R64" s="153"/>
      <c r="S64" s="173">
        <v>10</v>
      </c>
      <c r="T64" s="173">
        <v>0</v>
      </c>
      <c r="U64">
        <v>0</v>
      </c>
      <c r="V64">
        <v>0</v>
      </c>
      <c r="W64">
        <v>0</v>
      </c>
      <c r="X64" s="141">
        <f t="shared" si="0"/>
        <v>0</v>
      </c>
      <c r="Y64" s="158">
        <f t="shared" si="1"/>
        <v>10</v>
      </c>
      <c r="Z64" s="159">
        <f t="shared" si="3"/>
        <v>835.63899999999933</v>
      </c>
      <c r="AA64" s="159">
        <f t="shared" si="4"/>
        <v>1671.2328599999985</v>
      </c>
      <c r="AB64" s="159">
        <f t="shared" si="5"/>
        <v>2506.8492900000024</v>
      </c>
      <c r="AC64" s="160">
        <f t="shared" si="2"/>
        <v>300</v>
      </c>
    </row>
    <row r="65" spans="1:29" ht="15.75" customHeight="1" x14ac:dyDescent="0.2">
      <c r="A65">
        <v>63</v>
      </c>
      <c r="B65" s="161">
        <v>45354</v>
      </c>
      <c r="C65" s="6">
        <v>2024</v>
      </c>
      <c r="D65" s="7" t="s">
        <v>116</v>
      </c>
      <c r="E65" s="6">
        <v>3</v>
      </c>
      <c r="F65" s="152"/>
      <c r="G65" s="152"/>
      <c r="H65" s="152"/>
      <c r="J65">
        <v>0</v>
      </c>
      <c r="K65" s="173"/>
      <c r="L65" s="173">
        <v>0</v>
      </c>
      <c r="M65" s="173">
        <v>0</v>
      </c>
      <c r="N65" s="153"/>
      <c r="O65" s="173">
        <v>0</v>
      </c>
      <c r="P65" s="173">
        <v>0</v>
      </c>
      <c r="Q65" s="173">
        <v>0</v>
      </c>
      <c r="R65" s="153"/>
      <c r="S65" s="173">
        <v>10</v>
      </c>
      <c r="T65" s="173">
        <v>0</v>
      </c>
      <c r="U65">
        <v>0</v>
      </c>
      <c r="V65">
        <v>0</v>
      </c>
      <c r="W65">
        <v>0</v>
      </c>
      <c r="X65" s="141">
        <f t="shared" si="0"/>
        <v>0</v>
      </c>
      <c r="Y65" s="158">
        <f t="shared" si="1"/>
        <v>10</v>
      </c>
      <c r="Z65" s="159">
        <f t="shared" si="3"/>
        <v>849.33799999999928</v>
      </c>
      <c r="AA65" s="159">
        <f t="shared" si="4"/>
        <v>1698.6301199999984</v>
      </c>
      <c r="AB65" s="159">
        <f t="shared" si="5"/>
        <v>2547.9451800000024</v>
      </c>
      <c r="AC65" s="160">
        <f t="shared" si="2"/>
        <v>300</v>
      </c>
    </row>
    <row r="66" spans="1:29" ht="15.75" customHeight="1" x14ac:dyDescent="0.2">
      <c r="A66">
        <v>64</v>
      </c>
      <c r="B66" s="161">
        <v>45355</v>
      </c>
      <c r="C66" s="6">
        <v>2024</v>
      </c>
      <c r="D66" s="7" t="s">
        <v>116</v>
      </c>
      <c r="E66" s="6">
        <v>4</v>
      </c>
      <c r="F66" s="152"/>
      <c r="G66" s="152"/>
      <c r="H66" s="152"/>
      <c r="J66">
        <v>0</v>
      </c>
      <c r="K66" s="173"/>
      <c r="L66" s="173">
        <v>0</v>
      </c>
      <c r="M66" s="173">
        <v>0</v>
      </c>
      <c r="N66" s="153"/>
      <c r="O66" s="173">
        <v>0</v>
      </c>
      <c r="P66" s="173">
        <v>0</v>
      </c>
      <c r="Q66" s="173">
        <v>0</v>
      </c>
      <c r="R66" s="153"/>
      <c r="S66" s="173">
        <v>10</v>
      </c>
      <c r="T66" s="173">
        <v>0</v>
      </c>
      <c r="U66">
        <v>0</v>
      </c>
      <c r="V66">
        <v>0</v>
      </c>
      <c r="W66">
        <v>0</v>
      </c>
      <c r="X66" s="141">
        <f t="shared" si="0"/>
        <v>0</v>
      </c>
      <c r="Y66" s="158">
        <f t="shared" si="1"/>
        <v>10</v>
      </c>
      <c r="Z66" s="159">
        <f t="shared" si="3"/>
        <v>863.03699999999924</v>
      </c>
      <c r="AA66" s="159">
        <f t="shared" si="4"/>
        <v>1726.0273799999984</v>
      </c>
      <c r="AB66" s="159">
        <f t="shared" si="5"/>
        <v>2589.0410700000025</v>
      </c>
      <c r="AC66" s="160">
        <f t="shared" si="2"/>
        <v>300</v>
      </c>
    </row>
    <row r="67" spans="1:29" ht="15.75" customHeight="1" x14ac:dyDescent="0.2">
      <c r="A67">
        <v>65</v>
      </c>
      <c r="B67" s="161">
        <v>45356</v>
      </c>
      <c r="C67" s="6">
        <v>2024</v>
      </c>
      <c r="D67" s="7" t="s">
        <v>116</v>
      </c>
      <c r="E67" s="6">
        <v>5</v>
      </c>
      <c r="F67" s="152"/>
      <c r="G67" s="152"/>
      <c r="H67" s="152"/>
      <c r="J67">
        <v>0</v>
      </c>
      <c r="K67" s="173"/>
      <c r="L67" s="173">
        <v>0</v>
      </c>
      <c r="M67" s="173">
        <v>0</v>
      </c>
      <c r="N67" s="153"/>
      <c r="O67" s="173">
        <v>0</v>
      </c>
      <c r="P67" s="173">
        <v>0</v>
      </c>
      <c r="Q67" s="173">
        <v>0</v>
      </c>
      <c r="R67" s="153"/>
      <c r="S67" s="173">
        <v>10</v>
      </c>
      <c r="T67" s="173">
        <v>0</v>
      </c>
      <c r="U67">
        <v>0</v>
      </c>
      <c r="V67">
        <v>0</v>
      </c>
      <c r="W67">
        <v>0</v>
      </c>
      <c r="X67" s="141">
        <f t="shared" ref="X67:X130" si="6">SUM(F67:Q67)</f>
        <v>0</v>
      </c>
      <c r="Y67" s="158">
        <f t="shared" ref="Y67:Y130" si="7">SUM(R67:W67)</f>
        <v>10</v>
      </c>
      <c r="Z67" s="159">
        <f t="shared" si="3"/>
        <v>876.73599999999919</v>
      </c>
      <c r="AA67" s="159">
        <f t="shared" si="4"/>
        <v>1753.4246399999984</v>
      </c>
      <c r="AB67" s="159">
        <f t="shared" si="5"/>
        <v>2630.1369600000025</v>
      </c>
      <c r="AC67" s="160">
        <f t="shared" si="2"/>
        <v>300</v>
      </c>
    </row>
    <row r="68" spans="1:29" ht="15.75" customHeight="1" x14ac:dyDescent="0.2">
      <c r="A68">
        <v>66</v>
      </c>
      <c r="B68" s="161">
        <v>45357</v>
      </c>
      <c r="C68" s="6">
        <v>2024</v>
      </c>
      <c r="D68" s="7" t="s">
        <v>116</v>
      </c>
      <c r="E68" s="6">
        <v>6</v>
      </c>
      <c r="F68" s="152"/>
      <c r="G68" s="152"/>
      <c r="H68" s="152"/>
      <c r="J68">
        <v>0</v>
      </c>
      <c r="K68" s="173"/>
      <c r="L68" s="173">
        <v>0</v>
      </c>
      <c r="M68" s="173">
        <v>0</v>
      </c>
      <c r="N68" s="153"/>
      <c r="O68" s="173">
        <v>0</v>
      </c>
      <c r="P68" s="173">
        <v>0</v>
      </c>
      <c r="Q68" s="173">
        <v>0</v>
      </c>
      <c r="R68" s="153"/>
      <c r="S68" s="173">
        <v>10</v>
      </c>
      <c r="T68" s="173">
        <v>0</v>
      </c>
      <c r="U68">
        <v>0</v>
      </c>
      <c r="V68">
        <v>0</v>
      </c>
      <c r="W68">
        <v>0</v>
      </c>
      <c r="X68" s="141">
        <f t="shared" si="6"/>
        <v>0</v>
      </c>
      <c r="Y68" s="158">
        <f t="shared" si="7"/>
        <v>10</v>
      </c>
      <c r="Z68" s="159">
        <f t="shared" si="3"/>
        <v>890.43499999999915</v>
      </c>
      <c r="AA68" s="159">
        <f t="shared" si="4"/>
        <v>1780.8218999999983</v>
      </c>
      <c r="AB68" s="159">
        <f t="shared" si="5"/>
        <v>2671.2328500000026</v>
      </c>
      <c r="AC68" s="160">
        <f t="shared" ref="AC68:AC131" si="8" xml:space="preserve"> 300</f>
        <v>300</v>
      </c>
    </row>
    <row r="69" spans="1:29" ht="15.75" customHeight="1" x14ac:dyDescent="0.2">
      <c r="A69">
        <v>67</v>
      </c>
      <c r="B69" s="161">
        <v>45358</v>
      </c>
      <c r="C69" s="6">
        <v>2024</v>
      </c>
      <c r="D69" s="7" t="s">
        <v>116</v>
      </c>
      <c r="E69" s="6">
        <v>7</v>
      </c>
      <c r="F69" s="152"/>
      <c r="G69" s="152"/>
      <c r="H69" s="152"/>
      <c r="J69">
        <v>0</v>
      </c>
      <c r="K69" s="173"/>
      <c r="L69" s="173">
        <v>0</v>
      </c>
      <c r="M69" s="173">
        <v>0</v>
      </c>
      <c r="N69" s="153"/>
      <c r="O69" s="173">
        <v>0</v>
      </c>
      <c r="P69" s="173">
        <v>0</v>
      </c>
      <c r="Q69" s="173">
        <v>0</v>
      </c>
      <c r="R69" s="153"/>
      <c r="S69" s="173">
        <v>10</v>
      </c>
      <c r="T69" s="173">
        <v>0</v>
      </c>
      <c r="U69">
        <v>0</v>
      </c>
      <c r="V69">
        <v>0</v>
      </c>
      <c r="W69">
        <v>0</v>
      </c>
      <c r="X69" s="141">
        <f t="shared" si="6"/>
        <v>0</v>
      </c>
      <c r="Y69" s="158">
        <f t="shared" si="7"/>
        <v>10</v>
      </c>
      <c r="Z69" s="159">
        <f t="shared" ref="Z69:Z132" si="9">Z68+13.699</f>
        <v>904.13399999999911</v>
      </c>
      <c r="AA69" s="159">
        <f t="shared" ref="AA69:AA132" si="10">AA68+27.39726</f>
        <v>1808.2191599999983</v>
      </c>
      <c r="AB69" s="159">
        <f t="shared" ref="AB69:AB132" si="11">AB68+41.09589</f>
        <v>2712.3287400000027</v>
      </c>
      <c r="AC69" s="160">
        <f t="shared" si="8"/>
        <v>300</v>
      </c>
    </row>
    <row r="70" spans="1:29" ht="15.75" customHeight="1" x14ac:dyDescent="0.2">
      <c r="A70">
        <v>68</v>
      </c>
      <c r="B70" s="161">
        <v>45359</v>
      </c>
      <c r="C70" s="6">
        <v>2024</v>
      </c>
      <c r="D70" s="7" t="s">
        <v>116</v>
      </c>
      <c r="E70" s="6">
        <v>8</v>
      </c>
      <c r="F70" s="152"/>
      <c r="G70" s="152"/>
      <c r="H70" s="152"/>
      <c r="J70">
        <v>0</v>
      </c>
      <c r="K70" s="173"/>
      <c r="L70" s="173">
        <v>0</v>
      </c>
      <c r="M70" s="173">
        <v>0</v>
      </c>
      <c r="N70" s="153"/>
      <c r="O70" s="173">
        <v>0</v>
      </c>
      <c r="P70" s="173">
        <v>0</v>
      </c>
      <c r="Q70" s="173">
        <v>0</v>
      </c>
      <c r="R70" s="153"/>
      <c r="S70" s="173">
        <v>10</v>
      </c>
      <c r="T70" s="173">
        <v>0</v>
      </c>
      <c r="U70">
        <v>0</v>
      </c>
      <c r="V70">
        <v>0</v>
      </c>
      <c r="W70">
        <v>0</v>
      </c>
      <c r="X70" s="141">
        <f t="shared" si="6"/>
        <v>0</v>
      </c>
      <c r="Y70" s="158">
        <f t="shared" si="7"/>
        <v>10</v>
      </c>
      <c r="Z70" s="159">
        <f t="shared" si="9"/>
        <v>917.83299999999906</v>
      </c>
      <c r="AA70" s="159">
        <f t="shared" si="10"/>
        <v>1835.6164199999982</v>
      </c>
      <c r="AB70" s="159">
        <f t="shared" si="11"/>
        <v>2753.4246300000027</v>
      </c>
      <c r="AC70" s="160">
        <f t="shared" si="8"/>
        <v>300</v>
      </c>
    </row>
    <row r="71" spans="1:29" ht="15.75" customHeight="1" x14ac:dyDescent="0.2">
      <c r="A71">
        <v>69</v>
      </c>
      <c r="B71" s="161">
        <v>45360</v>
      </c>
      <c r="C71" s="6">
        <v>2024</v>
      </c>
      <c r="D71" s="7" t="s">
        <v>116</v>
      </c>
      <c r="E71" s="6">
        <v>9</v>
      </c>
      <c r="F71" s="152"/>
      <c r="G71" s="152"/>
      <c r="H71" s="152"/>
      <c r="J71">
        <v>0</v>
      </c>
      <c r="K71" s="173"/>
      <c r="L71" s="173">
        <v>0</v>
      </c>
      <c r="M71" s="173">
        <v>0</v>
      </c>
      <c r="N71" s="153"/>
      <c r="O71" s="173">
        <v>0</v>
      </c>
      <c r="P71" s="173">
        <v>0</v>
      </c>
      <c r="Q71" s="173">
        <v>0</v>
      </c>
      <c r="R71" s="153"/>
      <c r="S71" s="173">
        <v>10</v>
      </c>
      <c r="T71" s="173">
        <v>0</v>
      </c>
      <c r="U71">
        <v>0</v>
      </c>
      <c r="V71">
        <v>0</v>
      </c>
      <c r="W71">
        <v>0</v>
      </c>
      <c r="X71" s="141">
        <f t="shared" si="6"/>
        <v>0</v>
      </c>
      <c r="Y71" s="158">
        <f t="shared" si="7"/>
        <v>10</v>
      </c>
      <c r="Z71" s="159">
        <f t="shared" si="9"/>
        <v>931.53199999999902</v>
      </c>
      <c r="AA71" s="159">
        <f t="shared" si="10"/>
        <v>1863.0136799999982</v>
      </c>
      <c r="AB71" s="159">
        <f t="shared" si="11"/>
        <v>2794.5205200000028</v>
      </c>
      <c r="AC71" s="160">
        <f t="shared" si="8"/>
        <v>300</v>
      </c>
    </row>
    <row r="72" spans="1:29" ht="15.75" customHeight="1" x14ac:dyDescent="0.2">
      <c r="A72">
        <v>70</v>
      </c>
      <c r="B72" s="161">
        <v>45361</v>
      </c>
      <c r="C72" s="6">
        <v>2024</v>
      </c>
      <c r="D72" s="7" t="s">
        <v>116</v>
      </c>
      <c r="E72" s="6">
        <v>10</v>
      </c>
      <c r="F72" s="152"/>
      <c r="G72" s="152"/>
      <c r="H72" s="152"/>
      <c r="J72">
        <v>0</v>
      </c>
      <c r="K72" s="173"/>
      <c r="L72" s="173">
        <v>0</v>
      </c>
      <c r="M72" s="173">
        <v>0</v>
      </c>
      <c r="N72" s="153"/>
      <c r="O72" s="173">
        <v>0</v>
      </c>
      <c r="P72" s="173">
        <v>0</v>
      </c>
      <c r="Q72" s="173">
        <v>0</v>
      </c>
      <c r="R72" s="153"/>
      <c r="S72" s="173">
        <v>10</v>
      </c>
      <c r="T72" s="173">
        <v>0</v>
      </c>
      <c r="U72">
        <v>0</v>
      </c>
      <c r="V72">
        <v>0</v>
      </c>
      <c r="W72">
        <v>0</v>
      </c>
      <c r="X72" s="141">
        <f t="shared" si="6"/>
        <v>0</v>
      </c>
      <c r="Y72" s="158">
        <f t="shared" si="7"/>
        <v>10</v>
      </c>
      <c r="Z72" s="159">
        <f t="shared" si="9"/>
        <v>945.23099999999897</v>
      </c>
      <c r="AA72" s="159">
        <f t="shared" si="10"/>
        <v>1890.4109399999982</v>
      </c>
      <c r="AB72" s="159">
        <f t="shared" si="11"/>
        <v>2835.6164100000028</v>
      </c>
      <c r="AC72" s="160">
        <f t="shared" si="8"/>
        <v>300</v>
      </c>
    </row>
    <row r="73" spans="1:29" ht="15.75" customHeight="1" x14ac:dyDescent="0.2">
      <c r="A73">
        <v>71</v>
      </c>
      <c r="B73" s="161">
        <v>45362</v>
      </c>
      <c r="C73" s="6">
        <v>2024</v>
      </c>
      <c r="D73" s="7" t="s">
        <v>116</v>
      </c>
      <c r="E73" s="6">
        <v>11</v>
      </c>
      <c r="F73" s="152"/>
      <c r="G73" s="152"/>
      <c r="H73" s="152"/>
      <c r="J73">
        <v>0</v>
      </c>
      <c r="K73" s="173"/>
      <c r="L73" s="173">
        <v>0</v>
      </c>
      <c r="M73" s="173">
        <v>0</v>
      </c>
      <c r="N73" s="153"/>
      <c r="O73" s="173">
        <v>0</v>
      </c>
      <c r="P73" s="173">
        <v>0</v>
      </c>
      <c r="Q73" s="173">
        <v>0</v>
      </c>
      <c r="R73" s="153"/>
      <c r="S73" s="173">
        <v>10</v>
      </c>
      <c r="T73" s="173">
        <v>0</v>
      </c>
      <c r="U73">
        <v>0</v>
      </c>
      <c r="V73">
        <v>0</v>
      </c>
      <c r="W73">
        <v>0</v>
      </c>
      <c r="X73" s="141">
        <f t="shared" si="6"/>
        <v>0</v>
      </c>
      <c r="Y73" s="158">
        <f t="shared" si="7"/>
        <v>10</v>
      </c>
      <c r="Z73" s="159">
        <f t="shared" si="9"/>
        <v>958.92999999999893</v>
      </c>
      <c r="AA73" s="159">
        <f t="shared" si="10"/>
        <v>1917.8081999999981</v>
      </c>
      <c r="AB73" s="159">
        <f t="shared" si="11"/>
        <v>2876.7123000000029</v>
      </c>
      <c r="AC73" s="160">
        <f t="shared" si="8"/>
        <v>300</v>
      </c>
    </row>
    <row r="74" spans="1:29" ht="15.75" customHeight="1" x14ac:dyDescent="0.2">
      <c r="A74">
        <v>72</v>
      </c>
      <c r="B74" s="161">
        <v>45363</v>
      </c>
      <c r="C74" s="6">
        <v>2024</v>
      </c>
      <c r="D74" s="7" t="s">
        <v>116</v>
      </c>
      <c r="E74" s="6">
        <v>12</v>
      </c>
      <c r="F74" s="152"/>
      <c r="G74" s="152"/>
      <c r="H74" s="152"/>
      <c r="J74">
        <v>0</v>
      </c>
      <c r="K74" s="173"/>
      <c r="L74" s="173">
        <v>0</v>
      </c>
      <c r="M74" s="173">
        <v>0</v>
      </c>
      <c r="N74" s="153"/>
      <c r="O74" s="173">
        <v>0</v>
      </c>
      <c r="P74" s="173">
        <v>0</v>
      </c>
      <c r="Q74" s="173">
        <v>0</v>
      </c>
      <c r="R74" s="153"/>
      <c r="S74" s="173">
        <v>10</v>
      </c>
      <c r="T74" s="173">
        <v>0</v>
      </c>
      <c r="U74">
        <v>0</v>
      </c>
      <c r="V74">
        <v>0</v>
      </c>
      <c r="W74">
        <v>0</v>
      </c>
      <c r="X74" s="141">
        <f t="shared" si="6"/>
        <v>0</v>
      </c>
      <c r="Y74" s="158">
        <f t="shared" si="7"/>
        <v>10</v>
      </c>
      <c r="Z74" s="159">
        <f t="shared" si="9"/>
        <v>972.62899999999888</v>
      </c>
      <c r="AA74" s="159">
        <f t="shared" si="10"/>
        <v>1945.2054599999981</v>
      </c>
      <c r="AB74" s="159">
        <f t="shared" si="11"/>
        <v>2917.8081900000029</v>
      </c>
      <c r="AC74" s="160">
        <f t="shared" si="8"/>
        <v>300</v>
      </c>
    </row>
    <row r="75" spans="1:29" ht="15.75" customHeight="1" x14ac:dyDescent="0.2">
      <c r="A75">
        <v>73</v>
      </c>
      <c r="B75" s="161">
        <v>45364</v>
      </c>
      <c r="C75" s="6">
        <v>2024</v>
      </c>
      <c r="D75" s="7" t="s">
        <v>116</v>
      </c>
      <c r="E75" s="6">
        <v>13</v>
      </c>
      <c r="F75" s="152"/>
      <c r="G75" s="152"/>
      <c r="H75" s="152"/>
      <c r="J75">
        <v>0</v>
      </c>
      <c r="K75" s="173"/>
      <c r="L75" s="173">
        <v>0</v>
      </c>
      <c r="M75" s="173">
        <v>0</v>
      </c>
      <c r="N75" s="153"/>
      <c r="O75" s="173">
        <v>0</v>
      </c>
      <c r="P75" s="173">
        <v>0</v>
      </c>
      <c r="Q75" s="173">
        <v>0</v>
      </c>
      <c r="R75" s="153"/>
      <c r="S75" s="173">
        <v>10</v>
      </c>
      <c r="T75" s="173">
        <v>0</v>
      </c>
      <c r="U75">
        <v>0</v>
      </c>
      <c r="V75">
        <v>0</v>
      </c>
      <c r="W75">
        <v>0</v>
      </c>
      <c r="X75" s="141">
        <f t="shared" si="6"/>
        <v>0</v>
      </c>
      <c r="Y75" s="158">
        <f t="shared" si="7"/>
        <v>10</v>
      </c>
      <c r="Z75" s="159">
        <f t="shared" si="9"/>
        <v>986.32799999999884</v>
      </c>
      <c r="AA75" s="159">
        <f t="shared" si="10"/>
        <v>1972.602719999998</v>
      </c>
      <c r="AB75" s="159">
        <f t="shared" si="11"/>
        <v>2958.904080000003</v>
      </c>
      <c r="AC75" s="160">
        <f t="shared" si="8"/>
        <v>300</v>
      </c>
    </row>
    <row r="76" spans="1:29" ht="15.75" customHeight="1" x14ac:dyDescent="0.2">
      <c r="A76">
        <v>74</v>
      </c>
      <c r="B76" s="161">
        <v>45365</v>
      </c>
      <c r="C76" s="6">
        <v>2024</v>
      </c>
      <c r="D76" s="7" t="s">
        <v>116</v>
      </c>
      <c r="E76" s="6">
        <v>14</v>
      </c>
      <c r="F76" s="152"/>
      <c r="G76" s="152"/>
      <c r="H76" s="152"/>
      <c r="J76">
        <v>0</v>
      </c>
      <c r="K76" s="173"/>
      <c r="L76" s="173">
        <v>0</v>
      </c>
      <c r="M76" s="173">
        <v>0</v>
      </c>
      <c r="N76" s="153"/>
      <c r="O76" s="173">
        <v>0</v>
      </c>
      <c r="P76" s="173">
        <v>0</v>
      </c>
      <c r="Q76" s="173">
        <v>0</v>
      </c>
      <c r="R76" s="153"/>
      <c r="S76" s="173">
        <v>10</v>
      </c>
      <c r="T76" s="173">
        <v>0</v>
      </c>
      <c r="U76">
        <v>0</v>
      </c>
      <c r="V76">
        <v>0</v>
      </c>
      <c r="W76">
        <v>0</v>
      </c>
      <c r="X76" s="141">
        <f t="shared" si="6"/>
        <v>0</v>
      </c>
      <c r="Y76" s="158">
        <f t="shared" si="7"/>
        <v>10</v>
      </c>
      <c r="Z76" s="159">
        <f t="shared" si="9"/>
        <v>1000.0269999999988</v>
      </c>
      <c r="AA76" s="159">
        <f t="shared" si="10"/>
        <v>1999.999979999998</v>
      </c>
      <c r="AB76" s="159">
        <f t="shared" si="11"/>
        <v>2999.999970000003</v>
      </c>
      <c r="AC76" s="160">
        <f t="shared" si="8"/>
        <v>300</v>
      </c>
    </row>
    <row r="77" spans="1:29" ht="15.75" customHeight="1" x14ac:dyDescent="0.2">
      <c r="A77">
        <v>75</v>
      </c>
      <c r="B77" s="161">
        <v>45366</v>
      </c>
      <c r="C77" s="6">
        <v>2024</v>
      </c>
      <c r="D77" s="7" t="s">
        <v>116</v>
      </c>
      <c r="E77" s="6">
        <v>15</v>
      </c>
      <c r="F77" s="152"/>
      <c r="G77" s="152"/>
      <c r="H77" s="152"/>
      <c r="J77">
        <v>0</v>
      </c>
      <c r="K77" s="173"/>
      <c r="L77" s="173">
        <v>0</v>
      </c>
      <c r="M77" s="173">
        <v>0</v>
      </c>
      <c r="N77" s="153"/>
      <c r="O77" s="173">
        <v>0</v>
      </c>
      <c r="P77" s="173">
        <v>0</v>
      </c>
      <c r="Q77" s="173">
        <v>0</v>
      </c>
      <c r="R77" s="153"/>
      <c r="S77" s="173">
        <v>10</v>
      </c>
      <c r="T77" s="173">
        <v>0</v>
      </c>
      <c r="U77">
        <v>0</v>
      </c>
      <c r="V77">
        <v>0</v>
      </c>
      <c r="W77">
        <v>0</v>
      </c>
      <c r="X77" s="141">
        <f t="shared" si="6"/>
        <v>0</v>
      </c>
      <c r="Y77" s="158">
        <f t="shared" si="7"/>
        <v>10</v>
      </c>
      <c r="Z77" s="159">
        <f t="shared" si="9"/>
        <v>1013.7259999999987</v>
      </c>
      <c r="AA77" s="159">
        <f t="shared" si="10"/>
        <v>2027.397239999998</v>
      </c>
      <c r="AB77" s="159">
        <f t="shared" si="11"/>
        <v>3041.0958600000031</v>
      </c>
      <c r="AC77" s="160">
        <f t="shared" si="8"/>
        <v>300</v>
      </c>
    </row>
    <row r="78" spans="1:29" ht="15.75" customHeight="1" x14ac:dyDescent="0.2">
      <c r="A78">
        <v>76</v>
      </c>
      <c r="B78" s="161">
        <v>45367</v>
      </c>
      <c r="C78" s="6">
        <v>2024</v>
      </c>
      <c r="D78" s="7" t="s">
        <v>116</v>
      </c>
      <c r="E78" s="6">
        <v>16</v>
      </c>
      <c r="F78" s="152"/>
      <c r="G78" s="152"/>
      <c r="H78" s="152"/>
      <c r="J78">
        <v>0</v>
      </c>
      <c r="K78" s="173"/>
      <c r="L78" s="173">
        <v>0</v>
      </c>
      <c r="M78" s="173">
        <v>0</v>
      </c>
      <c r="N78" s="153"/>
      <c r="O78" s="173">
        <v>0</v>
      </c>
      <c r="P78" s="173">
        <v>0</v>
      </c>
      <c r="Q78" s="173">
        <v>0</v>
      </c>
      <c r="R78" s="153"/>
      <c r="S78" s="173">
        <v>10</v>
      </c>
      <c r="T78" s="173">
        <v>0</v>
      </c>
      <c r="U78">
        <v>0</v>
      </c>
      <c r="V78">
        <v>0</v>
      </c>
      <c r="W78">
        <v>0</v>
      </c>
      <c r="X78" s="141">
        <f t="shared" si="6"/>
        <v>0</v>
      </c>
      <c r="Y78" s="158">
        <f t="shared" si="7"/>
        <v>10</v>
      </c>
      <c r="Z78" s="159">
        <f t="shared" si="9"/>
        <v>1027.4249999999988</v>
      </c>
      <c r="AA78" s="159">
        <f t="shared" si="10"/>
        <v>2054.7944999999982</v>
      </c>
      <c r="AB78" s="159">
        <f t="shared" si="11"/>
        <v>3082.1917500000031</v>
      </c>
      <c r="AC78" s="160">
        <f t="shared" si="8"/>
        <v>300</v>
      </c>
    </row>
    <row r="79" spans="1:29" ht="15.75" customHeight="1" x14ac:dyDescent="0.2">
      <c r="A79">
        <v>77</v>
      </c>
      <c r="B79" s="161">
        <v>45368</v>
      </c>
      <c r="C79" s="6">
        <v>2024</v>
      </c>
      <c r="D79" s="7" t="s">
        <v>116</v>
      </c>
      <c r="E79" s="6">
        <v>17</v>
      </c>
      <c r="F79" s="152"/>
      <c r="G79" s="152"/>
      <c r="H79" s="152"/>
      <c r="J79">
        <v>0</v>
      </c>
      <c r="K79" s="173"/>
      <c r="L79" s="173">
        <v>0</v>
      </c>
      <c r="M79" s="173">
        <v>0</v>
      </c>
      <c r="N79" s="153"/>
      <c r="O79" s="173">
        <v>0</v>
      </c>
      <c r="P79" s="173">
        <v>0</v>
      </c>
      <c r="Q79" s="173">
        <v>0</v>
      </c>
      <c r="R79" s="153"/>
      <c r="S79" s="173">
        <v>10</v>
      </c>
      <c r="T79" s="173">
        <v>0</v>
      </c>
      <c r="U79">
        <v>0</v>
      </c>
      <c r="V79">
        <v>0</v>
      </c>
      <c r="W79">
        <v>0</v>
      </c>
      <c r="X79" s="141">
        <f t="shared" si="6"/>
        <v>0</v>
      </c>
      <c r="Y79" s="158">
        <f t="shared" si="7"/>
        <v>10</v>
      </c>
      <c r="Z79" s="159">
        <f t="shared" si="9"/>
        <v>1041.1239999999989</v>
      </c>
      <c r="AA79" s="159">
        <f t="shared" si="10"/>
        <v>2082.1917599999983</v>
      </c>
      <c r="AB79" s="159">
        <f t="shared" si="11"/>
        <v>3123.2876400000032</v>
      </c>
      <c r="AC79" s="160">
        <f t="shared" si="8"/>
        <v>300</v>
      </c>
    </row>
    <row r="80" spans="1:29" ht="15.75" customHeight="1" x14ac:dyDescent="0.2">
      <c r="A80">
        <v>78</v>
      </c>
      <c r="B80" s="161">
        <v>45369</v>
      </c>
      <c r="C80" s="6">
        <v>2024</v>
      </c>
      <c r="D80" s="7" t="s">
        <v>116</v>
      </c>
      <c r="E80" s="6">
        <v>18</v>
      </c>
      <c r="F80" s="152"/>
      <c r="G80" s="152"/>
      <c r="H80" s="152"/>
      <c r="J80">
        <v>0</v>
      </c>
      <c r="K80" s="173"/>
      <c r="L80" s="173">
        <v>0</v>
      </c>
      <c r="M80" s="173">
        <v>0</v>
      </c>
      <c r="N80" s="153"/>
      <c r="O80" s="173">
        <v>0</v>
      </c>
      <c r="P80" s="173">
        <v>0</v>
      </c>
      <c r="Q80" s="173">
        <v>0</v>
      </c>
      <c r="R80" s="153"/>
      <c r="S80" s="173">
        <v>10</v>
      </c>
      <c r="T80" s="173">
        <v>0</v>
      </c>
      <c r="U80">
        <v>0</v>
      </c>
      <c r="V80">
        <v>0</v>
      </c>
      <c r="W80">
        <v>0</v>
      </c>
      <c r="X80" s="141">
        <f t="shared" si="6"/>
        <v>0</v>
      </c>
      <c r="Y80" s="158">
        <f t="shared" si="7"/>
        <v>10</v>
      </c>
      <c r="Z80" s="159">
        <f t="shared" si="9"/>
        <v>1054.822999999999</v>
      </c>
      <c r="AA80" s="159">
        <f t="shared" si="10"/>
        <v>2109.5890199999985</v>
      </c>
      <c r="AB80" s="159">
        <f t="shared" si="11"/>
        <v>3164.3835300000032</v>
      </c>
      <c r="AC80" s="160">
        <f t="shared" si="8"/>
        <v>300</v>
      </c>
    </row>
    <row r="81" spans="1:29" ht="15.75" customHeight="1" x14ac:dyDescent="0.2">
      <c r="A81">
        <v>79</v>
      </c>
      <c r="B81" s="161">
        <v>45370</v>
      </c>
      <c r="C81" s="6">
        <v>2024</v>
      </c>
      <c r="D81" s="7" t="s">
        <v>116</v>
      </c>
      <c r="E81" s="6">
        <v>19</v>
      </c>
      <c r="F81" s="152"/>
      <c r="G81" s="152"/>
      <c r="H81" s="152"/>
      <c r="J81">
        <v>0</v>
      </c>
      <c r="K81" s="173"/>
      <c r="L81" s="173">
        <v>0</v>
      </c>
      <c r="M81" s="173">
        <v>0</v>
      </c>
      <c r="N81" s="153"/>
      <c r="O81" s="173">
        <v>0</v>
      </c>
      <c r="P81" s="173">
        <v>0</v>
      </c>
      <c r="Q81" s="173">
        <v>0</v>
      </c>
      <c r="R81" s="153"/>
      <c r="S81" s="173">
        <v>10</v>
      </c>
      <c r="T81" s="173">
        <v>0</v>
      </c>
      <c r="U81">
        <v>0</v>
      </c>
      <c r="V81">
        <v>0</v>
      </c>
      <c r="W81">
        <v>0</v>
      </c>
      <c r="X81" s="141">
        <f t="shared" si="6"/>
        <v>0</v>
      </c>
      <c r="Y81" s="158">
        <f t="shared" si="7"/>
        <v>10</v>
      </c>
      <c r="Z81" s="159">
        <f t="shared" si="9"/>
        <v>1068.521999999999</v>
      </c>
      <c r="AA81" s="159">
        <f t="shared" si="10"/>
        <v>2136.9862799999987</v>
      </c>
      <c r="AB81" s="159">
        <f t="shared" si="11"/>
        <v>3205.4794200000033</v>
      </c>
      <c r="AC81" s="160">
        <f t="shared" si="8"/>
        <v>300</v>
      </c>
    </row>
    <row r="82" spans="1:29" ht="15.75" customHeight="1" x14ac:dyDescent="0.2">
      <c r="A82">
        <v>80</v>
      </c>
      <c r="B82" s="161">
        <v>45371</v>
      </c>
      <c r="C82" s="6">
        <v>2024</v>
      </c>
      <c r="D82" s="7" t="s">
        <v>116</v>
      </c>
      <c r="E82" s="6">
        <v>20</v>
      </c>
      <c r="F82" s="152"/>
      <c r="G82" s="152"/>
      <c r="H82" s="152"/>
      <c r="J82">
        <v>0</v>
      </c>
      <c r="K82" s="173"/>
      <c r="L82" s="173">
        <v>0</v>
      </c>
      <c r="M82" s="173">
        <v>0</v>
      </c>
      <c r="N82" s="153"/>
      <c r="O82" s="173">
        <v>0</v>
      </c>
      <c r="P82" s="173">
        <v>0</v>
      </c>
      <c r="Q82" s="173">
        <v>0</v>
      </c>
      <c r="R82" s="153"/>
      <c r="S82" s="173">
        <v>10</v>
      </c>
      <c r="T82" s="173">
        <v>0</v>
      </c>
      <c r="U82">
        <v>0</v>
      </c>
      <c r="V82">
        <v>0</v>
      </c>
      <c r="W82">
        <v>0</v>
      </c>
      <c r="X82" s="141">
        <f t="shared" si="6"/>
        <v>0</v>
      </c>
      <c r="Y82" s="158">
        <f t="shared" si="7"/>
        <v>10</v>
      </c>
      <c r="Z82" s="159">
        <f t="shared" si="9"/>
        <v>1082.2209999999991</v>
      </c>
      <c r="AA82" s="159">
        <f t="shared" si="10"/>
        <v>2164.3835399999989</v>
      </c>
      <c r="AB82" s="159">
        <f t="shared" si="11"/>
        <v>3246.5753100000034</v>
      </c>
      <c r="AC82" s="160">
        <f t="shared" si="8"/>
        <v>300</v>
      </c>
    </row>
    <row r="83" spans="1:29" ht="15.75" customHeight="1" x14ac:dyDescent="0.2">
      <c r="A83">
        <v>81</v>
      </c>
      <c r="B83" s="161">
        <v>45372</v>
      </c>
      <c r="C83" s="6">
        <v>2024</v>
      </c>
      <c r="D83" s="7" t="s">
        <v>116</v>
      </c>
      <c r="E83" s="6">
        <v>21</v>
      </c>
      <c r="F83" s="152"/>
      <c r="G83" s="152"/>
      <c r="H83" s="152"/>
      <c r="J83">
        <v>0</v>
      </c>
      <c r="K83" s="173"/>
      <c r="L83" s="173">
        <v>0</v>
      </c>
      <c r="M83" s="173">
        <v>0</v>
      </c>
      <c r="N83" s="153"/>
      <c r="O83" s="173">
        <v>0</v>
      </c>
      <c r="P83" s="173">
        <v>0</v>
      </c>
      <c r="Q83" s="173">
        <v>0</v>
      </c>
      <c r="R83" s="153"/>
      <c r="S83" s="173">
        <v>10</v>
      </c>
      <c r="T83" s="173">
        <v>0</v>
      </c>
      <c r="U83">
        <v>0</v>
      </c>
      <c r="V83">
        <v>0</v>
      </c>
      <c r="W83">
        <v>0</v>
      </c>
      <c r="X83" s="141">
        <f t="shared" si="6"/>
        <v>0</v>
      </c>
      <c r="Y83" s="158">
        <f t="shared" si="7"/>
        <v>10</v>
      </c>
      <c r="Z83" s="159">
        <f t="shared" si="9"/>
        <v>1095.9199999999992</v>
      </c>
      <c r="AA83" s="159">
        <f t="shared" si="10"/>
        <v>2191.7807999999991</v>
      </c>
      <c r="AB83" s="159">
        <f t="shared" si="11"/>
        <v>3287.6712000000034</v>
      </c>
      <c r="AC83" s="160">
        <f t="shared" si="8"/>
        <v>300</v>
      </c>
    </row>
    <row r="84" spans="1:29" ht="15.75" customHeight="1" x14ac:dyDescent="0.2">
      <c r="A84">
        <v>82</v>
      </c>
      <c r="B84" s="161">
        <v>45373</v>
      </c>
      <c r="C84" s="6">
        <v>2024</v>
      </c>
      <c r="D84" s="7" t="s">
        <v>116</v>
      </c>
      <c r="E84" s="6">
        <v>22</v>
      </c>
      <c r="F84" s="152"/>
      <c r="G84" s="152"/>
      <c r="H84" s="152"/>
      <c r="J84">
        <v>0</v>
      </c>
      <c r="K84" s="173"/>
      <c r="L84" s="173">
        <v>0</v>
      </c>
      <c r="M84" s="173">
        <v>0</v>
      </c>
      <c r="N84" s="153"/>
      <c r="O84" s="173">
        <v>0</v>
      </c>
      <c r="P84" s="173">
        <v>0</v>
      </c>
      <c r="Q84" s="173">
        <v>0</v>
      </c>
      <c r="R84" s="153"/>
      <c r="S84" s="173">
        <v>10</v>
      </c>
      <c r="T84" s="173">
        <v>0</v>
      </c>
      <c r="U84">
        <v>0</v>
      </c>
      <c r="V84">
        <v>0</v>
      </c>
      <c r="W84">
        <v>0</v>
      </c>
      <c r="X84" s="141">
        <f t="shared" si="6"/>
        <v>0</v>
      </c>
      <c r="Y84" s="158">
        <f t="shared" si="7"/>
        <v>10</v>
      </c>
      <c r="Z84" s="159">
        <f t="shared" si="9"/>
        <v>1109.6189999999992</v>
      </c>
      <c r="AA84" s="159">
        <f t="shared" si="10"/>
        <v>2219.1780599999993</v>
      </c>
      <c r="AB84" s="159">
        <f t="shared" si="11"/>
        <v>3328.7670900000035</v>
      </c>
      <c r="AC84" s="160">
        <f t="shared" si="8"/>
        <v>300</v>
      </c>
    </row>
    <row r="85" spans="1:29" ht="15.75" customHeight="1" x14ac:dyDescent="0.2">
      <c r="A85">
        <v>83</v>
      </c>
      <c r="B85" s="161">
        <v>45374</v>
      </c>
      <c r="C85" s="6">
        <v>2024</v>
      </c>
      <c r="D85" s="7" t="s">
        <v>116</v>
      </c>
      <c r="E85" s="6">
        <v>23</v>
      </c>
      <c r="F85" s="152"/>
      <c r="G85" s="152"/>
      <c r="H85" s="152"/>
      <c r="J85">
        <v>0</v>
      </c>
      <c r="K85" s="173"/>
      <c r="L85" s="173">
        <v>0</v>
      </c>
      <c r="M85" s="173">
        <v>0</v>
      </c>
      <c r="N85" s="153"/>
      <c r="O85" s="173">
        <v>0</v>
      </c>
      <c r="P85" s="173">
        <v>0</v>
      </c>
      <c r="Q85" s="173">
        <v>0</v>
      </c>
      <c r="R85" s="153"/>
      <c r="S85" s="173">
        <v>10</v>
      </c>
      <c r="T85" s="173">
        <v>0</v>
      </c>
      <c r="U85">
        <v>0</v>
      </c>
      <c r="V85">
        <v>0</v>
      </c>
      <c r="W85">
        <v>0</v>
      </c>
      <c r="X85" s="141">
        <f t="shared" si="6"/>
        <v>0</v>
      </c>
      <c r="Y85" s="158">
        <f t="shared" si="7"/>
        <v>10</v>
      </c>
      <c r="Z85" s="159">
        <f t="shared" si="9"/>
        <v>1123.3179999999993</v>
      </c>
      <c r="AA85" s="159">
        <f t="shared" si="10"/>
        <v>2246.5753199999995</v>
      </c>
      <c r="AB85" s="159">
        <f t="shared" si="11"/>
        <v>3369.8629800000035</v>
      </c>
      <c r="AC85" s="160">
        <f t="shared" si="8"/>
        <v>300</v>
      </c>
    </row>
    <row r="86" spans="1:29" ht="15.75" customHeight="1" x14ac:dyDescent="0.2">
      <c r="A86">
        <v>84</v>
      </c>
      <c r="B86" s="161">
        <v>45375</v>
      </c>
      <c r="C86" s="6">
        <v>2024</v>
      </c>
      <c r="D86" s="7" t="s">
        <v>116</v>
      </c>
      <c r="E86" s="6">
        <v>24</v>
      </c>
      <c r="F86" s="152"/>
      <c r="G86" s="152"/>
      <c r="H86" s="152"/>
      <c r="J86">
        <v>0</v>
      </c>
      <c r="K86" s="173"/>
      <c r="L86" s="173">
        <v>0</v>
      </c>
      <c r="M86" s="173">
        <v>0</v>
      </c>
      <c r="N86" s="153"/>
      <c r="O86" s="173">
        <v>0</v>
      </c>
      <c r="P86" s="173">
        <v>0</v>
      </c>
      <c r="Q86" s="173">
        <v>0</v>
      </c>
      <c r="R86" s="153"/>
      <c r="S86" s="173">
        <v>10</v>
      </c>
      <c r="T86" s="173">
        <v>0</v>
      </c>
      <c r="U86">
        <v>0</v>
      </c>
      <c r="V86">
        <v>0</v>
      </c>
      <c r="W86">
        <v>0</v>
      </c>
      <c r="X86" s="141">
        <f t="shared" si="6"/>
        <v>0</v>
      </c>
      <c r="Y86" s="158">
        <f t="shared" si="7"/>
        <v>10</v>
      </c>
      <c r="Z86" s="159">
        <f t="shared" si="9"/>
        <v>1137.0169999999994</v>
      </c>
      <c r="AA86" s="159">
        <f t="shared" si="10"/>
        <v>2273.9725799999997</v>
      </c>
      <c r="AB86" s="159">
        <f t="shared" si="11"/>
        <v>3410.9588700000036</v>
      </c>
      <c r="AC86" s="160">
        <f t="shared" si="8"/>
        <v>300</v>
      </c>
    </row>
    <row r="87" spans="1:29" ht="15.75" customHeight="1" x14ac:dyDescent="0.2">
      <c r="A87">
        <v>85</v>
      </c>
      <c r="B87" s="161">
        <v>45376</v>
      </c>
      <c r="C87" s="6">
        <v>2024</v>
      </c>
      <c r="D87" s="7" t="s">
        <v>116</v>
      </c>
      <c r="E87" s="6">
        <v>25</v>
      </c>
      <c r="F87" s="152"/>
      <c r="G87" s="152"/>
      <c r="H87" s="152"/>
      <c r="J87">
        <v>0</v>
      </c>
      <c r="K87" s="173"/>
      <c r="L87" s="173">
        <v>0</v>
      </c>
      <c r="M87" s="173">
        <v>0</v>
      </c>
      <c r="N87" s="153"/>
      <c r="O87" s="173">
        <v>0</v>
      </c>
      <c r="P87" s="173">
        <v>0</v>
      </c>
      <c r="Q87" s="173">
        <v>0</v>
      </c>
      <c r="R87" s="153"/>
      <c r="S87" s="173">
        <v>10</v>
      </c>
      <c r="T87" s="173">
        <v>0</v>
      </c>
      <c r="U87">
        <v>0</v>
      </c>
      <c r="V87">
        <v>0</v>
      </c>
      <c r="W87">
        <v>0</v>
      </c>
      <c r="X87" s="141">
        <f t="shared" si="6"/>
        <v>0</v>
      </c>
      <c r="Y87" s="158">
        <f t="shared" si="7"/>
        <v>10</v>
      </c>
      <c r="Z87" s="159">
        <f t="shared" si="9"/>
        <v>1150.7159999999994</v>
      </c>
      <c r="AA87" s="159">
        <f t="shared" si="10"/>
        <v>2301.3698399999998</v>
      </c>
      <c r="AB87" s="159">
        <f t="shared" si="11"/>
        <v>3452.0547600000036</v>
      </c>
      <c r="AC87" s="160">
        <f t="shared" si="8"/>
        <v>300</v>
      </c>
    </row>
    <row r="88" spans="1:29" ht="15.75" customHeight="1" x14ac:dyDescent="0.2">
      <c r="A88">
        <v>86</v>
      </c>
      <c r="B88" s="161">
        <v>45377</v>
      </c>
      <c r="C88" s="6">
        <v>2024</v>
      </c>
      <c r="D88" s="7" t="s">
        <v>116</v>
      </c>
      <c r="E88" s="6">
        <v>26</v>
      </c>
      <c r="F88" s="152"/>
      <c r="G88" s="152"/>
      <c r="H88" s="152"/>
      <c r="J88">
        <v>0</v>
      </c>
      <c r="K88" s="173"/>
      <c r="L88" s="173">
        <v>0</v>
      </c>
      <c r="M88" s="173">
        <v>0</v>
      </c>
      <c r="N88" s="153"/>
      <c r="O88" s="173">
        <v>0</v>
      </c>
      <c r="P88" s="173">
        <v>0</v>
      </c>
      <c r="Q88" s="173">
        <v>0</v>
      </c>
      <c r="R88" s="153"/>
      <c r="S88" s="173">
        <v>10</v>
      </c>
      <c r="T88" s="173">
        <v>0</v>
      </c>
      <c r="U88">
        <v>0</v>
      </c>
      <c r="V88">
        <v>0</v>
      </c>
      <c r="W88">
        <v>0</v>
      </c>
      <c r="X88" s="141">
        <f t="shared" si="6"/>
        <v>0</v>
      </c>
      <c r="Y88" s="158">
        <f t="shared" si="7"/>
        <v>10</v>
      </c>
      <c r="Z88" s="159">
        <f t="shared" si="9"/>
        <v>1164.4149999999995</v>
      </c>
      <c r="AA88" s="159">
        <f t="shared" si="10"/>
        <v>2328.7671</v>
      </c>
      <c r="AB88" s="159">
        <f t="shared" si="11"/>
        <v>3493.1506500000037</v>
      </c>
      <c r="AC88" s="160">
        <f t="shared" si="8"/>
        <v>300</v>
      </c>
    </row>
    <row r="89" spans="1:29" ht="15.75" customHeight="1" x14ac:dyDescent="0.2">
      <c r="A89">
        <v>87</v>
      </c>
      <c r="B89" s="161">
        <v>45378</v>
      </c>
      <c r="C89" s="6">
        <v>2024</v>
      </c>
      <c r="D89" s="7" t="s">
        <v>116</v>
      </c>
      <c r="E89" s="6">
        <v>27</v>
      </c>
      <c r="F89" s="152"/>
      <c r="G89" s="152"/>
      <c r="H89" s="152"/>
      <c r="J89">
        <v>0</v>
      </c>
      <c r="K89" s="173"/>
      <c r="L89" s="173">
        <v>0</v>
      </c>
      <c r="M89" s="173">
        <v>0</v>
      </c>
      <c r="N89" s="153"/>
      <c r="O89" s="173">
        <v>0</v>
      </c>
      <c r="P89" s="173">
        <v>0</v>
      </c>
      <c r="Q89" s="173">
        <v>0</v>
      </c>
      <c r="R89" s="153"/>
      <c r="S89" s="173">
        <v>10</v>
      </c>
      <c r="T89" s="173">
        <v>0</v>
      </c>
      <c r="U89">
        <v>0</v>
      </c>
      <c r="V89">
        <v>0</v>
      </c>
      <c r="W89">
        <v>0</v>
      </c>
      <c r="X89" s="141">
        <f t="shared" si="6"/>
        <v>0</v>
      </c>
      <c r="Y89" s="158">
        <f t="shared" si="7"/>
        <v>10</v>
      </c>
      <c r="Z89" s="159">
        <f t="shared" si="9"/>
        <v>1178.1139999999996</v>
      </c>
      <c r="AA89" s="159">
        <f t="shared" si="10"/>
        <v>2356.1643600000002</v>
      </c>
      <c r="AB89" s="159">
        <f t="shared" si="11"/>
        <v>3534.2465400000037</v>
      </c>
      <c r="AC89" s="160">
        <f t="shared" si="8"/>
        <v>300</v>
      </c>
    </row>
    <row r="90" spans="1:29" ht="15.75" customHeight="1" x14ac:dyDescent="0.2">
      <c r="A90">
        <v>88</v>
      </c>
      <c r="B90" s="161">
        <v>45379</v>
      </c>
      <c r="C90" s="6">
        <v>2024</v>
      </c>
      <c r="D90" s="7" t="s">
        <v>116</v>
      </c>
      <c r="E90" s="6">
        <v>28</v>
      </c>
      <c r="F90" s="152"/>
      <c r="G90" s="152"/>
      <c r="H90" s="152"/>
      <c r="J90">
        <v>0</v>
      </c>
      <c r="K90" s="173"/>
      <c r="L90" s="173">
        <v>0</v>
      </c>
      <c r="M90" s="173">
        <v>0</v>
      </c>
      <c r="N90" s="153"/>
      <c r="O90" s="173">
        <v>0</v>
      </c>
      <c r="P90" s="173">
        <v>0</v>
      </c>
      <c r="Q90" s="173">
        <v>0</v>
      </c>
      <c r="R90" s="153"/>
      <c r="S90" s="173">
        <v>10</v>
      </c>
      <c r="T90" s="173">
        <v>0</v>
      </c>
      <c r="U90">
        <v>0</v>
      </c>
      <c r="V90">
        <v>0</v>
      </c>
      <c r="W90">
        <v>0</v>
      </c>
      <c r="X90" s="141">
        <f t="shared" si="6"/>
        <v>0</v>
      </c>
      <c r="Y90" s="158">
        <f t="shared" si="7"/>
        <v>10</v>
      </c>
      <c r="Z90" s="159">
        <f t="shared" si="9"/>
        <v>1191.8129999999996</v>
      </c>
      <c r="AA90" s="159">
        <f t="shared" si="10"/>
        <v>2383.5616200000004</v>
      </c>
      <c r="AB90" s="159">
        <f t="shared" si="11"/>
        <v>3575.3424300000038</v>
      </c>
      <c r="AC90" s="160">
        <f t="shared" si="8"/>
        <v>300</v>
      </c>
    </row>
    <row r="91" spans="1:29" ht="15.75" customHeight="1" x14ac:dyDescent="0.2">
      <c r="A91">
        <v>89</v>
      </c>
      <c r="B91" s="161">
        <v>45380</v>
      </c>
      <c r="C91" s="6">
        <v>2024</v>
      </c>
      <c r="D91" s="7" t="s">
        <v>116</v>
      </c>
      <c r="E91" s="6">
        <v>29</v>
      </c>
      <c r="F91" s="152"/>
      <c r="G91" s="152"/>
      <c r="H91" s="152"/>
      <c r="J91">
        <v>0</v>
      </c>
      <c r="K91" s="173"/>
      <c r="L91" s="173">
        <v>0</v>
      </c>
      <c r="M91" s="173">
        <v>0</v>
      </c>
      <c r="N91" s="153"/>
      <c r="O91" s="173">
        <v>0</v>
      </c>
      <c r="P91" s="173">
        <v>0</v>
      </c>
      <c r="Q91" s="173">
        <v>0</v>
      </c>
      <c r="R91" s="153"/>
      <c r="S91" s="173">
        <v>10</v>
      </c>
      <c r="T91" s="173">
        <v>0</v>
      </c>
      <c r="U91">
        <v>0</v>
      </c>
      <c r="V91">
        <v>0</v>
      </c>
      <c r="W91">
        <v>0</v>
      </c>
      <c r="X91" s="141">
        <f t="shared" si="6"/>
        <v>0</v>
      </c>
      <c r="Y91" s="158">
        <f t="shared" si="7"/>
        <v>10</v>
      </c>
      <c r="Z91" s="159">
        <f t="shared" si="9"/>
        <v>1205.5119999999997</v>
      </c>
      <c r="AA91" s="159">
        <f t="shared" si="10"/>
        <v>2410.9588800000006</v>
      </c>
      <c r="AB91" s="159">
        <f t="shared" si="11"/>
        <v>3616.4383200000038</v>
      </c>
      <c r="AC91" s="160">
        <f t="shared" si="8"/>
        <v>300</v>
      </c>
    </row>
    <row r="92" spans="1:29" ht="15.75" customHeight="1" x14ac:dyDescent="0.2">
      <c r="A92">
        <v>90</v>
      </c>
      <c r="B92" s="161">
        <v>45381</v>
      </c>
      <c r="C92" s="6">
        <v>2024</v>
      </c>
      <c r="D92" s="7" t="s">
        <v>116</v>
      </c>
      <c r="E92" s="6">
        <v>30</v>
      </c>
      <c r="F92" s="152"/>
      <c r="G92" s="152"/>
      <c r="H92" s="152"/>
      <c r="J92">
        <v>0</v>
      </c>
      <c r="K92" s="173"/>
      <c r="L92" s="173">
        <v>0</v>
      </c>
      <c r="M92" s="173">
        <v>0</v>
      </c>
      <c r="N92" s="153"/>
      <c r="O92" s="173">
        <v>0</v>
      </c>
      <c r="P92" s="173">
        <v>0</v>
      </c>
      <c r="Q92" s="173">
        <v>0</v>
      </c>
      <c r="R92" s="153"/>
      <c r="S92" s="173">
        <v>10</v>
      </c>
      <c r="T92" s="173">
        <v>0</v>
      </c>
      <c r="U92">
        <v>0</v>
      </c>
      <c r="V92">
        <v>0</v>
      </c>
      <c r="W92">
        <v>0</v>
      </c>
      <c r="X92" s="141">
        <f t="shared" si="6"/>
        <v>0</v>
      </c>
      <c r="Y92" s="158">
        <f t="shared" si="7"/>
        <v>10</v>
      </c>
      <c r="Z92" s="159">
        <f t="shared" si="9"/>
        <v>1219.2109999999998</v>
      </c>
      <c r="AA92" s="159">
        <f t="shared" si="10"/>
        <v>2438.3561400000008</v>
      </c>
      <c r="AB92" s="159">
        <f t="shared" si="11"/>
        <v>3657.5342100000039</v>
      </c>
      <c r="AC92" s="160">
        <f t="shared" si="8"/>
        <v>300</v>
      </c>
    </row>
    <row r="93" spans="1:29" s="167" customFormat="1" ht="15.75" customHeight="1" x14ac:dyDescent="0.2">
      <c r="A93" s="167">
        <v>91</v>
      </c>
      <c r="B93" s="168">
        <v>45382</v>
      </c>
      <c r="C93" s="169">
        <v>2024</v>
      </c>
      <c r="D93" s="170" t="s">
        <v>116</v>
      </c>
      <c r="E93" s="169">
        <v>31</v>
      </c>
      <c r="F93" s="152"/>
      <c r="G93" s="152"/>
      <c r="H93" s="152"/>
      <c r="J93" s="167">
        <v>0</v>
      </c>
      <c r="L93" s="167">
        <v>0</v>
      </c>
      <c r="M93" s="167">
        <v>0</v>
      </c>
      <c r="N93" s="174"/>
      <c r="O93" s="167">
        <v>0</v>
      </c>
      <c r="P93" s="167">
        <v>0</v>
      </c>
      <c r="Q93" s="167">
        <v>0</v>
      </c>
      <c r="R93" s="174"/>
      <c r="S93" s="167">
        <v>10</v>
      </c>
      <c r="T93" s="167">
        <v>0</v>
      </c>
      <c r="U93" s="167">
        <v>0</v>
      </c>
      <c r="V93" s="167">
        <v>0</v>
      </c>
      <c r="W93" s="167">
        <v>0</v>
      </c>
      <c r="X93" s="141">
        <f t="shared" si="6"/>
        <v>0</v>
      </c>
      <c r="Y93" s="158">
        <f t="shared" si="7"/>
        <v>10</v>
      </c>
      <c r="Z93" s="159">
        <f t="shared" si="9"/>
        <v>1232.9099999999999</v>
      </c>
      <c r="AA93" s="159">
        <f t="shared" si="10"/>
        <v>2465.753400000001</v>
      </c>
      <c r="AB93" s="159">
        <f t="shared" si="11"/>
        <v>3698.6301000000039</v>
      </c>
      <c r="AC93" s="160">
        <f t="shared" si="8"/>
        <v>300</v>
      </c>
    </row>
    <row r="94" spans="1:29" s="173" customFormat="1" ht="15.75" customHeight="1" x14ac:dyDescent="0.2">
      <c r="A94" s="173">
        <v>92</v>
      </c>
      <c r="B94" s="176">
        <v>45383</v>
      </c>
      <c r="C94" s="177">
        <v>2024</v>
      </c>
      <c r="D94" s="178" t="s">
        <v>117</v>
      </c>
      <c r="E94" s="177">
        <v>1</v>
      </c>
      <c r="F94" s="173">
        <v>350</v>
      </c>
      <c r="G94" s="173">
        <v>0</v>
      </c>
      <c r="H94" s="173">
        <v>10</v>
      </c>
      <c r="J94" s="173">
        <v>0</v>
      </c>
      <c r="L94" s="173">
        <v>0</v>
      </c>
      <c r="M94" s="173">
        <v>0</v>
      </c>
      <c r="N94" s="173">
        <v>40</v>
      </c>
      <c r="O94" s="173">
        <v>0</v>
      </c>
      <c r="P94" s="173">
        <v>0</v>
      </c>
      <c r="Q94" s="173">
        <v>0</v>
      </c>
      <c r="R94" s="173">
        <v>1700</v>
      </c>
      <c r="S94" s="173">
        <v>10</v>
      </c>
      <c r="T94" s="173">
        <v>0</v>
      </c>
      <c r="U94" s="173">
        <v>0</v>
      </c>
      <c r="V94" s="173">
        <v>0</v>
      </c>
      <c r="W94" s="173">
        <v>0</v>
      </c>
      <c r="X94" s="163">
        <f t="shared" si="6"/>
        <v>400</v>
      </c>
      <c r="Y94" s="164">
        <f t="shared" si="7"/>
        <v>1710</v>
      </c>
      <c r="Z94" s="165">
        <f t="shared" si="9"/>
        <v>1246.6089999999999</v>
      </c>
      <c r="AA94" s="165">
        <f t="shared" si="10"/>
        <v>2493.1506600000012</v>
      </c>
      <c r="AB94" s="165">
        <f t="shared" si="11"/>
        <v>3739.725990000004</v>
      </c>
      <c r="AC94" s="166">
        <f t="shared" si="8"/>
        <v>300</v>
      </c>
    </row>
    <row r="95" spans="1:29" s="173" customFormat="1" ht="15.75" customHeight="1" x14ac:dyDescent="0.2">
      <c r="A95" s="173">
        <v>93</v>
      </c>
      <c r="B95" s="176">
        <v>45384</v>
      </c>
      <c r="C95" s="177">
        <v>2024</v>
      </c>
      <c r="D95" s="178" t="s">
        <v>117</v>
      </c>
      <c r="E95" s="177">
        <v>2</v>
      </c>
      <c r="F95" s="171"/>
      <c r="G95" s="171"/>
      <c r="H95" s="171"/>
      <c r="J95" s="173">
        <v>0</v>
      </c>
      <c r="L95" s="173">
        <v>0</v>
      </c>
      <c r="M95" s="173">
        <v>0</v>
      </c>
      <c r="N95" s="153"/>
      <c r="O95" s="173">
        <v>0</v>
      </c>
      <c r="P95" s="173">
        <v>0</v>
      </c>
      <c r="Q95" s="173">
        <v>0</v>
      </c>
      <c r="R95" s="153"/>
      <c r="S95" s="173">
        <v>10</v>
      </c>
      <c r="T95" s="173">
        <v>0</v>
      </c>
      <c r="U95" s="173">
        <v>0</v>
      </c>
      <c r="V95" s="173">
        <v>0</v>
      </c>
      <c r="W95" s="173">
        <v>0</v>
      </c>
      <c r="X95" s="141">
        <f t="shared" si="6"/>
        <v>0</v>
      </c>
      <c r="Y95" s="158">
        <f t="shared" si="7"/>
        <v>10</v>
      </c>
      <c r="Z95" s="159">
        <f t="shared" si="9"/>
        <v>1260.308</v>
      </c>
      <c r="AA95" s="159">
        <f t="shared" si="10"/>
        <v>2520.5479200000013</v>
      </c>
      <c r="AB95" s="159">
        <f t="shared" si="11"/>
        <v>3780.8218800000041</v>
      </c>
      <c r="AC95" s="160">
        <f t="shared" si="8"/>
        <v>300</v>
      </c>
    </row>
    <row r="96" spans="1:29" s="173" customFormat="1" ht="15.75" customHeight="1" x14ac:dyDescent="0.2">
      <c r="A96" s="173">
        <v>94</v>
      </c>
      <c r="B96" s="176">
        <v>45385</v>
      </c>
      <c r="C96" s="177">
        <v>2024</v>
      </c>
      <c r="D96" s="178" t="s">
        <v>117</v>
      </c>
      <c r="E96" s="177">
        <v>3</v>
      </c>
      <c r="F96" s="171"/>
      <c r="G96" s="171"/>
      <c r="H96" s="171"/>
      <c r="J96" s="173">
        <v>0</v>
      </c>
      <c r="L96" s="173">
        <v>0</v>
      </c>
      <c r="M96" s="173">
        <v>0</v>
      </c>
      <c r="N96" s="153"/>
      <c r="O96" s="173">
        <v>0</v>
      </c>
      <c r="P96" s="173">
        <v>0</v>
      </c>
      <c r="Q96" s="173">
        <v>0</v>
      </c>
      <c r="R96" s="153"/>
      <c r="S96" s="173">
        <v>10</v>
      </c>
      <c r="T96" s="173">
        <v>0</v>
      </c>
      <c r="U96" s="173">
        <v>0</v>
      </c>
      <c r="V96" s="173">
        <v>0</v>
      </c>
      <c r="W96" s="173">
        <v>0</v>
      </c>
      <c r="X96" s="141">
        <f t="shared" si="6"/>
        <v>0</v>
      </c>
      <c r="Y96" s="158">
        <f t="shared" si="7"/>
        <v>10</v>
      </c>
      <c r="Z96" s="159">
        <f t="shared" si="9"/>
        <v>1274.0070000000001</v>
      </c>
      <c r="AA96" s="159">
        <f t="shared" si="10"/>
        <v>2547.9451800000015</v>
      </c>
      <c r="AB96" s="159">
        <f t="shared" si="11"/>
        <v>3821.9177700000041</v>
      </c>
      <c r="AC96" s="160">
        <f t="shared" si="8"/>
        <v>300</v>
      </c>
    </row>
    <row r="97" spans="1:29" s="173" customFormat="1" ht="15.75" customHeight="1" x14ac:dyDescent="0.2">
      <c r="A97" s="173">
        <v>95</v>
      </c>
      <c r="B97" s="176">
        <v>45386</v>
      </c>
      <c r="C97" s="177">
        <v>2024</v>
      </c>
      <c r="D97" s="178" t="s">
        <v>117</v>
      </c>
      <c r="E97" s="177">
        <v>4</v>
      </c>
      <c r="F97" s="171"/>
      <c r="G97" s="171"/>
      <c r="H97" s="171"/>
      <c r="J97" s="173">
        <v>0</v>
      </c>
      <c r="L97" s="173">
        <v>0</v>
      </c>
      <c r="M97" s="173">
        <v>0</v>
      </c>
      <c r="N97" s="153"/>
      <c r="O97" s="173">
        <v>0</v>
      </c>
      <c r="P97" s="173">
        <v>0</v>
      </c>
      <c r="Q97" s="173">
        <v>0</v>
      </c>
      <c r="R97" s="153"/>
      <c r="S97" s="173">
        <v>10</v>
      </c>
      <c r="T97" s="173">
        <v>0</v>
      </c>
      <c r="U97" s="173">
        <v>0</v>
      </c>
      <c r="V97" s="173">
        <v>0</v>
      </c>
      <c r="W97" s="173">
        <v>0</v>
      </c>
      <c r="X97" s="141">
        <f t="shared" si="6"/>
        <v>0</v>
      </c>
      <c r="Y97" s="158">
        <f t="shared" si="7"/>
        <v>10</v>
      </c>
      <c r="Z97" s="159">
        <f t="shared" si="9"/>
        <v>1287.7060000000001</v>
      </c>
      <c r="AA97" s="159">
        <f t="shared" si="10"/>
        <v>2575.3424400000017</v>
      </c>
      <c r="AB97" s="159">
        <f t="shared" si="11"/>
        <v>3863.0136600000042</v>
      </c>
      <c r="AC97" s="160">
        <f t="shared" si="8"/>
        <v>300</v>
      </c>
    </row>
    <row r="98" spans="1:29" s="173" customFormat="1" ht="15.75" customHeight="1" x14ac:dyDescent="0.2">
      <c r="A98" s="173">
        <v>96</v>
      </c>
      <c r="B98" s="176">
        <v>45387</v>
      </c>
      <c r="C98" s="177">
        <v>2024</v>
      </c>
      <c r="D98" s="178" t="s">
        <v>117</v>
      </c>
      <c r="E98" s="177">
        <v>5</v>
      </c>
      <c r="F98" s="171"/>
      <c r="G98" s="171"/>
      <c r="H98" s="171"/>
      <c r="J98" s="173">
        <v>0</v>
      </c>
      <c r="L98" s="173">
        <v>0</v>
      </c>
      <c r="M98" s="173">
        <v>0</v>
      </c>
      <c r="N98" s="153"/>
      <c r="O98" s="173">
        <v>0</v>
      </c>
      <c r="P98" s="173">
        <v>0</v>
      </c>
      <c r="Q98" s="173">
        <v>0</v>
      </c>
      <c r="R98" s="153"/>
      <c r="S98" s="173">
        <v>10</v>
      </c>
      <c r="T98" s="173">
        <v>0</v>
      </c>
      <c r="U98" s="173">
        <v>0</v>
      </c>
      <c r="V98" s="173">
        <v>0</v>
      </c>
      <c r="W98" s="173">
        <v>0</v>
      </c>
      <c r="X98" s="141">
        <f t="shared" si="6"/>
        <v>0</v>
      </c>
      <c r="Y98" s="158">
        <f t="shared" si="7"/>
        <v>10</v>
      </c>
      <c r="Z98" s="159">
        <f t="shared" si="9"/>
        <v>1301.4050000000002</v>
      </c>
      <c r="AA98" s="159">
        <f t="shared" si="10"/>
        <v>2602.7397000000019</v>
      </c>
      <c r="AB98" s="159">
        <f t="shared" si="11"/>
        <v>3904.1095500000042</v>
      </c>
      <c r="AC98" s="160">
        <f t="shared" si="8"/>
        <v>300</v>
      </c>
    </row>
    <row r="99" spans="1:29" s="173" customFormat="1" ht="15.75" customHeight="1" x14ac:dyDescent="0.2">
      <c r="A99" s="173">
        <v>97</v>
      </c>
      <c r="B99" s="176">
        <v>45388</v>
      </c>
      <c r="C99" s="177">
        <v>2024</v>
      </c>
      <c r="D99" s="178" t="s">
        <v>117</v>
      </c>
      <c r="E99" s="177">
        <v>6</v>
      </c>
      <c r="F99" s="171"/>
      <c r="G99" s="171"/>
      <c r="H99" s="171"/>
      <c r="J99" s="173">
        <v>0</v>
      </c>
      <c r="L99" s="173">
        <v>0</v>
      </c>
      <c r="M99" s="173">
        <v>0</v>
      </c>
      <c r="N99" s="153"/>
      <c r="O99" s="173">
        <v>0</v>
      </c>
      <c r="P99" s="173">
        <v>0</v>
      </c>
      <c r="Q99" s="173">
        <v>0</v>
      </c>
      <c r="R99" s="153"/>
      <c r="S99" s="173">
        <v>10</v>
      </c>
      <c r="T99" s="173">
        <v>0</v>
      </c>
      <c r="U99" s="173">
        <v>0</v>
      </c>
      <c r="V99" s="173">
        <v>0</v>
      </c>
      <c r="W99" s="173">
        <v>0</v>
      </c>
      <c r="X99" s="141">
        <f t="shared" si="6"/>
        <v>0</v>
      </c>
      <c r="Y99" s="158">
        <f t="shared" si="7"/>
        <v>10</v>
      </c>
      <c r="Z99" s="159">
        <f t="shared" si="9"/>
        <v>1315.1040000000003</v>
      </c>
      <c r="AA99" s="159">
        <f t="shared" si="10"/>
        <v>2630.1369600000021</v>
      </c>
      <c r="AB99" s="159">
        <f t="shared" si="11"/>
        <v>3945.2054400000043</v>
      </c>
      <c r="AC99" s="160">
        <f t="shared" si="8"/>
        <v>300</v>
      </c>
    </row>
    <row r="100" spans="1:29" s="173" customFormat="1" ht="15.75" customHeight="1" x14ac:dyDescent="0.2">
      <c r="A100" s="173">
        <v>98</v>
      </c>
      <c r="B100" s="176">
        <v>45389</v>
      </c>
      <c r="C100" s="177">
        <v>2024</v>
      </c>
      <c r="D100" s="178" t="s">
        <v>117</v>
      </c>
      <c r="E100" s="177">
        <v>7</v>
      </c>
      <c r="F100" s="171"/>
      <c r="G100" s="171"/>
      <c r="H100" s="171"/>
      <c r="J100" s="173">
        <v>0</v>
      </c>
      <c r="L100" s="173">
        <v>0</v>
      </c>
      <c r="M100" s="173">
        <v>0</v>
      </c>
      <c r="N100" s="153"/>
      <c r="O100" s="173">
        <v>0</v>
      </c>
      <c r="P100" s="173">
        <v>0</v>
      </c>
      <c r="Q100" s="173">
        <v>0</v>
      </c>
      <c r="R100" s="153"/>
      <c r="S100" s="173">
        <v>10</v>
      </c>
      <c r="T100" s="173">
        <v>0</v>
      </c>
      <c r="U100" s="173">
        <v>0</v>
      </c>
      <c r="V100" s="173">
        <v>0</v>
      </c>
      <c r="W100" s="173">
        <v>0</v>
      </c>
      <c r="X100" s="141">
        <f t="shared" si="6"/>
        <v>0</v>
      </c>
      <c r="Y100" s="158">
        <f t="shared" si="7"/>
        <v>10</v>
      </c>
      <c r="Z100" s="159">
        <f t="shared" si="9"/>
        <v>1328.8030000000003</v>
      </c>
      <c r="AA100" s="159">
        <f t="shared" si="10"/>
        <v>2657.5342200000023</v>
      </c>
      <c r="AB100" s="159">
        <f t="shared" si="11"/>
        <v>3986.3013300000043</v>
      </c>
      <c r="AC100" s="160">
        <f t="shared" si="8"/>
        <v>300</v>
      </c>
    </row>
    <row r="101" spans="1:29" s="173" customFormat="1" ht="15.75" customHeight="1" x14ac:dyDescent="0.2">
      <c r="A101" s="173">
        <v>99</v>
      </c>
      <c r="B101" s="176">
        <v>45390</v>
      </c>
      <c r="C101" s="177">
        <v>2024</v>
      </c>
      <c r="D101" s="178" t="s">
        <v>117</v>
      </c>
      <c r="E101" s="177">
        <v>8</v>
      </c>
      <c r="F101" s="171"/>
      <c r="G101" s="171"/>
      <c r="H101" s="171"/>
      <c r="J101" s="173">
        <v>0</v>
      </c>
      <c r="L101" s="173">
        <v>0</v>
      </c>
      <c r="M101" s="173">
        <v>0</v>
      </c>
      <c r="N101" s="153"/>
      <c r="O101" s="173">
        <v>0</v>
      </c>
      <c r="P101" s="173">
        <v>0</v>
      </c>
      <c r="Q101" s="173">
        <v>0</v>
      </c>
      <c r="R101" s="153"/>
      <c r="S101" s="173">
        <v>10</v>
      </c>
      <c r="T101" s="173">
        <v>0</v>
      </c>
      <c r="U101" s="173">
        <v>0</v>
      </c>
      <c r="V101" s="173">
        <v>0</v>
      </c>
      <c r="W101" s="173">
        <v>0</v>
      </c>
      <c r="X101" s="141">
        <f t="shared" si="6"/>
        <v>0</v>
      </c>
      <c r="Y101" s="158">
        <f t="shared" si="7"/>
        <v>10</v>
      </c>
      <c r="Z101" s="159">
        <f t="shared" si="9"/>
        <v>1342.5020000000004</v>
      </c>
      <c r="AA101" s="159">
        <f t="shared" si="10"/>
        <v>2684.9314800000025</v>
      </c>
      <c r="AB101" s="159">
        <f t="shared" si="11"/>
        <v>4027.3972200000044</v>
      </c>
      <c r="AC101" s="160">
        <f t="shared" si="8"/>
        <v>300</v>
      </c>
    </row>
    <row r="102" spans="1:29" s="173" customFormat="1" ht="15.75" customHeight="1" x14ac:dyDescent="0.2">
      <c r="A102" s="173">
        <v>100</v>
      </c>
      <c r="B102" s="176">
        <v>45391</v>
      </c>
      <c r="C102" s="177">
        <v>2024</v>
      </c>
      <c r="D102" s="178" t="s">
        <v>117</v>
      </c>
      <c r="E102" s="177">
        <v>9</v>
      </c>
      <c r="F102" s="171"/>
      <c r="G102" s="171"/>
      <c r="H102" s="171"/>
      <c r="J102" s="173">
        <v>0</v>
      </c>
      <c r="L102" s="173">
        <v>0</v>
      </c>
      <c r="M102" s="173">
        <v>0</v>
      </c>
      <c r="N102" s="153"/>
      <c r="O102" s="173">
        <v>0</v>
      </c>
      <c r="P102" s="173">
        <v>0</v>
      </c>
      <c r="Q102" s="173">
        <v>0</v>
      </c>
      <c r="R102" s="153"/>
      <c r="S102" s="173">
        <v>10</v>
      </c>
      <c r="T102" s="173">
        <v>0</v>
      </c>
      <c r="U102" s="173">
        <v>0</v>
      </c>
      <c r="V102" s="173">
        <v>0</v>
      </c>
      <c r="W102" s="173">
        <v>0</v>
      </c>
      <c r="X102" s="141">
        <f t="shared" si="6"/>
        <v>0</v>
      </c>
      <c r="Y102" s="158">
        <f t="shared" si="7"/>
        <v>10</v>
      </c>
      <c r="Z102" s="159">
        <f t="shared" si="9"/>
        <v>1356.2010000000005</v>
      </c>
      <c r="AA102" s="159">
        <f t="shared" si="10"/>
        <v>2712.3287400000027</v>
      </c>
      <c r="AB102" s="159">
        <f t="shared" si="11"/>
        <v>4068.4931100000044</v>
      </c>
      <c r="AC102" s="160">
        <f t="shared" si="8"/>
        <v>300</v>
      </c>
    </row>
    <row r="103" spans="1:29" s="173" customFormat="1" ht="15.75" customHeight="1" x14ac:dyDescent="0.2">
      <c r="A103" s="173">
        <v>101</v>
      </c>
      <c r="B103" s="176">
        <v>45392</v>
      </c>
      <c r="C103" s="177">
        <v>2024</v>
      </c>
      <c r="D103" s="178" t="s">
        <v>117</v>
      </c>
      <c r="E103" s="177">
        <v>10</v>
      </c>
      <c r="F103" s="171"/>
      <c r="G103" s="171"/>
      <c r="H103" s="171"/>
      <c r="J103" s="173">
        <v>0</v>
      </c>
      <c r="L103" s="173">
        <v>0</v>
      </c>
      <c r="M103" s="173">
        <v>0</v>
      </c>
      <c r="N103" s="153"/>
      <c r="O103" s="173">
        <v>0</v>
      </c>
      <c r="P103" s="173">
        <v>0</v>
      </c>
      <c r="Q103" s="173">
        <v>0</v>
      </c>
      <c r="R103" s="153"/>
      <c r="S103" s="173">
        <v>10</v>
      </c>
      <c r="T103" s="173">
        <v>0</v>
      </c>
      <c r="U103" s="173">
        <v>0</v>
      </c>
      <c r="V103" s="173">
        <v>0</v>
      </c>
      <c r="W103" s="173">
        <v>0</v>
      </c>
      <c r="X103" s="141">
        <f t="shared" si="6"/>
        <v>0</v>
      </c>
      <c r="Y103" s="158">
        <f t="shared" si="7"/>
        <v>10</v>
      </c>
      <c r="Z103" s="159">
        <f t="shared" si="9"/>
        <v>1369.9000000000005</v>
      </c>
      <c r="AA103" s="159">
        <f t="shared" si="10"/>
        <v>2739.7260000000028</v>
      </c>
      <c r="AB103" s="159">
        <f t="shared" si="11"/>
        <v>4109.5890000000045</v>
      </c>
      <c r="AC103" s="160">
        <f t="shared" si="8"/>
        <v>300</v>
      </c>
    </row>
    <row r="104" spans="1:29" s="173" customFormat="1" ht="15.75" customHeight="1" x14ac:dyDescent="0.2">
      <c r="A104" s="173">
        <v>102</v>
      </c>
      <c r="B104" s="176">
        <v>45393</v>
      </c>
      <c r="C104" s="177">
        <v>2024</v>
      </c>
      <c r="D104" s="178" t="s">
        <v>117</v>
      </c>
      <c r="E104" s="177">
        <v>11</v>
      </c>
      <c r="F104" s="171"/>
      <c r="G104" s="171"/>
      <c r="H104" s="171"/>
      <c r="J104" s="173">
        <v>0</v>
      </c>
      <c r="L104" s="173">
        <v>0</v>
      </c>
      <c r="M104" s="173">
        <v>0</v>
      </c>
      <c r="N104" s="153"/>
      <c r="O104" s="173">
        <v>0</v>
      </c>
      <c r="P104" s="173">
        <v>0</v>
      </c>
      <c r="Q104" s="173">
        <v>0</v>
      </c>
      <c r="R104" s="153"/>
      <c r="S104" s="173">
        <v>10</v>
      </c>
      <c r="T104" s="173">
        <v>0</v>
      </c>
      <c r="U104" s="173">
        <v>0</v>
      </c>
      <c r="V104" s="173">
        <v>0</v>
      </c>
      <c r="W104" s="173">
        <v>0</v>
      </c>
      <c r="X104" s="141">
        <f t="shared" si="6"/>
        <v>0</v>
      </c>
      <c r="Y104" s="158">
        <f t="shared" si="7"/>
        <v>10</v>
      </c>
      <c r="Z104" s="159">
        <f t="shared" si="9"/>
        <v>1383.5990000000006</v>
      </c>
      <c r="AA104" s="159">
        <f t="shared" si="10"/>
        <v>2767.123260000003</v>
      </c>
      <c r="AB104" s="159">
        <f t="shared" si="11"/>
        <v>4150.6848900000041</v>
      </c>
      <c r="AC104" s="160">
        <f t="shared" si="8"/>
        <v>300</v>
      </c>
    </row>
    <row r="105" spans="1:29" s="173" customFormat="1" ht="15.75" customHeight="1" x14ac:dyDescent="0.2">
      <c r="A105" s="173">
        <v>103</v>
      </c>
      <c r="B105" s="176">
        <v>45394</v>
      </c>
      <c r="C105" s="177">
        <v>2024</v>
      </c>
      <c r="D105" s="178" t="s">
        <v>117</v>
      </c>
      <c r="E105" s="177">
        <v>12</v>
      </c>
      <c r="F105" s="171"/>
      <c r="G105" s="171"/>
      <c r="H105" s="171"/>
      <c r="J105" s="173">
        <v>0</v>
      </c>
      <c r="L105" s="173">
        <v>0</v>
      </c>
      <c r="M105" s="173">
        <v>0</v>
      </c>
      <c r="N105" s="153"/>
      <c r="O105" s="173">
        <v>0</v>
      </c>
      <c r="P105" s="173">
        <v>0</v>
      </c>
      <c r="Q105" s="173">
        <v>0</v>
      </c>
      <c r="R105" s="153"/>
      <c r="S105" s="173">
        <v>10</v>
      </c>
      <c r="T105" s="173">
        <v>0</v>
      </c>
      <c r="U105" s="173">
        <v>0</v>
      </c>
      <c r="V105" s="173">
        <v>0</v>
      </c>
      <c r="W105" s="173">
        <v>0</v>
      </c>
      <c r="X105" s="141">
        <f t="shared" si="6"/>
        <v>0</v>
      </c>
      <c r="Y105" s="158">
        <f t="shared" si="7"/>
        <v>10</v>
      </c>
      <c r="Z105" s="159">
        <f t="shared" si="9"/>
        <v>1397.2980000000007</v>
      </c>
      <c r="AA105" s="159">
        <f t="shared" si="10"/>
        <v>2794.5205200000032</v>
      </c>
      <c r="AB105" s="159">
        <f t="shared" si="11"/>
        <v>4191.7807800000037</v>
      </c>
      <c r="AC105" s="160">
        <f t="shared" si="8"/>
        <v>300</v>
      </c>
    </row>
    <row r="106" spans="1:29" s="173" customFormat="1" ht="15.75" customHeight="1" x14ac:dyDescent="0.2">
      <c r="A106" s="173">
        <v>104</v>
      </c>
      <c r="B106" s="176">
        <v>45395</v>
      </c>
      <c r="C106" s="177">
        <v>2024</v>
      </c>
      <c r="D106" s="178" t="s">
        <v>117</v>
      </c>
      <c r="E106" s="177">
        <v>13</v>
      </c>
      <c r="F106" s="171"/>
      <c r="G106" s="171"/>
      <c r="H106" s="171"/>
      <c r="J106" s="173">
        <v>0</v>
      </c>
      <c r="L106" s="173">
        <v>0</v>
      </c>
      <c r="M106" s="173">
        <v>0</v>
      </c>
      <c r="N106" s="153"/>
      <c r="O106" s="173">
        <v>0</v>
      </c>
      <c r="P106" s="173">
        <v>0</v>
      </c>
      <c r="Q106" s="173">
        <v>0</v>
      </c>
      <c r="R106" s="153"/>
      <c r="S106" s="173">
        <v>10</v>
      </c>
      <c r="T106" s="173">
        <v>0</v>
      </c>
      <c r="U106" s="173">
        <v>0</v>
      </c>
      <c r="V106" s="173">
        <v>0</v>
      </c>
      <c r="W106" s="173">
        <v>0</v>
      </c>
      <c r="X106" s="141">
        <f t="shared" si="6"/>
        <v>0</v>
      </c>
      <c r="Y106" s="158">
        <f t="shared" si="7"/>
        <v>10</v>
      </c>
      <c r="Z106" s="159">
        <f t="shared" si="9"/>
        <v>1410.9970000000008</v>
      </c>
      <c r="AA106" s="159">
        <f t="shared" si="10"/>
        <v>2821.9177800000034</v>
      </c>
      <c r="AB106" s="159">
        <f t="shared" si="11"/>
        <v>4232.8766700000033</v>
      </c>
      <c r="AC106" s="160">
        <f t="shared" si="8"/>
        <v>300</v>
      </c>
    </row>
    <row r="107" spans="1:29" s="173" customFormat="1" ht="15.75" customHeight="1" x14ac:dyDescent="0.2">
      <c r="A107" s="173">
        <v>105</v>
      </c>
      <c r="B107" s="176">
        <v>45396</v>
      </c>
      <c r="C107" s="177">
        <v>2024</v>
      </c>
      <c r="D107" s="178" t="s">
        <v>117</v>
      </c>
      <c r="E107" s="177">
        <v>14</v>
      </c>
      <c r="F107" s="171"/>
      <c r="G107" s="171"/>
      <c r="H107" s="171"/>
      <c r="J107" s="173">
        <v>0</v>
      </c>
      <c r="L107" s="173">
        <v>0</v>
      </c>
      <c r="M107" s="173">
        <v>0</v>
      </c>
      <c r="N107" s="153"/>
      <c r="O107" s="173">
        <v>0</v>
      </c>
      <c r="P107" s="173">
        <v>0</v>
      </c>
      <c r="Q107" s="173">
        <v>0</v>
      </c>
      <c r="R107" s="153"/>
      <c r="S107" s="173">
        <v>10</v>
      </c>
      <c r="T107" s="173">
        <v>0</v>
      </c>
      <c r="U107" s="173">
        <v>0</v>
      </c>
      <c r="V107" s="173">
        <v>0</v>
      </c>
      <c r="W107" s="173">
        <v>0</v>
      </c>
      <c r="X107" s="141">
        <f t="shared" si="6"/>
        <v>0</v>
      </c>
      <c r="Y107" s="158">
        <f t="shared" si="7"/>
        <v>10</v>
      </c>
      <c r="Z107" s="159">
        <f t="shared" si="9"/>
        <v>1424.6960000000008</v>
      </c>
      <c r="AA107" s="159">
        <f t="shared" si="10"/>
        <v>2849.3150400000036</v>
      </c>
      <c r="AB107" s="159">
        <f t="shared" si="11"/>
        <v>4273.9725600000029</v>
      </c>
      <c r="AC107" s="160">
        <f t="shared" si="8"/>
        <v>300</v>
      </c>
    </row>
    <row r="108" spans="1:29" s="173" customFormat="1" ht="15.75" customHeight="1" x14ac:dyDescent="0.2">
      <c r="A108" s="173">
        <v>106</v>
      </c>
      <c r="B108" s="176">
        <v>45397</v>
      </c>
      <c r="C108" s="177">
        <v>2024</v>
      </c>
      <c r="D108" s="178" t="s">
        <v>117</v>
      </c>
      <c r="E108" s="177">
        <v>15</v>
      </c>
      <c r="F108" s="171"/>
      <c r="G108" s="171"/>
      <c r="H108" s="171"/>
      <c r="J108" s="173">
        <v>0</v>
      </c>
      <c r="L108" s="173">
        <v>0</v>
      </c>
      <c r="M108" s="173">
        <v>0</v>
      </c>
      <c r="N108" s="153"/>
      <c r="O108" s="173">
        <v>0</v>
      </c>
      <c r="P108" s="173">
        <v>0</v>
      </c>
      <c r="Q108" s="173">
        <v>0</v>
      </c>
      <c r="R108" s="153"/>
      <c r="S108" s="173">
        <v>10</v>
      </c>
      <c r="T108" s="173">
        <v>0</v>
      </c>
      <c r="U108" s="173">
        <v>0</v>
      </c>
      <c r="V108" s="173">
        <v>0</v>
      </c>
      <c r="W108" s="173">
        <v>0</v>
      </c>
      <c r="X108" s="141">
        <f t="shared" si="6"/>
        <v>0</v>
      </c>
      <c r="Y108" s="158">
        <f t="shared" si="7"/>
        <v>10</v>
      </c>
      <c r="Z108" s="159">
        <f t="shared" si="9"/>
        <v>1438.3950000000009</v>
      </c>
      <c r="AA108" s="159">
        <f t="shared" si="10"/>
        <v>2876.7123000000038</v>
      </c>
      <c r="AB108" s="159">
        <f t="shared" si="11"/>
        <v>4315.0684500000025</v>
      </c>
      <c r="AC108" s="160">
        <f t="shared" si="8"/>
        <v>300</v>
      </c>
    </row>
    <row r="109" spans="1:29" s="173" customFormat="1" ht="15.75" customHeight="1" x14ac:dyDescent="0.2">
      <c r="A109" s="173">
        <v>107</v>
      </c>
      <c r="B109" s="176">
        <v>45398</v>
      </c>
      <c r="C109" s="177">
        <v>2024</v>
      </c>
      <c r="D109" s="178" t="s">
        <v>117</v>
      </c>
      <c r="E109" s="177">
        <v>16</v>
      </c>
      <c r="F109" s="171"/>
      <c r="G109" s="171"/>
      <c r="H109" s="171"/>
      <c r="J109" s="173">
        <v>0</v>
      </c>
      <c r="L109" s="173">
        <v>0</v>
      </c>
      <c r="M109" s="173">
        <v>0</v>
      </c>
      <c r="N109" s="153"/>
      <c r="O109" s="173">
        <v>0</v>
      </c>
      <c r="P109" s="173">
        <v>0</v>
      </c>
      <c r="Q109" s="173">
        <v>0</v>
      </c>
      <c r="R109" s="153"/>
      <c r="S109" s="173">
        <v>10</v>
      </c>
      <c r="T109" s="173">
        <v>0</v>
      </c>
      <c r="U109" s="173">
        <v>0</v>
      </c>
      <c r="V109" s="173">
        <v>0</v>
      </c>
      <c r="W109" s="173">
        <v>0</v>
      </c>
      <c r="X109" s="141">
        <f t="shared" si="6"/>
        <v>0</v>
      </c>
      <c r="Y109" s="158">
        <f t="shared" si="7"/>
        <v>10</v>
      </c>
      <c r="Z109" s="159">
        <f t="shared" si="9"/>
        <v>1452.094000000001</v>
      </c>
      <c r="AA109" s="159">
        <f t="shared" si="10"/>
        <v>2904.109560000004</v>
      </c>
      <c r="AB109" s="159">
        <f t="shared" si="11"/>
        <v>4356.1643400000021</v>
      </c>
      <c r="AC109" s="160">
        <f t="shared" si="8"/>
        <v>300</v>
      </c>
    </row>
    <row r="110" spans="1:29" s="173" customFormat="1" ht="15.75" customHeight="1" x14ac:dyDescent="0.2">
      <c r="A110" s="173">
        <v>108</v>
      </c>
      <c r="B110" s="176">
        <v>45399</v>
      </c>
      <c r="C110" s="177">
        <v>2024</v>
      </c>
      <c r="D110" s="178" t="s">
        <v>117</v>
      </c>
      <c r="E110" s="177">
        <v>17</v>
      </c>
      <c r="F110" s="171"/>
      <c r="G110" s="171"/>
      <c r="H110" s="171"/>
      <c r="J110" s="173">
        <v>0</v>
      </c>
      <c r="L110" s="173">
        <v>0</v>
      </c>
      <c r="M110" s="173">
        <v>0</v>
      </c>
      <c r="N110" s="153"/>
      <c r="O110" s="173">
        <v>0</v>
      </c>
      <c r="P110" s="173">
        <v>0</v>
      </c>
      <c r="Q110" s="173">
        <v>0</v>
      </c>
      <c r="R110" s="153"/>
      <c r="S110" s="173">
        <v>10</v>
      </c>
      <c r="T110" s="173">
        <v>0</v>
      </c>
      <c r="U110" s="173">
        <v>0</v>
      </c>
      <c r="V110" s="173">
        <v>0</v>
      </c>
      <c r="W110" s="173">
        <v>0</v>
      </c>
      <c r="X110" s="141">
        <f t="shared" si="6"/>
        <v>0</v>
      </c>
      <c r="Y110" s="158">
        <f t="shared" si="7"/>
        <v>10</v>
      </c>
      <c r="Z110" s="159">
        <f t="shared" si="9"/>
        <v>1465.793000000001</v>
      </c>
      <c r="AA110" s="159">
        <f t="shared" si="10"/>
        <v>2931.5068200000042</v>
      </c>
      <c r="AB110" s="159">
        <f t="shared" si="11"/>
        <v>4397.2602300000017</v>
      </c>
      <c r="AC110" s="160">
        <f t="shared" si="8"/>
        <v>300</v>
      </c>
    </row>
    <row r="111" spans="1:29" s="173" customFormat="1" ht="15.75" customHeight="1" x14ac:dyDescent="0.2">
      <c r="A111" s="173">
        <v>109</v>
      </c>
      <c r="B111" s="176">
        <v>45400</v>
      </c>
      <c r="C111" s="177">
        <v>2024</v>
      </c>
      <c r="D111" s="178" t="s">
        <v>117</v>
      </c>
      <c r="E111" s="177">
        <v>18</v>
      </c>
      <c r="F111" s="171"/>
      <c r="G111" s="171"/>
      <c r="H111" s="171"/>
      <c r="J111" s="173">
        <v>0</v>
      </c>
      <c r="L111" s="173">
        <v>0</v>
      </c>
      <c r="M111" s="173">
        <v>0</v>
      </c>
      <c r="N111" s="153"/>
      <c r="O111" s="173">
        <v>0</v>
      </c>
      <c r="P111" s="173">
        <v>0</v>
      </c>
      <c r="Q111" s="173">
        <v>0</v>
      </c>
      <c r="R111" s="153"/>
      <c r="S111" s="173">
        <v>10</v>
      </c>
      <c r="T111" s="173">
        <v>0</v>
      </c>
      <c r="U111" s="173">
        <v>0</v>
      </c>
      <c r="V111" s="173">
        <v>0</v>
      </c>
      <c r="W111" s="173">
        <v>0</v>
      </c>
      <c r="X111" s="141">
        <f t="shared" si="6"/>
        <v>0</v>
      </c>
      <c r="Y111" s="158">
        <f t="shared" si="7"/>
        <v>10</v>
      </c>
      <c r="Z111" s="159">
        <f t="shared" si="9"/>
        <v>1479.4920000000011</v>
      </c>
      <c r="AA111" s="159">
        <f t="shared" si="10"/>
        <v>2958.9040800000043</v>
      </c>
      <c r="AB111" s="159">
        <f t="shared" si="11"/>
        <v>4438.3561200000013</v>
      </c>
      <c r="AC111" s="160">
        <f t="shared" si="8"/>
        <v>300</v>
      </c>
    </row>
    <row r="112" spans="1:29" s="173" customFormat="1" ht="15.75" customHeight="1" x14ac:dyDescent="0.2">
      <c r="A112" s="173">
        <v>110</v>
      </c>
      <c r="B112" s="176">
        <v>45401</v>
      </c>
      <c r="C112" s="177">
        <v>2024</v>
      </c>
      <c r="D112" s="178" t="s">
        <v>117</v>
      </c>
      <c r="E112" s="177">
        <v>19</v>
      </c>
      <c r="F112" s="171"/>
      <c r="G112" s="171"/>
      <c r="H112" s="171"/>
      <c r="J112" s="173">
        <v>0</v>
      </c>
      <c r="L112" s="173">
        <v>0</v>
      </c>
      <c r="M112" s="173">
        <v>0</v>
      </c>
      <c r="N112" s="153"/>
      <c r="O112" s="173">
        <v>0</v>
      </c>
      <c r="P112" s="173">
        <v>0</v>
      </c>
      <c r="Q112" s="173">
        <v>0</v>
      </c>
      <c r="R112" s="153"/>
      <c r="S112" s="173">
        <v>10</v>
      </c>
      <c r="T112" s="173">
        <v>0</v>
      </c>
      <c r="U112" s="173">
        <v>0</v>
      </c>
      <c r="V112" s="173">
        <v>0</v>
      </c>
      <c r="W112" s="173">
        <v>0</v>
      </c>
      <c r="X112" s="141">
        <f t="shared" si="6"/>
        <v>0</v>
      </c>
      <c r="Y112" s="158">
        <f t="shared" si="7"/>
        <v>10</v>
      </c>
      <c r="Z112" s="159">
        <f t="shared" si="9"/>
        <v>1493.1910000000012</v>
      </c>
      <c r="AA112" s="159">
        <f t="shared" si="10"/>
        <v>2986.3013400000045</v>
      </c>
      <c r="AB112" s="159">
        <f t="shared" si="11"/>
        <v>4479.4520100000009</v>
      </c>
      <c r="AC112" s="160">
        <f t="shared" si="8"/>
        <v>300</v>
      </c>
    </row>
    <row r="113" spans="1:29" s="173" customFormat="1" ht="15.75" customHeight="1" x14ac:dyDescent="0.2">
      <c r="A113" s="173">
        <v>111</v>
      </c>
      <c r="B113" s="176">
        <v>45402</v>
      </c>
      <c r="C113" s="177">
        <v>2024</v>
      </c>
      <c r="D113" s="178" t="s">
        <v>117</v>
      </c>
      <c r="E113" s="177">
        <v>20</v>
      </c>
      <c r="F113" s="171"/>
      <c r="G113" s="171"/>
      <c r="H113" s="171"/>
      <c r="J113" s="173">
        <v>0</v>
      </c>
      <c r="L113" s="173">
        <v>0</v>
      </c>
      <c r="M113" s="173">
        <v>0</v>
      </c>
      <c r="N113" s="153"/>
      <c r="O113" s="173">
        <v>0</v>
      </c>
      <c r="P113" s="173">
        <v>0</v>
      </c>
      <c r="Q113" s="173">
        <v>0</v>
      </c>
      <c r="R113" s="153"/>
      <c r="S113" s="173">
        <v>10</v>
      </c>
      <c r="T113" s="173">
        <v>0</v>
      </c>
      <c r="U113" s="173">
        <v>0</v>
      </c>
      <c r="V113" s="173">
        <v>0</v>
      </c>
      <c r="W113" s="173">
        <v>0</v>
      </c>
      <c r="X113" s="141">
        <f t="shared" si="6"/>
        <v>0</v>
      </c>
      <c r="Y113" s="158">
        <f t="shared" si="7"/>
        <v>10</v>
      </c>
      <c r="Z113" s="159">
        <f t="shared" si="9"/>
        <v>1506.8900000000012</v>
      </c>
      <c r="AA113" s="159">
        <f t="shared" si="10"/>
        <v>3013.6986000000047</v>
      </c>
      <c r="AB113" s="159">
        <f t="shared" si="11"/>
        <v>4520.5479000000005</v>
      </c>
      <c r="AC113" s="160">
        <f t="shared" si="8"/>
        <v>300</v>
      </c>
    </row>
    <row r="114" spans="1:29" s="173" customFormat="1" ht="15.75" customHeight="1" x14ac:dyDescent="0.2">
      <c r="A114" s="173">
        <v>112</v>
      </c>
      <c r="B114" s="176">
        <v>45403</v>
      </c>
      <c r="C114" s="177">
        <v>2024</v>
      </c>
      <c r="D114" s="178" t="s">
        <v>117</v>
      </c>
      <c r="E114" s="177">
        <v>21</v>
      </c>
      <c r="F114" s="171"/>
      <c r="G114" s="171"/>
      <c r="H114" s="171"/>
      <c r="J114" s="173">
        <v>0</v>
      </c>
      <c r="L114" s="173">
        <v>0</v>
      </c>
      <c r="M114" s="173">
        <v>0</v>
      </c>
      <c r="N114" s="153"/>
      <c r="O114" s="173">
        <v>0</v>
      </c>
      <c r="P114" s="173">
        <v>0</v>
      </c>
      <c r="Q114" s="173">
        <v>0</v>
      </c>
      <c r="R114" s="153"/>
      <c r="S114" s="173">
        <v>10</v>
      </c>
      <c r="T114" s="173">
        <v>0</v>
      </c>
      <c r="U114" s="173">
        <v>0</v>
      </c>
      <c r="V114" s="173">
        <v>0</v>
      </c>
      <c r="W114" s="173">
        <v>0</v>
      </c>
      <c r="X114" s="141">
        <f t="shared" si="6"/>
        <v>0</v>
      </c>
      <c r="Y114" s="158">
        <f t="shared" si="7"/>
        <v>10</v>
      </c>
      <c r="Z114" s="159">
        <f t="shared" si="9"/>
        <v>1520.5890000000013</v>
      </c>
      <c r="AA114" s="159">
        <f t="shared" si="10"/>
        <v>3041.0958600000049</v>
      </c>
      <c r="AB114" s="159">
        <f t="shared" si="11"/>
        <v>4561.6437900000001</v>
      </c>
      <c r="AC114" s="160">
        <f t="shared" si="8"/>
        <v>300</v>
      </c>
    </row>
    <row r="115" spans="1:29" s="173" customFormat="1" ht="15.75" customHeight="1" x14ac:dyDescent="0.2">
      <c r="A115" s="173">
        <v>113</v>
      </c>
      <c r="B115" s="176">
        <v>45404</v>
      </c>
      <c r="C115" s="177">
        <v>2024</v>
      </c>
      <c r="D115" s="178" t="s">
        <v>117</v>
      </c>
      <c r="E115" s="177">
        <v>22</v>
      </c>
      <c r="F115" s="171"/>
      <c r="G115" s="171"/>
      <c r="H115" s="171"/>
      <c r="J115" s="173">
        <v>0</v>
      </c>
      <c r="L115" s="173">
        <v>0</v>
      </c>
      <c r="M115" s="173">
        <v>0</v>
      </c>
      <c r="N115" s="153"/>
      <c r="O115" s="173">
        <v>0</v>
      </c>
      <c r="P115" s="173">
        <v>0</v>
      </c>
      <c r="Q115" s="173">
        <v>0</v>
      </c>
      <c r="R115" s="153"/>
      <c r="S115" s="173">
        <v>10</v>
      </c>
      <c r="T115" s="173">
        <v>0</v>
      </c>
      <c r="U115" s="173">
        <v>0</v>
      </c>
      <c r="V115" s="173">
        <v>0</v>
      </c>
      <c r="W115" s="173">
        <v>0</v>
      </c>
      <c r="X115" s="141">
        <f t="shared" si="6"/>
        <v>0</v>
      </c>
      <c r="Y115" s="158">
        <f t="shared" si="7"/>
        <v>10</v>
      </c>
      <c r="Z115" s="159">
        <f t="shared" si="9"/>
        <v>1534.2880000000014</v>
      </c>
      <c r="AA115" s="159">
        <f t="shared" si="10"/>
        <v>3068.4931200000051</v>
      </c>
      <c r="AB115" s="159">
        <f t="shared" si="11"/>
        <v>4602.7396799999997</v>
      </c>
      <c r="AC115" s="160">
        <f t="shared" si="8"/>
        <v>300</v>
      </c>
    </row>
    <row r="116" spans="1:29" s="173" customFormat="1" ht="15.75" customHeight="1" x14ac:dyDescent="0.2">
      <c r="A116" s="173">
        <v>114</v>
      </c>
      <c r="B116" s="176">
        <v>45405</v>
      </c>
      <c r="C116" s="177">
        <v>2024</v>
      </c>
      <c r="D116" s="178" t="s">
        <v>117</v>
      </c>
      <c r="E116" s="177">
        <v>23</v>
      </c>
      <c r="F116" s="171"/>
      <c r="G116" s="171"/>
      <c r="H116" s="171"/>
      <c r="J116" s="173">
        <v>0</v>
      </c>
      <c r="L116" s="173">
        <v>0</v>
      </c>
      <c r="M116" s="173">
        <v>0</v>
      </c>
      <c r="N116" s="153"/>
      <c r="O116" s="173">
        <v>0</v>
      </c>
      <c r="P116" s="173">
        <v>0</v>
      </c>
      <c r="Q116" s="173">
        <v>0</v>
      </c>
      <c r="R116" s="153"/>
      <c r="S116" s="173">
        <v>10</v>
      </c>
      <c r="T116" s="173">
        <v>0</v>
      </c>
      <c r="U116" s="173">
        <v>0</v>
      </c>
      <c r="V116" s="173">
        <v>0</v>
      </c>
      <c r="W116" s="173">
        <v>0</v>
      </c>
      <c r="X116" s="141">
        <f t="shared" si="6"/>
        <v>0</v>
      </c>
      <c r="Y116" s="158">
        <f t="shared" si="7"/>
        <v>10</v>
      </c>
      <c r="Z116" s="159">
        <f t="shared" si="9"/>
        <v>1547.9870000000014</v>
      </c>
      <c r="AA116" s="159">
        <f t="shared" si="10"/>
        <v>3095.8903800000053</v>
      </c>
      <c r="AB116" s="159">
        <f t="shared" si="11"/>
        <v>4643.8355699999993</v>
      </c>
      <c r="AC116" s="160">
        <f t="shared" si="8"/>
        <v>300</v>
      </c>
    </row>
    <row r="117" spans="1:29" s="173" customFormat="1" ht="15.75" customHeight="1" x14ac:dyDescent="0.2">
      <c r="A117" s="173">
        <v>115</v>
      </c>
      <c r="B117" s="176">
        <v>45406</v>
      </c>
      <c r="C117" s="177">
        <v>2024</v>
      </c>
      <c r="D117" s="178" t="s">
        <v>117</v>
      </c>
      <c r="E117" s="177">
        <v>24</v>
      </c>
      <c r="F117" s="171"/>
      <c r="G117" s="171"/>
      <c r="H117" s="171"/>
      <c r="J117" s="173">
        <v>0</v>
      </c>
      <c r="L117" s="173">
        <v>0</v>
      </c>
      <c r="M117" s="173">
        <v>0</v>
      </c>
      <c r="N117" s="153"/>
      <c r="O117" s="173">
        <v>0</v>
      </c>
      <c r="P117" s="173">
        <v>0</v>
      </c>
      <c r="Q117" s="173">
        <v>0</v>
      </c>
      <c r="R117" s="153"/>
      <c r="S117" s="173">
        <v>10</v>
      </c>
      <c r="T117" s="173">
        <v>0</v>
      </c>
      <c r="U117" s="173">
        <v>0</v>
      </c>
      <c r="V117" s="173">
        <v>0</v>
      </c>
      <c r="W117" s="173">
        <v>0</v>
      </c>
      <c r="X117" s="141">
        <f t="shared" si="6"/>
        <v>0</v>
      </c>
      <c r="Y117" s="158">
        <f t="shared" si="7"/>
        <v>10</v>
      </c>
      <c r="Z117" s="159">
        <f t="shared" si="9"/>
        <v>1561.6860000000015</v>
      </c>
      <c r="AA117" s="159">
        <f t="shared" si="10"/>
        <v>3123.2876400000055</v>
      </c>
      <c r="AB117" s="159">
        <f t="shared" si="11"/>
        <v>4684.9314599999989</v>
      </c>
      <c r="AC117" s="160">
        <f t="shared" si="8"/>
        <v>300</v>
      </c>
    </row>
    <row r="118" spans="1:29" s="173" customFormat="1" ht="15.75" customHeight="1" x14ac:dyDescent="0.2">
      <c r="A118" s="173">
        <v>116</v>
      </c>
      <c r="B118" s="176">
        <v>45407</v>
      </c>
      <c r="C118" s="177">
        <v>2024</v>
      </c>
      <c r="D118" s="178" t="s">
        <v>117</v>
      </c>
      <c r="E118" s="177">
        <v>25</v>
      </c>
      <c r="F118" s="171"/>
      <c r="G118" s="171"/>
      <c r="H118" s="171"/>
      <c r="J118" s="173">
        <v>0</v>
      </c>
      <c r="L118" s="173">
        <v>0</v>
      </c>
      <c r="M118" s="173">
        <v>0</v>
      </c>
      <c r="N118" s="153"/>
      <c r="O118" s="173">
        <v>0</v>
      </c>
      <c r="P118" s="173">
        <v>0</v>
      </c>
      <c r="Q118" s="173">
        <v>0</v>
      </c>
      <c r="R118" s="153"/>
      <c r="S118" s="173">
        <v>10</v>
      </c>
      <c r="T118" s="173">
        <v>0</v>
      </c>
      <c r="U118" s="173">
        <v>0</v>
      </c>
      <c r="V118" s="173">
        <v>0</v>
      </c>
      <c r="W118" s="173">
        <v>0</v>
      </c>
      <c r="X118" s="141">
        <f t="shared" si="6"/>
        <v>0</v>
      </c>
      <c r="Y118" s="158">
        <f t="shared" si="7"/>
        <v>10</v>
      </c>
      <c r="Z118" s="159">
        <f t="shared" si="9"/>
        <v>1575.3850000000016</v>
      </c>
      <c r="AA118" s="159">
        <f t="shared" si="10"/>
        <v>3150.6849000000057</v>
      </c>
      <c r="AB118" s="159">
        <f t="shared" si="11"/>
        <v>4726.0273499999985</v>
      </c>
      <c r="AC118" s="160">
        <f t="shared" si="8"/>
        <v>300</v>
      </c>
    </row>
    <row r="119" spans="1:29" s="173" customFormat="1" ht="15.75" customHeight="1" x14ac:dyDescent="0.2">
      <c r="A119" s="173">
        <v>117</v>
      </c>
      <c r="B119" s="176">
        <v>45408</v>
      </c>
      <c r="C119" s="177">
        <v>2024</v>
      </c>
      <c r="D119" s="178" t="s">
        <v>117</v>
      </c>
      <c r="E119" s="177">
        <v>26</v>
      </c>
      <c r="F119" s="171"/>
      <c r="G119" s="171"/>
      <c r="H119" s="171"/>
      <c r="J119" s="173">
        <v>0</v>
      </c>
      <c r="L119" s="173">
        <v>0</v>
      </c>
      <c r="M119" s="173">
        <v>0</v>
      </c>
      <c r="N119" s="153"/>
      <c r="O119" s="173">
        <v>0</v>
      </c>
      <c r="P119" s="173">
        <v>0</v>
      </c>
      <c r="Q119" s="173">
        <v>0</v>
      </c>
      <c r="R119" s="153"/>
      <c r="S119" s="173">
        <v>10</v>
      </c>
      <c r="T119" s="173">
        <v>0</v>
      </c>
      <c r="U119" s="173">
        <v>0</v>
      </c>
      <c r="V119" s="173">
        <v>0</v>
      </c>
      <c r="W119" s="173">
        <v>0</v>
      </c>
      <c r="X119" s="141">
        <f t="shared" si="6"/>
        <v>0</v>
      </c>
      <c r="Y119" s="158">
        <f t="shared" si="7"/>
        <v>10</v>
      </c>
      <c r="Z119" s="159">
        <f t="shared" si="9"/>
        <v>1589.0840000000017</v>
      </c>
      <c r="AA119" s="159">
        <f t="shared" si="10"/>
        <v>3178.0821600000058</v>
      </c>
      <c r="AB119" s="159">
        <f t="shared" si="11"/>
        <v>4767.1232399999981</v>
      </c>
      <c r="AC119" s="160">
        <f t="shared" si="8"/>
        <v>300</v>
      </c>
    </row>
    <row r="120" spans="1:29" s="173" customFormat="1" ht="15.75" customHeight="1" x14ac:dyDescent="0.2">
      <c r="A120" s="173">
        <v>118</v>
      </c>
      <c r="B120" s="176">
        <v>45409</v>
      </c>
      <c r="C120" s="177">
        <v>2024</v>
      </c>
      <c r="D120" s="178" t="s">
        <v>117</v>
      </c>
      <c r="E120" s="177">
        <v>27</v>
      </c>
      <c r="F120" s="171"/>
      <c r="G120" s="171"/>
      <c r="H120" s="171"/>
      <c r="J120" s="173">
        <v>0</v>
      </c>
      <c r="L120" s="173">
        <v>0</v>
      </c>
      <c r="M120" s="173">
        <v>0</v>
      </c>
      <c r="N120" s="153"/>
      <c r="O120" s="173">
        <v>0</v>
      </c>
      <c r="P120" s="173">
        <v>0</v>
      </c>
      <c r="Q120" s="173">
        <v>0</v>
      </c>
      <c r="R120" s="153"/>
      <c r="S120" s="173">
        <v>10</v>
      </c>
      <c r="T120" s="173">
        <v>0</v>
      </c>
      <c r="U120" s="173">
        <v>0</v>
      </c>
      <c r="V120" s="173">
        <v>0</v>
      </c>
      <c r="W120" s="173">
        <v>0</v>
      </c>
      <c r="X120" s="141">
        <f t="shared" si="6"/>
        <v>0</v>
      </c>
      <c r="Y120" s="158">
        <f t="shared" si="7"/>
        <v>10</v>
      </c>
      <c r="Z120" s="159">
        <f t="shared" si="9"/>
        <v>1602.7830000000017</v>
      </c>
      <c r="AA120" s="159">
        <f t="shared" si="10"/>
        <v>3205.479420000006</v>
      </c>
      <c r="AB120" s="159">
        <f t="shared" si="11"/>
        <v>4808.2191299999977</v>
      </c>
      <c r="AC120" s="160">
        <f t="shared" si="8"/>
        <v>300</v>
      </c>
    </row>
    <row r="121" spans="1:29" s="173" customFormat="1" ht="15.75" customHeight="1" x14ac:dyDescent="0.2">
      <c r="A121" s="173">
        <v>119</v>
      </c>
      <c r="B121" s="176">
        <v>45410</v>
      </c>
      <c r="C121" s="177">
        <v>2024</v>
      </c>
      <c r="D121" s="178" t="s">
        <v>117</v>
      </c>
      <c r="E121" s="177">
        <v>28</v>
      </c>
      <c r="F121" s="171"/>
      <c r="G121" s="171"/>
      <c r="H121" s="171"/>
      <c r="J121" s="173">
        <v>0</v>
      </c>
      <c r="L121" s="173">
        <v>0</v>
      </c>
      <c r="M121" s="173">
        <v>0</v>
      </c>
      <c r="N121" s="153"/>
      <c r="O121" s="173">
        <v>0</v>
      </c>
      <c r="P121" s="173">
        <v>0</v>
      </c>
      <c r="Q121" s="173">
        <v>0</v>
      </c>
      <c r="R121" s="153"/>
      <c r="S121" s="173">
        <v>10</v>
      </c>
      <c r="T121" s="173">
        <v>0</v>
      </c>
      <c r="U121" s="173">
        <v>0</v>
      </c>
      <c r="V121" s="173">
        <v>0</v>
      </c>
      <c r="W121" s="173">
        <v>0</v>
      </c>
      <c r="X121" s="141">
        <f t="shared" si="6"/>
        <v>0</v>
      </c>
      <c r="Y121" s="158">
        <f t="shared" si="7"/>
        <v>10</v>
      </c>
      <c r="Z121" s="159">
        <f t="shared" si="9"/>
        <v>1616.4820000000018</v>
      </c>
      <c r="AA121" s="159">
        <f t="shared" si="10"/>
        <v>3232.8766800000062</v>
      </c>
      <c r="AB121" s="159">
        <f t="shared" si="11"/>
        <v>4849.3150199999973</v>
      </c>
      <c r="AC121" s="160">
        <f t="shared" si="8"/>
        <v>300</v>
      </c>
    </row>
    <row r="122" spans="1:29" s="173" customFormat="1" ht="15.75" customHeight="1" x14ac:dyDescent="0.2">
      <c r="A122" s="173">
        <v>120</v>
      </c>
      <c r="B122" s="176">
        <v>45411</v>
      </c>
      <c r="C122" s="177">
        <v>2024</v>
      </c>
      <c r="D122" s="178" t="s">
        <v>117</v>
      </c>
      <c r="E122" s="177">
        <v>29</v>
      </c>
      <c r="F122" s="171"/>
      <c r="G122" s="171"/>
      <c r="H122" s="171"/>
      <c r="J122" s="173">
        <v>0</v>
      </c>
      <c r="L122" s="173">
        <v>0</v>
      </c>
      <c r="M122" s="173">
        <v>0</v>
      </c>
      <c r="N122" s="153"/>
      <c r="O122" s="173">
        <v>0</v>
      </c>
      <c r="P122" s="173">
        <v>0</v>
      </c>
      <c r="Q122" s="173">
        <v>0</v>
      </c>
      <c r="R122" s="153"/>
      <c r="S122" s="173">
        <v>10</v>
      </c>
      <c r="T122" s="173">
        <v>0</v>
      </c>
      <c r="U122" s="173">
        <v>0</v>
      </c>
      <c r="V122" s="173">
        <v>0</v>
      </c>
      <c r="W122" s="173">
        <v>0</v>
      </c>
      <c r="X122" s="141">
        <f t="shared" si="6"/>
        <v>0</v>
      </c>
      <c r="Y122" s="158">
        <f t="shared" si="7"/>
        <v>10</v>
      </c>
      <c r="Z122" s="159">
        <f t="shared" si="9"/>
        <v>1630.1810000000019</v>
      </c>
      <c r="AA122" s="159">
        <f t="shared" si="10"/>
        <v>3260.2739400000064</v>
      </c>
      <c r="AB122" s="159">
        <f t="shared" si="11"/>
        <v>4890.4109099999969</v>
      </c>
      <c r="AC122" s="160">
        <f t="shared" si="8"/>
        <v>300</v>
      </c>
    </row>
    <row r="123" spans="1:29" s="167" customFormat="1" ht="15.75" customHeight="1" x14ac:dyDescent="0.2">
      <c r="A123" s="167">
        <v>121</v>
      </c>
      <c r="B123" s="168">
        <v>45412</v>
      </c>
      <c r="C123" s="169">
        <v>2024</v>
      </c>
      <c r="D123" s="170" t="s">
        <v>117</v>
      </c>
      <c r="E123" s="169">
        <v>30</v>
      </c>
      <c r="F123" s="172"/>
      <c r="G123" s="172"/>
      <c r="H123" s="172"/>
      <c r="J123" s="167">
        <v>0</v>
      </c>
      <c r="L123" s="167">
        <v>0</v>
      </c>
      <c r="M123" s="167">
        <v>0</v>
      </c>
      <c r="N123" s="174"/>
      <c r="O123" s="167">
        <v>0</v>
      </c>
      <c r="P123" s="167">
        <v>0</v>
      </c>
      <c r="Q123" s="167">
        <v>0</v>
      </c>
      <c r="R123" s="174"/>
      <c r="S123" s="167">
        <v>10</v>
      </c>
      <c r="T123" s="167">
        <v>0</v>
      </c>
      <c r="U123" s="167">
        <v>0</v>
      </c>
      <c r="V123" s="167">
        <v>0</v>
      </c>
      <c r="W123" s="167">
        <v>0</v>
      </c>
      <c r="X123" s="141">
        <f t="shared" si="6"/>
        <v>0</v>
      </c>
      <c r="Y123" s="158">
        <f t="shared" si="7"/>
        <v>10</v>
      </c>
      <c r="Z123" s="159">
        <f t="shared" si="9"/>
        <v>1643.8800000000019</v>
      </c>
      <c r="AA123" s="159">
        <f t="shared" si="10"/>
        <v>3287.6712000000066</v>
      </c>
      <c r="AB123" s="159">
        <f t="shared" si="11"/>
        <v>4931.5067999999965</v>
      </c>
      <c r="AC123" s="160">
        <f t="shared" si="8"/>
        <v>300</v>
      </c>
    </row>
    <row r="124" spans="1:29" ht="15.75" customHeight="1" x14ac:dyDescent="0.2">
      <c r="A124">
        <v>122</v>
      </c>
      <c r="B124" s="161">
        <v>45413</v>
      </c>
      <c r="C124" s="6">
        <v>2024</v>
      </c>
      <c r="D124" s="7" t="s">
        <v>118</v>
      </c>
      <c r="E124" s="6">
        <v>1</v>
      </c>
      <c r="F124">
        <v>350</v>
      </c>
      <c r="G124">
        <v>0</v>
      </c>
      <c r="H124">
        <v>10</v>
      </c>
      <c r="J124">
        <v>0</v>
      </c>
      <c r="L124">
        <v>0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1700</v>
      </c>
      <c r="S124">
        <v>10</v>
      </c>
      <c r="T124">
        <v>0</v>
      </c>
      <c r="U124">
        <v>0</v>
      </c>
      <c r="V124">
        <v>0</v>
      </c>
      <c r="W124">
        <v>0</v>
      </c>
      <c r="X124" s="163">
        <f t="shared" si="6"/>
        <v>400</v>
      </c>
      <c r="Y124" s="164">
        <f t="shared" si="7"/>
        <v>1710</v>
      </c>
      <c r="Z124" s="165">
        <f t="shared" si="9"/>
        <v>1657.579000000002</v>
      </c>
      <c r="AA124" s="165">
        <f t="shared" si="10"/>
        <v>3315.0684600000068</v>
      </c>
      <c r="AB124" s="165">
        <f t="shared" si="11"/>
        <v>4972.6026899999961</v>
      </c>
      <c r="AC124" s="166">
        <f t="shared" si="8"/>
        <v>300</v>
      </c>
    </row>
    <row r="125" spans="1:29" ht="15.75" customHeight="1" x14ac:dyDescent="0.2">
      <c r="A125">
        <v>123</v>
      </c>
      <c r="B125" s="161">
        <v>45414</v>
      </c>
      <c r="C125" s="6">
        <v>2024</v>
      </c>
      <c r="D125" s="7" t="s">
        <v>118</v>
      </c>
      <c r="E125" s="6">
        <v>2</v>
      </c>
      <c r="F125" s="171"/>
      <c r="G125" s="171"/>
      <c r="H125" s="171"/>
      <c r="I125" s="173"/>
      <c r="J125" s="173">
        <v>0</v>
      </c>
      <c r="K125" s="173"/>
      <c r="L125" s="173">
        <v>0</v>
      </c>
      <c r="M125" s="173">
        <v>0</v>
      </c>
      <c r="N125" s="153"/>
      <c r="O125" s="173">
        <v>0</v>
      </c>
      <c r="P125" s="173">
        <v>0</v>
      </c>
      <c r="Q125" s="173">
        <v>0</v>
      </c>
      <c r="R125" s="153"/>
      <c r="S125">
        <v>10</v>
      </c>
      <c r="T125">
        <v>0</v>
      </c>
      <c r="U125">
        <v>0</v>
      </c>
      <c r="V125">
        <v>0</v>
      </c>
      <c r="W125">
        <v>0</v>
      </c>
      <c r="X125" s="141">
        <f t="shared" si="6"/>
        <v>0</v>
      </c>
      <c r="Y125" s="158">
        <f t="shared" si="7"/>
        <v>10</v>
      </c>
      <c r="Z125" s="159">
        <f t="shared" si="9"/>
        <v>1671.2780000000021</v>
      </c>
      <c r="AA125" s="159">
        <f t="shared" si="10"/>
        <v>3342.465720000007</v>
      </c>
      <c r="AB125" s="159">
        <f t="shared" si="11"/>
        <v>5013.6985799999957</v>
      </c>
      <c r="AC125" s="160">
        <f t="shared" si="8"/>
        <v>300</v>
      </c>
    </row>
    <row r="126" spans="1:29" s="173" customFormat="1" ht="15.75" customHeight="1" x14ac:dyDescent="0.2">
      <c r="A126" s="173">
        <v>124</v>
      </c>
      <c r="B126" s="176">
        <v>45415</v>
      </c>
      <c r="C126" s="177">
        <v>2024</v>
      </c>
      <c r="D126" s="178" t="s">
        <v>118</v>
      </c>
      <c r="E126" s="177">
        <v>3</v>
      </c>
      <c r="F126" s="171"/>
      <c r="G126" s="171"/>
      <c r="H126" s="171"/>
      <c r="J126" s="173">
        <v>0</v>
      </c>
      <c r="L126" s="173">
        <v>0</v>
      </c>
      <c r="M126" s="173">
        <v>0</v>
      </c>
      <c r="N126" s="153"/>
      <c r="O126" s="173">
        <v>0</v>
      </c>
      <c r="P126" s="173">
        <v>0</v>
      </c>
      <c r="Q126" s="173">
        <v>0</v>
      </c>
      <c r="R126" s="153"/>
      <c r="S126" s="173">
        <v>10</v>
      </c>
      <c r="T126" s="173">
        <v>0</v>
      </c>
      <c r="U126" s="173">
        <v>0</v>
      </c>
      <c r="V126" s="173">
        <v>0</v>
      </c>
      <c r="W126" s="173">
        <v>0</v>
      </c>
      <c r="X126" s="141">
        <f t="shared" si="6"/>
        <v>0</v>
      </c>
      <c r="Y126" s="158">
        <f t="shared" si="7"/>
        <v>10</v>
      </c>
      <c r="Z126" s="159">
        <f t="shared" si="9"/>
        <v>1684.9770000000021</v>
      </c>
      <c r="AA126" s="159">
        <f t="shared" si="10"/>
        <v>3369.8629800000072</v>
      </c>
      <c r="AB126" s="159">
        <f t="shared" si="11"/>
        <v>5054.7944699999953</v>
      </c>
      <c r="AC126" s="160">
        <f t="shared" si="8"/>
        <v>300</v>
      </c>
    </row>
    <row r="127" spans="1:29" s="173" customFormat="1" ht="15.75" customHeight="1" x14ac:dyDescent="0.2">
      <c r="A127" s="173">
        <v>125</v>
      </c>
      <c r="B127" s="176">
        <v>45416</v>
      </c>
      <c r="C127" s="177">
        <v>2024</v>
      </c>
      <c r="D127" s="178" t="s">
        <v>118</v>
      </c>
      <c r="E127" s="177">
        <v>4</v>
      </c>
      <c r="F127" s="171"/>
      <c r="G127" s="171"/>
      <c r="H127" s="171"/>
      <c r="J127" s="173">
        <v>0</v>
      </c>
      <c r="L127" s="173">
        <v>0</v>
      </c>
      <c r="M127" s="173">
        <v>0</v>
      </c>
      <c r="N127" s="153"/>
      <c r="O127" s="173">
        <v>0</v>
      </c>
      <c r="P127" s="173">
        <v>0</v>
      </c>
      <c r="Q127" s="173">
        <v>0</v>
      </c>
      <c r="R127" s="153"/>
      <c r="S127" s="173">
        <v>10</v>
      </c>
      <c r="T127" s="173">
        <v>0</v>
      </c>
      <c r="U127" s="173">
        <v>0</v>
      </c>
      <c r="V127" s="173">
        <v>0</v>
      </c>
      <c r="W127" s="173">
        <v>0</v>
      </c>
      <c r="X127" s="141">
        <f t="shared" si="6"/>
        <v>0</v>
      </c>
      <c r="Y127" s="158">
        <f t="shared" si="7"/>
        <v>10</v>
      </c>
      <c r="Z127" s="159">
        <f t="shared" si="9"/>
        <v>1698.6760000000022</v>
      </c>
      <c r="AA127" s="159">
        <f t="shared" si="10"/>
        <v>3397.2602400000073</v>
      </c>
      <c r="AB127" s="159">
        <f t="shared" si="11"/>
        <v>5095.8903599999949</v>
      </c>
      <c r="AC127" s="160">
        <f t="shared" si="8"/>
        <v>300</v>
      </c>
    </row>
    <row r="128" spans="1:29" s="173" customFormat="1" ht="15.75" customHeight="1" x14ac:dyDescent="0.2">
      <c r="A128" s="173">
        <v>126</v>
      </c>
      <c r="B128" s="176">
        <v>45417</v>
      </c>
      <c r="C128" s="177">
        <v>2024</v>
      </c>
      <c r="D128" s="178" t="s">
        <v>118</v>
      </c>
      <c r="E128" s="177">
        <v>5</v>
      </c>
      <c r="F128" s="171"/>
      <c r="G128" s="171"/>
      <c r="H128" s="171"/>
      <c r="J128" s="173">
        <v>0</v>
      </c>
      <c r="L128" s="173">
        <v>0</v>
      </c>
      <c r="M128" s="173">
        <v>0</v>
      </c>
      <c r="N128" s="153"/>
      <c r="O128" s="173">
        <v>0</v>
      </c>
      <c r="P128" s="173">
        <v>0</v>
      </c>
      <c r="Q128" s="173">
        <v>0</v>
      </c>
      <c r="R128" s="153"/>
      <c r="S128" s="173">
        <v>10</v>
      </c>
      <c r="T128" s="173">
        <v>0</v>
      </c>
      <c r="U128" s="173">
        <v>0</v>
      </c>
      <c r="V128" s="173">
        <v>0</v>
      </c>
      <c r="W128" s="173">
        <v>0</v>
      </c>
      <c r="X128" s="141">
        <f t="shared" si="6"/>
        <v>0</v>
      </c>
      <c r="Y128" s="158">
        <f t="shared" si="7"/>
        <v>10</v>
      </c>
      <c r="Z128" s="159">
        <f t="shared" si="9"/>
        <v>1712.3750000000023</v>
      </c>
      <c r="AA128" s="159">
        <f t="shared" si="10"/>
        <v>3424.6575000000075</v>
      </c>
      <c r="AB128" s="159">
        <f t="shared" si="11"/>
        <v>5136.9862499999945</v>
      </c>
      <c r="AC128" s="160">
        <f t="shared" si="8"/>
        <v>300</v>
      </c>
    </row>
    <row r="129" spans="1:29" s="173" customFormat="1" ht="15.75" customHeight="1" x14ac:dyDescent="0.2">
      <c r="A129" s="173">
        <v>127</v>
      </c>
      <c r="B129" s="176">
        <v>45418</v>
      </c>
      <c r="C129" s="177">
        <v>2024</v>
      </c>
      <c r="D129" s="178" t="s">
        <v>118</v>
      </c>
      <c r="E129" s="177">
        <v>6</v>
      </c>
      <c r="F129" s="171"/>
      <c r="G129" s="171"/>
      <c r="H129" s="171"/>
      <c r="J129" s="173">
        <v>0</v>
      </c>
      <c r="L129" s="173">
        <v>0</v>
      </c>
      <c r="M129" s="173">
        <v>0</v>
      </c>
      <c r="N129" s="153"/>
      <c r="O129" s="173">
        <v>0</v>
      </c>
      <c r="P129" s="173">
        <v>0</v>
      </c>
      <c r="Q129" s="173">
        <v>0</v>
      </c>
      <c r="R129" s="153"/>
      <c r="S129" s="173">
        <v>10</v>
      </c>
      <c r="T129" s="173">
        <v>0</v>
      </c>
      <c r="U129" s="173">
        <v>0</v>
      </c>
      <c r="V129" s="173">
        <v>0</v>
      </c>
      <c r="W129" s="173">
        <v>0</v>
      </c>
      <c r="X129" s="141">
        <f t="shared" si="6"/>
        <v>0</v>
      </c>
      <c r="Y129" s="158">
        <f t="shared" si="7"/>
        <v>10</v>
      </c>
      <c r="Z129" s="159">
        <f t="shared" si="9"/>
        <v>1726.0740000000023</v>
      </c>
      <c r="AA129" s="159">
        <f t="shared" si="10"/>
        <v>3452.0547600000077</v>
      </c>
      <c r="AB129" s="159">
        <f t="shared" si="11"/>
        <v>5178.0821399999941</v>
      </c>
      <c r="AC129" s="160">
        <f t="shared" si="8"/>
        <v>300</v>
      </c>
    </row>
    <row r="130" spans="1:29" s="173" customFormat="1" ht="15.75" customHeight="1" x14ac:dyDescent="0.2">
      <c r="A130" s="173">
        <v>128</v>
      </c>
      <c r="B130" s="176">
        <v>45419</v>
      </c>
      <c r="C130" s="177">
        <v>2024</v>
      </c>
      <c r="D130" s="178" t="s">
        <v>118</v>
      </c>
      <c r="E130" s="177">
        <v>7</v>
      </c>
      <c r="F130" s="171"/>
      <c r="G130" s="171"/>
      <c r="H130" s="171"/>
      <c r="J130" s="173">
        <v>0</v>
      </c>
      <c r="L130" s="173">
        <v>0</v>
      </c>
      <c r="M130" s="173">
        <v>0</v>
      </c>
      <c r="N130" s="153"/>
      <c r="O130" s="173">
        <v>0</v>
      </c>
      <c r="P130" s="173">
        <v>0</v>
      </c>
      <c r="Q130" s="173">
        <v>0</v>
      </c>
      <c r="R130" s="153"/>
      <c r="S130" s="173">
        <v>10</v>
      </c>
      <c r="T130" s="173">
        <v>0</v>
      </c>
      <c r="U130" s="173">
        <v>0</v>
      </c>
      <c r="V130" s="173">
        <v>0</v>
      </c>
      <c r="W130" s="173">
        <v>0</v>
      </c>
      <c r="X130" s="141">
        <f t="shared" si="6"/>
        <v>0</v>
      </c>
      <c r="Y130" s="158">
        <f t="shared" si="7"/>
        <v>10</v>
      </c>
      <c r="Z130" s="159">
        <f t="shared" si="9"/>
        <v>1739.7730000000024</v>
      </c>
      <c r="AA130" s="159">
        <f t="shared" si="10"/>
        <v>3479.4520200000079</v>
      </c>
      <c r="AB130" s="159">
        <f t="shared" si="11"/>
        <v>5219.1780299999937</v>
      </c>
      <c r="AC130" s="160">
        <f t="shared" si="8"/>
        <v>300</v>
      </c>
    </row>
    <row r="131" spans="1:29" s="173" customFormat="1" ht="15.75" customHeight="1" x14ac:dyDescent="0.2">
      <c r="A131" s="173">
        <v>129</v>
      </c>
      <c r="B131" s="176">
        <v>45420</v>
      </c>
      <c r="C131" s="177">
        <v>2024</v>
      </c>
      <c r="D131" s="178" t="s">
        <v>118</v>
      </c>
      <c r="E131" s="177">
        <v>8</v>
      </c>
      <c r="F131" s="171"/>
      <c r="G131" s="171"/>
      <c r="H131" s="171"/>
      <c r="J131" s="173">
        <v>0</v>
      </c>
      <c r="L131" s="173">
        <v>0</v>
      </c>
      <c r="M131" s="173">
        <v>0</v>
      </c>
      <c r="N131" s="153"/>
      <c r="O131" s="173">
        <v>0</v>
      </c>
      <c r="P131" s="173">
        <v>0</v>
      </c>
      <c r="Q131" s="173">
        <v>0</v>
      </c>
      <c r="R131" s="153"/>
      <c r="S131" s="173">
        <v>10</v>
      </c>
      <c r="T131" s="173">
        <v>0</v>
      </c>
      <c r="U131" s="173">
        <v>0</v>
      </c>
      <c r="V131" s="173">
        <v>0</v>
      </c>
      <c r="W131" s="173">
        <v>0</v>
      </c>
      <c r="X131" s="141">
        <f t="shared" ref="X131:X194" si="12">SUM(F131:Q131)</f>
        <v>0</v>
      </c>
      <c r="Y131" s="158">
        <f t="shared" ref="Y131:Y194" si="13">SUM(R131:W131)</f>
        <v>10</v>
      </c>
      <c r="Z131" s="159">
        <f t="shared" si="9"/>
        <v>1753.4720000000025</v>
      </c>
      <c r="AA131" s="159">
        <f t="shared" si="10"/>
        <v>3506.8492800000081</v>
      </c>
      <c r="AB131" s="159">
        <f t="shared" si="11"/>
        <v>5260.2739199999933</v>
      </c>
      <c r="AC131" s="160">
        <f t="shared" si="8"/>
        <v>300</v>
      </c>
    </row>
    <row r="132" spans="1:29" s="173" customFormat="1" ht="15.75" customHeight="1" x14ac:dyDescent="0.2">
      <c r="A132" s="173">
        <v>130</v>
      </c>
      <c r="B132" s="176">
        <v>45421</v>
      </c>
      <c r="C132" s="177">
        <v>2024</v>
      </c>
      <c r="D132" s="178" t="s">
        <v>118</v>
      </c>
      <c r="E132" s="177">
        <v>9</v>
      </c>
      <c r="F132" s="171"/>
      <c r="G132" s="171"/>
      <c r="H132" s="171"/>
      <c r="J132" s="173">
        <v>0</v>
      </c>
      <c r="L132" s="173">
        <v>0</v>
      </c>
      <c r="M132" s="173">
        <v>0</v>
      </c>
      <c r="N132" s="153"/>
      <c r="O132" s="173">
        <v>0</v>
      </c>
      <c r="P132" s="173">
        <v>0</v>
      </c>
      <c r="Q132" s="173">
        <v>0</v>
      </c>
      <c r="R132" s="153"/>
      <c r="S132" s="173">
        <v>10</v>
      </c>
      <c r="T132" s="173">
        <v>0</v>
      </c>
      <c r="U132" s="173">
        <v>0</v>
      </c>
      <c r="V132" s="173">
        <v>0</v>
      </c>
      <c r="W132" s="173">
        <v>0</v>
      </c>
      <c r="X132" s="141">
        <f t="shared" si="12"/>
        <v>0</v>
      </c>
      <c r="Y132" s="158">
        <f t="shared" si="13"/>
        <v>10</v>
      </c>
      <c r="Z132" s="159">
        <f t="shared" si="9"/>
        <v>1767.1710000000026</v>
      </c>
      <c r="AA132" s="159">
        <f t="shared" si="10"/>
        <v>3534.2465400000083</v>
      </c>
      <c r="AB132" s="159">
        <f t="shared" si="11"/>
        <v>5301.3698099999929</v>
      </c>
      <c r="AC132" s="160">
        <f t="shared" ref="AC132:AC195" si="14" xml:space="preserve"> 300</f>
        <v>300</v>
      </c>
    </row>
    <row r="133" spans="1:29" s="173" customFormat="1" ht="15.75" customHeight="1" x14ac:dyDescent="0.2">
      <c r="A133" s="173">
        <v>131</v>
      </c>
      <c r="B133" s="176">
        <v>45422</v>
      </c>
      <c r="C133" s="177">
        <v>2024</v>
      </c>
      <c r="D133" s="178" t="s">
        <v>118</v>
      </c>
      <c r="E133" s="177">
        <v>10</v>
      </c>
      <c r="F133" s="171"/>
      <c r="G133" s="171"/>
      <c r="H133" s="171"/>
      <c r="J133" s="173">
        <v>0</v>
      </c>
      <c r="L133" s="173">
        <v>0</v>
      </c>
      <c r="M133" s="173">
        <v>0</v>
      </c>
      <c r="N133" s="153"/>
      <c r="O133" s="173">
        <v>0</v>
      </c>
      <c r="P133" s="173">
        <v>0</v>
      </c>
      <c r="Q133" s="173">
        <v>0</v>
      </c>
      <c r="R133" s="153"/>
      <c r="S133" s="173">
        <v>10</v>
      </c>
      <c r="T133" s="173">
        <v>0</v>
      </c>
      <c r="U133" s="173">
        <v>0</v>
      </c>
      <c r="V133" s="173">
        <v>0</v>
      </c>
      <c r="W133" s="173">
        <v>0</v>
      </c>
      <c r="X133" s="141">
        <f t="shared" si="12"/>
        <v>0</v>
      </c>
      <c r="Y133" s="158">
        <f t="shared" si="13"/>
        <v>10</v>
      </c>
      <c r="Z133" s="159">
        <f t="shared" ref="Z133:Z196" si="15">Z132+13.699</f>
        <v>1780.8700000000026</v>
      </c>
      <c r="AA133" s="159">
        <f t="shared" ref="AA133:AA196" si="16">AA132+27.39726</f>
        <v>3561.6438000000085</v>
      </c>
      <c r="AB133" s="159">
        <f t="shared" ref="AB133:AB196" si="17">AB132+41.09589</f>
        <v>5342.4656999999925</v>
      </c>
      <c r="AC133" s="160">
        <f t="shared" si="14"/>
        <v>300</v>
      </c>
    </row>
    <row r="134" spans="1:29" s="173" customFormat="1" ht="15.75" customHeight="1" x14ac:dyDescent="0.2">
      <c r="A134" s="173">
        <v>132</v>
      </c>
      <c r="B134" s="176">
        <v>45423</v>
      </c>
      <c r="C134" s="177">
        <v>2024</v>
      </c>
      <c r="D134" s="178" t="s">
        <v>118</v>
      </c>
      <c r="E134" s="177">
        <v>11</v>
      </c>
      <c r="F134" s="171"/>
      <c r="G134" s="171"/>
      <c r="H134" s="171"/>
      <c r="J134" s="173">
        <v>0</v>
      </c>
      <c r="L134" s="173">
        <v>0</v>
      </c>
      <c r="M134" s="173">
        <v>0</v>
      </c>
      <c r="N134" s="153"/>
      <c r="O134" s="173">
        <v>0</v>
      </c>
      <c r="P134" s="173">
        <v>0</v>
      </c>
      <c r="Q134" s="173">
        <v>0</v>
      </c>
      <c r="R134" s="153"/>
      <c r="S134" s="173">
        <v>10</v>
      </c>
      <c r="T134" s="173">
        <v>0</v>
      </c>
      <c r="U134" s="173">
        <v>0</v>
      </c>
      <c r="V134" s="173">
        <v>0</v>
      </c>
      <c r="W134" s="173">
        <v>0</v>
      </c>
      <c r="X134" s="141">
        <f t="shared" si="12"/>
        <v>0</v>
      </c>
      <c r="Y134" s="158">
        <f t="shared" si="13"/>
        <v>10</v>
      </c>
      <c r="Z134" s="159">
        <f t="shared" si="15"/>
        <v>1794.5690000000027</v>
      </c>
      <c r="AA134" s="159">
        <f t="shared" si="16"/>
        <v>3589.0410600000087</v>
      </c>
      <c r="AB134" s="159">
        <f t="shared" si="17"/>
        <v>5383.5615899999921</v>
      </c>
      <c r="AC134" s="160">
        <f t="shared" si="14"/>
        <v>300</v>
      </c>
    </row>
    <row r="135" spans="1:29" s="173" customFormat="1" ht="15.75" customHeight="1" x14ac:dyDescent="0.2">
      <c r="A135" s="173">
        <v>133</v>
      </c>
      <c r="B135" s="176">
        <v>45424</v>
      </c>
      <c r="C135" s="177">
        <v>2024</v>
      </c>
      <c r="D135" s="178" t="s">
        <v>118</v>
      </c>
      <c r="E135" s="177">
        <v>12</v>
      </c>
      <c r="F135" s="171"/>
      <c r="G135" s="171"/>
      <c r="H135" s="171"/>
      <c r="J135" s="173">
        <v>0</v>
      </c>
      <c r="L135" s="173">
        <v>0</v>
      </c>
      <c r="M135" s="173">
        <v>0</v>
      </c>
      <c r="N135" s="153"/>
      <c r="O135" s="173">
        <v>0</v>
      </c>
      <c r="P135" s="173">
        <v>0</v>
      </c>
      <c r="Q135" s="173">
        <v>0</v>
      </c>
      <c r="R135" s="153"/>
      <c r="S135" s="173">
        <v>10</v>
      </c>
      <c r="T135" s="173">
        <v>0</v>
      </c>
      <c r="U135" s="173">
        <v>0</v>
      </c>
      <c r="V135" s="173">
        <v>0</v>
      </c>
      <c r="W135" s="173">
        <v>0</v>
      </c>
      <c r="X135" s="141">
        <f t="shared" si="12"/>
        <v>0</v>
      </c>
      <c r="Y135" s="158">
        <f t="shared" si="13"/>
        <v>10</v>
      </c>
      <c r="Z135" s="159">
        <f t="shared" si="15"/>
        <v>1808.2680000000028</v>
      </c>
      <c r="AA135" s="159">
        <f t="shared" si="16"/>
        <v>3616.4383200000088</v>
      </c>
      <c r="AB135" s="159">
        <f t="shared" si="17"/>
        <v>5424.6574799999917</v>
      </c>
      <c r="AC135" s="160">
        <f t="shared" si="14"/>
        <v>300</v>
      </c>
    </row>
    <row r="136" spans="1:29" s="173" customFormat="1" ht="15.75" customHeight="1" x14ac:dyDescent="0.2">
      <c r="A136" s="173">
        <v>134</v>
      </c>
      <c r="B136" s="176">
        <v>45425</v>
      </c>
      <c r="C136" s="177">
        <v>2024</v>
      </c>
      <c r="D136" s="178" t="s">
        <v>118</v>
      </c>
      <c r="E136" s="177">
        <v>13</v>
      </c>
      <c r="F136" s="171"/>
      <c r="G136" s="171"/>
      <c r="H136" s="171"/>
      <c r="J136" s="173">
        <v>0</v>
      </c>
      <c r="L136" s="173">
        <v>0</v>
      </c>
      <c r="M136" s="173">
        <v>0</v>
      </c>
      <c r="N136" s="153"/>
      <c r="O136" s="173">
        <v>0</v>
      </c>
      <c r="P136" s="173">
        <v>0</v>
      </c>
      <c r="Q136" s="173">
        <v>0</v>
      </c>
      <c r="R136" s="153"/>
      <c r="S136" s="173">
        <v>10</v>
      </c>
      <c r="T136" s="173">
        <v>0</v>
      </c>
      <c r="U136" s="173">
        <v>0</v>
      </c>
      <c r="V136" s="173">
        <v>0</v>
      </c>
      <c r="W136" s="173">
        <v>0</v>
      </c>
      <c r="X136" s="141">
        <f t="shared" si="12"/>
        <v>0</v>
      </c>
      <c r="Y136" s="158">
        <f t="shared" si="13"/>
        <v>10</v>
      </c>
      <c r="Z136" s="159">
        <f t="shared" si="15"/>
        <v>1821.9670000000028</v>
      </c>
      <c r="AA136" s="159">
        <f t="shared" si="16"/>
        <v>3643.835580000009</v>
      </c>
      <c r="AB136" s="159">
        <f t="shared" si="17"/>
        <v>5465.7533699999913</v>
      </c>
      <c r="AC136" s="160">
        <f t="shared" si="14"/>
        <v>300</v>
      </c>
    </row>
    <row r="137" spans="1:29" s="173" customFormat="1" ht="15.75" customHeight="1" x14ac:dyDescent="0.2">
      <c r="A137" s="173">
        <v>135</v>
      </c>
      <c r="B137" s="176">
        <v>45426</v>
      </c>
      <c r="C137" s="177">
        <v>2024</v>
      </c>
      <c r="D137" s="178" t="s">
        <v>118</v>
      </c>
      <c r="E137" s="177">
        <v>14</v>
      </c>
      <c r="F137" s="171"/>
      <c r="G137" s="171"/>
      <c r="H137" s="171"/>
      <c r="J137" s="173">
        <v>0</v>
      </c>
      <c r="L137" s="173">
        <v>0</v>
      </c>
      <c r="M137" s="173">
        <v>0</v>
      </c>
      <c r="N137" s="153"/>
      <c r="O137" s="173">
        <v>0</v>
      </c>
      <c r="P137" s="173">
        <v>0</v>
      </c>
      <c r="Q137" s="173">
        <v>0</v>
      </c>
      <c r="R137" s="153"/>
      <c r="S137" s="173">
        <v>10</v>
      </c>
      <c r="T137" s="173">
        <v>0</v>
      </c>
      <c r="U137" s="173">
        <v>0</v>
      </c>
      <c r="V137" s="173">
        <v>0</v>
      </c>
      <c r="W137" s="173">
        <v>0</v>
      </c>
      <c r="X137" s="141">
        <f t="shared" si="12"/>
        <v>0</v>
      </c>
      <c r="Y137" s="158">
        <f t="shared" si="13"/>
        <v>10</v>
      </c>
      <c r="Z137" s="159">
        <f t="shared" si="15"/>
        <v>1835.6660000000029</v>
      </c>
      <c r="AA137" s="159">
        <f t="shared" si="16"/>
        <v>3671.2328400000092</v>
      </c>
      <c r="AB137" s="159">
        <f t="shared" si="17"/>
        <v>5506.8492599999909</v>
      </c>
      <c r="AC137" s="160">
        <f t="shared" si="14"/>
        <v>300</v>
      </c>
    </row>
    <row r="138" spans="1:29" s="173" customFormat="1" ht="15.75" customHeight="1" x14ac:dyDescent="0.2">
      <c r="A138" s="173">
        <v>136</v>
      </c>
      <c r="B138" s="176">
        <v>45427</v>
      </c>
      <c r="C138" s="177">
        <v>2024</v>
      </c>
      <c r="D138" s="178" t="s">
        <v>118</v>
      </c>
      <c r="E138" s="177">
        <v>15</v>
      </c>
      <c r="F138" s="171"/>
      <c r="G138" s="171"/>
      <c r="H138" s="171"/>
      <c r="J138" s="173">
        <v>0</v>
      </c>
      <c r="L138" s="173">
        <v>0</v>
      </c>
      <c r="M138" s="173">
        <v>0</v>
      </c>
      <c r="N138" s="153"/>
      <c r="O138" s="173">
        <v>0</v>
      </c>
      <c r="P138" s="173">
        <v>0</v>
      </c>
      <c r="Q138" s="173">
        <v>0</v>
      </c>
      <c r="R138" s="153"/>
      <c r="S138" s="173">
        <v>10</v>
      </c>
      <c r="T138" s="173">
        <v>0</v>
      </c>
      <c r="U138" s="173">
        <v>0</v>
      </c>
      <c r="V138" s="173">
        <v>0</v>
      </c>
      <c r="W138" s="173">
        <v>0</v>
      </c>
      <c r="X138" s="141">
        <f t="shared" si="12"/>
        <v>0</v>
      </c>
      <c r="Y138" s="158">
        <f t="shared" si="13"/>
        <v>10</v>
      </c>
      <c r="Z138" s="159">
        <f t="shared" si="15"/>
        <v>1849.365000000003</v>
      </c>
      <c r="AA138" s="159">
        <f t="shared" si="16"/>
        <v>3698.6301000000094</v>
      </c>
      <c r="AB138" s="159">
        <f t="shared" si="17"/>
        <v>5547.9451499999905</v>
      </c>
      <c r="AC138" s="160">
        <f t="shared" si="14"/>
        <v>300</v>
      </c>
    </row>
    <row r="139" spans="1:29" s="173" customFormat="1" ht="15.75" customHeight="1" x14ac:dyDescent="0.2">
      <c r="A139" s="173">
        <v>137</v>
      </c>
      <c r="B139" s="176">
        <v>45428</v>
      </c>
      <c r="C139" s="177">
        <v>2024</v>
      </c>
      <c r="D139" s="178" t="s">
        <v>118</v>
      </c>
      <c r="E139" s="177">
        <v>16</v>
      </c>
      <c r="F139" s="171"/>
      <c r="G139" s="171"/>
      <c r="H139" s="171"/>
      <c r="J139" s="173">
        <v>0</v>
      </c>
      <c r="L139" s="173">
        <v>0</v>
      </c>
      <c r="M139" s="173">
        <v>0</v>
      </c>
      <c r="N139" s="153"/>
      <c r="O139" s="173">
        <v>0</v>
      </c>
      <c r="P139" s="173">
        <v>0</v>
      </c>
      <c r="Q139" s="173">
        <v>0</v>
      </c>
      <c r="R139" s="153"/>
      <c r="S139" s="173">
        <v>10</v>
      </c>
      <c r="T139" s="173">
        <v>0</v>
      </c>
      <c r="U139" s="173">
        <v>0</v>
      </c>
      <c r="V139" s="173">
        <v>0</v>
      </c>
      <c r="W139" s="173">
        <v>0</v>
      </c>
      <c r="X139" s="141">
        <f t="shared" si="12"/>
        <v>0</v>
      </c>
      <c r="Y139" s="158">
        <f t="shared" si="13"/>
        <v>10</v>
      </c>
      <c r="Z139" s="159">
        <f t="shared" si="15"/>
        <v>1863.064000000003</v>
      </c>
      <c r="AA139" s="159">
        <f t="shared" si="16"/>
        <v>3726.0273600000096</v>
      </c>
      <c r="AB139" s="159">
        <f t="shared" si="17"/>
        <v>5589.0410399999901</v>
      </c>
      <c r="AC139" s="160">
        <f t="shared" si="14"/>
        <v>300</v>
      </c>
    </row>
    <row r="140" spans="1:29" s="173" customFormat="1" ht="15.75" customHeight="1" x14ac:dyDescent="0.2">
      <c r="A140" s="173">
        <v>138</v>
      </c>
      <c r="B140" s="176">
        <v>45429</v>
      </c>
      <c r="C140" s="177">
        <v>2024</v>
      </c>
      <c r="D140" s="178" t="s">
        <v>118</v>
      </c>
      <c r="E140" s="177">
        <v>17</v>
      </c>
      <c r="F140" s="171"/>
      <c r="G140" s="171"/>
      <c r="H140" s="171"/>
      <c r="J140" s="173">
        <v>0</v>
      </c>
      <c r="L140" s="173">
        <v>0</v>
      </c>
      <c r="M140" s="173">
        <v>0</v>
      </c>
      <c r="N140" s="153"/>
      <c r="O140" s="173">
        <v>0</v>
      </c>
      <c r="P140" s="173">
        <v>0</v>
      </c>
      <c r="Q140" s="173">
        <v>0</v>
      </c>
      <c r="R140" s="153"/>
      <c r="S140" s="173">
        <v>10</v>
      </c>
      <c r="T140" s="173">
        <v>0</v>
      </c>
      <c r="U140" s="173">
        <v>0</v>
      </c>
      <c r="V140" s="173">
        <v>0</v>
      </c>
      <c r="W140" s="173">
        <v>0</v>
      </c>
      <c r="X140" s="141">
        <f t="shared" si="12"/>
        <v>0</v>
      </c>
      <c r="Y140" s="158">
        <f t="shared" si="13"/>
        <v>10</v>
      </c>
      <c r="Z140" s="159">
        <f t="shared" si="15"/>
        <v>1876.7630000000031</v>
      </c>
      <c r="AA140" s="159">
        <f t="shared" si="16"/>
        <v>3753.4246200000098</v>
      </c>
      <c r="AB140" s="159">
        <f t="shared" si="17"/>
        <v>5630.1369299999897</v>
      </c>
      <c r="AC140" s="160">
        <f t="shared" si="14"/>
        <v>300</v>
      </c>
    </row>
    <row r="141" spans="1:29" s="173" customFormat="1" ht="15.75" customHeight="1" x14ac:dyDescent="0.2">
      <c r="A141" s="173">
        <v>139</v>
      </c>
      <c r="B141" s="176">
        <v>45430</v>
      </c>
      <c r="C141" s="177">
        <v>2024</v>
      </c>
      <c r="D141" s="178" t="s">
        <v>118</v>
      </c>
      <c r="E141" s="177">
        <v>18</v>
      </c>
      <c r="F141" s="171"/>
      <c r="G141" s="171"/>
      <c r="H141" s="171"/>
      <c r="J141" s="173">
        <v>0</v>
      </c>
      <c r="L141" s="173">
        <v>0</v>
      </c>
      <c r="M141" s="173">
        <v>0</v>
      </c>
      <c r="N141" s="153"/>
      <c r="O141" s="173">
        <v>0</v>
      </c>
      <c r="P141" s="173">
        <v>0</v>
      </c>
      <c r="Q141" s="173">
        <v>0</v>
      </c>
      <c r="R141" s="153"/>
      <c r="S141" s="173">
        <v>10</v>
      </c>
      <c r="T141" s="173">
        <v>0</v>
      </c>
      <c r="U141" s="173">
        <v>0</v>
      </c>
      <c r="V141" s="173">
        <v>0</v>
      </c>
      <c r="W141" s="173">
        <v>0</v>
      </c>
      <c r="X141" s="141">
        <f t="shared" si="12"/>
        <v>0</v>
      </c>
      <c r="Y141" s="158">
        <f t="shared" si="13"/>
        <v>10</v>
      </c>
      <c r="Z141" s="159">
        <f t="shared" si="15"/>
        <v>1890.4620000000032</v>
      </c>
      <c r="AA141" s="159">
        <f t="shared" si="16"/>
        <v>3780.82188000001</v>
      </c>
      <c r="AB141" s="159">
        <f t="shared" si="17"/>
        <v>5671.2328199999893</v>
      </c>
      <c r="AC141" s="160">
        <f t="shared" si="14"/>
        <v>300</v>
      </c>
    </row>
    <row r="142" spans="1:29" s="173" customFormat="1" ht="15.75" customHeight="1" x14ac:dyDescent="0.2">
      <c r="A142" s="173">
        <v>140</v>
      </c>
      <c r="B142" s="176">
        <v>45431</v>
      </c>
      <c r="C142" s="177">
        <v>2024</v>
      </c>
      <c r="D142" s="178" t="s">
        <v>118</v>
      </c>
      <c r="E142" s="177">
        <v>19</v>
      </c>
      <c r="F142" s="171"/>
      <c r="G142" s="171"/>
      <c r="H142" s="171"/>
      <c r="J142" s="173">
        <v>0</v>
      </c>
      <c r="L142" s="173">
        <v>0</v>
      </c>
      <c r="M142" s="173">
        <v>0</v>
      </c>
      <c r="N142" s="153"/>
      <c r="O142" s="173">
        <v>0</v>
      </c>
      <c r="P142" s="173">
        <v>0</v>
      </c>
      <c r="Q142" s="173">
        <v>0</v>
      </c>
      <c r="R142" s="153"/>
      <c r="S142" s="173">
        <v>10</v>
      </c>
      <c r="T142" s="173">
        <v>0</v>
      </c>
      <c r="U142" s="173">
        <v>0</v>
      </c>
      <c r="V142" s="173">
        <v>0</v>
      </c>
      <c r="W142" s="173">
        <v>0</v>
      </c>
      <c r="X142" s="141">
        <f t="shared" si="12"/>
        <v>0</v>
      </c>
      <c r="Y142" s="158">
        <f t="shared" si="13"/>
        <v>10</v>
      </c>
      <c r="Z142" s="159">
        <f t="shared" si="15"/>
        <v>1904.1610000000032</v>
      </c>
      <c r="AA142" s="159">
        <f t="shared" si="16"/>
        <v>3808.2191400000102</v>
      </c>
      <c r="AB142" s="159">
        <f t="shared" si="17"/>
        <v>5712.3287099999889</v>
      </c>
      <c r="AC142" s="160">
        <f t="shared" si="14"/>
        <v>300</v>
      </c>
    </row>
    <row r="143" spans="1:29" s="173" customFormat="1" ht="15.75" customHeight="1" x14ac:dyDescent="0.2">
      <c r="A143" s="173">
        <v>141</v>
      </c>
      <c r="B143" s="176">
        <v>45432</v>
      </c>
      <c r="C143" s="177">
        <v>2024</v>
      </c>
      <c r="D143" s="178" t="s">
        <v>118</v>
      </c>
      <c r="E143" s="177">
        <v>20</v>
      </c>
      <c r="F143" s="171"/>
      <c r="G143" s="171"/>
      <c r="H143" s="171"/>
      <c r="J143" s="173">
        <v>0</v>
      </c>
      <c r="L143" s="173">
        <v>0</v>
      </c>
      <c r="M143" s="173">
        <v>0</v>
      </c>
      <c r="N143" s="153"/>
      <c r="O143" s="173">
        <v>0</v>
      </c>
      <c r="P143" s="173">
        <v>0</v>
      </c>
      <c r="Q143" s="173">
        <v>0</v>
      </c>
      <c r="R143" s="153"/>
      <c r="S143" s="173">
        <v>10</v>
      </c>
      <c r="T143" s="173">
        <v>0</v>
      </c>
      <c r="U143" s="173">
        <v>0</v>
      </c>
      <c r="V143" s="173">
        <v>0</v>
      </c>
      <c r="W143" s="173">
        <v>0</v>
      </c>
      <c r="X143" s="141">
        <f t="shared" si="12"/>
        <v>0</v>
      </c>
      <c r="Y143" s="158">
        <f t="shared" si="13"/>
        <v>10</v>
      </c>
      <c r="Z143" s="159">
        <f t="shared" si="15"/>
        <v>1917.8600000000033</v>
      </c>
      <c r="AA143" s="159">
        <f t="shared" si="16"/>
        <v>3835.6164000000103</v>
      </c>
      <c r="AB143" s="159">
        <f t="shared" si="17"/>
        <v>5753.4245999999885</v>
      </c>
      <c r="AC143" s="160">
        <f t="shared" si="14"/>
        <v>300</v>
      </c>
    </row>
    <row r="144" spans="1:29" s="173" customFormat="1" ht="15.75" customHeight="1" x14ac:dyDescent="0.2">
      <c r="A144" s="173">
        <v>142</v>
      </c>
      <c r="B144" s="176">
        <v>45433</v>
      </c>
      <c r="C144" s="177">
        <v>2024</v>
      </c>
      <c r="D144" s="178" t="s">
        <v>118</v>
      </c>
      <c r="E144" s="177">
        <v>21</v>
      </c>
      <c r="F144" s="171"/>
      <c r="G144" s="171"/>
      <c r="H144" s="171"/>
      <c r="J144" s="173">
        <v>0</v>
      </c>
      <c r="L144" s="173">
        <v>0</v>
      </c>
      <c r="M144" s="173">
        <v>0</v>
      </c>
      <c r="N144" s="153"/>
      <c r="O144" s="173">
        <v>0</v>
      </c>
      <c r="P144" s="173">
        <v>0</v>
      </c>
      <c r="Q144" s="173">
        <v>0</v>
      </c>
      <c r="R144" s="153"/>
      <c r="S144" s="173">
        <v>10</v>
      </c>
      <c r="T144" s="173">
        <v>0</v>
      </c>
      <c r="U144" s="173">
        <v>0</v>
      </c>
      <c r="V144" s="173">
        <v>0</v>
      </c>
      <c r="W144" s="173">
        <v>0</v>
      </c>
      <c r="X144" s="141">
        <f t="shared" si="12"/>
        <v>0</v>
      </c>
      <c r="Y144" s="158">
        <f t="shared" si="13"/>
        <v>10</v>
      </c>
      <c r="Z144" s="159">
        <f t="shared" si="15"/>
        <v>1931.5590000000034</v>
      </c>
      <c r="AA144" s="159">
        <f t="shared" si="16"/>
        <v>3863.0136600000105</v>
      </c>
      <c r="AB144" s="159">
        <f t="shared" si="17"/>
        <v>5794.5204899999881</v>
      </c>
      <c r="AC144" s="160">
        <f t="shared" si="14"/>
        <v>300</v>
      </c>
    </row>
    <row r="145" spans="1:29" s="173" customFormat="1" ht="15.75" customHeight="1" x14ac:dyDescent="0.2">
      <c r="A145" s="173">
        <v>143</v>
      </c>
      <c r="B145" s="176">
        <v>45434</v>
      </c>
      <c r="C145" s="177">
        <v>2024</v>
      </c>
      <c r="D145" s="178" t="s">
        <v>118</v>
      </c>
      <c r="E145" s="177">
        <v>22</v>
      </c>
      <c r="F145" s="171"/>
      <c r="G145" s="171"/>
      <c r="H145" s="171"/>
      <c r="J145" s="173">
        <v>0</v>
      </c>
      <c r="L145" s="173">
        <v>0</v>
      </c>
      <c r="M145" s="173">
        <v>0</v>
      </c>
      <c r="N145" s="153"/>
      <c r="O145" s="173">
        <v>0</v>
      </c>
      <c r="P145" s="173">
        <v>0</v>
      </c>
      <c r="Q145" s="173">
        <v>0</v>
      </c>
      <c r="R145" s="153"/>
      <c r="S145" s="173">
        <v>10</v>
      </c>
      <c r="T145" s="173">
        <v>0</v>
      </c>
      <c r="U145" s="173">
        <v>0</v>
      </c>
      <c r="V145" s="173">
        <v>0</v>
      </c>
      <c r="W145" s="173">
        <v>0</v>
      </c>
      <c r="X145" s="141">
        <f t="shared" si="12"/>
        <v>0</v>
      </c>
      <c r="Y145" s="158">
        <f t="shared" si="13"/>
        <v>10</v>
      </c>
      <c r="Z145" s="159">
        <f t="shared" si="15"/>
        <v>1945.2580000000034</v>
      </c>
      <c r="AA145" s="159">
        <f t="shared" si="16"/>
        <v>3890.4109200000107</v>
      </c>
      <c r="AB145" s="159">
        <f t="shared" si="17"/>
        <v>5835.6163799999877</v>
      </c>
      <c r="AC145" s="160">
        <f t="shared" si="14"/>
        <v>300</v>
      </c>
    </row>
    <row r="146" spans="1:29" s="173" customFormat="1" ht="15.75" customHeight="1" x14ac:dyDescent="0.2">
      <c r="A146" s="173">
        <v>144</v>
      </c>
      <c r="B146" s="176">
        <v>45435</v>
      </c>
      <c r="C146" s="177">
        <v>2024</v>
      </c>
      <c r="D146" s="178" t="s">
        <v>118</v>
      </c>
      <c r="E146" s="177">
        <v>23</v>
      </c>
      <c r="F146" s="171"/>
      <c r="G146" s="171"/>
      <c r="H146" s="171"/>
      <c r="J146" s="173">
        <v>0</v>
      </c>
      <c r="L146" s="173">
        <v>0</v>
      </c>
      <c r="M146" s="173">
        <v>0</v>
      </c>
      <c r="N146" s="153"/>
      <c r="O146" s="173">
        <v>0</v>
      </c>
      <c r="P146" s="173">
        <v>0</v>
      </c>
      <c r="Q146" s="173">
        <v>0</v>
      </c>
      <c r="R146" s="153"/>
      <c r="S146" s="173">
        <v>10</v>
      </c>
      <c r="T146" s="173">
        <v>0</v>
      </c>
      <c r="U146" s="173">
        <v>0</v>
      </c>
      <c r="V146" s="173">
        <v>0</v>
      </c>
      <c r="W146" s="173">
        <v>0</v>
      </c>
      <c r="X146" s="141">
        <f t="shared" si="12"/>
        <v>0</v>
      </c>
      <c r="Y146" s="158">
        <f t="shared" si="13"/>
        <v>10</v>
      </c>
      <c r="Z146" s="159">
        <f t="shared" si="15"/>
        <v>1958.9570000000035</v>
      </c>
      <c r="AA146" s="159">
        <f t="shared" si="16"/>
        <v>3917.8081800000109</v>
      </c>
      <c r="AB146" s="159">
        <f t="shared" si="17"/>
        <v>5876.7122699999873</v>
      </c>
      <c r="AC146" s="160">
        <f t="shared" si="14"/>
        <v>300</v>
      </c>
    </row>
    <row r="147" spans="1:29" s="173" customFormat="1" ht="15.75" customHeight="1" x14ac:dyDescent="0.2">
      <c r="A147" s="173">
        <v>145</v>
      </c>
      <c r="B147" s="176">
        <v>45436</v>
      </c>
      <c r="C147" s="177">
        <v>2024</v>
      </c>
      <c r="D147" s="178" t="s">
        <v>118</v>
      </c>
      <c r="E147" s="177">
        <v>24</v>
      </c>
      <c r="F147" s="171"/>
      <c r="G147" s="171"/>
      <c r="H147" s="171"/>
      <c r="J147" s="173">
        <v>0</v>
      </c>
      <c r="L147" s="173">
        <v>0</v>
      </c>
      <c r="M147" s="173">
        <v>0</v>
      </c>
      <c r="N147" s="153"/>
      <c r="O147" s="173">
        <v>0</v>
      </c>
      <c r="P147" s="173">
        <v>0</v>
      </c>
      <c r="Q147" s="173">
        <v>0</v>
      </c>
      <c r="R147" s="153"/>
      <c r="S147" s="173">
        <v>10</v>
      </c>
      <c r="T147" s="173">
        <v>0</v>
      </c>
      <c r="U147" s="173">
        <v>0</v>
      </c>
      <c r="V147" s="173">
        <v>0</v>
      </c>
      <c r="W147" s="173">
        <v>0</v>
      </c>
      <c r="X147" s="141">
        <f t="shared" si="12"/>
        <v>0</v>
      </c>
      <c r="Y147" s="158">
        <f t="shared" si="13"/>
        <v>10</v>
      </c>
      <c r="Z147" s="159">
        <f t="shared" si="15"/>
        <v>1972.6560000000036</v>
      </c>
      <c r="AA147" s="159">
        <f t="shared" si="16"/>
        <v>3945.2054400000111</v>
      </c>
      <c r="AB147" s="159">
        <f t="shared" si="17"/>
        <v>5917.8081599999869</v>
      </c>
      <c r="AC147" s="160">
        <f t="shared" si="14"/>
        <v>300</v>
      </c>
    </row>
    <row r="148" spans="1:29" s="173" customFormat="1" ht="15.75" customHeight="1" x14ac:dyDescent="0.2">
      <c r="A148" s="173">
        <v>146</v>
      </c>
      <c r="B148" s="176">
        <v>45437</v>
      </c>
      <c r="C148" s="177">
        <v>2024</v>
      </c>
      <c r="D148" s="178" t="s">
        <v>118</v>
      </c>
      <c r="E148" s="177">
        <v>25</v>
      </c>
      <c r="F148" s="171"/>
      <c r="G148" s="171"/>
      <c r="H148" s="171"/>
      <c r="J148" s="173">
        <v>0</v>
      </c>
      <c r="L148" s="173">
        <v>0</v>
      </c>
      <c r="M148" s="173">
        <v>0</v>
      </c>
      <c r="N148" s="153"/>
      <c r="O148" s="173">
        <v>0</v>
      </c>
      <c r="P148" s="173">
        <v>0</v>
      </c>
      <c r="Q148" s="173">
        <v>0</v>
      </c>
      <c r="R148" s="153"/>
      <c r="S148" s="173">
        <v>10</v>
      </c>
      <c r="T148" s="173">
        <v>0</v>
      </c>
      <c r="U148" s="173">
        <v>0</v>
      </c>
      <c r="V148" s="173">
        <v>0</v>
      </c>
      <c r="W148" s="173">
        <v>0</v>
      </c>
      <c r="X148" s="141">
        <f t="shared" si="12"/>
        <v>0</v>
      </c>
      <c r="Y148" s="158">
        <f t="shared" si="13"/>
        <v>10</v>
      </c>
      <c r="Z148" s="159">
        <f t="shared" si="15"/>
        <v>1986.3550000000037</v>
      </c>
      <c r="AA148" s="159">
        <f t="shared" si="16"/>
        <v>3972.6027000000113</v>
      </c>
      <c r="AB148" s="159">
        <f t="shared" si="17"/>
        <v>5958.9040499999865</v>
      </c>
      <c r="AC148" s="160">
        <f t="shared" si="14"/>
        <v>300</v>
      </c>
    </row>
    <row r="149" spans="1:29" s="173" customFormat="1" ht="15.75" customHeight="1" x14ac:dyDescent="0.2">
      <c r="A149" s="173">
        <v>147</v>
      </c>
      <c r="B149" s="176">
        <v>45438</v>
      </c>
      <c r="C149" s="177">
        <v>2024</v>
      </c>
      <c r="D149" s="178" t="s">
        <v>118</v>
      </c>
      <c r="E149" s="177">
        <v>26</v>
      </c>
      <c r="F149" s="171"/>
      <c r="G149" s="171"/>
      <c r="H149" s="171"/>
      <c r="J149" s="173">
        <v>0</v>
      </c>
      <c r="L149" s="173">
        <v>0</v>
      </c>
      <c r="M149" s="173">
        <v>0</v>
      </c>
      <c r="N149" s="153"/>
      <c r="O149" s="173">
        <v>0</v>
      </c>
      <c r="P149" s="173">
        <v>0</v>
      </c>
      <c r="Q149" s="173">
        <v>0</v>
      </c>
      <c r="R149" s="153"/>
      <c r="S149" s="173">
        <v>10</v>
      </c>
      <c r="T149" s="173">
        <v>0</v>
      </c>
      <c r="U149" s="173">
        <v>0</v>
      </c>
      <c r="V149" s="173">
        <v>0</v>
      </c>
      <c r="W149" s="173">
        <v>0</v>
      </c>
      <c r="X149" s="141">
        <f t="shared" si="12"/>
        <v>0</v>
      </c>
      <c r="Y149" s="158">
        <f t="shared" si="13"/>
        <v>10</v>
      </c>
      <c r="Z149" s="159">
        <f t="shared" si="15"/>
        <v>2000.0540000000037</v>
      </c>
      <c r="AA149" s="159">
        <f t="shared" si="16"/>
        <v>3999.9999600000115</v>
      </c>
      <c r="AB149" s="159">
        <f t="shared" si="17"/>
        <v>5999.9999399999861</v>
      </c>
      <c r="AC149" s="160">
        <f t="shared" si="14"/>
        <v>300</v>
      </c>
    </row>
    <row r="150" spans="1:29" s="173" customFormat="1" ht="15.75" customHeight="1" x14ac:dyDescent="0.2">
      <c r="A150" s="173">
        <v>148</v>
      </c>
      <c r="B150" s="176">
        <v>45439</v>
      </c>
      <c r="C150" s="177">
        <v>2024</v>
      </c>
      <c r="D150" s="178" t="s">
        <v>118</v>
      </c>
      <c r="E150" s="177">
        <v>27</v>
      </c>
      <c r="F150" s="171"/>
      <c r="G150" s="171"/>
      <c r="H150" s="171"/>
      <c r="J150" s="173">
        <v>0</v>
      </c>
      <c r="L150" s="173">
        <v>0</v>
      </c>
      <c r="M150" s="173">
        <v>0</v>
      </c>
      <c r="N150" s="153"/>
      <c r="O150" s="173">
        <v>0</v>
      </c>
      <c r="P150" s="173">
        <v>0</v>
      </c>
      <c r="Q150" s="173">
        <v>0</v>
      </c>
      <c r="R150" s="153"/>
      <c r="S150" s="173">
        <v>10</v>
      </c>
      <c r="T150" s="173">
        <v>0</v>
      </c>
      <c r="U150" s="173">
        <v>0</v>
      </c>
      <c r="V150" s="173">
        <v>0</v>
      </c>
      <c r="W150" s="173">
        <v>0</v>
      </c>
      <c r="X150" s="141">
        <f t="shared" si="12"/>
        <v>0</v>
      </c>
      <c r="Y150" s="158">
        <f t="shared" si="13"/>
        <v>10</v>
      </c>
      <c r="Z150" s="159">
        <f t="shared" si="15"/>
        <v>2013.7530000000038</v>
      </c>
      <c r="AA150" s="159">
        <f t="shared" si="16"/>
        <v>4027.3972200000117</v>
      </c>
      <c r="AB150" s="159">
        <f t="shared" si="17"/>
        <v>6041.0958299999857</v>
      </c>
      <c r="AC150" s="160">
        <f t="shared" si="14"/>
        <v>300</v>
      </c>
    </row>
    <row r="151" spans="1:29" s="173" customFormat="1" ht="15.75" customHeight="1" x14ac:dyDescent="0.2">
      <c r="A151" s="173">
        <v>149</v>
      </c>
      <c r="B151" s="176">
        <v>45440</v>
      </c>
      <c r="C151" s="177">
        <v>2024</v>
      </c>
      <c r="D151" s="178" t="s">
        <v>118</v>
      </c>
      <c r="E151" s="177">
        <v>28</v>
      </c>
      <c r="F151" s="171"/>
      <c r="G151" s="171"/>
      <c r="H151" s="171"/>
      <c r="J151" s="173">
        <v>0</v>
      </c>
      <c r="L151" s="173">
        <v>0</v>
      </c>
      <c r="M151" s="173">
        <v>0</v>
      </c>
      <c r="N151" s="153"/>
      <c r="O151" s="173">
        <v>0</v>
      </c>
      <c r="P151" s="173">
        <v>0</v>
      </c>
      <c r="Q151" s="173">
        <v>0</v>
      </c>
      <c r="R151" s="153"/>
      <c r="S151" s="173">
        <v>10</v>
      </c>
      <c r="T151" s="173">
        <v>0</v>
      </c>
      <c r="U151" s="173">
        <v>0</v>
      </c>
      <c r="V151" s="173">
        <v>0</v>
      </c>
      <c r="W151" s="173">
        <v>0</v>
      </c>
      <c r="X151" s="141">
        <f t="shared" si="12"/>
        <v>0</v>
      </c>
      <c r="Y151" s="158">
        <f t="shared" si="13"/>
        <v>10</v>
      </c>
      <c r="Z151" s="159">
        <f t="shared" si="15"/>
        <v>2027.4520000000039</v>
      </c>
      <c r="AA151" s="159">
        <f t="shared" si="16"/>
        <v>4054.7944800000118</v>
      </c>
      <c r="AB151" s="159">
        <f t="shared" si="17"/>
        <v>6082.1917199999853</v>
      </c>
      <c r="AC151" s="160">
        <f t="shared" si="14"/>
        <v>300</v>
      </c>
    </row>
    <row r="152" spans="1:29" s="173" customFormat="1" ht="15.75" customHeight="1" x14ac:dyDescent="0.2">
      <c r="A152" s="173">
        <v>150</v>
      </c>
      <c r="B152" s="176">
        <v>45441</v>
      </c>
      <c r="C152" s="177">
        <v>2024</v>
      </c>
      <c r="D152" s="178" t="s">
        <v>118</v>
      </c>
      <c r="E152" s="177">
        <v>29</v>
      </c>
      <c r="F152" s="171"/>
      <c r="G152" s="171"/>
      <c r="H152" s="171"/>
      <c r="J152" s="173">
        <v>0</v>
      </c>
      <c r="L152" s="173">
        <v>0</v>
      </c>
      <c r="M152" s="173">
        <v>0</v>
      </c>
      <c r="N152" s="153"/>
      <c r="O152" s="173">
        <v>0</v>
      </c>
      <c r="P152" s="173">
        <v>0</v>
      </c>
      <c r="Q152" s="173">
        <v>0</v>
      </c>
      <c r="R152" s="153"/>
      <c r="S152" s="173">
        <v>10</v>
      </c>
      <c r="T152" s="173">
        <v>0</v>
      </c>
      <c r="U152" s="173">
        <v>0</v>
      </c>
      <c r="V152" s="173">
        <v>0</v>
      </c>
      <c r="W152" s="173">
        <v>0</v>
      </c>
      <c r="X152" s="141">
        <f t="shared" si="12"/>
        <v>0</v>
      </c>
      <c r="Y152" s="158">
        <f t="shared" si="13"/>
        <v>10</v>
      </c>
      <c r="Z152" s="159">
        <f t="shared" si="15"/>
        <v>2041.1510000000039</v>
      </c>
      <c r="AA152" s="159">
        <f t="shared" si="16"/>
        <v>4082.191740000012</v>
      </c>
      <c r="AB152" s="159">
        <f t="shared" si="17"/>
        <v>6123.2876099999849</v>
      </c>
      <c r="AC152" s="160">
        <f t="shared" si="14"/>
        <v>300</v>
      </c>
    </row>
    <row r="153" spans="1:29" s="173" customFormat="1" ht="15.75" customHeight="1" x14ac:dyDescent="0.2">
      <c r="A153" s="173">
        <v>151</v>
      </c>
      <c r="B153" s="176">
        <v>45442</v>
      </c>
      <c r="C153" s="177">
        <v>2024</v>
      </c>
      <c r="D153" s="178" t="s">
        <v>118</v>
      </c>
      <c r="E153" s="177">
        <v>30</v>
      </c>
      <c r="F153" s="171"/>
      <c r="G153" s="171"/>
      <c r="H153" s="171"/>
      <c r="J153" s="173">
        <v>0</v>
      </c>
      <c r="L153" s="173">
        <v>0</v>
      </c>
      <c r="M153" s="173">
        <v>0</v>
      </c>
      <c r="N153" s="153"/>
      <c r="O153" s="173">
        <v>0</v>
      </c>
      <c r="P153" s="173">
        <v>0</v>
      </c>
      <c r="Q153" s="173">
        <v>0</v>
      </c>
      <c r="R153" s="153"/>
      <c r="S153" s="173">
        <v>10</v>
      </c>
      <c r="T153" s="173">
        <v>0</v>
      </c>
      <c r="U153" s="173">
        <v>0</v>
      </c>
      <c r="V153" s="173">
        <v>0</v>
      </c>
      <c r="W153" s="173">
        <v>0</v>
      </c>
      <c r="X153" s="141">
        <f t="shared" si="12"/>
        <v>0</v>
      </c>
      <c r="Y153" s="158">
        <f t="shared" si="13"/>
        <v>10</v>
      </c>
      <c r="Z153" s="159">
        <f t="shared" si="15"/>
        <v>2054.850000000004</v>
      </c>
      <c r="AA153" s="159">
        <f t="shared" si="16"/>
        <v>4109.5890000000118</v>
      </c>
      <c r="AB153" s="159">
        <f t="shared" si="17"/>
        <v>6164.3834999999845</v>
      </c>
      <c r="AC153" s="160">
        <f t="shared" si="14"/>
        <v>300</v>
      </c>
    </row>
    <row r="154" spans="1:29" s="167" customFormat="1" ht="15.75" customHeight="1" x14ac:dyDescent="0.2">
      <c r="A154" s="167">
        <v>152</v>
      </c>
      <c r="B154" s="168">
        <v>45443</v>
      </c>
      <c r="C154" s="169">
        <v>2024</v>
      </c>
      <c r="D154" s="170" t="s">
        <v>118</v>
      </c>
      <c r="E154" s="169">
        <v>31</v>
      </c>
      <c r="F154" s="172"/>
      <c r="G154" s="172"/>
      <c r="H154" s="172"/>
      <c r="J154" s="167">
        <v>0</v>
      </c>
      <c r="L154" s="167">
        <v>0</v>
      </c>
      <c r="M154" s="167">
        <v>0</v>
      </c>
      <c r="N154" s="174"/>
      <c r="O154" s="167">
        <v>0</v>
      </c>
      <c r="P154" s="167">
        <v>0</v>
      </c>
      <c r="Q154" s="167">
        <v>0</v>
      </c>
      <c r="R154" s="174"/>
      <c r="S154" s="167">
        <v>10</v>
      </c>
      <c r="T154" s="167">
        <v>0</v>
      </c>
      <c r="U154" s="167">
        <v>0</v>
      </c>
      <c r="V154" s="167">
        <v>0</v>
      </c>
      <c r="W154" s="167">
        <v>0</v>
      </c>
      <c r="X154" s="141">
        <f t="shared" si="12"/>
        <v>0</v>
      </c>
      <c r="Y154" s="158">
        <f t="shared" si="13"/>
        <v>10</v>
      </c>
      <c r="Z154" s="159">
        <f t="shared" si="15"/>
        <v>2068.5490000000041</v>
      </c>
      <c r="AA154" s="159">
        <f t="shared" si="16"/>
        <v>4136.9862600000115</v>
      </c>
      <c r="AB154" s="159">
        <f t="shared" si="17"/>
        <v>6205.4793899999841</v>
      </c>
      <c r="AC154" s="160">
        <f t="shared" si="14"/>
        <v>300</v>
      </c>
    </row>
    <row r="155" spans="1:29" s="179" customFormat="1" ht="15.75" customHeight="1" x14ac:dyDescent="0.2">
      <c r="A155" s="179">
        <v>153</v>
      </c>
      <c r="B155" s="180">
        <v>45444</v>
      </c>
      <c r="C155" s="181">
        <v>2024</v>
      </c>
      <c r="D155" s="182" t="s">
        <v>119</v>
      </c>
      <c r="E155" s="181">
        <v>1</v>
      </c>
      <c r="F155" s="179">
        <v>350</v>
      </c>
      <c r="G155" s="179">
        <v>0</v>
      </c>
      <c r="H155" s="179">
        <v>10</v>
      </c>
      <c r="J155" s="179">
        <v>0</v>
      </c>
      <c r="L155" s="179">
        <v>0</v>
      </c>
      <c r="M155" s="179">
        <v>0</v>
      </c>
      <c r="N155" s="179">
        <v>40</v>
      </c>
      <c r="O155" s="179">
        <v>0</v>
      </c>
      <c r="P155" s="179">
        <v>0</v>
      </c>
      <c r="Q155" s="179">
        <v>0</v>
      </c>
      <c r="R155" s="179">
        <v>1700</v>
      </c>
      <c r="S155" s="179">
        <v>10</v>
      </c>
      <c r="T155" s="179">
        <v>0</v>
      </c>
      <c r="U155" s="179">
        <v>0</v>
      </c>
      <c r="V155" s="179">
        <v>0</v>
      </c>
      <c r="W155" s="179">
        <v>0</v>
      </c>
      <c r="X155" s="141">
        <f t="shared" si="12"/>
        <v>400</v>
      </c>
      <c r="Y155" s="158">
        <f t="shared" si="13"/>
        <v>1710</v>
      </c>
      <c r="Z155" s="159">
        <f t="shared" si="15"/>
        <v>2082.2480000000041</v>
      </c>
      <c r="AA155" s="159">
        <f t="shared" si="16"/>
        <v>4164.3835200000112</v>
      </c>
      <c r="AB155" s="159">
        <f t="shared" si="17"/>
        <v>6246.5752799999836</v>
      </c>
      <c r="AC155" s="160">
        <f t="shared" si="14"/>
        <v>300</v>
      </c>
    </row>
    <row r="156" spans="1:29" s="173" customFormat="1" ht="15.75" customHeight="1" x14ac:dyDescent="0.2">
      <c r="A156" s="173">
        <v>154</v>
      </c>
      <c r="B156" s="176">
        <v>45445</v>
      </c>
      <c r="C156" s="177">
        <v>2024</v>
      </c>
      <c r="D156" s="178" t="s">
        <v>119</v>
      </c>
      <c r="E156" s="177">
        <v>2</v>
      </c>
      <c r="F156" s="171"/>
      <c r="G156" s="171"/>
      <c r="H156" s="171"/>
      <c r="J156" s="173">
        <v>0</v>
      </c>
      <c r="L156" s="173">
        <v>0</v>
      </c>
      <c r="M156" s="173">
        <v>0</v>
      </c>
      <c r="N156" s="153"/>
      <c r="O156" s="173">
        <v>0</v>
      </c>
      <c r="P156" s="173">
        <v>0</v>
      </c>
      <c r="Q156" s="173">
        <v>0</v>
      </c>
      <c r="R156" s="153"/>
      <c r="S156" s="173">
        <v>10</v>
      </c>
      <c r="T156" s="173">
        <v>0</v>
      </c>
      <c r="U156" s="173">
        <v>0</v>
      </c>
      <c r="V156" s="173">
        <v>0</v>
      </c>
      <c r="W156" s="173">
        <v>0</v>
      </c>
      <c r="X156" s="141">
        <f t="shared" si="12"/>
        <v>0</v>
      </c>
      <c r="Y156" s="158">
        <f t="shared" si="13"/>
        <v>10</v>
      </c>
      <c r="Z156" s="159">
        <f t="shared" si="15"/>
        <v>2095.9470000000042</v>
      </c>
      <c r="AA156" s="159">
        <f t="shared" si="16"/>
        <v>4191.780780000011</v>
      </c>
      <c r="AB156" s="159">
        <f t="shared" si="17"/>
        <v>6287.6711699999832</v>
      </c>
      <c r="AC156" s="160">
        <f t="shared" si="14"/>
        <v>300</v>
      </c>
    </row>
    <row r="157" spans="1:29" s="173" customFormat="1" ht="15.75" customHeight="1" x14ac:dyDescent="0.2">
      <c r="A157" s="173">
        <v>155</v>
      </c>
      <c r="B157" s="176">
        <v>45446</v>
      </c>
      <c r="C157" s="177">
        <v>2024</v>
      </c>
      <c r="D157" s="178" t="s">
        <v>119</v>
      </c>
      <c r="E157" s="177">
        <v>3</v>
      </c>
      <c r="F157" s="171"/>
      <c r="G157" s="171"/>
      <c r="H157" s="171"/>
      <c r="J157" s="173">
        <v>0</v>
      </c>
      <c r="L157" s="173">
        <v>0</v>
      </c>
      <c r="M157" s="173">
        <v>0</v>
      </c>
      <c r="N157" s="153"/>
      <c r="O157" s="173">
        <v>0</v>
      </c>
      <c r="P157" s="173">
        <v>0</v>
      </c>
      <c r="Q157" s="173">
        <v>0</v>
      </c>
      <c r="R157" s="153"/>
      <c r="S157" s="173">
        <v>10</v>
      </c>
      <c r="T157" s="173">
        <v>0</v>
      </c>
      <c r="U157" s="173">
        <v>0</v>
      </c>
      <c r="V157" s="173">
        <v>0</v>
      </c>
      <c r="W157" s="173">
        <v>0</v>
      </c>
      <c r="X157" s="141">
        <f t="shared" si="12"/>
        <v>0</v>
      </c>
      <c r="Y157" s="158">
        <f t="shared" si="13"/>
        <v>10</v>
      </c>
      <c r="Z157" s="159">
        <f t="shared" si="15"/>
        <v>2109.6460000000043</v>
      </c>
      <c r="AA157" s="159">
        <f t="shared" si="16"/>
        <v>4219.1780400000107</v>
      </c>
      <c r="AB157" s="159">
        <f t="shared" si="17"/>
        <v>6328.7670599999828</v>
      </c>
      <c r="AC157" s="160">
        <f t="shared" si="14"/>
        <v>300</v>
      </c>
    </row>
    <row r="158" spans="1:29" s="173" customFormat="1" ht="15.75" customHeight="1" x14ac:dyDescent="0.2">
      <c r="A158" s="173">
        <v>156</v>
      </c>
      <c r="B158" s="176">
        <v>45447</v>
      </c>
      <c r="C158" s="177">
        <v>2024</v>
      </c>
      <c r="D158" s="178" t="s">
        <v>119</v>
      </c>
      <c r="E158" s="177">
        <v>4</v>
      </c>
      <c r="F158" s="171"/>
      <c r="G158" s="171"/>
      <c r="H158" s="171"/>
      <c r="J158" s="173">
        <v>0</v>
      </c>
      <c r="L158" s="173">
        <v>0</v>
      </c>
      <c r="M158" s="173">
        <v>0</v>
      </c>
      <c r="N158" s="153"/>
      <c r="O158" s="173">
        <v>0</v>
      </c>
      <c r="P158" s="173">
        <v>0</v>
      </c>
      <c r="Q158" s="173">
        <v>0</v>
      </c>
      <c r="R158" s="153"/>
      <c r="S158" s="173">
        <v>10</v>
      </c>
      <c r="T158" s="173">
        <v>0</v>
      </c>
      <c r="U158" s="173">
        <v>0</v>
      </c>
      <c r="V158" s="173">
        <v>0</v>
      </c>
      <c r="W158" s="173">
        <v>0</v>
      </c>
      <c r="X158" s="141">
        <f t="shared" si="12"/>
        <v>0</v>
      </c>
      <c r="Y158" s="158">
        <f t="shared" si="13"/>
        <v>10</v>
      </c>
      <c r="Z158" s="159">
        <f t="shared" si="15"/>
        <v>2123.3450000000043</v>
      </c>
      <c r="AA158" s="159">
        <f t="shared" si="16"/>
        <v>4246.5753000000104</v>
      </c>
      <c r="AB158" s="159">
        <f t="shared" si="17"/>
        <v>6369.8629499999824</v>
      </c>
      <c r="AC158" s="160">
        <f t="shared" si="14"/>
        <v>300</v>
      </c>
    </row>
    <row r="159" spans="1:29" s="173" customFormat="1" ht="15.75" customHeight="1" x14ac:dyDescent="0.2">
      <c r="A159" s="173">
        <v>157</v>
      </c>
      <c r="B159" s="176">
        <v>45448</v>
      </c>
      <c r="C159" s="177">
        <v>2024</v>
      </c>
      <c r="D159" s="178" t="s">
        <v>119</v>
      </c>
      <c r="E159" s="177">
        <v>5</v>
      </c>
      <c r="F159" s="171"/>
      <c r="G159" s="171"/>
      <c r="H159" s="171"/>
      <c r="J159" s="173">
        <v>0</v>
      </c>
      <c r="L159" s="173">
        <v>0</v>
      </c>
      <c r="M159" s="173">
        <v>0</v>
      </c>
      <c r="N159" s="153"/>
      <c r="O159" s="173">
        <v>0</v>
      </c>
      <c r="P159" s="173">
        <v>0</v>
      </c>
      <c r="Q159" s="173">
        <v>0</v>
      </c>
      <c r="R159" s="153"/>
      <c r="S159" s="173">
        <v>10</v>
      </c>
      <c r="T159" s="173">
        <v>0</v>
      </c>
      <c r="U159" s="173">
        <v>0</v>
      </c>
      <c r="V159" s="173">
        <v>0</v>
      </c>
      <c r="W159" s="173">
        <v>0</v>
      </c>
      <c r="X159" s="141">
        <f t="shared" si="12"/>
        <v>0</v>
      </c>
      <c r="Y159" s="158">
        <f t="shared" si="13"/>
        <v>10</v>
      </c>
      <c r="Z159" s="159">
        <f t="shared" si="15"/>
        <v>2137.0440000000044</v>
      </c>
      <c r="AA159" s="159">
        <f t="shared" si="16"/>
        <v>4273.9725600000102</v>
      </c>
      <c r="AB159" s="159">
        <f t="shared" si="17"/>
        <v>6410.958839999982</v>
      </c>
      <c r="AC159" s="160">
        <f t="shared" si="14"/>
        <v>300</v>
      </c>
    </row>
    <row r="160" spans="1:29" s="173" customFormat="1" ht="15.75" customHeight="1" x14ac:dyDescent="0.2">
      <c r="A160" s="173">
        <v>158</v>
      </c>
      <c r="B160" s="176">
        <v>45449</v>
      </c>
      <c r="C160" s="177">
        <v>2024</v>
      </c>
      <c r="D160" s="178" t="s">
        <v>119</v>
      </c>
      <c r="E160" s="177">
        <v>6</v>
      </c>
      <c r="F160" s="171"/>
      <c r="G160" s="171"/>
      <c r="H160" s="171"/>
      <c r="J160" s="173">
        <v>0</v>
      </c>
      <c r="L160" s="173">
        <v>0</v>
      </c>
      <c r="M160" s="173">
        <v>0</v>
      </c>
      <c r="N160" s="153"/>
      <c r="O160" s="173">
        <v>0</v>
      </c>
      <c r="P160" s="173">
        <v>0</v>
      </c>
      <c r="Q160" s="173">
        <v>0</v>
      </c>
      <c r="R160" s="153"/>
      <c r="S160" s="173">
        <v>10</v>
      </c>
      <c r="T160" s="173">
        <v>0</v>
      </c>
      <c r="U160" s="173">
        <v>0</v>
      </c>
      <c r="V160" s="173">
        <v>0</v>
      </c>
      <c r="W160" s="173">
        <v>0</v>
      </c>
      <c r="X160" s="141">
        <f t="shared" si="12"/>
        <v>0</v>
      </c>
      <c r="Y160" s="158">
        <f t="shared" si="13"/>
        <v>10</v>
      </c>
      <c r="Z160" s="159">
        <f t="shared" si="15"/>
        <v>2150.7430000000045</v>
      </c>
      <c r="AA160" s="159">
        <f t="shared" si="16"/>
        <v>4301.3698200000099</v>
      </c>
      <c r="AB160" s="159">
        <f t="shared" si="17"/>
        <v>6452.0547299999816</v>
      </c>
      <c r="AC160" s="160">
        <f t="shared" si="14"/>
        <v>300</v>
      </c>
    </row>
    <row r="161" spans="1:29" s="173" customFormat="1" ht="15.75" customHeight="1" x14ac:dyDescent="0.2">
      <c r="A161" s="173">
        <v>159</v>
      </c>
      <c r="B161" s="176">
        <v>45450</v>
      </c>
      <c r="C161" s="177">
        <v>2024</v>
      </c>
      <c r="D161" s="178" t="s">
        <v>119</v>
      </c>
      <c r="E161" s="177">
        <v>7</v>
      </c>
      <c r="F161" s="171"/>
      <c r="G161" s="171"/>
      <c r="H161" s="171"/>
      <c r="J161" s="173">
        <v>0</v>
      </c>
      <c r="L161" s="173">
        <v>0</v>
      </c>
      <c r="M161" s="173">
        <v>0</v>
      </c>
      <c r="N161" s="153"/>
      <c r="O161" s="173">
        <v>0</v>
      </c>
      <c r="P161" s="173">
        <v>0</v>
      </c>
      <c r="Q161" s="173">
        <v>0</v>
      </c>
      <c r="R161" s="153"/>
      <c r="S161" s="173">
        <v>10</v>
      </c>
      <c r="T161" s="173">
        <v>0</v>
      </c>
      <c r="U161" s="173">
        <v>0</v>
      </c>
      <c r="V161" s="173">
        <v>0</v>
      </c>
      <c r="W161" s="173">
        <v>0</v>
      </c>
      <c r="X161" s="141">
        <f t="shared" si="12"/>
        <v>0</v>
      </c>
      <c r="Y161" s="158">
        <f t="shared" si="13"/>
        <v>10</v>
      </c>
      <c r="Z161" s="159">
        <f t="shared" si="15"/>
        <v>2164.4420000000046</v>
      </c>
      <c r="AA161" s="159">
        <f t="shared" si="16"/>
        <v>4328.7670800000096</v>
      </c>
      <c r="AB161" s="159">
        <f t="shared" si="17"/>
        <v>6493.1506199999812</v>
      </c>
      <c r="AC161" s="160">
        <f t="shared" si="14"/>
        <v>300</v>
      </c>
    </row>
    <row r="162" spans="1:29" s="173" customFormat="1" ht="15.75" customHeight="1" x14ac:dyDescent="0.2">
      <c r="A162" s="173">
        <v>160</v>
      </c>
      <c r="B162" s="176">
        <v>45451</v>
      </c>
      <c r="C162" s="177">
        <v>2024</v>
      </c>
      <c r="D162" s="178" t="s">
        <v>119</v>
      </c>
      <c r="E162" s="177">
        <v>8</v>
      </c>
      <c r="F162" s="171"/>
      <c r="G162" s="171"/>
      <c r="H162" s="171"/>
      <c r="J162" s="173">
        <v>0</v>
      </c>
      <c r="L162" s="173">
        <v>0</v>
      </c>
      <c r="M162" s="173">
        <v>0</v>
      </c>
      <c r="N162" s="153"/>
      <c r="O162" s="173">
        <v>0</v>
      </c>
      <c r="P162" s="173">
        <v>0</v>
      </c>
      <c r="Q162" s="173">
        <v>0</v>
      </c>
      <c r="R162" s="153"/>
      <c r="S162" s="173">
        <v>10</v>
      </c>
      <c r="T162" s="173">
        <v>0</v>
      </c>
      <c r="U162" s="173">
        <v>0</v>
      </c>
      <c r="V162" s="173">
        <v>0</v>
      </c>
      <c r="W162" s="173">
        <v>0</v>
      </c>
      <c r="X162" s="141">
        <f t="shared" si="12"/>
        <v>0</v>
      </c>
      <c r="Y162" s="158">
        <f t="shared" si="13"/>
        <v>10</v>
      </c>
      <c r="Z162" s="159">
        <f t="shared" si="15"/>
        <v>2178.1410000000046</v>
      </c>
      <c r="AA162" s="159">
        <f t="shared" si="16"/>
        <v>4356.1643400000094</v>
      </c>
      <c r="AB162" s="159">
        <f t="shared" si="17"/>
        <v>6534.2465099999808</v>
      </c>
      <c r="AC162" s="160">
        <f t="shared" si="14"/>
        <v>300</v>
      </c>
    </row>
    <row r="163" spans="1:29" s="173" customFormat="1" ht="15.75" customHeight="1" x14ac:dyDescent="0.2">
      <c r="A163" s="173">
        <v>161</v>
      </c>
      <c r="B163" s="176">
        <v>45452</v>
      </c>
      <c r="C163" s="177">
        <v>2024</v>
      </c>
      <c r="D163" s="178" t="s">
        <v>119</v>
      </c>
      <c r="E163" s="177">
        <v>9</v>
      </c>
      <c r="F163" s="171"/>
      <c r="G163" s="171"/>
      <c r="H163" s="171"/>
      <c r="J163" s="173">
        <v>0</v>
      </c>
      <c r="L163" s="173">
        <v>0</v>
      </c>
      <c r="M163" s="173">
        <v>0</v>
      </c>
      <c r="N163" s="153"/>
      <c r="O163" s="173">
        <v>0</v>
      </c>
      <c r="P163" s="173">
        <v>0</v>
      </c>
      <c r="Q163" s="173">
        <v>0</v>
      </c>
      <c r="R163" s="153"/>
      <c r="S163" s="173">
        <v>10</v>
      </c>
      <c r="T163" s="173">
        <v>0</v>
      </c>
      <c r="U163" s="173">
        <v>0</v>
      </c>
      <c r="V163" s="173">
        <v>0</v>
      </c>
      <c r="W163" s="173">
        <v>0</v>
      </c>
      <c r="X163" s="141">
        <f t="shared" si="12"/>
        <v>0</v>
      </c>
      <c r="Y163" s="158">
        <f t="shared" si="13"/>
        <v>10</v>
      </c>
      <c r="Z163" s="159">
        <f t="shared" si="15"/>
        <v>2191.8400000000047</v>
      </c>
      <c r="AA163" s="159">
        <f t="shared" si="16"/>
        <v>4383.5616000000091</v>
      </c>
      <c r="AB163" s="159">
        <f t="shared" si="17"/>
        <v>6575.3423999999804</v>
      </c>
      <c r="AC163" s="160">
        <f t="shared" si="14"/>
        <v>300</v>
      </c>
    </row>
    <row r="164" spans="1:29" s="173" customFormat="1" ht="15.75" customHeight="1" x14ac:dyDescent="0.2">
      <c r="A164" s="173">
        <v>162</v>
      </c>
      <c r="B164" s="176">
        <v>45453</v>
      </c>
      <c r="C164" s="177">
        <v>2024</v>
      </c>
      <c r="D164" s="178" t="s">
        <v>119</v>
      </c>
      <c r="E164" s="177">
        <v>10</v>
      </c>
      <c r="F164" s="171"/>
      <c r="G164" s="171"/>
      <c r="H164" s="171"/>
      <c r="J164" s="173">
        <v>0</v>
      </c>
      <c r="L164" s="173">
        <v>0</v>
      </c>
      <c r="M164" s="173">
        <v>0</v>
      </c>
      <c r="N164" s="153"/>
      <c r="O164" s="173">
        <v>0</v>
      </c>
      <c r="P164" s="173">
        <v>0</v>
      </c>
      <c r="Q164" s="173">
        <v>0</v>
      </c>
      <c r="R164" s="153"/>
      <c r="S164" s="173">
        <v>10</v>
      </c>
      <c r="T164" s="173">
        <v>0</v>
      </c>
      <c r="U164" s="173">
        <v>0</v>
      </c>
      <c r="V164" s="173">
        <v>0</v>
      </c>
      <c r="W164" s="173">
        <v>0</v>
      </c>
      <c r="X164" s="141">
        <f t="shared" si="12"/>
        <v>0</v>
      </c>
      <c r="Y164" s="158">
        <f t="shared" si="13"/>
        <v>10</v>
      </c>
      <c r="Z164" s="159">
        <f t="shared" si="15"/>
        <v>2205.5390000000048</v>
      </c>
      <c r="AA164" s="159">
        <f t="shared" si="16"/>
        <v>4410.9588600000088</v>
      </c>
      <c r="AB164" s="159">
        <f t="shared" si="17"/>
        <v>6616.43828999998</v>
      </c>
      <c r="AC164" s="160">
        <f t="shared" si="14"/>
        <v>300</v>
      </c>
    </row>
    <row r="165" spans="1:29" s="173" customFormat="1" ht="15.75" customHeight="1" x14ac:dyDescent="0.2">
      <c r="A165" s="173">
        <v>163</v>
      </c>
      <c r="B165" s="176">
        <v>45454</v>
      </c>
      <c r="C165" s="177">
        <v>2024</v>
      </c>
      <c r="D165" s="178" t="s">
        <v>119</v>
      </c>
      <c r="E165" s="177">
        <v>11</v>
      </c>
      <c r="F165" s="171"/>
      <c r="G165" s="171"/>
      <c r="H165" s="171"/>
      <c r="J165" s="173">
        <v>0</v>
      </c>
      <c r="L165" s="173">
        <v>0</v>
      </c>
      <c r="M165" s="173">
        <v>0</v>
      </c>
      <c r="N165" s="153"/>
      <c r="O165" s="173">
        <v>0</v>
      </c>
      <c r="P165" s="173">
        <v>0</v>
      </c>
      <c r="Q165" s="173">
        <v>0</v>
      </c>
      <c r="R165" s="153"/>
      <c r="S165" s="173">
        <v>10</v>
      </c>
      <c r="T165" s="173">
        <v>0</v>
      </c>
      <c r="U165" s="173">
        <v>0</v>
      </c>
      <c r="V165" s="173">
        <v>0</v>
      </c>
      <c r="W165" s="173">
        <v>0</v>
      </c>
      <c r="X165" s="141">
        <f t="shared" si="12"/>
        <v>0</v>
      </c>
      <c r="Y165" s="158">
        <f t="shared" si="13"/>
        <v>10</v>
      </c>
      <c r="Z165" s="159">
        <f t="shared" si="15"/>
        <v>2219.2380000000048</v>
      </c>
      <c r="AA165" s="159">
        <f t="shared" si="16"/>
        <v>4438.3561200000086</v>
      </c>
      <c r="AB165" s="159">
        <f t="shared" si="17"/>
        <v>6657.5341799999796</v>
      </c>
      <c r="AC165" s="160">
        <f t="shared" si="14"/>
        <v>300</v>
      </c>
    </row>
    <row r="166" spans="1:29" s="173" customFormat="1" ht="15.75" customHeight="1" x14ac:dyDescent="0.2">
      <c r="A166" s="173">
        <v>164</v>
      </c>
      <c r="B166" s="176">
        <v>45455</v>
      </c>
      <c r="C166" s="177">
        <v>2024</v>
      </c>
      <c r="D166" s="178" t="s">
        <v>119</v>
      </c>
      <c r="E166" s="177">
        <v>12</v>
      </c>
      <c r="F166" s="171"/>
      <c r="G166" s="171"/>
      <c r="H166" s="171"/>
      <c r="J166" s="173">
        <v>0</v>
      </c>
      <c r="L166" s="173">
        <v>0</v>
      </c>
      <c r="M166" s="173">
        <v>0</v>
      </c>
      <c r="N166" s="153"/>
      <c r="O166" s="173">
        <v>0</v>
      </c>
      <c r="P166" s="173">
        <v>0</v>
      </c>
      <c r="Q166" s="173">
        <v>0</v>
      </c>
      <c r="R166" s="153"/>
      <c r="S166" s="173">
        <v>10</v>
      </c>
      <c r="T166" s="173">
        <v>0</v>
      </c>
      <c r="U166" s="173">
        <v>0</v>
      </c>
      <c r="V166" s="173">
        <v>0</v>
      </c>
      <c r="W166" s="173">
        <v>0</v>
      </c>
      <c r="X166" s="141">
        <f t="shared" si="12"/>
        <v>0</v>
      </c>
      <c r="Y166" s="158">
        <f t="shared" si="13"/>
        <v>10</v>
      </c>
      <c r="Z166" s="159">
        <f t="shared" si="15"/>
        <v>2232.9370000000049</v>
      </c>
      <c r="AA166" s="159">
        <f t="shared" si="16"/>
        <v>4465.7533800000083</v>
      </c>
      <c r="AB166" s="159">
        <f t="shared" si="17"/>
        <v>6698.6300699999792</v>
      </c>
      <c r="AC166" s="160">
        <f t="shared" si="14"/>
        <v>300</v>
      </c>
    </row>
    <row r="167" spans="1:29" s="173" customFormat="1" ht="15.75" customHeight="1" x14ac:dyDescent="0.2">
      <c r="A167" s="173">
        <v>165</v>
      </c>
      <c r="B167" s="176">
        <v>45456</v>
      </c>
      <c r="C167" s="177">
        <v>2024</v>
      </c>
      <c r="D167" s="178" t="s">
        <v>119</v>
      </c>
      <c r="E167" s="177">
        <v>13</v>
      </c>
      <c r="F167" s="171"/>
      <c r="G167" s="171"/>
      <c r="H167" s="171"/>
      <c r="J167" s="173">
        <v>0</v>
      </c>
      <c r="L167" s="173">
        <v>0</v>
      </c>
      <c r="M167" s="173">
        <v>0</v>
      </c>
      <c r="N167" s="153"/>
      <c r="O167" s="173">
        <v>0</v>
      </c>
      <c r="P167" s="173">
        <v>0</v>
      </c>
      <c r="Q167" s="173">
        <v>0</v>
      </c>
      <c r="R167" s="153"/>
      <c r="S167" s="173">
        <v>10</v>
      </c>
      <c r="T167" s="173">
        <v>0</v>
      </c>
      <c r="U167" s="173">
        <v>0</v>
      </c>
      <c r="V167" s="173">
        <v>0</v>
      </c>
      <c r="W167" s="173">
        <v>0</v>
      </c>
      <c r="X167" s="141">
        <f t="shared" si="12"/>
        <v>0</v>
      </c>
      <c r="Y167" s="158">
        <f t="shared" si="13"/>
        <v>10</v>
      </c>
      <c r="Z167" s="159">
        <f t="shared" si="15"/>
        <v>2246.636000000005</v>
      </c>
      <c r="AA167" s="159">
        <f t="shared" si="16"/>
        <v>4493.150640000008</v>
      </c>
      <c r="AB167" s="159">
        <f t="shared" si="17"/>
        <v>6739.7259599999788</v>
      </c>
      <c r="AC167" s="160">
        <f t="shared" si="14"/>
        <v>300</v>
      </c>
    </row>
    <row r="168" spans="1:29" s="173" customFormat="1" ht="15.75" customHeight="1" x14ac:dyDescent="0.2">
      <c r="A168" s="173">
        <v>166</v>
      </c>
      <c r="B168" s="176">
        <v>45457</v>
      </c>
      <c r="C168" s="177">
        <v>2024</v>
      </c>
      <c r="D168" s="178" t="s">
        <v>119</v>
      </c>
      <c r="E168" s="177">
        <v>14</v>
      </c>
      <c r="F168" s="171"/>
      <c r="G168" s="171"/>
      <c r="H168" s="171"/>
      <c r="J168" s="173">
        <v>0</v>
      </c>
      <c r="L168" s="173">
        <v>0</v>
      </c>
      <c r="M168" s="173">
        <v>0</v>
      </c>
      <c r="N168" s="153"/>
      <c r="O168" s="173">
        <v>0</v>
      </c>
      <c r="P168" s="173">
        <v>0</v>
      </c>
      <c r="Q168" s="173">
        <v>0</v>
      </c>
      <c r="R168" s="153"/>
      <c r="S168" s="173">
        <v>10</v>
      </c>
      <c r="T168" s="173">
        <v>0</v>
      </c>
      <c r="U168" s="173">
        <v>0</v>
      </c>
      <c r="V168" s="173">
        <v>0</v>
      </c>
      <c r="W168" s="173">
        <v>0</v>
      </c>
      <c r="X168" s="141">
        <f t="shared" si="12"/>
        <v>0</v>
      </c>
      <c r="Y168" s="158">
        <f t="shared" si="13"/>
        <v>10</v>
      </c>
      <c r="Z168" s="159">
        <f t="shared" si="15"/>
        <v>2260.335000000005</v>
      </c>
      <c r="AA168" s="159">
        <f t="shared" si="16"/>
        <v>4520.5479000000078</v>
      </c>
      <c r="AB168" s="159">
        <f t="shared" si="17"/>
        <v>6780.8218499999784</v>
      </c>
      <c r="AC168" s="160">
        <f t="shared" si="14"/>
        <v>300</v>
      </c>
    </row>
    <row r="169" spans="1:29" s="173" customFormat="1" ht="15.75" customHeight="1" x14ac:dyDescent="0.2">
      <c r="A169" s="173">
        <v>167</v>
      </c>
      <c r="B169" s="176">
        <v>45458</v>
      </c>
      <c r="C169" s="177">
        <v>2024</v>
      </c>
      <c r="D169" s="178" t="s">
        <v>119</v>
      </c>
      <c r="E169" s="177">
        <v>15</v>
      </c>
      <c r="F169" s="171"/>
      <c r="G169" s="171"/>
      <c r="H169" s="171"/>
      <c r="J169" s="173">
        <v>0</v>
      </c>
      <c r="L169" s="173">
        <v>0</v>
      </c>
      <c r="M169" s="173">
        <v>0</v>
      </c>
      <c r="N169" s="153"/>
      <c r="O169" s="173">
        <v>0</v>
      </c>
      <c r="P169" s="173">
        <v>0</v>
      </c>
      <c r="Q169" s="173">
        <v>0</v>
      </c>
      <c r="R169" s="153"/>
      <c r="S169" s="173">
        <v>10</v>
      </c>
      <c r="T169" s="173">
        <v>0</v>
      </c>
      <c r="U169" s="173">
        <v>0</v>
      </c>
      <c r="V169" s="173">
        <v>0</v>
      </c>
      <c r="W169" s="173">
        <v>0</v>
      </c>
      <c r="X169" s="141">
        <f t="shared" si="12"/>
        <v>0</v>
      </c>
      <c r="Y169" s="158">
        <f t="shared" si="13"/>
        <v>10</v>
      </c>
      <c r="Z169" s="159">
        <f t="shared" si="15"/>
        <v>2274.0340000000051</v>
      </c>
      <c r="AA169" s="159">
        <f t="shared" si="16"/>
        <v>4547.9451600000075</v>
      </c>
      <c r="AB169" s="159">
        <f t="shared" si="17"/>
        <v>6821.917739999978</v>
      </c>
      <c r="AC169" s="160">
        <f t="shared" si="14"/>
        <v>300</v>
      </c>
    </row>
    <row r="170" spans="1:29" s="173" customFormat="1" ht="15.75" customHeight="1" x14ac:dyDescent="0.2">
      <c r="A170" s="173">
        <v>168</v>
      </c>
      <c r="B170" s="176">
        <v>45459</v>
      </c>
      <c r="C170" s="177">
        <v>2024</v>
      </c>
      <c r="D170" s="178" t="s">
        <v>119</v>
      </c>
      <c r="E170" s="177">
        <v>16</v>
      </c>
      <c r="F170" s="171"/>
      <c r="G170" s="171"/>
      <c r="H170" s="171"/>
      <c r="J170" s="173">
        <v>0</v>
      </c>
      <c r="L170" s="173">
        <v>0</v>
      </c>
      <c r="M170" s="173">
        <v>0</v>
      </c>
      <c r="N170" s="153"/>
      <c r="O170" s="173">
        <v>0</v>
      </c>
      <c r="P170" s="173">
        <v>0</v>
      </c>
      <c r="Q170" s="173">
        <v>0</v>
      </c>
      <c r="R170" s="153"/>
      <c r="S170" s="173">
        <v>10</v>
      </c>
      <c r="T170" s="173">
        <v>0</v>
      </c>
      <c r="U170" s="173">
        <v>0</v>
      </c>
      <c r="V170" s="173">
        <v>0</v>
      </c>
      <c r="W170" s="173">
        <v>0</v>
      </c>
      <c r="X170" s="141">
        <f t="shared" si="12"/>
        <v>0</v>
      </c>
      <c r="Y170" s="158">
        <f t="shared" si="13"/>
        <v>10</v>
      </c>
      <c r="Z170" s="159">
        <f t="shared" si="15"/>
        <v>2287.7330000000052</v>
      </c>
      <c r="AA170" s="159">
        <f t="shared" si="16"/>
        <v>4575.3424200000072</v>
      </c>
      <c r="AB170" s="159">
        <f t="shared" si="17"/>
        <v>6863.0136299999776</v>
      </c>
      <c r="AC170" s="160">
        <f t="shared" si="14"/>
        <v>300</v>
      </c>
    </row>
    <row r="171" spans="1:29" s="173" customFormat="1" ht="15.75" customHeight="1" x14ac:dyDescent="0.2">
      <c r="A171" s="173">
        <v>169</v>
      </c>
      <c r="B171" s="176">
        <v>45460</v>
      </c>
      <c r="C171" s="177">
        <v>2024</v>
      </c>
      <c r="D171" s="178" t="s">
        <v>119</v>
      </c>
      <c r="E171" s="177">
        <v>17</v>
      </c>
      <c r="F171" s="171"/>
      <c r="G171" s="171"/>
      <c r="H171" s="171"/>
      <c r="J171" s="173">
        <v>0</v>
      </c>
      <c r="L171" s="173">
        <v>0</v>
      </c>
      <c r="M171" s="173">
        <v>0</v>
      </c>
      <c r="N171" s="153"/>
      <c r="O171" s="173">
        <v>0</v>
      </c>
      <c r="P171" s="173">
        <v>0</v>
      </c>
      <c r="Q171" s="173">
        <v>0</v>
      </c>
      <c r="R171" s="153"/>
      <c r="S171" s="173">
        <v>10</v>
      </c>
      <c r="T171" s="173">
        <v>0</v>
      </c>
      <c r="U171" s="173">
        <v>0</v>
      </c>
      <c r="V171" s="173">
        <v>0</v>
      </c>
      <c r="W171" s="173">
        <v>0</v>
      </c>
      <c r="X171" s="141">
        <f t="shared" si="12"/>
        <v>0</v>
      </c>
      <c r="Y171" s="158">
        <f t="shared" si="13"/>
        <v>10</v>
      </c>
      <c r="Z171" s="159">
        <f t="shared" si="15"/>
        <v>2301.4320000000052</v>
      </c>
      <c r="AA171" s="159">
        <f t="shared" si="16"/>
        <v>4602.739680000007</v>
      </c>
      <c r="AB171" s="159">
        <f t="shared" si="17"/>
        <v>6904.1095199999772</v>
      </c>
      <c r="AC171" s="160">
        <f t="shared" si="14"/>
        <v>300</v>
      </c>
    </row>
    <row r="172" spans="1:29" s="173" customFormat="1" ht="15.75" customHeight="1" x14ac:dyDescent="0.2">
      <c r="A172" s="173">
        <v>170</v>
      </c>
      <c r="B172" s="176">
        <v>45461</v>
      </c>
      <c r="C172" s="177">
        <v>2024</v>
      </c>
      <c r="D172" s="178" t="s">
        <v>119</v>
      </c>
      <c r="E172" s="177">
        <v>18</v>
      </c>
      <c r="F172" s="171"/>
      <c r="G172" s="171"/>
      <c r="H172" s="171"/>
      <c r="J172" s="173">
        <v>0</v>
      </c>
      <c r="L172" s="173">
        <v>0</v>
      </c>
      <c r="M172" s="173">
        <v>0</v>
      </c>
      <c r="N172" s="153"/>
      <c r="O172" s="173">
        <v>0</v>
      </c>
      <c r="P172" s="173">
        <v>0</v>
      </c>
      <c r="Q172" s="173">
        <v>0</v>
      </c>
      <c r="R172" s="153"/>
      <c r="S172" s="173">
        <v>10</v>
      </c>
      <c r="T172" s="173">
        <v>0</v>
      </c>
      <c r="U172" s="173">
        <v>0</v>
      </c>
      <c r="V172" s="173">
        <v>0</v>
      </c>
      <c r="W172" s="173">
        <v>0</v>
      </c>
      <c r="X172" s="141">
        <f t="shared" si="12"/>
        <v>0</v>
      </c>
      <c r="Y172" s="158">
        <f t="shared" si="13"/>
        <v>10</v>
      </c>
      <c r="Z172" s="159">
        <f t="shared" si="15"/>
        <v>2315.1310000000053</v>
      </c>
      <c r="AA172" s="159">
        <f t="shared" si="16"/>
        <v>4630.1369400000067</v>
      </c>
      <c r="AB172" s="159">
        <f t="shared" si="17"/>
        <v>6945.2054099999768</v>
      </c>
      <c r="AC172" s="160">
        <f t="shared" si="14"/>
        <v>300</v>
      </c>
    </row>
    <row r="173" spans="1:29" s="173" customFormat="1" ht="15.75" customHeight="1" x14ac:dyDescent="0.2">
      <c r="A173" s="173">
        <v>171</v>
      </c>
      <c r="B173" s="176">
        <v>45462</v>
      </c>
      <c r="C173" s="177">
        <v>2024</v>
      </c>
      <c r="D173" s="178" t="s">
        <v>119</v>
      </c>
      <c r="E173" s="177">
        <v>19</v>
      </c>
      <c r="F173" s="171"/>
      <c r="G173" s="171"/>
      <c r="H173" s="171"/>
      <c r="J173" s="173">
        <v>0</v>
      </c>
      <c r="L173" s="173">
        <v>0</v>
      </c>
      <c r="M173" s="173">
        <v>0</v>
      </c>
      <c r="N173" s="153"/>
      <c r="O173" s="173">
        <v>0</v>
      </c>
      <c r="P173" s="173">
        <v>0</v>
      </c>
      <c r="Q173" s="173">
        <v>0</v>
      </c>
      <c r="R173" s="153"/>
      <c r="S173" s="173">
        <v>10</v>
      </c>
      <c r="T173" s="173">
        <v>0</v>
      </c>
      <c r="U173" s="173">
        <v>0</v>
      </c>
      <c r="V173" s="173">
        <v>0</v>
      </c>
      <c r="W173" s="173">
        <v>0</v>
      </c>
      <c r="X173" s="141">
        <f t="shared" si="12"/>
        <v>0</v>
      </c>
      <c r="Y173" s="158">
        <f t="shared" si="13"/>
        <v>10</v>
      </c>
      <c r="Z173" s="159">
        <f t="shared" si="15"/>
        <v>2328.8300000000054</v>
      </c>
      <c r="AA173" s="159">
        <f t="shared" si="16"/>
        <v>4657.5342000000064</v>
      </c>
      <c r="AB173" s="159">
        <f t="shared" si="17"/>
        <v>6986.3012999999764</v>
      </c>
      <c r="AC173" s="160">
        <f t="shared" si="14"/>
        <v>300</v>
      </c>
    </row>
    <row r="174" spans="1:29" s="173" customFormat="1" ht="15.75" customHeight="1" x14ac:dyDescent="0.2">
      <c r="A174" s="173">
        <v>172</v>
      </c>
      <c r="B174" s="176">
        <v>45463</v>
      </c>
      <c r="C174" s="177">
        <v>2024</v>
      </c>
      <c r="D174" s="178" t="s">
        <v>119</v>
      </c>
      <c r="E174" s="177">
        <v>20</v>
      </c>
      <c r="F174" s="171"/>
      <c r="G174" s="171"/>
      <c r="H174" s="171"/>
      <c r="J174" s="173">
        <v>0</v>
      </c>
      <c r="L174" s="173">
        <v>0</v>
      </c>
      <c r="M174" s="173">
        <v>0</v>
      </c>
      <c r="N174" s="153"/>
      <c r="O174" s="173">
        <v>0</v>
      </c>
      <c r="P174" s="173">
        <v>0</v>
      </c>
      <c r="Q174" s="173">
        <v>0</v>
      </c>
      <c r="R174" s="153"/>
      <c r="S174" s="173">
        <v>10</v>
      </c>
      <c r="T174" s="173">
        <v>0</v>
      </c>
      <c r="U174" s="173">
        <v>0</v>
      </c>
      <c r="V174" s="173">
        <v>0</v>
      </c>
      <c r="W174" s="173">
        <v>0</v>
      </c>
      <c r="X174" s="141">
        <f t="shared" si="12"/>
        <v>0</v>
      </c>
      <c r="Y174" s="158">
        <f t="shared" si="13"/>
        <v>10</v>
      </c>
      <c r="Z174" s="159">
        <f t="shared" si="15"/>
        <v>2342.5290000000055</v>
      </c>
      <c r="AA174" s="159">
        <f t="shared" si="16"/>
        <v>4684.9314600000062</v>
      </c>
      <c r="AB174" s="159">
        <f t="shared" si="17"/>
        <v>7027.397189999976</v>
      </c>
      <c r="AC174" s="160">
        <f t="shared" si="14"/>
        <v>300</v>
      </c>
    </row>
    <row r="175" spans="1:29" s="173" customFormat="1" ht="15.75" customHeight="1" x14ac:dyDescent="0.2">
      <c r="A175" s="173">
        <v>173</v>
      </c>
      <c r="B175" s="176">
        <v>45464</v>
      </c>
      <c r="C175" s="177">
        <v>2024</v>
      </c>
      <c r="D175" s="178" t="s">
        <v>119</v>
      </c>
      <c r="E175" s="177">
        <v>21</v>
      </c>
      <c r="F175" s="171"/>
      <c r="G175" s="171"/>
      <c r="H175" s="171"/>
      <c r="J175" s="173">
        <v>0</v>
      </c>
      <c r="L175" s="173">
        <v>0</v>
      </c>
      <c r="M175" s="173">
        <v>0</v>
      </c>
      <c r="N175" s="153"/>
      <c r="O175" s="173">
        <v>0</v>
      </c>
      <c r="P175" s="173">
        <v>0</v>
      </c>
      <c r="Q175" s="173">
        <v>0</v>
      </c>
      <c r="R175" s="153"/>
      <c r="S175" s="173">
        <v>10</v>
      </c>
      <c r="T175" s="173">
        <v>0</v>
      </c>
      <c r="U175" s="173">
        <v>0</v>
      </c>
      <c r="V175" s="173">
        <v>0</v>
      </c>
      <c r="W175" s="173">
        <v>0</v>
      </c>
      <c r="X175" s="141">
        <f t="shared" si="12"/>
        <v>0</v>
      </c>
      <c r="Y175" s="158">
        <f t="shared" si="13"/>
        <v>10</v>
      </c>
      <c r="Z175" s="159">
        <f t="shared" si="15"/>
        <v>2356.2280000000055</v>
      </c>
      <c r="AA175" s="159">
        <f t="shared" si="16"/>
        <v>4712.3287200000059</v>
      </c>
      <c r="AB175" s="159">
        <f t="shared" si="17"/>
        <v>7068.4930799999756</v>
      </c>
      <c r="AC175" s="160">
        <f t="shared" si="14"/>
        <v>300</v>
      </c>
    </row>
    <row r="176" spans="1:29" s="173" customFormat="1" ht="15.75" customHeight="1" x14ac:dyDescent="0.2">
      <c r="A176" s="173">
        <v>174</v>
      </c>
      <c r="B176" s="176">
        <v>45465</v>
      </c>
      <c r="C176" s="177">
        <v>2024</v>
      </c>
      <c r="D176" s="178" t="s">
        <v>119</v>
      </c>
      <c r="E176" s="177">
        <v>22</v>
      </c>
      <c r="F176" s="171"/>
      <c r="G176" s="171"/>
      <c r="H176" s="171"/>
      <c r="J176" s="173">
        <v>0</v>
      </c>
      <c r="L176" s="173">
        <v>0</v>
      </c>
      <c r="M176" s="173">
        <v>0</v>
      </c>
      <c r="N176" s="153"/>
      <c r="O176" s="173">
        <v>0</v>
      </c>
      <c r="P176" s="173">
        <v>0</v>
      </c>
      <c r="Q176" s="173">
        <v>0</v>
      </c>
      <c r="R176" s="153"/>
      <c r="S176" s="173">
        <v>10</v>
      </c>
      <c r="T176" s="173">
        <v>0</v>
      </c>
      <c r="U176" s="173">
        <v>0</v>
      </c>
      <c r="V176" s="173">
        <v>0</v>
      </c>
      <c r="W176" s="173">
        <v>0</v>
      </c>
      <c r="X176" s="141">
        <f t="shared" si="12"/>
        <v>0</v>
      </c>
      <c r="Y176" s="158">
        <f t="shared" si="13"/>
        <v>10</v>
      </c>
      <c r="Z176" s="159">
        <f t="shared" si="15"/>
        <v>2369.9270000000056</v>
      </c>
      <c r="AA176" s="159">
        <f t="shared" si="16"/>
        <v>4739.7259800000056</v>
      </c>
      <c r="AB176" s="159">
        <f t="shared" si="17"/>
        <v>7109.5889699999752</v>
      </c>
      <c r="AC176" s="160">
        <f t="shared" si="14"/>
        <v>300</v>
      </c>
    </row>
    <row r="177" spans="1:29" s="173" customFormat="1" ht="15.75" customHeight="1" x14ac:dyDescent="0.2">
      <c r="A177" s="173">
        <v>175</v>
      </c>
      <c r="B177" s="176">
        <v>45466</v>
      </c>
      <c r="C177" s="177">
        <v>2024</v>
      </c>
      <c r="D177" s="178" t="s">
        <v>119</v>
      </c>
      <c r="E177" s="177">
        <v>23</v>
      </c>
      <c r="F177" s="171"/>
      <c r="G177" s="171"/>
      <c r="H177" s="171"/>
      <c r="J177" s="173">
        <v>0</v>
      </c>
      <c r="L177" s="173">
        <v>0</v>
      </c>
      <c r="M177" s="173">
        <v>0</v>
      </c>
      <c r="N177" s="153"/>
      <c r="O177" s="173">
        <v>0</v>
      </c>
      <c r="P177" s="173">
        <v>0</v>
      </c>
      <c r="Q177" s="173">
        <v>0</v>
      </c>
      <c r="R177" s="153"/>
      <c r="S177" s="173">
        <v>10</v>
      </c>
      <c r="T177" s="173">
        <v>0</v>
      </c>
      <c r="U177" s="173">
        <v>0</v>
      </c>
      <c r="V177" s="173">
        <v>0</v>
      </c>
      <c r="W177" s="173">
        <v>0</v>
      </c>
      <c r="X177" s="141">
        <f t="shared" si="12"/>
        <v>0</v>
      </c>
      <c r="Y177" s="158">
        <f t="shared" si="13"/>
        <v>10</v>
      </c>
      <c r="Z177" s="159">
        <f t="shared" si="15"/>
        <v>2383.6260000000057</v>
      </c>
      <c r="AA177" s="159">
        <f t="shared" si="16"/>
        <v>4767.1232400000054</v>
      </c>
      <c r="AB177" s="159">
        <f t="shared" si="17"/>
        <v>7150.6848599999748</v>
      </c>
      <c r="AC177" s="160">
        <f t="shared" si="14"/>
        <v>300</v>
      </c>
    </row>
    <row r="178" spans="1:29" s="173" customFormat="1" ht="15.75" customHeight="1" x14ac:dyDescent="0.2">
      <c r="A178" s="173">
        <v>176</v>
      </c>
      <c r="B178" s="176">
        <v>45467</v>
      </c>
      <c r="C178" s="177">
        <v>2024</v>
      </c>
      <c r="D178" s="178" t="s">
        <v>119</v>
      </c>
      <c r="E178" s="177">
        <v>24</v>
      </c>
      <c r="F178" s="171"/>
      <c r="G178" s="171"/>
      <c r="H178" s="171"/>
      <c r="J178" s="173">
        <v>0</v>
      </c>
      <c r="L178" s="173">
        <v>0</v>
      </c>
      <c r="M178" s="173">
        <v>0</v>
      </c>
      <c r="N178" s="153"/>
      <c r="O178" s="173">
        <v>0</v>
      </c>
      <c r="P178" s="173">
        <v>0</v>
      </c>
      <c r="Q178" s="173">
        <v>0</v>
      </c>
      <c r="R178" s="153"/>
      <c r="S178" s="173">
        <v>10</v>
      </c>
      <c r="T178" s="173">
        <v>0</v>
      </c>
      <c r="U178" s="173">
        <v>0</v>
      </c>
      <c r="V178" s="173">
        <v>0</v>
      </c>
      <c r="W178" s="173">
        <v>0</v>
      </c>
      <c r="X178" s="141">
        <f t="shared" si="12"/>
        <v>0</v>
      </c>
      <c r="Y178" s="158">
        <f t="shared" si="13"/>
        <v>10</v>
      </c>
      <c r="Z178" s="159">
        <f t="shared" si="15"/>
        <v>2397.3250000000057</v>
      </c>
      <c r="AA178" s="159">
        <f t="shared" si="16"/>
        <v>4794.5205000000051</v>
      </c>
      <c r="AB178" s="159">
        <f t="shared" si="17"/>
        <v>7191.7807499999744</v>
      </c>
      <c r="AC178" s="160">
        <f t="shared" si="14"/>
        <v>300</v>
      </c>
    </row>
    <row r="179" spans="1:29" s="173" customFormat="1" ht="15.75" customHeight="1" x14ac:dyDescent="0.2">
      <c r="A179" s="173">
        <v>177</v>
      </c>
      <c r="B179" s="176">
        <v>45468</v>
      </c>
      <c r="C179" s="177">
        <v>2024</v>
      </c>
      <c r="D179" s="178" t="s">
        <v>119</v>
      </c>
      <c r="E179" s="177">
        <v>25</v>
      </c>
      <c r="F179" s="171"/>
      <c r="G179" s="171"/>
      <c r="H179" s="171"/>
      <c r="J179" s="173">
        <v>0</v>
      </c>
      <c r="L179" s="173">
        <v>0</v>
      </c>
      <c r="M179" s="173">
        <v>0</v>
      </c>
      <c r="N179" s="153"/>
      <c r="O179" s="173">
        <v>0</v>
      </c>
      <c r="P179" s="173">
        <v>0</v>
      </c>
      <c r="Q179" s="173">
        <v>0</v>
      </c>
      <c r="R179" s="153"/>
      <c r="S179" s="173">
        <v>10</v>
      </c>
      <c r="T179" s="173">
        <v>0</v>
      </c>
      <c r="U179" s="173">
        <v>0</v>
      </c>
      <c r="V179" s="173">
        <v>0</v>
      </c>
      <c r="W179" s="173">
        <v>0</v>
      </c>
      <c r="X179" s="141">
        <f t="shared" si="12"/>
        <v>0</v>
      </c>
      <c r="Y179" s="158">
        <f t="shared" si="13"/>
        <v>10</v>
      </c>
      <c r="Z179" s="159">
        <f t="shared" si="15"/>
        <v>2411.0240000000058</v>
      </c>
      <c r="AA179" s="159">
        <f t="shared" si="16"/>
        <v>4821.9177600000048</v>
      </c>
      <c r="AB179" s="159">
        <f t="shared" si="17"/>
        <v>7232.876639999974</v>
      </c>
      <c r="AC179" s="160">
        <f t="shared" si="14"/>
        <v>300</v>
      </c>
    </row>
    <row r="180" spans="1:29" s="173" customFormat="1" ht="15.75" customHeight="1" x14ac:dyDescent="0.2">
      <c r="A180" s="173">
        <v>178</v>
      </c>
      <c r="B180" s="176">
        <v>45469</v>
      </c>
      <c r="C180" s="177">
        <v>2024</v>
      </c>
      <c r="D180" s="178" t="s">
        <v>119</v>
      </c>
      <c r="E180" s="177">
        <v>26</v>
      </c>
      <c r="F180" s="171"/>
      <c r="G180" s="171"/>
      <c r="H180" s="171"/>
      <c r="J180" s="173">
        <v>0</v>
      </c>
      <c r="L180" s="173">
        <v>0</v>
      </c>
      <c r="M180" s="173">
        <v>0</v>
      </c>
      <c r="N180" s="153"/>
      <c r="O180" s="173">
        <v>0</v>
      </c>
      <c r="P180" s="173">
        <v>0</v>
      </c>
      <c r="Q180" s="173">
        <v>0</v>
      </c>
      <c r="R180" s="153"/>
      <c r="S180" s="173">
        <v>10</v>
      </c>
      <c r="T180" s="173">
        <v>0</v>
      </c>
      <c r="U180" s="173">
        <v>0</v>
      </c>
      <c r="V180" s="173">
        <v>0</v>
      </c>
      <c r="W180" s="173">
        <v>0</v>
      </c>
      <c r="X180" s="141">
        <f t="shared" si="12"/>
        <v>0</v>
      </c>
      <c r="Y180" s="158">
        <f t="shared" si="13"/>
        <v>10</v>
      </c>
      <c r="Z180" s="159">
        <f t="shared" si="15"/>
        <v>2424.7230000000059</v>
      </c>
      <c r="AA180" s="159">
        <f t="shared" si="16"/>
        <v>4849.3150200000046</v>
      </c>
      <c r="AB180" s="159">
        <f t="shared" si="17"/>
        <v>7273.9725299999736</v>
      </c>
      <c r="AC180" s="160">
        <f t="shared" si="14"/>
        <v>300</v>
      </c>
    </row>
    <row r="181" spans="1:29" s="173" customFormat="1" ht="15.75" customHeight="1" x14ac:dyDescent="0.2">
      <c r="A181" s="173">
        <v>179</v>
      </c>
      <c r="B181" s="176">
        <v>45470</v>
      </c>
      <c r="C181" s="177">
        <v>2024</v>
      </c>
      <c r="D181" s="178" t="s">
        <v>119</v>
      </c>
      <c r="E181" s="177">
        <v>27</v>
      </c>
      <c r="F181" s="171"/>
      <c r="G181" s="171"/>
      <c r="H181" s="171"/>
      <c r="J181" s="173">
        <v>0</v>
      </c>
      <c r="L181" s="173">
        <v>0</v>
      </c>
      <c r="M181" s="173">
        <v>0</v>
      </c>
      <c r="N181" s="153"/>
      <c r="O181" s="173">
        <v>0</v>
      </c>
      <c r="P181" s="173">
        <v>0</v>
      </c>
      <c r="Q181" s="173">
        <v>0</v>
      </c>
      <c r="R181" s="153"/>
      <c r="S181" s="173">
        <v>10</v>
      </c>
      <c r="T181" s="173">
        <v>0</v>
      </c>
      <c r="U181" s="173">
        <v>0</v>
      </c>
      <c r="V181" s="173">
        <v>0</v>
      </c>
      <c r="W181" s="173">
        <v>0</v>
      </c>
      <c r="X181" s="141">
        <f t="shared" si="12"/>
        <v>0</v>
      </c>
      <c r="Y181" s="158">
        <f t="shared" si="13"/>
        <v>10</v>
      </c>
      <c r="Z181" s="159">
        <f t="shared" si="15"/>
        <v>2438.4220000000059</v>
      </c>
      <c r="AA181" s="159">
        <f t="shared" si="16"/>
        <v>4876.7122800000043</v>
      </c>
      <c r="AB181" s="159">
        <f t="shared" si="17"/>
        <v>7315.0684199999732</v>
      </c>
      <c r="AC181" s="160">
        <f t="shared" si="14"/>
        <v>300</v>
      </c>
    </row>
    <row r="182" spans="1:29" s="173" customFormat="1" ht="15.75" customHeight="1" x14ac:dyDescent="0.2">
      <c r="A182" s="173">
        <v>180</v>
      </c>
      <c r="B182" s="176">
        <v>45471</v>
      </c>
      <c r="C182" s="177">
        <v>2024</v>
      </c>
      <c r="D182" s="178" t="s">
        <v>119</v>
      </c>
      <c r="E182" s="177">
        <v>28</v>
      </c>
      <c r="F182" s="171"/>
      <c r="G182" s="171"/>
      <c r="H182" s="171"/>
      <c r="J182" s="173">
        <v>0</v>
      </c>
      <c r="L182" s="173">
        <v>0</v>
      </c>
      <c r="M182" s="173">
        <v>0</v>
      </c>
      <c r="N182" s="153"/>
      <c r="O182" s="173">
        <v>0</v>
      </c>
      <c r="P182" s="173">
        <v>0</v>
      </c>
      <c r="Q182" s="173">
        <v>0</v>
      </c>
      <c r="R182" s="153"/>
      <c r="S182" s="173">
        <v>10</v>
      </c>
      <c r="T182" s="173">
        <v>0</v>
      </c>
      <c r="U182" s="173">
        <v>0</v>
      </c>
      <c r="V182" s="173">
        <v>0</v>
      </c>
      <c r="W182" s="173">
        <v>0</v>
      </c>
      <c r="X182" s="141">
        <f t="shared" si="12"/>
        <v>0</v>
      </c>
      <c r="Y182" s="158">
        <f t="shared" si="13"/>
        <v>10</v>
      </c>
      <c r="Z182" s="159">
        <f t="shared" si="15"/>
        <v>2452.121000000006</v>
      </c>
      <c r="AA182" s="159">
        <f t="shared" si="16"/>
        <v>4904.109540000004</v>
      </c>
      <c r="AB182" s="159">
        <f t="shared" si="17"/>
        <v>7356.1643099999728</v>
      </c>
      <c r="AC182" s="160">
        <f t="shared" si="14"/>
        <v>300</v>
      </c>
    </row>
    <row r="183" spans="1:29" s="173" customFormat="1" ht="15.75" customHeight="1" x14ac:dyDescent="0.2">
      <c r="A183" s="173">
        <v>181</v>
      </c>
      <c r="B183" s="176">
        <v>45472</v>
      </c>
      <c r="C183" s="177">
        <v>2024</v>
      </c>
      <c r="D183" s="178" t="s">
        <v>119</v>
      </c>
      <c r="E183" s="177">
        <v>29</v>
      </c>
      <c r="F183" s="171"/>
      <c r="G183" s="171"/>
      <c r="H183" s="171"/>
      <c r="J183" s="173">
        <v>0</v>
      </c>
      <c r="L183" s="173">
        <v>0</v>
      </c>
      <c r="M183" s="173">
        <v>0</v>
      </c>
      <c r="N183" s="153"/>
      <c r="O183" s="173">
        <v>0</v>
      </c>
      <c r="P183" s="173">
        <v>0</v>
      </c>
      <c r="Q183" s="173">
        <v>0</v>
      </c>
      <c r="R183" s="153"/>
      <c r="S183" s="173">
        <v>10</v>
      </c>
      <c r="T183" s="173">
        <v>0</v>
      </c>
      <c r="U183" s="173">
        <v>0</v>
      </c>
      <c r="V183" s="173">
        <v>0</v>
      </c>
      <c r="W183" s="173">
        <v>0</v>
      </c>
      <c r="X183" s="141">
        <f t="shared" si="12"/>
        <v>0</v>
      </c>
      <c r="Y183" s="158">
        <f t="shared" si="13"/>
        <v>10</v>
      </c>
      <c r="Z183" s="159">
        <f t="shared" si="15"/>
        <v>2465.8200000000061</v>
      </c>
      <c r="AA183" s="159">
        <f t="shared" si="16"/>
        <v>4931.5068000000038</v>
      </c>
      <c r="AB183" s="159">
        <f t="shared" si="17"/>
        <v>7397.2601999999724</v>
      </c>
      <c r="AC183" s="160">
        <f t="shared" si="14"/>
        <v>300</v>
      </c>
    </row>
    <row r="184" spans="1:29" s="167" customFormat="1" ht="15.75" customHeight="1" x14ac:dyDescent="0.2">
      <c r="A184" s="167">
        <v>182</v>
      </c>
      <c r="B184" s="168">
        <v>45473</v>
      </c>
      <c r="C184" s="169">
        <v>2024</v>
      </c>
      <c r="D184" s="170" t="s">
        <v>119</v>
      </c>
      <c r="E184" s="169">
        <v>30</v>
      </c>
      <c r="F184" s="172"/>
      <c r="G184" s="172"/>
      <c r="H184" s="172"/>
      <c r="J184" s="167">
        <v>0</v>
      </c>
      <c r="L184" s="167">
        <v>0</v>
      </c>
      <c r="M184" s="167">
        <v>0</v>
      </c>
      <c r="N184" s="174"/>
      <c r="O184" s="167">
        <v>0</v>
      </c>
      <c r="P184" s="167">
        <v>0</v>
      </c>
      <c r="Q184" s="167">
        <v>0</v>
      </c>
      <c r="R184" s="174"/>
      <c r="S184" s="167">
        <v>10</v>
      </c>
      <c r="T184" s="167">
        <v>0</v>
      </c>
      <c r="U184" s="167">
        <v>0</v>
      </c>
      <c r="V184" s="167">
        <v>0</v>
      </c>
      <c r="W184" s="167">
        <v>0</v>
      </c>
      <c r="X184" s="141">
        <f t="shared" si="12"/>
        <v>0</v>
      </c>
      <c r="Y184" s="158">
        <f t="shared" si="13"/>
        <v>10</v>
      </c>
      <c r="Z184" s="159">
        <f t="shared" si="15"/>
        <v>2479.5190000000061</v>
      </c>
      <c r="AA184" s="159">
        <f t="shared" si="16"/>
        <v>4958.9040600000035</v>
      </c>
      <c r="AB184" s="159">
        <f t="shared" si="17"/>
        <v>7438.356089999972</v>
      </c>
      <c r="AC184" s="160">
        <f t="shared" si="14"/>
        <v>300</v>
      </c>
    </row>
    <row r="185" spans="1:29" s="179" customFormat="1" ht="15.75" customHeight="1" x14ac:dyDescent="0.2">
      <c r="A185" s="179">
        <v>183</v>
      </c>
      <c r="B185" s="180">
        <v>45474</v>
      </c>
      <c r="C185" s="181">
        <v>2024</v>
      </c>
      <c r="D185" s="182" t="s">
        <v>120</v>
      </c>
      <c r="E185" s="181">
        <v>1</v>
      </c>
      <c r="F185" s="179">
        <v>350</v>
      </c>
      <c r="G185" s="179">
        <v>0</v>
      </c>
      <c r="H185" s="179">
        <v>10</v>
      </c>
      <c r="J185" s="179">
        <v>0</v>
      </c>
      <c r="L185" s="179">
        <v>0</v>
      </c>
      <c r="M185" s="179">
        <v>0</v>
      </c>
      <c r="N185" s="179">
        <v>40</v>
      </c>
      <c r="O185" s="179">
        <v>0</v>
      </c>
      <c r="P185" s="179">
        <v>0</v>
      </c>
      <c r="Q185" s="179">
        <v>0</v>
      </c>
      <c r="R185" s="179">
        <v>1700</v>
      </c>
      <c r="S185" s="179">
        <v>10</v>
      </c>
      <c r="T185" s="179">
        <v>0</v>
      </c>
      <c r="U185" s="179">
        <v>0</v>
      </c>
      <c r="V185" s="179">
        <v>0</v>
      </c>
      <c r="W185" s="179">
        <v>0</v>
      </c>
      <c r="X185" s="141">
        <f t="shared" si="12"/>
        <v>400</v>
      </c>
      <c r="Y185" s="158">
        <f t="shared" si="13"/>
        <v>1710</v>
      </c>
      <c r="Z185" s="159">
        <f t="shared" si="15"/>
        <v>2493.2180000000062</v>
      </c>
      <c r="AA185" s="159">
        <f t="shared" si="16"/>
        <v>4986.3013200000032</v>
      </c>
      <c r="AB185" s="159">
        <f t="shared" si="17"/>
        <v>7479.4519799999716</v>
      </c>
      <c r="AC185" s="160">
        <f t="shared" si="14"/>
        <v>300</v>
      </c>
    </row>
    <row r="186" spans="1:29" s="173" customFormat="1" ht="15.75" customHeight="1" x14ac:dyDescent="0.2">
      <c r="A186" s="173">
        <v>184</v>
      </c>
      <c r="B186" s="176">
        <v>45475</v>
      </c>
      <c r="C186" s="177">
        <v>2024</v>
      </c>
      <c r="D186" s="178" t="s">
        <v>120</v>
      </c>
      <c r="E186" s="177">
        <v>2</v>
      </c>
      <c r="F186" s="171"/>
      <c r="G186" s="171"/>
      <c r="H186" s="171"/>
      <c r="J186" s="173">
        <v>0</v>
      </c>
      <c r="L186" s="173">
        <v>0</v>
      </c>
      <c r="M186" s="173">
        <v>0</v>
      </c>
      <c r="N186" s="153"/>
      <c r="O186" s="173">
        <v>0</v>
      </c>
      <c r="P186" s="173">
        <v>0</v>
      </c>
      <c r="Q186" s="173">
        <v>0</v>
      </c>
      <c r="R186" s="153"/>
      <c r="S186" s="173">
        <v>10</v>
      </c>
      <c r="T186" s="173">
        <v>0</v>
      </c>
      <c r="U186" s="173">
        <v>0</v>
      </c>
      <c r="V186" s="173">
        <v>0</v>
      </c>
      <c r="W186" s="173">
        <v>0</v>
      </c>
      <c r="X186" s="141">
        <f t="shared" si="12"/>
        <v>0</v>
      </c>
      <c r="Y186" s="158">
        <f t="shared" si="13"/>
        <v>10</v>
      </c>
      <c r="Z186" s="159">
        <f t="shared" si="15"/>
        <v>2506.9170000000063</v>
      </c>
      <c r="AA186" s="159">
        <f t="shared" si="16"/>
        <v>5013.6985800000029</v>
      </c>
      <c r="AB186" s="159">
        <f t="shared" si="17"/>
        <v>7520.5478699999712</v>
      </c>
      <c r="AC186" s="160">
        <f t="shared" si="14"/>
        <v>300</v>
      </c>
    </row>
    <row r="187" spans="1:29" s="173" customFormat="1" ht="15.75" customHeight="1" x14ac:dyDescent="0.2">
      <c r="A187" s="173">
        <v>185</v>
      </c>
      <c r="B187" s="176">
        <v>45476</v>
      </c>
      <c r="C187" s="177">
        <v>2024</v>
      </c>
      <c r="D187" s="178" t="s">
        <v>120</v>
      </c>
      <c r="E187" s="177">
        <v>3</v>
      </c>
      <c r="F187" s="171"/>
      <c r="G187" s="171"/>
      <c r="H187" s="171"/>
      <c r="J187" s="173">
        <v>0</v>
      </c>
      <c r="L187" s="173">
        <v>0</v>
      </c>
      <c r="M187" s="173">
        <v>0</v>
      </c>
      <c r="N187" s="153"/>
      <c r="O187" s="173">
        <v>0</v>
      </c>
      <c r="P187" s="173">
        <v>0</v>
      </c>
      <c r="Q187" s="173">
        <v>0</v>
      </c>
      <c r="R187" s="153"/>
      <c r="S187" s="173">
        <v>10</v>
      </c>
      <c r="T187" s="173">
        <v>0</v>
      </c>
      <c r="U187" s="173">
        <v>0</v>
      </c>
      <c r="V187" s="173">
        <v>0</v>
      </c>
      <c r="W187" s="173">
        <v>0</v>
      </c>
      <c r="X187" s="141">
        <f t="shared" si="12"/>
        <v>0</v>
      </c>
      <c r="Y187" s="158">
        <f t="shared" si="13"/>
        <v>10</v>
      </c>
      <c r="Z187" s="159">
        <f t="shared" si="15"/>
        <v>2520.6160000000064</v>
      </c>
      <c r="AA187" s="159">
        <f t="shared" si="16"/>
        <v>5041.0958400000027</v>
      </c>
      <c r="AB187" s="159">
        <f t="shared" si="17"/>
        <v>7561.6437599999708</v>
      </c>
      <c r="AC187" s="160">
        <f t="shared" si="14"/>
        <v>300</v>
      </c>
    </row>
    <row r="188" spans="1:29" s="173" customFormat="1" ht="15.75" customHeight="1" x14ac:dyDescent="0.2">
      <c r="A188" s="173">
        <v>186</v>
      </c>
      <c r="B188" s="176">
        <v>45477</v>
      </c>
      <c r="C188" s="177">
        <v>2024</v>
      </c>
      <c r="D188" s="178" t="s">
        <v>120</v>
      </c>
      <c r="E188" s="177">
        <v>4</v>
      </c>
      <c r="F188" s="171"/>
      <c r="G188" s="171"/>
      <c r="H188" s="171"/>
      <c r="J188" s="173">
        <v>0</v>
      </c>
      <c r="L188" s="173">
        <v>0</v>
      </c>
      <c r="M188" s="173">
        <v>0</v>
      </c>
      <c r="N188" s="153"/>
      <c r="O188" s="173">
        <v>0</v>
      </c>
      <c r="P188" s="173">
        <v>0</v>
      </c>
      <c r="Q188" s="173">
        <v>0</v>
      </c>
      <c r="R188" s="153"/>
      <c r="S188" s="173">
        <v>10</v>
      </c>
      <c r="T188" s="173">
        <v>0</v>
      </c>
      <c r="U188" s="173">
        <v>0</v>
      </c>
      <c r="V188" s="173">
        <v>0</v>
      </c>
      <c r="W188" s="173">
        <v>0</v>
      </c>
      <c r="X188" s="141">
        <f t="shared" si="12"/>
        <v>0</v>
      </c>
      <c r="Y188" s="158">
        <f t="shared" si="13"/>
        <v>10</v>
      </c>
      <c r="Z188" s="159">
        <f t="shared" si="15"/>
        <v>2534.3150000000064</v>
      </c>
      <c r="AA188" s="159">
        <f t="shared" si="16"/>
        <v>5068.4931000000024</v>
      </c>
      <c r="AB188" s="159">
        <f t="shared" si="17"/>
        <v>7602.7396499999704</v>
      </c>
      <c r="AC188" s="160">
        <f t="shared" si="14"/>
        <v>300</v>
      </c>
    </row>
    <row r="189" spans="1:29" s="173" customFormat="1" ht="15.75" customHeight="1" x14ac:dyDescent="0.2">
      <c r="A189" s="173">
        <v>187</v>
      </c>
      <c r="B189" s="176">
        <v>45478</v>
      </c>
      <c r="C189" s="177">
        <v>2024</v>
      </c>
      <c r="D189" s="178" t="s">
        <v>120</v>
      </c>
      <c r="E189" s="177">
        <v>5</v>
      </c>
      <c r="F189" s="171"/>
      <c r="G189" s="171"/>
      <c r="H189" s="171"/>
      <c r="J189" s="173">
        <v>0</v>
      </c>
      <c r="L189" s="173">
        <v>0</v>
      </c>
      <c r="M189" s="173">
        <v>0</v>
      </c>
      <c r="N189" s="153"/>
      <c r="O189" s="173">
        <v>0</v>
      </c>
      <c r="P189" s="173">
        <v>0</v>
      </c>
      <c r="Q189" s="173">
        <v>0</v>
      </c>
      <c r="R189" s="153"/>
      <c r="S189" s="173">
        <v>10</v>
      </c>
      <c r="T189" s="173">
        <v>0</v>
      </c>
      <c r="U189" s="173">
        <v>0</v>
      </c>
      <c r="V189" s="173">
        <v>0</v>
      </c>
      <c r="W189" s="173">
        <v>0</v>
      </c>
      <c r="X189" s="141">
        <f t="shared" si="12"/>
        <v>0</v>
      </c>
      <c r="Y189" s="158">
        <f t="shared" si="13"/>
        <v>10</v>
      </c>
      <c r="Z189" s="159">
        <f t="shared" si="15"/>
        <v>2548.0140000000065</v>
      </c>
      <c r="AA189" s="159">
        <f t="shared" si="16"/>
        <v>5095.8903600000021</v>
      </c>
      <c r="AB189" s="159">
        <f t="shared" si="17"/>
        <v>7643.83553999997</v>
      </c>
      <c r="AC189" s="160">
        <f t="shared" si="14"/>
        <v>300</v>
      </c>
    </row>
    <row r="190" spans="1:29" s="173" customFormat="1" ht="15.75" customHeight="1" x14ac:dyDescent="0.2">
      <c r="A190" s="173">
        <v>188</v>
      </c>
      <c r="B190" s="176">
        <v>45479</v>
      </c>
      <c r="C190" s="177">
        <v>2024</v>
      </c>
      <c r="D190" s="178" t="s">
        <v>120</v>
      </c>
      <c r="E190" s="177">
        <v>6</v>
      </c>
      <c r="F190" s="171"/>
      <c r="G190" s="171"/>
      <c r="H190" s="171"/>
      <c r="J190" s="173">
        <v>0</v>
      </c>
      <c r="L190" s="173">
        <v>0</v>
      </c>
      <c r="M190" s="173">
        <v>0</v>
      </c>
      <c r="N190" s="153"/>
      <c r="O190" s="173">
        <v>0</v>
      </c>
      <c r="P190" s="173">
        <v>0</v>
      </c>
      <c r="Q190" s="173">
        <v>0</v>
      </c>
      <c r="R190" s="153"/>
      <c r="S190" s="173">
        <v>10</v>
      </c>
      <c r="T190" s="173">
        <v>0</v>
      </c>
      <c r="U190" s="173">
        <v>0</v>
      </c>
      <c r="V190" s="173">
        <v>0</v>
      </c>
      <c r="W190" s="173">
        <v>0</v>
      </c>
      <c r="X190" s="141">
        <f t="shared" si="12"/>
        <v>0</v>
      </c>
      <c r="Y190" s="158">
        <f t="shared" si="13"/>
        <v>10</v>
      </c>
      <c r="Z190" s="159">
        <f t="shared" si="15"/>
        <v>2561.7130000000066</v>
      </c>
      <c r="AA190" s="159">
        <f t="shared" si="16"/>
        <v>5123.2876200000019</v>
      </c>
      <c r="AB190" s="159">
        <f t="shared" si="17"/>
        <v>7684.9314299999696</v>
      </c>
      <c r="AC190" s="160">
        <f t="shared" si="14"/>
        <v>300</v>
      </c>
    </row>
    <row r="191" spans="1:29" s="173" customFormat="1" ht="15.75" customHeight="1" x14ac:dyDescent="0.2">
      <c r="A191" s="173">
        <v>189</v>
      </c>
      <c r="B191" s="176">
        <v>45480</v>
      </c>
      <c r="C191" s="177">
        <v>2024</v>
      </c>
      <c r="D191" s="178" t="s">
        <v>120</v>
      </c>
      <c r="E191" s="177">
        <v>7</v>
      </c>
      <c r="F191" s="171"/>
      <c r="G191" s="171"/>
      <c r="H191" s="171"/>
      <c r="J191" s="173">
        <v>0</v>
      </c>
      <c r="L191" s="173">
        <v>0</v>
      </c>
      <c r="M191" s="173">
        <v>0</v>
      </c>
      <c r="N191" s="153"/>
      <c r="O191" s="173">
        <v>0</v>
      </c>
      <c r="P191" s="173">
        <v>0</v>
      </c>
      <c r="Q191" s="173">
        <v>0</v>
      </c>
      <c r="R191" s="153"/>
      <c r="S191" s="173">
        <v>10</v>
      </c>
      <c r="T191" s="173">
        <v>0</v>
      </c>
      <c r="U191" s="173">
        <v>0</v>
      </c>
      <c r="V191" s="173">
        <v>0</v>
      </c>
      <c r="W191" s="173">
        <v>0</v>
      </c>
      <c r="X191" s="141">
        <f t="shared" si="12"/>
        <v>0</v>
      </c>
      <c r="Y191" s="158">
        <f t="shared" si="13"/>
        <v>10</v>
      </c>
      <c r="Z191" s="159">
        <f t="shared" si="15"/>
        <v>2575.4120000000066</v>
      </c>
      <c r="AA191" s="159">
        <f t="shared" si="16"/>
        <v>5150.6848800000016</v>
      </c>
      <c r="AB191" s="159">
        <f t="shared" si="17"/>
        <v>7726.0273199999692</v>
      </c>
      <c r="AC191" s="160">
        <f t="shared" si="14"/>
        <v>300</v>
      </c>
    </row>
    <row r="192" spans="1:29" s="173" customFormat="1" ht="15.75" customHeight="1" x14ac:dyDescent="0.2">
      <c r="A192" s="173">
        <v>190</v>
      </c>
      <c r="B192" s="176">
        <v>45481</v>
      </c>
      <c r="C192" s="177">
        <v>2024</v>
      </c>
      <c r="D192" s="178" t="s">
        <v>120</v>
      </c>
      <c r="E192" s="177">
        <v>8</v>
      </c>
      <c r="F192" s="171"/>
      <c r="G192" s="171"/>
      <c r="H192" s="171"/>
      <c r="J192" s="173">
        <v>0</v>
      </c>
      <c r="L192" s="173">
        <v>0</v>
      </c>
      <c r="M192" s="173">
        <v>0</v>
      </c>
      <c r="N192" s="153"/>
      <c r="O192" s="173">
        <v>0</v>
      </c>
      <c r="P192" s="173">
        <v>0</v>
      </c>
      <c r="Q192" s="173">
        <v>0</v>
      </c>
      <c r="R192" s="153"/>
      <c r="S192" s="173">
        <v>10</v>
      </c>
      <c r="T192" s="173">
        <v>0</v>
      </c>
      <c r="U192" s="173">
        <v>0</v>
      </c>
      <c r="V192" s="173">
        <v>0</v>
      </c>
      <c r="W192" s="173">
        <v>0</v>
      </c>
      <c r="X192" s="141">
        <f t="shared" si="12"/>
        <v>0</v>
      </c>
      <c r="Y192" s="158">
        <f t="shared" si="13"/>
        <v>10</v>
      </c>
      <c r="Z192" s="159">
        <f t="shared" si="15"/>
        <v>2589.1110000000067</v>
      </c>
      <c r="AA192" s="159">
        <f t="shared" si="16"/>
        <v>5178.0821400000013</v>
      </c>
      <c r="AB192" s="159">
        <f t="shared" si="17"/>
        <v>7767.1232099999688</v>
      </c>
      <c r="AC192" s="160">
        <f t="shared" si="14"/>
        <v>300</v>
      </c>
    </row>
    <row r="193" spans="1:29" s="173" customFormat="1" ht="15.75" customHeight="1" x14ac:dyDescent="0.2">
      <c r="A193" s="173">
        <v>191</v>
      </c>
      <c r="B193" s="176">
        <v>45482</v>
      </c>
      <c r="C193" s="177">
        <v>2024</v>
      </c>
      <c r="D193" s="178" t="s">
        <v>120</v>
      </c>
      <c r="E193" s="177">
        <v>9</v>
      </c>
      <c r="F193" s="171"/>
      <c r="G193" s="171"/>
      <c r="H193" s="171"/>
      <c r="J193" s="173">
        <v>0</v>
      </c>
      <c r="L193" s="173">
        <v>0</v>
      </c>
      <c r="M193" s="173">
        <v>0</v>
      </c>
      <c r="N193" s="153"/>
      <c r="O193" s="173">
        <v>0</v>
      </c>
      <c r="P193" s="173">
        <v>0</v>
      </c>
      <c r="Q193" s="173">
        <v>0</v>
      </c>
      <c r="R193" s="153"/>
      <c r="S193" s="173">
        <v>10</v>
      </c>
      <c r="T193" s="173">
        <v>0</v>
      </c>
      <c r="U193" s="173">
        <v>0</v>
      </c>
      <c r="V193" s="173">
        <v>0</v>
      </c>
      <c r="W193" s="173">
        <v>0</v>
      </c>
      <c r="X193" s="141">
        <f t="shared" si="12"/>
        <v>0</v>
      </c>
      <c r="Y193" s="158">
        <f t="shared" si="13"/>
        <v>10</v>
      </c>
      <c r="Z193" s="159">
        <f t="shared" si="15"/>
        <v>2602.8100000000068</v>
      </c>
      <c r="AA193" s="159">
        <f t="shared" si="16"/>
        <v>5205.4794000000011</v>
      </c>
      <c r="AB193" s="159">
        <f t="shared" si="17"/>
        <v>7808.2190999999684</v>
      </c>
      <c r="AC193" s="160">
        <f t="shared" si="14"/>
        <v>300</v>
      </c>
    </row>
    <row r="194" spans="1:29" s="173" customFormat="1" ht="15.75" customHeight="1" x14ac:dyDescent="0.2">
      <c r="A194" s="173">
        <v>192</v>
      </c>
      <c r="B194" s="176">
        <v>45483</v>
      </c>
      <c r="C194" s="177">
        <v>2024</v>
      </c>
      <c r="D194" s="178" t="s">
        <v>120</v>
      </c>
      <c r="E194" s="177">
        <v>10</v>
      </c>
      <c r="F194" s="171"/>
      <c r="G194" s="171"/>
      <c r="H194" s="171"/>
      <c r="J194" s="173">
        <v>0</v>
      </c>
      <c r="L194" s="173">
        <v>0</v>
      </c>
      <c r="M194" s="173">
        <v>0</v>
      </c>
      <c r="N194" s="153"/>
      <c r="O194" s="173">
        <v>0</v>
      </c>
      <c r="P194" s="173">
        <v>0</v>
      </c>
      <c r="Q194" s="173">
        <v>0</v>
      </c>
      <c r="R194" s="153"/>
      <c r="S194" s="173">
        <v>10</v>
      </c>
      <c r="T194" s="173">
        <v>0</v>
      </c>
      <c r="U194" s="173">
        <v>0</v>
      </c>
      <c r="V194" s="173">
        <v>0</v>
      </c>
      <c r="W194" s="173">
        <v>0</v>
      </c>
      <c r="X194" s="141">
        <f t="shared" si="12"/>
        <v>0</v>
      </c>
      <c r="Y194" s="158">
        <f t="shared" si="13"/>
        <v>10</v>
      </c>
      <c r="Z194" s="159">
        <f t="shared" si="15"/>
        <v>2616.5090000000068</v>
      </c>
      <c r="AA194" s="159">
        <f t="shared" si="16"/>
        <v>5232.8766600000008</v>
      </c>
      <c r="AB194" s="159">
        <f t="shared" si="17"/>
        <v>7849.314989999968</v>
      </c>
      <c r="AC194" s="160">
        <f t="shared" si="14"/>
        <v>300</v>
      </c>
    </row>
    <row r="195" spans="1:29" s="173" customFormat="1" ht="15.75" customHeight="1" x14ac:dyDescent="0.2">
      <c r="A195" s="173">
        <v>193</v>
      </c>
      <c r="B195" s="176">
        <v>45484</v>
      </c>
      <c r="C195" s="177">
        <v>2024</v>
      </c>
      <c r="D195" s="178" t="s">
        <v>120</v>
      </c>
      <c r="E195" s="177">
        <v>11</v>
      </c>
      <c r="F195" s="171"/>
      <c r="G195" s="171"/>
      <c r="H195" s="171"/>
      <c r="J195" s="173">
        <v>0</v>
      </c>
      <c r="L195" s="173">
        <v>0</v>
      </c>
      <c r="M195" s="173">
        <v>0</v>
      </c>
      <c r="N195" s="153"/>
      <c r="O195" s="173">
        <v>0</v>
      </c>
      <c r="P195" s="173">
        <v>0</v>
      </c>
      <c r="Q195" s="173">
        <v>0</v>
      </c>
      <c r="R195" s="153"/>
      <c r="S195" s="173">
        <v>10</v>
      </c>
      <c r="T195" s="173">
        <v>0</v>
      </c>
      <c r="U195" s="173">
        <v>0</v>
      </c>
      <c r="V195" s="173">
        <v>0</v>
      </c>
      <c r="W195" s="173">
        <v>0</v>
      </c>
      <c r="X195" s="141">
        <f t="shared" ref="X195:X258" si="18">SUM(F195:Q195)</f>
        <v>0</v>
      </c>
      <c r="Y195" s="158">
        <f t="shared" ref="Y195:Y258" si="19">SUM(R195:W195)</f>
        <v>10</v>
      </c>
      <c r="Z195" s="159">
        <f t="shared" si="15"/>
        <v>2630.2080000000069</v>
      </c>
      <c r="AA195" s="159">
        <f t="shared" si="16"/>
        <v>5260.2739200000005</v>
      </c>
      <c r="AB195" s="159">
        <f t="shared" si="17"/>
        <v>7890.4108799999676</v>
      </c>
      <c r="AC195" s="160">
        <f t="shared" si="14"/>
        <v>300</v>
      </c>
    </row>
    <row r="196" spans="1:29" s="173" customFormat="1" ht="15.75" customHeight="1" x14ac:dyDescent="0.2">
      <c r="A196" s="173">
        <v>194</v>
      </c>
      <c r="B196" s="176">
        <v>45485</v>
      </c>
      <c r="C196" s="177">
        <v>2024</v>
      </c>
      <c r="D196" s="178" t="s">
        <v>120</v>
      </c>
      <c r="E196" s="177">
        <v>12</v>
      </c>
      <c r="F196" s="171"/>
      <c r="G196" s="171"/>
      <c r="H196" s="171"/>
      <c r="J196" s="173">
        <v>0</v>
      </c>
      <c r="L196" s="173">
        <v>0</v>
      </c>
      <c r="M196" s="173">
        <v>0</v>
      </c>
      <c r="N196" s="153"/>
      <c r="O196" s="173">
        <v>0</v>
      </c>
      <c r="P196" s="173">
        <v>0</v>
      </c>
      <c r="Q196" s="173">
        <v>0</v>
      </c>
      <c r="R196" s="153"/>
      <c r="S196" s="173">
        <v>10</v>
      </c>
      <c r="T196" s="173">
        <v>0</v>
      </c>
      <c r="U196" s="173">
        <v>0</v>
      </c>
      <c r="V196" s="173">
        <v>0</v>
      </c>
      <c r="W196" s="173">
        <v>0</v>
      </c>
      <c r="X196" s="141">
        <f t="shared" si="18"/>
        <v>0</v>
      </c>
      <c r="Y196" s="158">
        <f t="shared" si="19"/>
        <v>10</v>
      </c>
      <c r="Z196" s="159">
        <f t="shared" si="15"/>
        <v>2643.907000000007</v>
      </c>
      <c r="AA196" s="159">
        <f t="shared" si="16"/>
        <v>5287.6711800000003</v>
      </c>
      <c r="AB196" s="159">
        <f t="shared" si="17"/>
        <v>7931.5067699999672</v>
      </c>
      <c r="AC196" s="160">
        <f t="shared" ref="AC196:AC259" si="20" xml:space="preserve"> 300</f>
        <v>300</v>
      </c>
    </row>
    <row r="197" spans="1:29" s="173" customFormat="1" ht="15.75" customHeight="1" x14ac:dyDescent="0.2">
      <c r="A197" s="173">
        <v>195</v>
      </c>
      <c r="B197" s="176">
        <v>45486</v>
      </c>
      <c r="C197" s="177">
        <v>2024</v>
      </c>
      <c r="D197" s="178" t="s">
        <v>120</v>
      </c>
      <c r="E197" s="177">
        <v>13</v>
      </c>
      <c r="F197" s="171"/>
      <c r="G197" s="171"/>
      <c r="H197" s="171"/>
      <c r="J197" s="173">
        <v>0</v>
      </c>
      <c r="L197" s="173">
        <v>0</v>
      </c>
      <c r="M197" s="173">
        <v>0</v>
      </c>
      <c r="N197" s="153"/>
      <c r="O197" s="173">
        <v>0</v>
      </c>
      <c r="P197" s="173">
        <v>0</v>
      </c>
      <c r="Q197" s="173">
        <v>0</v>
      </c>
      <c r="R197" s="153"/>
      <c r="S197" s="173">
        <v>10</v>
      </c>
      <c r="T197" s="173">
        <v>0</v>
      </c>
      <c r="U197" s="173">
        <v>0</v>
      </c>
      <c r="V197" s="173">
        <v>0</v>
      </c>
      <c r="W197" s="173">
        <v>0</v>
      </c>
      <c r="X197" s="141">
        <f t="shared" si="18"/>
        <v>0</v>
      </c>
      <c r="Y197" s="158">
        <f t="shared" si="19"/>
        <v>10</v>
      </c>
      <c r="Z197" s="159">
        <f t="shared" ref="Z197:Z260" si="21">Z196+13.699</f>
        <v>2657.606000000007</v>
      </c>
      <c r="AA197" s="159">
        <f t="shared" ref="AA197:AA260" si="22">AA196+27.39726</f>
        <v>5315.06844</v>
      </c>
      <c r="AB197" s="159">
        <f t="shared" ref="AB197:AB260" si="23">AB196+41.09589</f>
        <v>7972.6026599999668</v>
      </c>
      <c r="AC197" s="160">
        <f t="shared" si="20"/>
        <v>300</v>
      </c>
    </row>
    <row r="198" spans="1:29" s="173" customFormat="1" ht="15.75" customHeight="1" x14ac:dyDescent="0.2">
      <c r="A198" s="173">
        <v>196</v>
      </c>
      <c r="B198" s="176">
        <v>45487</v>
      </c>
      <c r="C198" s="177">
        <v>2024</v>
      </c>
      <c r="D198" s="178" t="s">
        <v>120</v>
      </c>
      <c r="E198" s="177">
        <v>14</v>
      </c>
      <c r="F198" s="171"/>
      <c r="G198" s="171"/>
      <c r="H198" s="171"/>
      <c r="J198" s="173">
        <v>0</v>
      </c>
      <c r="L198" s="173">
        <v>0</v>
      </c>
      <c r="M198" s="173">
        <v>0</v>
      </c>
      <c r="N198" s="153"/>
      <c r="O198" s="173">
        <v>0</v>
      </c>
      <c r="P198" s="173">
        <v>0</v>
      </c>
      <c r="Q198" s="173">
        <v>0</v>
      </c>
      <c r="R198" s="153"/>
      <c r="S198" s="173">
        <v>10</v>
      </c>
      <c r="T198" s="173">
        <v>0</v>
      </c>
      <c r="U198" s="173">
        <v>0</v>
      </c>
      <c r="V198" s="173">
        <v>0</v>
      </c>
      <c r="W198" s="173">
        <v>0</v>
      </c>
      <c r="X198" s="141">
        <f t="shared" si="18"/>
        <v>0</v>
      </c>
      <c r="Y198" s="158">
        <f t="shared" si="19"/>
        <v>10</v>
      </c>
      <c r="Z198" s="159">
        <f t="shared" si="21"/>
        <v>2671.3050000000071</v>
      </c>
      <c r="AA198" s="159">
        <f t="shared" si="22"/>
        <v>5342.4656999999997</v>
      </c>
      <c r="AB198" s="159">
        <f t="shared" si="23"/>
        <v>8013.6985499999664</v>
      </c>
      <c r="AC198" s="160">
        <f t="shared" si="20"/>
        <v>300</v>
      </c>
    </row>
    <row r="199" spans="1:29" s="173" customFormat="1" ht="15.75" customHeight="1" x14ac:dyDescent="0.2">
      <c r="A199" s="173">
        <v>197</v>
      </c>
      <c r="B199" s="176">
        <v>45488</v>
      </c>
      <c r="C199" s="177">
        <v>2024</v>
      </c>
      <c r="D199" s="178" t="s">
        <v>120</v>
      </c>
      <c r="E199" s="177">
        <v>15</v>
      </c>
      <c r="F199" s="171"/>
      <c r="G199" s="171"/>
      <c r="H199" s="171"/>
      <c r="J199" s="173">
        <v>0</v>
      </c>
      <c r="L199" s="173">
        <v>0</v>
      </c>
      <c r="M199" s="173">
        <v>0</v>
      </c>
      <c r="N199" s="153"/>
      <c r="O199" s="173">
        <v>0</v>
      </c>
      <c r="P199" s="173">
        <v>0</v>
      </c>
      <c r="Q199" s="173">
        <v>0</v>
      </c>
      <c r="R199" s="153"/>
      <c r="S199" s="173">
        <v>10</v>
      </c>
      <c r="T199" s="173">
        <v>0</v>
      </c>
      <c r="U199" s="173">
        <v>0</v>
      </c>
      <c r="V199" s="173">
        <v>0</v>
      </c>
      <c r="W199" s="173">
        <v>0</v>
      </c>
      <c r="X199" s="141">
        <f t="shared" si="18"/>
        <v>0</v>
      </c>
      <c r="Y199" s="158">
        <f t="shared" si="19"/>
        <v>10</v>
      </c>
      <c r="Z199" s="159">
        <f t="shared" si="21"/>
        <v>2685.0040000000072</v>
      </c>
      <c r="AA199" s="159">
        <f t="shared" si="22"/>
        <v>5369.8629599999995</v>
      </c>
      <c r="AB199" s="159">
        <f t="shared" si="23"/>
        <v>8054.794439999966</v>
      </c>
      <c r="AC199" s="160">
        <f t="shared" si="20"/>
        <v>300</v>
      </c>
    </row>
    <row r="200" spans="1:29" s="173" customFormat="1" ht="15.75" customHeight="1" x14ac:dyDescent="0.2">
      <c r="A200" s="173">
        <v>198</v>
      </c>
      <c r="B200" s="176">
        <v>45489</v>
      </c>
      <c r="C200" s="177">
        <v>2024</v>
      </c>
      <c r="D200" s="178" t="s">
        <v>120</v>
      </c>
      <c r="E200" s="177">
        <v>16</v>
      </c>
      <c r="F200" s="171"/>
      <c r="G200" s="171"/>
      <c r="H200" s="171"/>
      <c r="J200" s="173">
        <v>0</v>
      </c>
      <c r="L200" s="173">
        <v>0</v>
      </c>
      <c r="M200" s="173">
        <v>0</v>
      </c>
      <c r="N200" s="153"/>
      <c r="O200" s="173">
        <v>0</v>
      </c>
      <c r="P200" s="173">
        <v>0</v>
      </c>
      <c r="Q200" s="173">
        <v>0</v>
      </c>
      <c r="R200" s="153"/>
      <c r="S200" s="173">
        <v>10</v>
      </c>
      <c r="T200" s="173">
        <v>0</v>
      </c>
      <c r="U200" s="173">
        <v>0</v>
      </c>
      <c r="V200" s="173">
        <v>0</v>
      </c>
      <c r="W200" s="173">
        <v>0</v>
      </c>
      <c r="X200" s="141">
        <f t="shared" si="18"/>
        <v>0</v>
      </c>
      <c r="Y200" s="158">
        <f t="shared" si="19"/>
        <v>10</v>
      </c>
      <c r="Z200" s="159">
        <f t="shared" si="21"/>
        <v>2698.7030000000073</v>
      </c>
      <c r="AA200" s="159">
        <f t="shared" si="22"/>
        <v>5397.2602199999992</v>
      </c>
      <c r="AB200" s="159">
        <f t="shared" si="23"/>
        <v>8095.8903299999656</v>
      </c>
      <c r="AC200" s="160">
        <f t="shared" si="20"/>
        <v>300</v>
      </c>
    </row>
    <row r="201" spans="1:29" s="173" customFormat="1" ht="15.75" customHeight="1" x14ac:dyDescent="0.2">
      <c r="A201" s="173">
        <v>199</v>
      </c>
      <c r="B201" s="176">
        <v>45490</v>
      </c>
      <c r="C201" s="177">
        <v>2024</v>
      </c>
      <c r="D201" s="178" t="s">
        <v>120</v>
      </c>
      <c r="E201" s="177">
        <v>17</v>
      </c>
      <c r="F201" s="171"/>
      <c r="G201" s="171"/>
      <c r="H201" s="171"/>
      <c r="J201" s="173">
        <v>0</v>
      </c>
      <c r="L201" s="173">
        <v>0</v>
      </c>
      <c r="M201" s="173">
        <v>0</v>
      </c>
      <c r="N201" s="153"/>
      <c r="O201" s="173">
        <v>0</v>
      </c>
      <c r="P201" s="173">
        <v>0</v>
      </c>
      <c r="Q201" s="173">
        <v>0</v>
      </c>
      <c r="R201" s="153"/>
      <c r="S201" s="173">
        <v>10</v>
      </c>
      <c r="T201" s="173">
        <v>0</v>
      </c>
      <c r="U201" s="173">
        <v>0</v>
      </c>
      <c r="V201" s="173">
        <v>0</v>
      </c>
      <c r="W201" s="173">
        <v>0</v>
      </c>
      <c r="X201" s="141">
        <f t="shared" si="18"/>
        <v>0</v>
      </c>
      <c r="Y201" s="158">
        <f t="shared" si="19"/>
        <v>10</v>
      </c>
      <c r="Z201" s="159">
        <f t="shared" si="21"/>
        <v>2712.4020000000073</v>
      </c>
      <c r="AA201" s="159">
        <f t="shared" si="22"/>
        <v>5424.6574799999989</v>
      </c>
      <c r="AB201" s="159">
        <f t="shared" si="23"/>
        <v>8136.9862199999652</v>
      </c>
      <c r="AC201" s="160">
        <f t="shared" si="20"/>
        <v>300</v>
      </c>
    </row>
    <row r="202" spans="1:29" s="173" customFormat="1" ht="15.75" customHeight="1" x14ac:dyDescent="0.2">
      <c r="A202" s="173">
        <v>200</v>
      </c>
      <c r="B202" s="176">
        <v>45491</v>
      </c>
      <c r="C202" s="177">
        <v>2024</v>
      </c>
      <c r="D202" s="178" t="s">
        <v>120</v>
      </c>
      <c r="E202" s="177">
        <v>18</v>
      </c>
      <c r="F202" s="171"/>
      <c r="G202" s="171"/>
      <c r="H202" s="171"/>
      <c r="J202" s="173">
        <v>0</v>
      </c>
      <c r="L202" s="173">
        <v>0</v>
      </c>
      <c r="M202" s="173">
        <v>0</v>
      </c>
      <c r="N202" s="153"/>
      <c r="O202" s="173">
        <v>0</v>
      </c>
      <c r="P202" s="173">
        <v>0</v>
      </c>
      <c r="Q202" s="173">
        <v>0</v>
      </c>
      <c r="R202" s="153"/>
      <c r="S202" s="173">
        <v>10</v>
      </c>
      <c r="T202" s="173">
        <v>0</v>
      </c>
      <c r="U202" s="173">
        <v>0</v>
      </c>
      <c r="V202" s="173">
        <v>0</v>
      </c>
      <c r="W202" s="173">
        <v>0</v>
      </c>
      <c r="X202" s="141">
        <f t="shared" si="18"/>
        <v>0</v>
      </c>
      <c r="Y202" s="158">
        <f t="shared" si="19"/>
        <v>10</v>
      </c>
      <c r="Z202" s="159">
        <f t="shared" si="21"/>
        <v>2726.1010000000074</v>
      </c>
      <c r="AA202" s="159">
        <f t="shared" si="22"/>
        <v>5452.0547399999987</v>
      </c>
      <c r="AB202" s="159">
        <f t="shared" si="23"/>
        <v>8178.0821099999648</v>
      </c>
      <c r="AC202" s="160">
        <f t="shared" si="20"/>
        <v>300</v>
      </c>
    </row>
    <row r="203" spans="1:29" s="173" customFormat="1" ht="15.75" customHeight="1" x14ac:dyDescent="0.2">
      <c r="A203" s="173">
        <v>201</v>
      </c>
      <c r="B203" s="176">
        <v>45492</v>
      </c>
      <c r="C203" s="177">
        <v>2024</v>
      </c>
      <c r="D203" s="178" t="s">
        <v>120</v>
      </c>
      <c r="E203" s="177">
        <v>19</v>
      </c>
      <c r="F203" s="171"/>
      <c r="G203" s="171"/>
      <c r="H203" s="171"/>
      <c r="J203" s="173">
        <v>0</v>
      </c>
      <c r="L203" s="173">
        <v>0</v>
      </c>
      <c r="M203" s="173">
        <v>0</v>
      </c>
      <c r="N203" s="153"/>
      <c r="O203" s="173">
        <v>0</v>
      </c>
      <c r="P203" s="173">
        <v>0</v>
      </c>
      <c r="Q203" s="173">
        <v>0</v>
      </c>
      <c r="R203" s="153"/>
      <c r="S203" s="173">
        <v>10</v>
      </c>
      <c r="T203" s="173">
        <v>0</v>
      </c>
      <c r="U203" s="173">
        <v>0</v>
      </c>
      <c r="V203" s="173">
        <v>0</v>
      </c>
      <c r="W203" s="173">
        <v>0</v>
      </c>
      <c r="X203" s="141">
        <f t="shared" si="18"/>
        <v>0</v>
      </c>
      <c r="Y203" s="158">
        <f t="shared" si="19"/>
        <v>10</v>
      </c>
      <c r="Z203" s="159">
        <f t="shared" si="21"/>
        <v>2739.8000000000075</v>
      </c>
      <c r="AA203" s="159">
        <f t="shared" si="22"/>
        <v>5479.4519999999984</v>
      </c>
      <c r="AB203" s="159">
        <f t="shared" si="23"/>
        <v>8219.1779999999653</v>
      </c>
      <c r="AC203" s="160">
        <f t="shared" si="20"/>
        <v>300</v>
      </c>
    </row>
    <row r="204" spans="1:29" s="173" customFormat="1" ht="15.75" customHeight="1" x14ac:dyDescent="0.2">
      <c r="A204" s="173">
        <v>202</v>
      </c>
      <c r="B204" s="176">
        <v>45493</v>
      </c>
      <c r="C204" s="177">
        <v>2024</v>
      </c>
      <c r="D204" s="178" t="s">
        <v>120</v>
      </c>
      <c r="E204" s="177">
        <v>20</v>
      </c>
      <c r="F204" s="171"/>
      <c r="G204" s="171"/>
      <c r="H204" s="171"/>
      <c r="J204" s="173">
        <v>0</v>
      </c>
      <c r="L204" s="173">
        <v>0</v>
      </c>
      <c r="M204" s="173">
        <v>0</v>
      </c>
      <c r="N204" s="153"/>
      <c r="O204" s="173">
        <v>0</v>
      </c>
      <c r="P204" s="173">
        <v>0</v>
      </c>
      <c r="Q204" s="173">
        <v>0</v>
      </c>
      <c r="R204" s="153"/>
      <c r="S204" s="173">
        <v>10</v>
      </c>
      <c r="T204" s="173">
        <v>0</v>
      </c>
      <c r="U204" s="173">
        <v>0</v>
      </c>
      <c r="V204" s="173">
        <v>0</v>
      </c>
      <c r="W204" s="173">
        <v>0</v>
      </c>
      <c r="X204" s="141">
        <f t="shared" si="18"/>
        <v>0</v>
      </c>
      <c r="Y204" s="158">
        <f t="shared" si="19"/>
        <v>10</v>
      </c>
      <c r="Z204" s="159">
        <f t="shared" si="21"/>
        <v>2753.4990000000075</v>
      </c>
      <c r="AA204" s="159">
        <f t="shared" si="22"/>
        <v>5506.8492599999981</v>
      </c>
      <c r="AB204" s="159">
        <f t="shared" si="23"/>
        <v>8260.2738899999658</v>
      </c>
      <c r="AC204" s="160">
        <f t="shared" si="20"/>
        <v>300</v>
      </c>
    </row>
    <row r="205" spans="1:29" s="173" customFormat="1" ht="15.75" customHeight="1" x14ac:dyDescent="0.2">
      <c r="A205" s="173">
        <v>203</v>
      </c>
      <c r="B205" s="176">
        <v>45494</v>
      </c>
      <c r="C205" s="177">
        <v>2024</v>
      </c>
      <c r="D205" s="178" t="s">
        <v>120</v>
      </c>
      <c r="E205" s="177">
        <v>21</v>
      </c>
      <c r="F205" s="171"/>
      <c r="G205" s="171"/>
      <c r="H205" s="171"/>
      <c r="J205" s="173">
        <v>0</v>
      </c>
      <c r="L205" s="173">
        <v>0</v>
      </c>
      <c r="M205" s="173">
        <v>0</v>
      </c>
      <c r="N205" s="153"/>
      <c r="O205" s="173">
        <v>0</v>
      </c>
      <c r="P205" s="173">
        <v>0</v>
      </c>
      <c r="Q205" s="173">
        <v>0</v>
      </c>
      <c r="R205" s="153"/>
      <c r="S205" s="173">
        <v>10</v>
      </c>
      <c r="T205" s="173">
        <v>0</v>
      </c>
      <c r="U205" s="173">
        <v>0</v>
      </c>
      <c r="V205" s="173">
        <v>0</v>
      </c>
      <c r="W205" s="173">
        <v>0</v>
      </c>
      <c r="X205" s="141">
        <f t="shared" si="18"/>
        <v>0</v>
      </c>
      <c r="Y205" s="158">
        <f t="shared" si="19"/>
        <v>10</v>
      </c>
      <c r="Z205" s="159">
        <f t="shared" si="21"/>
        <v>2767.1980000000076</v>
      </c>
      <c r="AA205" s="159">
        <f t="shared" si="22"/>
        <v>5534.2465199999979</v>
      </c>
      <c r="AB205" s="159">
        <f t="shared" si="23"/>
        <v>8301.3697799999663</v>
      </c>
      <c r="AC205" s="160">
        <f t="shared" si="20"/>
        <v>300</v>
      </c>
    </row>
    <row r="206" spans="1:29" s="173" customFormat="1" ht="15.75" customHeight="1" x14ac:dyDescent="0.2">
      <c r="A206" s="173">
        <v>204</v>
      </c>
      <c r="B206" s="176">
        <v>45495</v>
      </c>
      <c r="C206" s="177">
        <v>2024</v>
      </c>
      <c r="D206" s="178" t="s">
        <v>120</v>
      </c>
      <c r="E206" s="177">
        <v>22</v>
      </c>
      <c r="F206" s="171"/>
      <c r="G206" s="171"/>
      <c r="H206" s="171"/>
      <c r="J206" s="173">
        <v>0</v>
      </c>
      <c r="L206" s="173">
        <v>0</v>
      </c>
      <c r="M206" s="173">
        <v>0</v>
      </c>
      <c r="N206" s="153"/>
      <c r="O206" s="173">
        <v>0</v>
      </c>
      <c r="P206" s="173">
        <v>0</v>
      </c>
      <c r="Q206" s="173">
        <v>0</v>
      </c>
      <c r="R206" s="153"/>
      <c r="S206" s="173">
        <v>10</v>
      </c>
      <c r="T206" s="173">
        <v>0</v>
      </c>
      <c r="U206" s="173">
        <v>0</v>
      </c>
      <c r="V206" s="173">
        <v>0</v>
      </c>
      <c r="W206" s="173">
        <v>0</v>
      </c>
      <c r="X206" s="141">
        <f t="shared" si="18"/>
        <v>0</v>
      </c>
      <c r="Y206" s="158">
        <f t="shared" si="19"/>
        <v>10</v>
      </c>
      <c r="Z206" s="159">
        <f t="shared" si="21"/>
        <v>2780.8970000000077</v>
      </c>
      <c r="AA206" s="159">
        <f t="shared" si="22"/>
        <v>5561.6437799999976</v>
      </c>
      <c r="AB206" s="159">
        <f t="shared" si="23"/>
        <v>8342.4656699999668</v>
      </c>
      <c r="AC206" s="160">
        <f t="shared" si="20"/>
        <v>300</v>
      </c>
    </row>
    <row r="207" spans="1:29" s="173" customFormat="1" ht="15.75" customHeight="1" x14ac:dyDescent="0.2">
      <c r="A207" s="173">
        <v>205</v>
      </c>
      <c r="B207" s="176">
        <v>45496</v>
      </c>
      <c r="C207" s="177">
        <v>2024</v>
      </c>
      <c r="D207" s="178" t="s">
        <v>120</v>
      </c>
      <c r="E207" s="177">
        <v>23</v>
      </c>
      <c r="F207" s="171"/>
      <c r="G207" s="171"/>
      <c r="H207" s="171"/>
      <c r="J207" s="173">
        <v>0</v>
      </c>
      <c r="L207" s="173">
        <v>0</v>
      </c>
      <c r="M207" s="173">
        <v>0</v>
      </c>
      <c r="N207" s="153"/>
      <c r="O207" s="173">
        <v>0</v>
      </c>
      <c r="P207" s="173">
        <v>0</v>
      </c>
      <c r="Q207" s="173">
        <v>0</v>
      </c>
      <c r="R207" s="153"/>
      <c r="S207" s="173">
        <v>10</v>
      </c>
      <c r="T207" s="173">
        <v>0</v>
      </c>
      <c r="U207" s="173">
        <v>0</v>
      </c>
      <c r="V207" s="173">
        <v>0</v>
      </c>
      <c r="W207" s="173">
        <v>0</v>
      </c>
      <c r="X207" s="141">
        <f t="shared" si="18"/>
        <v>0</v>
      </c>
      <c r="Y207" s="158">
        <f t="shared" si="19"/>
        <v>10</v>
      </c>
      <c r="Z207" s="159">
        <f t="shared" si="21"/>
        <v>2794.5960000000077</v>
      </c>
      <c r="AA207" s="159">
        <f t="shared" si="22"/>
        <v>5589.0410399999973</v>
      </c>
      <c r="AB207" s="159">
        <f t="shared" si="23"/>
        <v>8383.5615599999674</v>
      </c>
      <c r="AC207" s="160">
        <f t="shared" si="20"/>
        <v>300</v>
      </c>
    </row>
    <row r="208" spans="1:29" s="173" customFormat="1" ht="15.75" customHeight="1" x14ac:dyDescent="0.2">
      <c r="A208" s="173">
        <v>206</v>
      </c>
      <c r="B208" s="176">
        <v>45497</v>
      </c>
      <c r="C208" s="177">
        <v>2024</v>
      </c>
      <c r="D208" s="178" t="s">
        <v>120</v>
      </c>
      <c r="E208" s="177">
        <v>24</v>
      </c>
      <c r="F208" s="171"/>
      <c r="G208" s="171"/>
      <c r="H208" s="171"/>
      <c r="J208" s="173">
        <v>0</v>
      </c>
      <c r="L208" s="173">
        <v>0</v>
      </c>
      <c r="M208" s="173">
        <v>0</v>
      </c>
      <c r="N208" s="153"/>
      <c r="O208" s="173">
        <v>0</v>
      </c>
      <c r="P208" s="173">
        <v>0</v>
      </c>
      <c r="Q208" s="173">
        <v>0</v>
      </c>
      <c r="R208" s="153"/>
      <c r="S208" s="173">
        <v>10</v>
      </c>
      <c r="T208" s="173">
        <v>0</v>
      </c>
      <c r="U208" s="173">
        <v>0</v>
      </c>
      <c r="V208" s="173">
        <v>0</v>
      </c>
      <c r="W208" s="173">
        <v>0</v>
      </c>
      <c r="X208" s="141">
        <f t="shared" si="18"/>
        <v>0</v>
      </c>
      <c r="Y208" s="158">
        <f t="shared" si="19"/>
        <v>10</v>
      </c>
      <c r="Z208" s="159">
        <f t="shared" si="21"/>
        <v>2808.2950000000078</v>
      </c>
      <c r="AA208" s="159">
        <f t="shared" si="22"/>
        <v>5616.4382999999971</v>
      </c>
      <c r="AB208" s="159">
        <f t="shared" si="23"/>
        <v>8424.6574499999679</v>
      </c>
      <c r="AC208" s="160">
        <f t="shared" si="20"/>
        <v>300</v>
      </c>
    </row>
    <row r="209" spans="1:29" s="173" customFormat="1" ht="15.75" customHeight="1" x14ac:dyDescent="0.2">
      <c r="A209" s="173">
        <v>207</v>
      </c>
      <c r="B209" s="176">
        <v>45498</v>
      </c>
      <c r="C209" s="177">
        <v>2024</v>
      </c>
      <c r="D209" s="178" t="s">
        <v>120</v>
      </c>
      <c r="E209" s="177">
        <v>25</v>
      </c>
      <c r="F209" s="171"/>
      <c r="G209" s="171"/>
      <c r="H209" s="171"/>
      <c r="J209" s="173">
        <v>0</v>
      </c>
      <c r="L209" s="173">
        <v>0</v>
      </c>
      <c r="M209" s="173">
        <v>0</v>
      </c>
      <c r="N209" s="153"/>
      <c r="O209" s="173">
        <v>0</v>
      </c>
      <c r="P209" s="173">
        <v>0</v>
      </c>
      <c r="Q209" s="173">
        <v>0</v>
      </c>
      <c r="R209" s="153"/>
      <c r="S209" s="173">
        <v>10</v>
      </c>
      <c r="T209" s="173">
        <v>0</v>
      </c>
      <c r="U209" s="173">
        <v>0</v>
      </c>
      <c r="V209" s="173">
        <v>0</v>
      </c>
      <c r="W209" s="173">
        <v>0</v>
      </c>
      <c r="X209" s="141">
        <f t="shared" si="18"/>
        <v>0</v>
      </c>
      <c r="Y209" s="158">
        <f t="shared" si="19"/>
        <v>10</v>
      </c>
      <c r="Z209" s="159">
        <f t="shared" si="21"/>
        <v>2821.9940000000079</v>
      </c>
      <c r="AA209" s="159">
        <f t="shared" si="22"/>
        <v>5643.8355599999968</v>
      </c>
      <c r="AB209" s="159">
        <f t="shared" si="23"/>
        <v>8465.7533399999684</v>
      </c>
      <c r="AC209" s="160">
        <f t="shared" si="20"/>
        <v>300</v>
      </c>
    </row>
    <row r="210" spans="1:29" s="173" customFormat="1" ht="15.75" customHeight="1" x14ac:dyDescent="0.2">
      <c r="A210" s="173">
        <v>208</v>
      </c>
      <c r="B210" s="176">
        <v>45499</v>
      </c>
      <c r="C210" s="177">
        <v>2024</v>
      </c>
      <c r="D210" s="178" t="s">
        <v>120</v>
      </c>
      <c r="E210" s="177">
        <v>26</v>
      </c>
      <c r="F210" s="171"/>
      <c r="G210" s="171"/>
      <c r="H210" s="171"/>
      <c r="J210" s="173">
        <v>0</v>
      </c>
      <c r="L210" s="173">
        <v>0</v>
      </c>
      <c r="M210" s="173">
        <v>0</v>
      </c>
      <c r="N210" s="153"/>
      <c r="O210" s="173">
        <v>0</v>
      </c>
      <c r="P210" s="173">
        <v>0</v>
      </c>
      <c r="Q210" s="173">
        <v>0</v>
      </c>
      <c r="R210" s="153"/>
      <c r="S210" s="173">
        <v>10</v>
      </c>
      <c r="T210" s="173">
        <v>0</v>
      </c>
      <c r="U210" s="173">
        <v>0</v>
      </c>
      <c r="V210" s="173">
        <v>0</v>
      </c>
      <c r="W210" s="173">
        <v>0</v>
      </c>
      <c r="X210" s="141">
        <f t="shared" si="18"/>
        <v>0</v>
      </c>
      <c r="Y210" s="158">
        <f t="shared" si="19"/>
        <v>10</v>
      </c>
      <c r="Z210" s="159">
        <f t="shared" si="21"/>
        <v>2835.6930000000079</v>
      </c>
      <c r="AA210" s="159">
        <f t="shared" si="22"/>
        <v>5671.2328199999965</v>
      </c>
      <c r="AB210" s="159">
        <f t="shared" si="23"/>
        <v>8506.8492299999689</v>
      </c>
      <c r="AC210" s="160">
        <f t="shared" si="20"/>
        <v>300</v>
      </c>
    </row>
    <row r="211" spans="1:29" s="173" customFormat="1" ht="15.75" customHeight="1" x14ac:dyDescent="0.2">
      <c r="A211" s="173">
        <v>209</v>
      </c>
      <c r="B211" s="176">
        <v>45500</v>
      </c>
      <c r="C211" s="177">
        <v>2024</v>
      </c>
      <c r="D211" s="178" t="s">
        <v>120</v>
      </c>
      <c r="E211" s="177">
        <v>27</v>
      </c>
      <c r="F211" s="171"/>
      <c r="G211" s="171"/>
      <c r="H211" s="171"/>
      <c r="J211" s="173">
        <v>0</v>
      </c>
      <c r="L211" s="173">
        <v>0</v>
      </c>
      <c r="M211" s="173">
        <v>0</v>
      </c>
      <c r="N211" s="153"/>
      <c r="O211" s="173">
        <v>0</v>
      </c>
      <c r="P211" s="173">
        <v>0</v>
      </c>
      <c r="Q211" s="173">
        <v>0</v>
      </c>
      <c r="R211" s="153"/>
      <c r="S211" s="173">
        <v>10</v>
      </c>
      <c r="T211" s="173">
        <v>0</v>
      </c>
      <c r="U211" s="173">
        <v>0</v>
      </c>
      <c r="V211" s="173">
        <v>0</v>
      </c>
      <c r="W211" s="173">
        <v>0</v>
      </c>
      <c r="X211" s="141">
        <f t="shared" si="18"/>
        <v>0</v>
      </c>
      <c r="Y211" s="158">
        <f t="shared" si="19"/>
        <v>10</v>
      </c>
      <c r="Z211" s="159">
        <f t="shared" si="21"/>
        <v>2849.392000000008</v>
      </c>
      <c r="AA211" s="159">
        <f t="shared" si="22"/>
        <v>5698.6300799999963</v>
      </c>
      <c r="AB211" s="159">
        <f t="shared" si="23"/>
        <v>8547.9451199999694</v>
      </c>
      <c r="AC211" s="160">
        <f t="shared" si="20"/>
        <v>300</v>
      </c>
    </row>
    <row r="212" spans="1:29" s="173" customFormat="1" ht="15.75" customHeight="1" x14ac:dyDescent="0.2">
      <c r="A212" s="173">
        <v>210</v>
      </c>
      <c r="B212" s="176">
        <v>45501</v>
      </c>
      <c r="C212" s="177">
        <v>2024</v>
      </c>
      <c r="D212" s="178" t="s">
        <v>120</v>
      </c>
      <c r="E212" s="177">
        <v>28</v>
      </c>
      <c r="F212" s="171"/>
      <c r="G212" s="171"/>
      <c r="H212" s="171"/>
      <c r="J212" s="173">
        <v>0</v>
      </c>
      <c r="L212" s="173">
        <v>0</v>
      </c>
      <c r="M212" s="173">
        <v>0</v>
      </c>
      <c r="N212" s="153"/>
      <c r="O212" s="173">
        <v>0</v>
      </c>
      <c r="P212" s="173">
        <v>0</v>
      </c>
      <c r="Q212" s="173">
        <v>0</v>
      </c>
      <c r="R212" s="153"/>
      <c r="S212" s="173">
        <v>10</v>
      </c>
      <c r="T212" s="173">
        <v>0</v>
      </c>
      <c r="U212" s="173">
        <v>0</v>
      </c>
      <c r="V212" s="173">
        <v>0</v>
      </c>
      <c r="W212" s="173">
        <v>0</v>
      </c>
      <c r="X212" s="141">
        <f t="shared" si="18"/>
        <v>0</v>
      </c>
      <c r="Y212" s="158">
        <f t="shared" si="19"/>
        <v>10</v>
      </c>
      <c r="Z212" s="159">
        <f t="shared" si="21"/>
        <v>2863.0910000000081</v>
      </c>
      <c r="AA212" s="159">
        <f t="shared" si="22"/>
        <v>5726.027339999996</v>
      </c>
      <c r="AB212" s="159">
        <f t="shared" si="23"/>
        <v>8589.0410099999699</v>
      </c>
      <c r="AC212" s="160">
        <f t="shared" si="20"/>
        <v>300</v>
      </c>
    </row>
    <row r="213" spans="1:29" s="173" customFormat="1" ht="15.75" customHeight="1" x14ac:dyDescent="0.2">
      <c r="A213" s="173">
        <v>211</v>
      </c>
      <c r="B213" s="176">
        <v>45502</v>
      </c>
      <c r="C213" s="177">
        <v>2024</v>
      </c>
      <c r="D213" s="178" t="s">
        <v>120</v>
      </c>
      <c r="E213" s="177">
        <v>29</v>
      </c>
      <c r="F213" s="171"/>
      <c r="G213" s="171"/>
      <c r="H213" s="171"/>
      <c r="J213" s="173">
        <v>0</v>
      </c>
      <c r="L213" s="173">
        <v>0</v>
      </c>
      <c r="M213" s="173">
        <v>0</v>
      </c>
      <c r="N213" s="153"/>
      <c r="O213" s="173">
        <v>0</v>
      </c>
      <c r="P213" s="173">
        <v>0</v>
      </c>
      <c r="Q213" s="173">
        <v>0</v>
      </c>
      <c r="R213" s="153"/>
      <c r="S213" s="173">
        <v>10</v>
      </c>
      <c r="T213" s="173">
        <v>0</v>
      </c>
      <c r="U213" s="173">
        <v>0</v>
      </c>
      <c r="V213" s="173">
        <v>0</v>
      </c>
      <c r="W213" s="173">
        <v>0</v>
      </c>
      <c r="X213" s="141">
        <f t="shared" si="18"/>
        <v>0</v>
      </c>
      <c r="Y213" s="158">
        <f t="shared" si="19"/>
        <v>10</v>
      </c>
      <c r="Z213" s="159">
        <f t="shared" si="21"/>
        <v>2876.7900000000081</v>
      </c>
      <c r="AA213" s="159">
        <f t="shared" si="22"/>
        <v>5753.4245999999957</v>
      </c>
      <c r="AB213" s="159">
        <f t="shared" si="23"/>
        <v>8630.1368999999704</v>
      </c>
      <c r="AC213" s="160">
        <f t="shared" si="20"/>
        <v>300</v>
      </c>
    </row>
    <row r="214" spans="1:29" s="173" customFormat="1" ht="15.75" customHeight="1" x14ac:dyDescent="0.2">
      <c r="A214" s="173">
        <v>212</v>
      </c>
      <c r="B214" s="176">
        <v>45503</v>
      </c>
      <c r="C214" s="177">
        <v>2024</v>
      </c>
      <c r="D214" s="178" t="s">
        <v>120</v>
      </c>
      <c r="E214" s="177">
        <v>30</v>
      </c>
      <c r="F214" s="171"/>
      <c r="G214" s="171"/>
      <c r="H214" s="171"/>
      <c r="J214" s="173">
        <v>0</v>
      </c>
      <c r="L214" s="173">
        <v>0</v>
      </c>
      <c r="M214" s="173">
        <v>0</v>
      </c>
      <c r="N214" s="153"/>
      <c r="O214" s="173">
        <v>0</v>
      </c>
      <c r="P214" s="173">
        <v>0</v>
      </c>
      <c r="Q214" s="173">
        <v>0</v>
      </c>
      <c r="R214" s="153"/>
      <c r="S214" s="173">
        <v>10</v>
      </c>
      <c r="T214" s="173">
        <v>0</v>
      </c>
      <c r="U214" s="173">
        <v>0</v>
      </c>
      <c r="V214" s="173">
        <v>0</v>
      </c>
      <c r="W214" s="173">
        <v>0</v>
      </c>
      <c r="X214" s="141">
        <f t="shared" si="18"/>
        <v>0</v>
      </c>
      <c r="Y214" s="158">
        <f t="shared" si="19"/>
        <v>10</v>
      </c>
      <c r="Z214" s="159">
        <f t="shared" si="21"/>
        <v>2890.4890000000082</v>
      </c>
      <c r="AA214" s="159">
        <f t="shared" si="22"/>
        <v>5780.8218599999955</v>
      </c>
      <c r="AB214" s="159">
        <f t="shared" si="23"/>
        <v>8671.2327899999709</v>
      </c>
      <c r="AC214" s="160">
        <f t="shared" si="20"/>
        <v>300</v>
      </c>
    </row>
    <row r="215" spans="1:29" s="167" customFormat="1" ht="15.75" customHeight="1" x14ac:dyDescent="0.2">
      <c r="A215" s="167">
        <v>213</v>
      </c>
      <c r="B215" s="168">
        <v>45504</v>
      </c>
      <c r="C215" s="169">
        <v>2024</v>
      </c>
      <c r="D215" s="170" t="s">
        <v>120</v>
      </c>
      <c r="E215" s="169">
        <v>31</v>
      </c>
      <c r="F215" s="172"/>
      <c r="G215" s="172"/>
      <c r="H215" s="172"/>
      <c r="J215" s="167">
        <v>0</v>
      </c>
      <c r="L215" s="167">
        <v>0</v>
      </c>
      <c r="M215" s="167">
        <v>0</v>
      </c>
      <c r="N215" s="174"/>
      <c r="O215" s="167">
        <v>0</v>
      </c>
      <c r="P215" s="167">
        <v>0</v>
      </c>
      <c r="Q215" s="167">
        <v>0</v>
      </c>
      <c r="R215" s="174"/>
      <c r="S215" s="167">
        <v>10</v>
      </c>
      <c r="T215" s="167">
        <v>0</v>
      </c>
      <c r="U215" s="167">
        <v>0</v>
      </c>
      <c r="V215" s="167">
        <v>0</v>
      </c>
      <c r="W215" s="167">
        <v>0</v>
      </c>
      <c r="X215" s="141">
        <f t="shared" si="18"/>
        <v>0</v>
      </c>
      <c r="Y215" s="158">
        <f t="shared" si="19"/>
        <v>10</v>
      </c>
      <c r="Z215" s="159">
        <f t="shared" si="21"/>
        <v>2904.1880000000083</v>
      </c>
      <c r="AA215" s="159">
        <f t="shared" si="22"/>
        <v>5808.2191199999952</v>
      </c>
      <c r="AB215" s="159">
        <f t="shared" si="23"/>
        <v>8712.3286799999714</v>
      </c>
      <c r="AC215" s="160">
        <f t="shared" si="20"/>
        <v>300</v>
      </c>
    </row>
    <row r="216" spans="1:29" s="179" customFormat="1" ht="15.75" customHeight="1" x14ac:dyDescent="0.2">
      <c r="A216" s="179">
        <v>214</v>
      </c>
      <c r="B216" s="180">
        <v>45505</v>
      </c>
      <c r="C216" s="181">
        <v>2024</v>
      </c>
      <c r="D216" s="182" t="s">
        <v>121</v>
      </c>
      <c r="E216" s="181">
        <v>1</v>
      </c>
      <c r="F216" s="179">
        <v>350</v>
      </c>
      <c r="G216" s="179">
        <v>0</v>
      </c>
      <c r="H216" s="179">
        <v>10</v>
      </c>
      <c r="J216" s="179">
        <v>0</v>
      </c>
      <c r="L216" s="179">
        <v>0</v>
      </c>
      <c r="M216" s="179">
        <v>0</v>
      </c>
      <c r="N216" s="179">
        <v>40</v>
      </c>
      <c r="O216" s="179">
        <v>0</v>
      </c>
      <c r="P216" s="179">
        <v>0</v>
      </c>
      <c r="Q216" s="179">
        <v>0</v>
      </c>
      <c r="R216" s="179">
        <v>1700</v>
      </c>
      <c r="S216" s="179">
        <v>10</v>
      </c>
      <c r="T216" s="179">
        <v>0</v>
      </c>
      <c r="U216" s="179">
        <v>0</v>
      </c>
      <c r="V216" s="179">
        <v>0</v>
      </c>
      <c r="W216" s="179">
        <v>0</v>
      </c>
      <c r="X216" s="141">
        <f t="shared" si="18"/>
        <v>400</v>
      </c>
      <c r="Y216" s="158">
        <f t="shared" si="19"/>
        <v>1710</v>
      </c>
      <c r="Z216" s="159">
        <f t="shared" si="21"/>
        <v>2917.8870000000084</v>
      </c>
      <c r="AA216" s="159">
        <f t="shared" si="22"/>
        <v>5835.6163799999949</v>
      </c>
      <c r="AB216" s="159">
        <f t="shared" si="23"/>
        <v>8753.4245699999719</v>
      </c>
      <c r="AC216" s="160">
        <f t="shared" si="20"/>
        <v>300</v>
      </c>
    </row>
    <row r="217" spans="1:29" s="173" customFormat="1" ht="15.75" customHeight="1" x14ac:dyDescent="0.2">
      <c r="A217" s="173">
        <v>215</v>
      </c>
      <c r="B217" s="176">
        <v>45506</v>
      </c>
      <c r="C217" s="177">
        <v>2024</v>
      </c>
      <c r="D217" s="178" t="s">
        <v>121</v>
      </c>
      <c r="E217" s="177">
        <v>2</v>
      </c>
      <c r="F217" s="171"/>
      <c r="G217" s="171"/>
      <c r="H217" s="171"/>
      <c r="J217" s="173">
        <v>0</v>
      </c>
      <c r="L217" s="173">
        <v>0</v>
      </c>
      <c r="M217" s="173">
        <v>0</v>
      </c>
      <c r="N217" s="153"/>
      <c r="O217" s="173">
        <v>0</v>
      </c>
      <c r="P217" s="173">
        <v>0</v>
      </c>
      <c r="Q217" s="173">
        <v>0</v>
      </c>
      <c r="R217" s="153"/>
      <c r="S217" s="173">
        <v>10</v>
      </c>
      <c r="T217" s="173">
        <v>0</v>
      </c>
      <c r="U217" s="173">
        <v>0</v>
      </c>
      <c r="V217" s="173">
        <v>0</v>
      </c>
      <c r="W217" s="173">
        <v>0</v>
      </c>
      <c r="X217" s="141">
        <f t="shared" si="18"/>
        <v>0</v>
      </c>
      <c r="Y217" s="158">
        <f t="shared" si="19"/>
        <v>10</v>
      </c>
      <c r="Z217" s="159">
        <f t="shared" si="21"/>
        <v>2931.5860000000084</v>
      </c>
      <c r="AA217" s="159">
        <f t="shared" si="22"/>
        <v>5863.0136399999947</v>
      </c>
      <c r="AB217" s="159">
        <f t="shared" si="23"/>
        <v>8794.5204599999724</v>
      </c>
      <c r="AC217" s="160">
        <f t="shared" si="20"/>
        <v>300</v>
      </c>
    </row>
    <row r="218" spans="1:29" s="173" customFormat="1" ht="15.75" customHeight="1" x14ac:dyDescent="0.2">
      <c r="A218" s="173">
        <v>216</v>
      </c>
      <c r="B218" s="176">
        <v>45507</v>
      </c>
      <c r="C218" s="177">
        <v>2024</v>
      </c>
      <c r="D218" s="178" t="s">
        <v>121</v>
      </c>
      <c r="E218" s="177">
        <v>3</v>
      </c>
      <c r="F218" s="171"/>
      <c r="G218" s="171"/>
      <c r="H218" s="171"/>
      <c r="J218" s="173">
        <v>0</v>
      </c>
      <c r="L218" s="173">
        <v>0</v>
      </c>
      <c r="M218" s="173">
        <v>0</v>
      </c>
      <c r="N218" s="153"/>
      <c r="O218" s="173">
        <v>0</v>
      </c>
      <c r="P218" s="173">
        <v>0</v>
      </c>
      <c r="Q218" s="173">
        <v>0</v>
      </c>
      <c r="R218" s="153"/>
      <c r="S218" s="173">
        <v>10</v>
      </c>
      <c r="T218" s="173">
        <v>0</v>
      </c>
      <c r="U218" s="173">
        <v>0</v>
      </c>
      <c r="V218" s="173">
        <v>0</v>
      </c>
      <c r="W218" s="173">
        <v>0</v>
      </c>
      <c r="X218" s="141">
        <f t="shared" si="18"/>
        <v>0</v>
      </c>
      <c r="Y218" s="158">
        <f t="shared" si="19"/>
        <v>10</v>
      </c>
      <c r="Z218" s="159">
        <f t="shared" si="21"/>
        <v>2945.2850000000085</v>
      </c>
      <c r="AA218" s="159">
        <f t="shared" si="22"/>
        <v>5890.4108999999944</v>
      </c>
      <c r="AB218" s="159">
        <f t="shared" si="23"/>
        <v>8835.616349999973</v>
      </c>
      <c r="AC218" s="160">
        <f t="shared" si="20"/>
        <v>300</v>
      </c>
    </row>
    <row r="219" spans="1:29" s="173" customFormat="1" ht="15.75" customHeight="1" x14ac:dyDescent="0.2">
      <c r="A219" s="173">
        <v>217</v>
      </c>
      <c r="B219" s="176">
        <v>45508</v>
      </c>
      <c r="C219" s="177">
        <v>2024</v>
      </c>
      <c r="D219" s="178" t="s">
        <v>121</v>
      </c>
      <c r="E219" s="177">
        <v>4</v>
      </c>
      <c r="F219" s="171"/>
      <c r="G219" s="171"/>
      <c r="H219" s="171"/>
      <c r="J219" s="173">
        <v>0</v>
      </c>
      <c r="L219" s="173">
        <v>0</v>
      </c>
      <c r="M219" s="173">
        <v>0</v>
      </c>
      <c r="N219" s="153"/>
      <c r="O219" s="173">
        <v>0</v>
      </c>
      <c r="P219" s="173">
        <v>0</v>
      </c>
      <c r="Q219" s="173">
        <v>0</v>
      </c>
      <c r="R219" s="153"/>
      <c r="S219" s="173">
        <v>10</v>
      </c>
      <c r="T219" s="173">
        <v>0</v>
      </c>
      <c r="U219" s="173">
        <v>0</v>
      </c>
      <c r="V219" s="173">
        <v>0</v>
      </c>
      <c r="W219" s="173">
        <v>0</v>
      </c>
      <c r="X219" s="141">
        <f t="shared" si="18"/>
        <v>0</v>
      </c>
      <c r="Y219" s="158">
        <f t="shared" si="19"/>
        <v>10</v>
      </c>
      <c r="Z219" s="159">
        <f t="shared" si="21"/>
        <v>2958.9840000000086</v>
      </c>
      <c r="AA219" s="159">
        <f t="shared" si="22"/>
        <v>5917.8081599999941</v>
      </c>
      <c r="AB219" s="159">
        <f t="shared" si="23"/>
        <v>8876.7122399999735</v>
      </c>
      <c r="AC219" s="160">
        <f t="shared" si="20"/>
        <v>300</v>
      </c>
    </row>
    <row r="220" spans="1:29" s="173" customFormat="1" ht="15.75" customHeight="1" x14ac:dyDescent="0.2">
      <c r="A220" s="173">
        <v>218</v>
      </c>
      <c r="B220" s="176">
        <v>45509</v>
      </c>
      <c r="C220" s="177">
        <v>2024</v>
      </c>
      <c r="D220" s="178" t="s">
        <v>121</v>
      </c>
      <c r="E220" s="177">
        <v>5</v>
      </c>
      <c r="F220" s="171"/>
      <c r="G220" s="171"/>
      <c r="H220" s="171"/>
      <c r="J220" s="173">
        <v>0</v>
      </c>
      <c r="L220" s="173">
        <v>0</v>
      </c>
      <c r="M220" s="173">
        <v>0</v>
      </c>
      <c r="N220" s="153"/>
      <c r="O220" s="173">
        <v>0</v>
      </c>
      <c r="P220" s="173">
        <v>0</v>
      </c>
      <c r="Q220" s="173">
        <v>0</v>
      </c>
      <c r="R220" s="153"/>
      <c r="S220" s="173">
        <v>10</v>
      </c>
      <c r="T220" s="173">
        <v>0</v>
      </c>
      <c r="U220" s="173">
        <v>0</v>
      </c>
      <c r="V220" s="173">
        <v>0</v>
      </c>
      <c r="W220" s="173">
        <v>0</v>
      </c>
      <c r="X220" s="141">
        <f t="shared" si="18"/>
        <v>0</v>
      </c>
      <c r="Y220" s="158">
        <f t="shared" si="19"/>
        <v>10</v>
      </c>
      <c r="Z220" s="159">
        <f t="shared" si="21"/>
        <v>2972.6830000000086</v>
      </c>
      <c r="AA220" s="159">
        <f t="shared" si="22"/>
        <v>5945.2054199999939</v>
      </c>
      <c r="AB220" s="159">
        <f t="shared" si="23"/>
        <v>8917.808129999974</v>
      </c>
      <c r="AC220" s="160">
        <f t="shared" si="20"/>
        <v>300</v>
      </c>
    </row>
    <row r="221" spans="1:29" s="173" customFormat="1" ht="15.75" customHeight="1" x14ac:dyDescent="0.2">
      <c r="A221" s="173">
        <v>219</v>
      </c>
      <c r="B221" s="176">
        <v>45510</v>
      </c>
      <c r="C221" s="177">
        <v>2024</v>
      </c>
      <c r="D221" s="178" t="s">
        <v>121</v>
      </c>
      <c r="E221" s="177">
        <v>6</v>
      </c>
      <c r="F221" s="171"/>
      <c r="G221" s="171"/>
      <c r="H221" s="171"/>
      <c r="J221" s="173">
        <v>0</v>
      </c>
      <c r="L221" s="173">
        <v>0</v>
      </c>
      <c r="M221" s="173">
        <v>0</v>
      </c>
      <c r="N221" s="153"/>
      <c r="O221" s="173">
        <v>0</v>
      </c>
      <c r="P221" s="173">
        <v>0</v>
      </c>
      <c r="Q221" s="173">
        <v>0</v>
      </c>
      <c r="R221" s="153"/>
      <c r="S221" s="173">
        <v>10</v>
      </c>
      <c r="T221" s="173">
        <v>0</v>
      </c>
      <c r="U221" s="173">
        <v>0</v>
      </c>
      <c r="V221" s="173">
        <v>0</v>
      </c>
      <c r="W221" s="173">
        <v>0</v>
      </c>
      <c r="X221" s="141">
        <f t="shared" si="18"/>
        <v>0</v>
      </c>
      <c r="Y221" s="158">
        <f t="shared" si="19"/>
        <v>10</v>
      </c>
      <c r="Z221" s="159">
        <f t="shared" si="21"/>
        <v>2986.3820000000087</v>
      </c>
      <c r="AA221" s="159">
        <f t="shared" si="22"/>
        <v>5972.6026799999936</v>
      </c>
      <c r="AB221" s="159">
        <f t="shared" si="23"/>
        <v>8958.9040199999745</v>
      </c>
      <c r="AC221" s="160">
        <f t="shared" si="20"/>
        <v>300</v>
      </c>
    </row>
    <row r="222" spans="1:29" s="173" customFormat="1" ht="15.75" customHeight="1" x14ac:dyDescent="0.2">
      <c r="A222" s="173">
        <v>220</v>
      </c>
      <c r="B222" s="176">
        <v>45511</v>
      </c>
      <c r="C222" s="177">
        <v>2024</v>
      </c>
      <c r="D222" s="178" t="s">
        <v>121</v>
      </c>
      <c r="E222" s="177">
        <v>7</v>
      </c>
      <c r="F222" s="171"/>
      <c r="G222" s="171"/>
      <c r="H222" s="171"/>
      <c r="J222" s="173">
        <v>0</v>
      </c>
      <c r="L222" s="173">
        <v>0</v>
      </c>
      <c r="M222" s="173">
        <v>0</v>
      </c>
      <c r="N222" s="153"/>
      <c r="O222" s="173">
        <v>0</v>
      </c>
      <c r="P222" s="173">
        <v>0</v>
      </c>
      <c r="Q222" s="173">
        <v>0</v>
      </c>
      <c r="R222" s="153"/>
      <c r="S222" s="173">
        <v>10</v>
      </c>
      <c r="T222" s="173">
        <v>0</v>
      </c>
      <c r="U222" s="173">
        <v>0</v>
      </c>
      <c r="V222" s="173">
        <v>0</v>
      </c>
      <c r="W222" s="173">
        <v>0</v>
      </c>
      <c r="X222" s="141">
        <f t="shared" si="18"/>
        <v>0</v>
      </c>
      <c r="Y222" s="158">
        <f t="shared" si="19"/>
        <v>10</v>
      </c>
      <c r="Z222" s="159">
        <f t="shared" si="21"/>
        <v>3000.0810000000088</v>
      </c>
      <c r="AA222" s="159">
        <f t="shared" si="22"/>
        <v>5999.9999399999933</v>
      </c>
      <c r="AB222" s="159">
        <f t="shared" si="23"/>
        <v>8999.999909999975</v>
      </c>
      <c r="AC222" s="160">
        <f t="shared" si="20"/>
        <v>300</v>
      </c>
    </row>
    <row r="223" spans="1:29" s="173" customFormat="1" ht="15.75" customHeight="1" x14ac:dyDescent="0.2">
      <c r="A223" s="173">
        <v>221</v>
      </c>
      <c r="B223" s="176">
        <v>45512</v>
      </c>
      <c r="C223" s="177">
        <v>2024</v>
      </c>
      <c r="D223" s="178" t="s">
        <v>121</v>
      </c>
      <c r="E223" s="177">
        <v>8</v>
      </c>
      <c r="F223" s="171"/>
      <c r="G223" s="171"/>
      <c r="H223" s="171"/>
      <c r="J223" s="173">
        <v>0</v>
      </c>
      <c r="L223" s="173">
        <v>0</v>
      </c>
      <c r="M223" s="173">
        <v>0</v>
      </c>
      <c r="N223" s="153"/>
      <c r="O223" s="173">
        <v>0</v>
      </c>
      <c r="P223" s="173">
        <v>0</v>
      </c>
      <c r="Q223" s="173">
        <v>0</v>
      </c>
      <c r="R223" s="153"/>
      <c r="S223" s="173">
        <v>10</v>
      </c>
      <c r="T223" s="173">
        <v>0</v>
      </c>
      <c r="U223" s="173">
        <v>0</v>
      </c>
      <c r="V223" s="173">
        <v>0</v>
      </c>
      <c r="W223" s="173">
        <v>0</v>
      </c>
      <c r="X223" s="141">
        <f t="shared" si="18"/>
        <v>0</v>
      </c>
      <c r="Y223" s="158">
        <f t="shared" si="19"/>
        <v>10</v>
      </c>
      <c r="Z223" s="159">
        <f t="shared" si="21"/>
        <v>3013.7800000000088</v>
      </c>
      <c r="AA223" s="159">
        <f t="shared" si="22"/>
        <v>6027.3971999999931</v>
      </c>
      <c r="AB223" s="159">
        <f t="shared" si="23"/>
        <v>9041.0957999999755</v>
      </c>
      <c r="AC223" s="160">
        <f t="shared" si="20"/>
        <v>300</v>
      </c>
    </row>
    <row r="224" spans="1:29" s="173" customFormat="1" ht="15.75" customHeight="1" x14ac:dyDescent="0.2">
      <c r="A224" s="173">
        <v>222</v>
      </c>
      <c r="B224" s="176">
        <v>45513</v>
      </c>
      <c r="C224" s="177">
        <v>2024</v>
      </c>
      <c r="D224" s="178" t="s">
        <v>121</v>
      </c>
      <c r="E224" s="177">
        <v>9</v>
      </c>
      <c r="F224" s="171"/>
      <c r="G224" s="171"/>
      <c r="H224" s="171"/>
      <c r="J224" s="173">
        <v>0</v>
      </c>
      <c r="L224" s="173">
        <v>0</v>
      </c>
      <c r="M224" s="173">
        <v>0</v>
      </c>
      <c r="N224" s="153"/>
      <c r="O224" s="173">
        <v>0</v>
      </c>
      <c r="P224" s="173">
        <v>0</v>
      </c>
      <c r="Q224" s="173">
        <v>0</v>
      </c>
      <c r="R224" s="153"/>
      <c r="S224" s="173">
        <v>10</v>
      </c>
      <c r="T224" s="173">
        <v>0</v>
      </c>
      <c r="U224" s="173">
        <v>0</v>
      </c>
      <c r="V224" s="173">
        <v>0</v>
      </c>
      <c r="W224" s="173">
        <v>0</v>
      </c>
      <c r="X224" s="141">
        <f t="shared" si="18"/>
        <v>0</v>
      </c>
      <c r="Y224" s="158">
        <f t="shared" si="19"/>
        <v>10</v>
      </c>
      <c r="Z224" s="159">
        <f t="shared" si="21"/>
        <v>3027.4790000000089</v>
      </c>
      <c r="AA224" s="159">
        <f t="shared" si="22"/>
        <v>6054.7944599999928</v>
      </c>
      <c r="AB224" s="159">
        <f t="shared" si="23"/>
        <v>9082.191689999976</v>
      </c>
      <c r="AC224" s="160">
        <f t="shared" si="20"/>
        <v>300</v>
      </c>
    </row>
    <row r="225" spans="1:29" s="173" customFormat="1" ht="15.75" customHeight="1" x14ac:dyDescent="0.2">
      <c r="A225" s="173">
        <v>223</v>
      </c>
      <c r="B225" s="176">
        <v>45514</v>
      </c>
      <c r="C225" s="177">
        <v>2024</v>
      </c>
      <c r="D225" s="178" t="s">
        <v>121</v>
      </c>
      <c r="E225" s="177">
        <v>10</v>
      </c>
      <c r="F225" s="171"/>
      <c r="G225" s="171"/>
      <c r="H225" s="171"/>
      <c r="J225" s="173">
        <v>0</v>
      </c>
      <c r="L225" s="173">
        <v>0</v>
      </c>
      <c r="M225" s="173">
        <v>0</v>
      </c>
      <c r="N225" s="153"/>
      <c r="O225" s="173">
        <v>0</v>
      </c>
      <c r="P225" s="173">
        <v>0</v>
      </c>
      <c r="Q225" s="173">
        <v>0</v>
      </c>
      <c r="R225" s="153"/>
      <c r="S225" s="173">
        <v>10</v>
      </c>
      <c r="T225" s="173">
        <v>0</v>
      </c>
      <c r="U225" s="173">
        <v>0</v>
      </c>
      <c r="V225" s="173">
        <v>0</v>
      </c>
      <c r="W225" s="173">
        <v>0</v>
      </c>
      <c r="X225" s="141">
        <f t="shared" si="18"/>
        <v>0</v>
      </c>
      <c r="Y225" s="158">
        <f t="shared" si="19"/>
        <v>10</v>
      </c>
      <c r="Z225" s="159">
        <f t="shared" si="21"/>
        <v>3041.178000000009</v>
      </c>
      <c r="AA225" s="159">
        <f t="shared" si="22"/>
        <v>6082.1917199999925</v>
      </c>
      <c r="AB225" s="159">
        <f t="shared" si="23"/>
        <v>9123.2875799999765</v>
      </c>
      <c r="AC225" s="160">
        <f t="shared" si="20"/>
        <v>300</v>
      </c>
    </row>
    <row r="226" spans="1:29" s="173" customFormat="1" ht="15.75" customHeight="1" x14ac:dyDescent="0.2">
      <c r="A226" s="173">
        <v>224</v>
      </c>
      <c r="B226" s="176">
        <v>45515</v>
      </c>
      <c r="C226" s="177">
        <v>2024</v>
      </c>
      <c r="D226" s="178" t="s">
        <v>121</v>
      </c>
      <c r="E226" s="177">
        <v>11</v>
      </c>
      <c r="F226" s="171"/>
      <c r="G226" s="171"/>
      <c r="H226" s="171"/>
      <c r="J226" s="173">
        <v>0</v>
      </c>
      <c r="L226" s="173">
        <v>0</v>
      </c>
      <c r="M226" s="173">
        <v>0</v>
      </c>
      <c r="N226" s="153"/>
      <c r="O226" s="173">
        <v>0</v>
      </c>
      <c r="P226" s="173">
        <v>0</v>
      </c>
      <c r="Q226" s="173">
        <v>0</v>
      </c>
      <c r="R226" s="153"/>
      <c r="S226" s="173">
        <v>10</v>
      </c>
      <c r="T226" s="173">
        <v>0</v>
      </c>
      <c r="U226" s="173">
        <v>0</v>
      </c>
      <c r="V226" s="173">
        <v>0</v>
      </c>
      <c r="W226" s="173">
        <v>0</v>
      </c>
      <c r="X226" s="141">
        <f t="shared" si="18"/>
        <v>0</v>
      </c>
      <c r="Y226" s="158">
        <f t="shared" si="19"/>
        <v>10</v>
      </c>
      <c r="Z226" s="159">
        <f t="shared" si="21"/>
        <v>3054.877000000009</v>
      </c>
      <c r="AA226" s="159">
        <f t="shared" si="22"/>
        <v>6109.5889799999923</v>
      </c>
      <c r="AB226" s="159">
        <f t="shared" si="23"/>
        <v>9164.383469999977</v>
      </c>
      <c r="AC226" s="160">
        <f t="shared" si="20"/>
        <v>300</v>
      </c>
    </row>
    <row r="227" spans="1:29" s="173" customFormat="1" ht="15.75" customHeight="1" x14ac:dyDescent="0.2">
      <c r="A227" s="173">
        <v>225</v>
      </c>
      <c r="B227" s="176">
        <v>45516</v>
      </c>
      <c r="C227" s="177">
        <v>2024</v>
      </c>
      <c r="D227" s="178" t="s">
        <v>121</v>
      </c>
      <c r="E227" s="177">
        <v>12</v>
      </c>
      <c r="F227" s="171"/>
      <c r="G227" s="171"/>
      <c r="H227" s="171"/>
      <c r="J227" s="173">
        <v>0</v>
      </c>
      <c r="L227" s="173">
        <v>0</v>
      </c>
      <c r="M227" s="173">
        <v>0</v>
      </c>
      <c r="N227" s="153"/>
      <c r="O227" s="173">
        <v>0</v>
      </c>
      <c r="P227" s="173">
        <v>0</v>
      </c>
      <c r="Q227" s="173">
        <v>0</v>
      </c>
      <c r="R227" s="153"/>
      <c r="S227" s="173">
        <v>10</v>
      </c>
      <c r="T227" s="173">
        <v>0</v>
      </c>
      <c r="U227" s="173">
        <v>0</v>
      </c>
      <c r="V227" s="173">
        <v>0</v>
      </c>
      <c r="W227" s="173">
        <v>0</v>
      </c>
      <c r="X227" s="141">
        <f t="shared" si="18"/>
        <v>0</v>
      </c>
      <c r="Y227" s="158">
        <f t="shared" si="19"/>
        <v>10</v>
      </c>
      <c r="Z227" s="159">
        <f t="shared" si="21"/>
        <v>3068.5760000000091</v>
      </c>
      <c r="AA227" s="159">
        <f t="shared" si="22"/>
        <v>6136.986239999992</v>
      </c>
      <c r="AB227" s="159">
        <f t="shared" si="23"/>
        <v>9205.4793599999775</v>
      </c>
      <c r="AC227" s="160">
        <f t="shared" si="20"/>
        <v>300</v>
      </c>
    </row>
    <row r="228" spans="1:29" s="173" customFormat="1" ht="15.75" customHeight="1" x14ac:dyDescent="0.2">
      <c r="A228" s="173">
        <v>226</v>
      </c>
      <c r="B228" s="176">
        <v>45517</v>
      </c>
      <c r="C228" s="177">
        <v>2024</v>
      </c>
      <c r="D228" s="178" t="s">
        <v>121</v>
      </c>
      <c r="E228" s="177">
        <v>13</v>
      </c>
      <c r="F228" s="171"/>
      <c r="G228" s="171"/>
      <c r="H228" s="171"/>
      <c r="J228" s="173">
        <v>0</v>
      </c>
      <c r="L228" s="173">
        <v>0</v>
      </c>
      <c r="M228" s="173">
        <v>0</v>
      </c>
      <c r="N228" s="153"/>
      <c r="O228" s="173">
        <v>0</v>
      </c>
      <c r="P228" s="173">
        <v>0</v>
      </c>
      <c r="Q228" s="173">
        <v>0</v>
      </c>
      <c r="R228" s="153"/>
      <c r="S228" s="173">
        <v>10</v>
      </c>
      <c r="T228" s="173">
        <v>0</v>
      </c>
      <c r="U228" s="173">
        <v>0</v>
      </c>
      <c r="V228" s="173">
        <v>0</v>
      </c>
      <c r="W228" s="173">
        <v>0</v>
      </c>
      <c r="X228" s="141">
        <f t="shared" si="18"/>
        <v>0</v>
      </c>
      <c r="Y228" s="158">
        <f t="shared" si="19"/>
        <v>10</v>
      </c>
      <c r="Z228" s="159">
        <f t="shared" si="21"/>
        <v>3082.2750000000092</v>
      </c>
      <c r="AA228" s="159">
        <f t="shared" si="22"/>
        <v>6164.3834999999917</v>
      </c>
      <c r="AB228" s="159">
        <f t="shared" si="23"/>
        <v>9246.575249999978</v>
      </c>
      <c r="AC228" s="160">
        <f t="shared" si="20"/>
        <v>300</v>
      </c>
    </row>
    <row r="229" spans="1:29" s="173" customFormat="1" ht="15.75" customHeight="1" x14ac:dyDescent="0.2">
      <c r="A229" s="173">
        <v>227</v>
      </c>
      <c r="B229" s="176">
        <v>45518</v>
      </c>
      <c r="C229" s="177">
        <v>2024</v>
      </c>
      <c r="D229" s="178" t="s">
        <v>121</v>
      </c>
      <c r="E229" s="177">
        <v>14</v>
      </c>
      <c r="F229" s="171"/>
      <c r="G229" s="171"/>
      <c r="H229" s="171"/>
      <c r="J229" s="173">
        <v>0</v>
      </c>
      <c r="L229" s="173">
        <v>0</v>
      </c>
      <c r="M229" s="173">
        <v>0</v>
      </c>
      <c r="N229" s="153"/>
      <c r="O229" s="173">
        <v>0</v>
      </c>
      <c r="P229" s="173">
        <v>0</v>
      </c>
      <c r="Q229" s="173">
        <v>0</v>
      </c>
      <c r="R229" s="153"/>
      <c r="S229" s="173">
        <v>10</v>
      </c>
      <c r="T229" s="173">
        <v>0</v>
      </c>
      <c r="U229" s="173">
        <v>0</v>
      </c>
      <c r="V229" s="173">
        <v>0</v>
      </c>
      <c r="W229" s="173">
        <v>0</v>
      </c>
      <c r="X229" s="141">
        <f t="shared" si="18"/>
        <v>0</v>
      </c>
      <c r="Y229" s="158">
        <f t="shared" si="19"/>
        <v>10</v>
      </c>
      <c r="Z229" s="159">
        <f t="shared" si="21"/>
        <v>3095.9740000000093</v>
      </c>
      <c r="AA229" s="159">
        <f t="shared" si="22"/>
        <v>6191.7807599999915</v>
      </c>
      <c r="AB229" s="159">
        <f t="shared" si="23"/>
        <v>9287.6711399999785</v>
      </c>
      <c r="AC229" s="160">
        <f t="shared" si="20"/>
        <v>300</v>
      </c>
    </row>
    <row r="230" spans="1:29" s="173" customFormat="1" ht="15.75" customHeight="1" x14ac:dyDescent="0.2">
      <c r="A230" s="173">
        <v>228</v>
      </c>
      <c r="B230" s="176">
        <v>45519</v>
      </c>
      <c r="C230" s="177">
        <v>2024</v>
      </c>
      <c r="D230" s="178" t="s">
        <v>121</v>
      </c>
      <c r="E230" s="177">
        <v>15</v>
      </c>
      <c r="F230" s="171"/>
      <c r="G230" s="171"/>
      <c r="H230" s="171"/>
      <c r="J230" s="173">
        <v>0</v>
      </c>
      <c r="L230" s="173">
        <v>0</v>
      </c>
      <c r="M230" s="173">
        <v>0</v>
      </c>
      <c r="N230" s="153"/>
      <c r="O230" s="173">
        <v>0</v>
      </c>
      <c r="P230" s="173">
        <v>0</v>
      </c>
      <c r="Q230" s="173">
        <v>0</v>
      </c>
      <c r="R230" s="153"/>
      <c r="S230" s="173">
        <v>10</v>
      </c>
      <c r="T230" s="173">
        <v>0</v>
      </c>
      <c r="U230" s="173">
        <v>0</v>
      </c>
      <c r="V230" s="173">
        <v>0</v>
      </c>
      <c r="W230" s="173">
        <v>0</v>
      </c>
      <c r="X230" s="141">
        <f t="shared" si="18"/>
        <v>0</v>
      </c>
      <c r="Y230" s="158">
        <f t="shared" si="19"/>
        <v>10</v>
      </c>
      <c r="Z230" s="159">
        <f t="shared" si="21"/>
        <v>3109.6730000000093</v>
      </c>
      <c r="AA230" s="159">
        <f t="shared" si="22"/>
        <v>6219.1780199999912</v>
      </c>
      <c r="AB230" s="159">
        <f t="shared" si="23"/>
        <v>9328.7670299999791</v>
      </c>
      <c r="AC230" s="160">
        <f t="shared" si="20"/>
        <v>300</v>
      </c>
    </row>
    <row r="231" spans="1:29" s="173" customFormat="1" ht="15.75" customHeight="1" x14ac:dyDescent="0.2">
      <c r="A231" s="173">
        <v>229</v>
      </c>
      <c r="B231" s="176">
        <v>45520</v>
      </c>
      <c r="C231" s="177">
        <v>2024</v>
      </c>
      <c r="D231" s="178" t="s">
        <v>121</v>
      </c>
      <c r="E231" s="177">
        <v>16</v>
      </c>
      <c r="F231" s="171"/>
      <c r="G231" s="171"/>
      <c r="H231" s="171"/>
      <c r="J231" s="173">
        <v>0</v>
      </c>
      <c r="L231" s="173">
        <v>0</v>
      </c>
      <c r="M231" s="173">
        <v>0</v>
      </c>
      <c r="N231" s="153"/>
      <c r="O231" s="173">
        <v>0</v>
      </c>
      <c r="P231" s="173">
        <v>0</v>
      </c>
      <c r="Q231" s="173">
        <v>0</v>
      </c>
      <c r="R231" s="153"/>
      <c r="S231" s="173">
        <v>10</v>
      </c>
      <c r="T231" s="173">
        <v>0</v>
      </c>
      <c r="U231" s="173">
        <v>0</v>
      </c>
      <c r="V231" s="173">
        <v>0</v>
      </c>
      <c r="W231" s="173">
        <v>0</v>
      </c>
      <c r="X231" s="141">
        <f t="shared" si="18"/>
        <v>0</v>
      </c>
      <c r="Y231" s="158">
        <f t="shared" si="19"/>
        <v>10</v>
      </c>
      <c r="Z231" s="159">
        <f t="shared" si="21"/>
        <v>3123.3720000000094</v>
      </c>
      <c r="AA231" s="159">
        <f t="shared" si="22"/>
        <v>6246.5752799999909</v>
      </c>
      <c r="AB231" s="159">
        <f t="shared" si="23"/>
        <v>9369.8629199999796</v>
      </c>
      <c r="AC231" s="160">
        <f t="shared" si="20"/>
        <v>300</v>
      </c>
    </row>
    <row r="232" spans="1:29" s="173" customFormat="1" ht="15.75" customHeight="1" x14ac:dyDescent="0.2">
      <c r="A232" s="173">
        <v>230</v>
      </c>
      <c r="B232" s="176">
        <v>45521</v>
      </c>
      <c r="C232" s="177">
        <v>2024</v>
      </c>
      <c r="D232" s="178" t="s">
        <v>121</v>
      </c>
      <c r="E232" s="177">
        <v>17</v>
      </c>
      <c r="F232" s="171"/>
      <c r="G232" s="171"/>
      <c r="H232" s="171"/>
      <c r="J232" s="173">
        <v>0</v>
      </c>
      <c r="L232" s="173">
        <v>0</v>
      </c>
      <c r="M232" s="173">
        <v>0</v>
      </c>
      <c r="N232" s="153"/>
      <c r="O232" s="173">
        <v>0</v>
      </c>
      <c r="P232" s="173">
        <v>0</v>
      </c>
      <c r="Q232" s="173">
        <v>0</v>
      </c>
      <c r="R232" s="153"/>
      <c r="S232" s="173">
        <v>10</v>
      </c>
      <c r="T232" s="173">
        <v>0</v>
      </c>
      <c r="U232" s="173">
        <v>0</v>
      </c>
      <c r="V232" s="173">
        <v>0</v>
      </c>
      <c r="W232" s="173">
        <v>0</v>
      </c>
      <c r="X232" s="141">
        <f t="shared" si="18"/>
        <v>0</v>
      </c>
      <c r="Y232" s="158">
        <f t="shared" si="19"/>
        <v>10</v>
      </c>
      <c r="Z232" s="159">
        <f t="shared" si="21"/>
        <v>3137.0710000000095</v>
      </c>
      <c r="AA232" s="159">
        <f t="shared" si="22"/>
        <v>6273.9725399999907</v>
      </c>
      <c r="AB232" s="159">
        <f t="shared" si="23"/>
        <v>9410.9588099999801</v>
      </c>
      <c r="AC232" s="160">
        <f t="shared" si="20"/>
        <v>300</v>
      </c>
    </row>
    <row r="233" spans="1:29" s="173" customFormat="1" ht="15.75" customHeight="1" x14ac:dyDescent="0.2">
      <c r="A233" s="173">
        <v>231</v>
      </c>
      <c r="B233" s="176">
        <v>45522</v>
      </c>
      <c r="C233" s="177">
        <v>2024</v>
      </c>
      <c r="D233" s="178" t="s">
        <v>121</v>
      </c>
      <c r="E233" s="177">
        <v>18</v>
      </c>
      <c r="F233" s="171"/>
      <c r="G233" s="171"/>
      <c r="H233" s="171"/>
      <c r="J233" s="173">
        <v>0</v>
      </c>
      <c r="L233" s="173">
        <v>0</v>
      </c>
      <c r="M233" s="173">
        <v>0</v>
      </c>
      <c r="N233" s="153"/>
      <c r="O233" s="173">
        <v>0</v>
      </c>
      <c r="P233" s="173">
        <v>0</v>
      </c>
      <c r="Q233" s="173">
        <v>0</v>
      </c>
      <c r="R233" s="153"/>
      <c r="S233" s="173">
        <v>10</v>
      </c>
      <c r="T233" s="173">
        <v>0</v>
      </c>
      <c r="U233" s="173">
        <v>0</v>
      </c>
      <c r="V233" s="173">
        <v>0</v>
      </c>
      <c r="W233" s="173">
        <v>0</v>
      </c>
      <c r="X233" s="141">
        <f t="shared" si="18"/>
        <v>0</v>
      </c>
      <c r="Y233" s="158">
        <f t="shared" si="19"/>
        <v>10</v>
      </c>
      <c r="Z233" s="159">
        <f t="shared" si="21"/>
        <v>3150.7700000000095</v>
      </c>
      <c r="AA233" s="159">
        <f t="shared" si="22"/>
        <v>6301.3697999999904</v>
      </c>
      <c r="AB233" s="159">
        <f t="shared" si="23"/>
        <v>9452.0546999999806</v>
      </c>
      <c r="AC233" s="160">
        <f t="shared" si="20"/>
        <v>300</v>
      </c>
    </row>
    <row r="234" spans="1:29" s="173" customFormat="1" ht="15.75" customHeight="1" x14ac:dyDescent="0.2">
      <c r="A234" s="173">
        <v>232</v>
      </c>
      <c r="B234" s="176">
        <v>45523</v>
      </c>
      <c r="C234" s="177">
        <v>2024</v>
      </c>
      <c r="D234" s="178" t="s">
        <v>121</v>
      </c>
      <c r="E234" s="177">
        <v>19</v>
      </c>
      <c r="F234" s="171"/>
      <c r="G234" s="171"/>
      <c r="H234" s="171"/>
      <c r="J234" s="173">
        <v>0</v>
      </c>
      <c r="L234" s="173">
        <v>0</v>
      </c>
      <c r="M234" s="173">
        <v>0</v>
      </c>
      <c r="N234" s="153"/>
      <c r="O234" s="173">
        <v>0</v>
      </c>
      <c r="P234" s="173">
        <v>0</v>
      </c>
      <c r="Q234" s="173">
        <v>0</v>
      </c>
      <c r="R234" s="153"/>
      <c r="S234" s="173">
        <v>10</v>
      </c>
      <c r="T234" s="173">
        <v>0</v>
      </c>
      <c r="U234" s="173">
        <v>0</v>
      </c>
      <c r="V234" s="173">
        <v>0</v>
      </c>
      <c r="W234" s="173">
        <v>0</v>
      </c>
      <c r="X234" s="141">
        <f t="shared" si="18"/>
        <v>0</v>
      </c>
      <c r="Y234" s="158">
        <f t="shared" si="19"/>
        <v>10</v>
      </c>
      <c r="Z234" s="159">
        <f t="shared" si="21"/>
        <v>3164.4690000000096</v>
      </c>
      <c r="AA234" s="159">
        <f t="shared" si="22"/>
        <v>6328.7670599999901</v>
      </c>
      <c r="AB234" s="159">
        <f t="shared" si="23"/>
        <v>9493.1505899999811</v>
      </c>
      <c r="AC234" s="160">
        <f t="shared" si="20"/>
        <v>300</v>
      </c>
    </row>
    <row r="235" spans="1:29" s="173" customFormat="1" ht="15.75" customHeight="1" x14ac:dyDescent="0.2">
      <c r="A235" s="173">
        <v>233</v>
      </c>
      <c r="B235" s="176">
        <v>45524</v>
      </c>
      <c r="C235" s="177">
        <v>2024</v>
      </c>
      <c r="D235" s="178" t="s">
        <v>121</v>
      </c>
      <c r="E235" s="177">
        <v>20</v>
      </c>
      <c r="F235" s="171"/>
      <c r="G235" s="171"/>
      <c r="H235" s="171"/>
      <c r="J235" s="173">
        <v>0</v>
      </c>
      <c r="L235" s="173">
        <v>0</v>
      </c>
      <c r="M235" s="173">
        <v>0</v>
      </c>
      <c r="N235" s="153"/>
      <c r="O235" s="173">
        <v>0</v>
      </c>
      <c r="P235" s="173">
        <v>0</v>
      </c>
      <c r="Q235" s="173">
        <v>0</v>
      </c>
      <c r="R235" s="153"/>
      <c r="S235" s="173">
        <v>10</v>
      </c>
      <c r="T235" s="173">
        <v>0</v>
      </c>
      <c r="U235" s="173">
        <v>0</v>
      </c>
      <c r="V235" s="173">
        <v>0</v>
      </c>
      <c r="W235" s="173">
        <v>0</v>
      </c>
      <c r="X235" s="141">
        <f t="shared" si="18"/>
        <v>0</v>
      </c>
      <c r="Y235" s="158">
        <f t="shared" si="19"/>
        <v>10</v>
      </c>
      <c r="Z235" s="159">
        <f t="shared" si="21"/>
        <v>3178.1680000000097</v>
      </c>
      <c r="AA235" s="159">
        <f t="shared" si="22"/>
        <v>6356.1643199999899</v>
      </c>
      <c r="AB235" s="159">
        <f t="shared" si="23"/>
        <v>9534.2464799999816</v>
      </c>
      <c r="AC235" s="160">
        <f t="shared" si="20"/>
        <v>300</v>
      </c>
    </row>
    <row r="236" spans="1:29" s="173" customFormat="1" ht="15.75" customHeight="1" x14ac:dyDescent="0.2">
      <c r="A236" s="173">
        <v>234</v>
      </c>
      <c r="B236" s="176">
        <v>45525</v>
      </c>
      <c r="C236" s="177">
        <v>2024</v>
      </c>
      <c r="D236" s="178" t="s">
        <v>121</v>
      </c>
      <c r="E236" s="177">
        <v>21</v>
      </c>
      <c r="F236" s="171"/>
      <c r="G236" s="171"/>
      <c r="H236" s="171"/>
      <c r="J236" s="173">
        <v>0</v>
      </c>
      <c r="L236" s="173">
        <v>0</v>
      </c>
      <c r="M236" s="173">
        <v>0</v>
      </c>
      <c r="N236" s="153"/>
      <c r="O236" s="173">
        <v>0</v>
      </c>
      <c r="P236" s="173">
        <v>0</v>
      </c>
      <c r="Q236" s="173">
        <v>0</v>
      </c>
      <c r="R236" s="153"/>
      <c r="S236" s="173">
        <v>10</v>
      </c>
      <c r="T236" s="173">
        <v>0</v>
      </c>
      <c r="U236" s="173">
        <v>0</v>
      </c>
      <c r="V236" s="173">
        <v>0</v>
      </c>
      <c r="W236" s="173">
        <v>0</v>
      </c>
      <c r="X236" s="141">
        <f t="shared" si="18"/>
        <v>0</v>
      </c>
      <c r="Y236" s="158">
        <f t="shared" si="19"/>
        <v>10</v>
      </c>
      <c r="Z236" s="159">
        <f t="shared" si="21"/>
        <v>3191.8670000000097</v>
      </c>
      <c r="AA236" s="159">
        <f t="shared" si="22"/>
        <v>6383.5615799999896</v>
      </c>
      <c r="AB236" s="159">
        <f t="shared" si="23"/>
        <v>9575.3423699999821</v>
      </c>
      <c r="AC236" s="160">
        <f t="shared" si="20"/>
        <v>300</v>
      </c>
    </row>
    <row r="237" spans="1:29" s="173" customFormat="1" ht="15.75" customHeight="1" x14ac:dyDescent="0.2">
      <c r="A237" s="173">
        <v>235</v>
      </c>
      <c r="B237" s="176">
        <v>45526</v>
      </c>
      <c r="C237" s="177">
        <v>2024</v>
      </c>
      <c r="D237" s="178" t="s">
        <v>121</v>
      </c>
      <c r="E237" s="177">
        <v>22</v>
      </c>
      <c r="F237" s="171"/>
      <c r="G237" s="171"/>
      <c r="H237" s="171"/>
      <c r="J237" s="173">
        <v>0</v>
      </c>
      <c r="L237" s="173">
        <v>0</v>
      </c>
      <c r="M237" s="173">
        <v>0</v>
      </c>
      <c r="N237" s="153"/>
      <c r="O237" s="173">
        <v>0</v>
      </c>
      <c r="P237" s="173">
        <v>0</v>
      </c>
      <c r="Q237" s="173">
        <v>0</v>
      </c>
      <c r="R237" s="153"/>
      <c r="S237" s="173">
        <v>10</v>
      </c>
      <c r="T237" s="173">
        <v>0</v>
      </c>
      <c r="U237" s="173">
        <v>0</v>
      </c>
      <c r="V237" s="173">
        <v>0</v>
      </c>
      <c r="W237" s="173">
        <v>0</v>
      </c>
      <c r="X237" s="141">
        <f t="shared" si="18"/>
        <v>0</v>
      </c>
      <c r="Y237" s="158">
        <f t="shared" si="19"/>
        <v>10</v>
      </c>
      <c r="Z237" s="159">
        <f t="shared" si="21"/>
        <v>3205.5660000000098</v>
      </c>
      <c r="AA237" s="159">
        <f t="shared" si="22"/>
        <v>6410.9588399999893</v>
      </c>
      <c r="AB237" s="159">
        <f t="shared" si="23"/>
        <v>9616.4382599999826</v>
      </c>
      <c r="AC237" s="160">
        <f t="shared" si="20"/>
        <v>300</v>
      </c>
    </row>
    <row r="238" spans="1:29" s="173" customFormat="1" ht="15.75" customHeight="1" x14ac:dyDescent="0.2">
      <c r="A238" s="173">
        <v>236</v>
      </c>
      <c r="B238" s="176">
        <v>45527</v>
      </c>
      <c r="C238" s="177">
        <v>2024</v>
      </c>
      <c r="D238" s="178" t="s">
        <v>121</v>
      </c>
      <c r="E238" s="177">
        <v>23</v>
      </c>
      <c r="F238" s="171"/>
      <c r="G238" s="171"/>
      <c r="H238" s="171"/>
      <c r="J238" s="173">
        <v>0</v>
      </c>
      <c r="L238" s="173">
        <v>0</v>
      </c>
      <c r="M238" s="173">
        <v>0</v>
      </c>
      <c r="N238" s="153"/>
      <c r="O238" s="173">
        <v>0</v>
      </c>
      <c r="P238" s="173">
        <v>0</v>
      </c>
      <c r="Q238" s="173">
        <v>0</v>
      </c>
      <c r="R238" s="153"/>
      <c r="S238" s="173">
        <v>10</v>
      </c>
      <c r="T238" s="173">
        <v>0</v>
      </c>
      <c r="U238" s="173">
        <v>0</v>
      </c>
      <c r="V238" s="173">
        <v>0</v>
      </c>
      <c r="W238" s="173">
        <v>0</v>
      </c>
      <c r="X238" s="141">
        <f t="shared" si="18"/>
        <v>0</v>
      </c>
      <c r="Y238" s="158">
        <f t="shared" si="19"/>
        <v>10</v>
      </c>
      <c r="Z238" s="159">
        <f t="shared" si="21"/>
        <v>3219.2650000000099</v>
      </c>
      <c r="AA238" s="159">
        <f t="shared" si="22"/>
        <v>6438.3560999999891</v>
      </c>
      <c r="AB238" s="159">
        <f t="shared" si="23"/>
        <v>9657.5341499999831</v>
      </c>
      <c r="AC238" s="160">
        <f t="shared" si="20"/>
        <v>300</v>
      </c>
    </row>
    <row r="239" spans="1:29" s="173" customFormat="1" ht="15.75" customHeight="1" x14ac:dyDescent="0.2">
      <c r="A239" s="173">
        <v>237</v>
      </c>
      <c r="B239" s="176">
        <v>45528</v>
      </c>
      <c r="C239" s="177">
        <v>2024</v>
      </c>
      <c r="D239" s="178" t="s">
        <v>121</v>
      </c>
      <c r="E239" s="177">
        <v>24</v>
      </c>
      <c r="F239" s="171"/>
      <c r="G239" s="171"/>
      <c r="H239" s="171"/>
      <c r="J239" s="173">
        <v>0</v>
      </c>
      <c r="L239" s="173">
        <v>0</v>
      </c>
      <c r="M239" s="173">
        <v>0</v>
      </c>
      <c r="N239" s="153"/>
      <c r="O239" s="173">
        <v>0</v>
      </c>
      <c r="P239" s="173">
        <v>0</v>
      </c>
      <c r="Q239" s="173">
        <v>0</v>
      </c>
      <c r="R239" s="153"/>
      <c r="S239" s="173">
        <v>10</v>
      </c>
      <c r="T239" s="173">
        <v>0</v>
      </c>
      <c r="U239" s="173">
        <v>0</v>
      </c>
      <c r="V239" s="173">
        <v>0</v>
      </c>
      <c r="W239" s="173">
        <v>0</v>
      </c>
      <c r="X239" s="141">
        <f t="shared" si="18"/>
        <v>0</v>
      </c>
      <c r="Y239" s="158">
        <f t="shared" si="19"/>
        <v>10</v>
      </c>
      <c r="Z239" s="159">
        <f t="shared" si="21"/>
        <v>3232.9640000000099</v>
      </c>
      <c r="AA239" s="159">
        <f t="shared" si="22"/>
        <v>6465.7533599999888</v>
      </c>
      <c r="AB239" s="159">
        <f t="shared" si="23"/>
        <v>9698.6300399999836</v>
      </c>
      <c r="AC239" s="160">
        <f t="shared" si="20"/>
        <v>300</v>
      </c>
    </row>
    <row r="240" spans="1:29" s="173" customFormat="1" ht="15.75" customHeight="1" x14ac:dyDescent="0.2">
      <c r="A240" s="173">
        <v>238</v>
      </c>
      <c r="B240" s="176">
        <v>45529</v>
      </c>
      <c r="C240" s="177">
        <v>2024</v>
      </c>
      <c r="D240" s="178" t="s">
        <v>121</v>
      </c>
      <c r="E240" s="177">
        <v>25</v>
      </c>
      <c r="F240" s="171"/>
      <c r="G240" s="171"/>
      <c r="H240" s="171"/>
      <c r="J240" s="173">
        <v>0</v>
      </c>
      <c r="L240" s="173">
        <v>0</v>
      </c>
      <c r="M240" s="173">
        <v>0</v>
      </c>
      <c r="N240" s="153"/>
      <c r="O240" s="173">
        <v>0</v>
      </c>
      <c r="P240" s="173">
        <v>0</v>
      </c>
      <c r="Q240" s="173">
        <v>0</v>
      </c>
      <c r="R240" s="153"/>
      <c r="S240" s="173">
        <v>10</v>
      </c>
      <c r="T240" s="173">
        <v>0</v>
      </c>
      <c r="U240" s="173">
        <v>0</v>
      </c>
      <c r="V240" s="173">
        <v>0</v>
      </c>
      <c r="W240" s="173">
        <v>0</v>
      </c>
      <c r="X240" s="141">
        <f t="shared" si="18"/>
        <v>0</v>
      </c>
      <c r="Y240" s="158">
        <f t="shared" si="19"/>
        <v>10</v>
      </c>
      <c r="Z240" s="159">
        <f t="shared" si="21"/>
        <v>3246.66300000001</v>
      </c>
      <c r="AA240" s="159">
        <f t="shared" si="22"/>
        <v>6493.1506199999885</v>
      </c>
      <c r="AB240" s="159">
        <f t="shared" si="23"/>
        <v>9739.7259299999841</v>
      </c>
      <c r="AC240" s="160">
        <f t="shared" si="20"/>
        <v>300</v>
      </c>
    </row>
    <row r="241" spans="1:29" s="173" customFormat="1" ht="15.75" customHeight="1" x14ac:dyDescent="0.2">
      <c r="A241" s="173">
        <v>239</v>
      </c>
      <c r="B241" s="176">
        <v>45530</v>
      </c>
      <c r="C241" s="177">
        <v>2024</v>
      </c>
      <c r="D241" s="178" t="s">
        <v>121</v>
      </c>
      <c r="E241" s="177">
        <v>26</v>
      </c>
      <c r="F241" s="171"/>
      <c r="G241" s="171"/>
      <c r="H241" s="171"/>
      <c r="J241" s="173">
        <v>0</v>
      </c>
      <c r="L241" s="173">
        <v>0</v>
      </c>
      <c r="M241" s="173">
        <v>0</v>
      </c>
      <c r="N241" s="153"/>
      <c r="O241" s="173">
        <v>0</v>
      </c>
      <c r="P241" s="173">
        <v>0</v>
      </c>
      <c r="Q241" s="173">
        <v>0</v>
      </c>
      <c r="R241" s="153"/>
      <c r="S241" s="173">
        <v>10</v>
      </c>
      <c r="T241" s="173">
        <v>0</v>
      </c>
      <c r="U241" s="173">
        <v>0</v>
      </c>
      <c r="V241" s="173">
        <v>0</v>
      </c>
      <c r="W241" s="173">
        <v>0</v>
      </c>
      <c r="X241" s="141">
        <f t="shared" si="18"/>
        <v>0</v>
      </c>
      <c r="Y241" s="158">
        <f t="shared" si="19"/>
        <v>10</v>
      </c>
      <c r="Z241" s="159">
        <f t="shared" si="21"/>
        <v>3260.3620000000101</v>
      </c>
      <c r="AA241" s="159">
        <f t="shared" si="22"/>
        <v>6520.5478799999883</v>
      </c>
      <c r="AB241" s="159">
        <f t="shared" si="23"/>
        <v>9780.8218199999847</v>
      </c>
      <c r="AC241" s="160">
        <f t="shared" si="20"/>
        <v>300</v>
      </c>
    </row>
    <row r="242" spans="1:29" s="173" customFormat="1" ht="15.75" customHeight="1" x14ac:dyDescent="0.2">
      <c r="A242" s="173">
        <v>240</v>
      </c>
      <c r="B242" s="176">
        <v>45531</v>
      </c>
      <c r="C242" s="177">
        <v>2024</v>
      </c>
      <c r="D242" s="178" t="s">
        <v>121</v>
      </c>
      <c r="E242" s="177">
        <v>27</v>
      </c>
      <c r="F242" s="171"/>
      <c r="G242" s="171"/>
      <c r="H242" s="171"/>
      <c r="J242" s="173">
        <v>0</v>
      </c>
      <c r="L242" s="173">
        <v>0</v>
      </c>
      <c r="M242" s="173">
        <v>0</v>
      </c>
      <c r="N242" s="153"/>
      <c r="O242" s="173">
        <v>0</v>
      </c>
      <c r="P242" s="173">
        <v>0</v>
      </c>
      <c r="Q242" s="173">
        <v>0</v>
      </c>
      <c r="R242" s="153"/>
      <c r="S242" s="173">
        <v>10</v>
      </c>
      <c r="T242" s="173">
        <v>0</v>
      </c>
      <c r="U242" s="173">
        <v>0</v>
      </c>
      <c r="V242" s="173">
        <v>0</v>
      </c>
      <c r="W242" s="173">
        <v>0</v>
      </c>
      <c r="X242" s="141">
        <f t="shared" si="18"/>
        <v>0</v>
      </c>
      <c r="Y242" s="158">
        <f t="shared" si="19"/>
        <v>10</v>
      </c>
      <c r="Z242" s="159">
        <f t="shared" si="21"/>
        <v>3274.0610000000102</v>
      </c>
      <c r="AA242" s="159">
        <f t="shared" si="22"/>
        <v>6547.945139999988</v>
      </c>
      <c r="AB242" s="159">
        <f t="shared" si="23"/>
        <v>9821.9177099999852</v>
      </c>
      <c r="AC242" s="160">
        <f t="shared" si="20"/>
        <v>300</v>
      </c>
    </row>
    <row r="243" spans="1:29" s="173" customFormat="1" ht="15.75" customHeight="1" x14ac:dyDescent="0.2">
      <c r="A243" s="173">
        <v>241</v>
      </c>
      <c r="B243" s="176">
        <v>45532</v>
      </c>
      <c r="C243" s="177">
        <v>2024</v>
      </c>
      <c r="D243" s="178" t="s">
        <v>121</v>
      </c>
      <c r="E243" s="177">
        <v>28</v>
      </c>
      <c r="F243" s="171"/>
      <c r="G243" s="171"/>
      <c r="H243" s="171"/>
      <c r="J243" s="173">
        <v>0</v>
      </c>
      <c r="L243" s="173">
        <v>0</v>
      </c>
      <c r="M243" s="173">
        <v>0</v>
      </c>
      <c r="N243" s="153"/>
      <c r="O243" s="173">
        <v>0</v>
      </c>
      <c r="P243" s="173">
        <v>0</v>
      </c>
      <c r="Q243" s="173">
        <v>0</v>
      </c>
      <c r="R243" s="153"/>
      <c r="S243" s="173">
        <v>10</v>
      </c>
      <c r="T243" s="173">
        <v>0</v>
      </c>
      <c r="U243" s="173">
        <v>0</v>
      </c>
      <c r="V243" s="173">
        <v>0</v>
      </c>
      <c r="W243" s="173">
        <v>0</v>
      </c>
      <c r="X243" s="141">
        <f t="shared" si="18"/>
        <v>0</v>
      </c>
      <c r="Y243" s="158">
        <f t="shared" si="19"/>
        <v>10</v>
      </c>
      <c r="Z243" s="159">
        <f t="shared" si="21"/>
        <v>3287.7600000000102</v>
      </c>
      <c r="AA243" s="159">
        <f t="shared" si="22"/>
        <v>6575.3423999999877</v>
      </c>
      <c r="AB243" s="159">
        <f t="shared" si="23"/>
        <v>9863.0135999999857</v>
      </c>
      <c r="AC243" s="160">
        <f t="shared" si="20"/>
        <v>300</v>
      </c>
    </row>
    <row r="244" spans="1:29" s="173" customFormat="1" ht="15.75" customHeight="1" x14ac:dyDescent="0.2">
      <c r="A244" s="173">
        <v>242</v>
      </c>
      <c r="B244" s="176">
        <v>45533</v>
      </c>
      <c r="C244" s="177">
        <v>2024</v>
      </c>
      <c r="D244" s="178" t="s">
        <v>121</v>
      </c>
      <c r="E244" s="177">
        <v>29</v>
      </c>
      <c r="F244" s="171"/>
      <c r="G244" s="171"/>
      <c r="H244" s="171"/>
      <c r="J244" s="173">
        <v>0</v>
      </c>
      <c r="L244" s="173">
        <v>0</v>
      </c>
      <c r="M244" s="173">
        <v>0</v>
      </c>
      <c r="N244" s="153"/>
      <c r="O244" s="173">
        <v>0</v>
      </c>
      <c r="P244" s="173">
        <v>0</v>
      </c>
      <c r="Q244" s="173">
        <v>0</v>
      </c>
      <c r="R244" s="153"/>
      <c r="S244" s="173">
        <v>10</v>
      </c>
      <c r="T244" s="173">
        <v>0</v>
      </c>
      <c r="U244" s="173">
        <v>0</v>
      </c>
      <c r="V244" s="173">
        <v>0</v>
      </c>
      <c r="W244" s="173">
        <v>0</v>
      </c>
      <c r="X244" s="141">
        <f t="shared" si="18"/>
        <v>0</v>
      </c>
      <c r="Y244" s="158">
        <f t="shared" si="19"/>
        <v>10</v>
      </c>
      <c r="Z244" s="159">
        <f t="shared" si="21"/>
        <v>3301.4590000000103</v>
      </c>
      <c r="AA244" s="159">
        <f t="shared" si="22"/>
        <v>6602.7396599999875</v>
      </c>
      <c r="AB244" s="159">
        <f t="shared" si="23"/>
        <v>9904.1094899999862</v>
      </c>
      <c r="AC244" s="160">
        <f t="shared" si="20"/>
        <v>300</v>
      </c>
    </row>
    <row r="245" spans="1:29" s="173" customFormat="1" ht="15.75" customHeight="1" x14ac:dyDescent="0.2">
      <c r="A245" s="173">
        <v>243</v>
      </c>
      <c r="B245" s="176">
        <v>45534</v>
      </c>
      <c r="C245" s="177">
        <v>2024</v>
      </c>
      <c r="D245" s="178" t="s">
        <v>121</v>
      </c>
      <c r="E245" s="177">
        <v>30</v>
      </c>
      <c r="F245" s="171"/>
      <c r="G245" s="171"/>
      <c r="H245" s="171"/>
      <c r="J245" s="173">
        <v>0</v>
      </c>
      <c r="L245" s="173">
        <v>0</v>
      </c>
      <c r="M245" s="173">
        <v>0</v>
      </c>
      <c r="N245" s="153"/>
      <c r="O245" s="173">
        <v>0</v>
      </c>
      <c r="P245" s="173">
        <v>0</v>
      </c>
      <c r="Q245" s="173">
        <v>0</v>
      </c>
      <c r="R245" s="153"/>
      <c r="S245" s="173">
        <v>10</v>
      </c>
      <c r="T245" s="173">
        <v>0</v>
      </c>
      <c r="U245" s="173">
        <v>0</v>
      </c>
      <c r="V245" s="173">
        <v>0</v>
      </c>
      <c r="W245" s="173">
        <v>0</v>
      </c>
      <c r="X245" s="141">
        <f t="shared" si="18"/>
        <v>0</v>
      </c>
      <c r="Y245" s="158">
        <f t="shared" si="19"/>
        <v>10</v>
      </c>
      <c r="Z245" s="159">
        <f t="shared" si="21"/>
        <v>3315.1580000000104</v>
      </c>
      <c r="AA245" s="159">
        <f t="shared" si="22"/>
        <v>6630.1369199999872</v>
      </c>
      <c r="AB245" s="159">
        <f t="shared" si="23"/>
        <v>9945.2053799999867</v>
      </c>
      <c r="AC245" s="160">
        <f t="shared" si="20"/>
        <v>300</v>
      </c>
    </row>
    <row r="246" spans="1:29" s="167" customFormat="1" ht="15.75" customHeight="1" x14ac:dyDescent="0.2">
      <c r="A246" s="167">
        <v>244</v>
      </c>
      <c r="B246" s="168">
        <v>45535</v>
      </c>
      <c r="C246" s="169">
        <v>2024</v>
      </c>
      <c r="D246" s="170" t="s">
        <v>121</v>
      </c>
      <c r="E246" s="169">
        <v>31</v>
      </c>
      <c r="F246" s="172"/>
      <c r="G246" s="172"/>
      <c r="H246" s="172"/>
      <c r="J246" s="167">
        <v>0</v>
      </c>
      <c r="L246" s="167">
        <v>0</v>
      </c>
      <c r="M246" s="167">
        <v>0</v>
      </c>
      <c r="N246" s="174"/>
      <c r="O246" s="167">
        <v>0</v>
      </c>
      <c r="P246" s="167">
        <v>0</v>
      </c>
      <c r="Q246" s="167">
        <v>0</v>
      </c>
      <c r="R246" s="174"/>
      <c r="S246" s="167">
        <v>10</v>
      </c>
      <c r="T246" s="167">
        <v>0</v>
      </c>
      <c r="U246" s="167">
        <v>0</v>
      </c>
      <c r="V246" s="167">
        <v>0</v>
      </c>
      <c r="W246" s="167">
        <v>0</v>
      </c>
      <c r="X246" s="141">
        <f t="shared" si="18"/>
        <v>0</v>
      </c>
      <c r="Y246" s="158">
        <f t="shared" si="19"/>
        <v>10</v>
      </c>
      <c r="Z246" s="159">
        <f t="shared" si="21"/>
        <v>3328.8570000000104</v>
      </c>
      <c r="AA246" s="159">
        <f t="shared" si="22"/>
        <v>6657.5341799999869</v>
      </c>
      <c r="AB246" s="159">
        <f t="shared" si="23"/>
        <v>9986.3012699999872</v>
      </c>
      <c r="AC246" s="160">
        <f t="shared" si="20"/>
        <v>300</v>
      </c>
    </row>
    <row r="247" spans="1:29" s="179" customFormat="1" ht="15.75" customHeight="1" x14ac:dyDescent="0.2">
      <c r="A247" s="179">
        <v>245</v>
      </c>
      <c r="B247" s="180">
        <v>45536</v>
      </c>
      <c r="C247" s="181">
        <v>2024</v>
      </c>
      <c r="D247" s="182" t="s">
        <v>122</v>
      </c>
      <c r="E247" s="181">
        <v>1</v>
      </c>
      <c r="F247" s="179">
        <v>350</v>
      </c>
      <c r="G247" s="179">
        <v>0</v>
      </c>
      <c r="H247" s="179">
        <v>10</v>
      </c>
      <c r="J247" s="179">
        <v>0</v>
      </c>
      <c r="L247" s="179">
        <v>0</v>
      </c>
      <c r="M247" s="179">
        <v>0</v>
      </c>
      <c r="N247" s="179">
        <v>40</v>
      </c>
      <c r="O247" s="179">
        <v>0</v>
      </c>
      <c r="P247" s="179">
        <v>0</v>
      </c>
      <c r="Q247" s="179">
        <v>0</v>
      </c>
      <c r="R247" s="179">
        <v>1700</v>
      </c>
      <c r="S247" s="179">
        <v>10</v>
      </c>
      <c r="T247" s="179">
        <v>0</v>
      </c>
      <c r="U247" s="179">
        <v>0</v>
      </c>
      <c r="V247" s="179">
        <v>0</v>
      </c>
      <c r="W247" s="179">
        <v>0</v>
      </c>
      <c r="X247" s="141">
        <f t="shared" si="18"/>
        <v>400</v>
      </c>
      <c r="Y247" s="158">
        <f t="shared" si="19"/>
        <v>1710</v>
      </c>
      <c r="Z247" s="159">
        <f t="shared" si="21"/>
        <v>3342.5560000000105</v>
      </c>
      <c r="AA247" s="159">
        <f t="shared" si="22"/>
        <v>6684.9314399999867</v>
      </c>
      <c r="AB247" s="159">
        <f t="shared" si="23"/>
        <v>10027.397159999988</v>
      </c>
      <c r="AC247" s="160">
        <f t="shared" si="20"/>
        <v>300</v>
      </c>
    </row>
    <row r="248" spans="1:29" s="173" customFormat="1" ht="15.75" customHeight="1" x14ac:dyDescent="0.2">
      <c r="A248" s="173">
        <v>246</v>
      </c>
      <c r="B248" s="176">
        <v>45537</v>
      </c>
      <c r="C248" s="177">
        <v>2024</v>
      </c>
      <c r="D248" s="178" t="s">
        <v>122</v>
      </c>
      <c r="E248" s="177">
        <v>2</v>
      </c>
      <c r="F248" s="171"/>
      <c r="G248" s="171"/>
      <c r="H248" s="171"/>
      <c r="J248" s="173">
        <v>0</v>
      </c>
      <c r="L248" s="173">
        <v>0</v>
      </c>
      <c r="M248" s="173">
        <v>0</v>
      </c>
      <c r="N248" s="153"/>
      <c r="O248" s="173">
        <v>0</v>
      </c>
      <c r="P248" s="173">
        <v>0</v>
      </c>
      <c r="Q248" s="173">
        <v>0</v>
      </c>
      <c r="R248" s="153"/>
      <c r="S248" s="173">
        <v>10</v>
      </c>
      <c r="T248" s="173">
        <v>0</v>
      </c>
      <c r="U248" s="173">
        <v>0</v>
      </c>
      <c r="V248" s="173">
        <v>0</v>
      </c>
      <c r="W248" s="173">
        <v>0</v>
      </c>
      <c r="X248" s="141">
        <f t="shared" si="18"/>
        <v>0</v>
      </c>
      <c r="Y248" s="158">
        <f t="shared" si="19"/>
        <v>10</v>
      </c>
      <c r="Z248" s="159">
        <f t="shared" si="21"/>
        <v>3356.2550000000106</v>
      </c>
      <c r="AA248" s="159">
        <f t="shared" si="22"/>
        <v>6712.3286999999864</v>
      </c>
      <c r="AB248" s="159">
        <f t="shared" si="23"/>
        <v>10068.493049999988</v>
      </c>
      <c r="AC248" s="160">
        <f t="shared" si="20"/>
        <v>300</v>
      </c>
    </row>
    <row r="249" spans="1:29" s="173" customFormat="1" ht="15.75" customHeight="1" x14ac:dyDescent="0.2">
      <c r="A249" s="173">
        <v>247</v>
      </c>
      <c r="B249" s="176">
        <v>45538</v>
      </c>
      <c r="C249" s="177">
        <v>2024</v>
      </c>
      <c r="D249" s="178" t="s">
        <v>122</v>
      </c>
      <c r="E249" s="177">
        <v>3</v>
      </c>
      <c r="F249" s="171"/>
      <c r="G249" s="171"/>
      <c r="H249" s="171"/>
      <c r="J249" s="173">
        <v>0</v>
      </c>
      <c r="L249" s="173">
        <v>0</v>
      </c>
      <c r="M249" s="173">
        <v>0</v>
      </c>
      <c r="N249" s="153"/>
      <c r="O249" s="173">
        <v>0</v>
      </c>
      <c r="P249" s="173">
        <v>0</v>
      </c>
      <c r="Q249" s="173">
        <v>0</v>
      </c>
      <c r="R249" s="153"/>
      <c r="S249" s="173">
        <v>10</v>
      </c>
      <c r="T249" s="173">
        <v>0</v>
      </c>
      <c r="U249" s="173">
        <v>0</v>
      </c>
      <c r="V249" s="173">
        <v>0</v>
      </c>
      <c r="W249" s="173">
        <v>0</v>
      </c>
      <c r="X249" s="141">
        <f t="shared" si="18"/>
        <v>0</v>
      </c>
      <c r="Y249" s="158">
        <f t="shared" si="19"/>
        <v>10</v>
      </c>
      <c r="Z249" s="159">
        <f t="shared" si="21"/>
        <v>3369.9540000000106</v>
      </c>
      <c r="AA249" s="159">
        <f t="shared" si="22"/>
        <v>6739.7259599999861</v>
      </c>
      <c r="AB249" s="159">
        <f t="shared" si="23"/>
        <v>10109.588939999989</v>
      </c>
      <c r="AC249" s="160">
        <f t="shared" si="20"/>
        <v>300</v>
      </c>
    </row>
    <row r="250" spans="1:29" s="173" customFormat="1" ht="15.75" customHeight="1" x14ac:dyDescent="0.2">
      <c r="A250" s="173">
        <v>248</v>
      </c>
      <c r="B250" s="176">
        <v>45539</v>
      </c>
      <c r="C250" s="177">
        <v>2024</v>
      </c>
      <c r="D250" s="178" t="s">
        <v>122</v>
      </c>
      <c r="E250" s="177">
        <v>4</v>
      </c>
      <c r="F250" s="171"/>
      <c r="G250" s="171"/>
      <c r="H250" s="171"/>
      <c r="J250" s="173">
        <v>0</v>
      </c>
      <c r="L250" s="173">
        <v>0</v>
      </c>
      <c r="M250" s="173">
        <v>0</v>
      </c>
      <c r="N250" s="153"/>
      <c r="O250" s="173">
        <v>0</v>
      </c>
      <c r="P250" s="173">
        <v>0</v>
      </c>
      <c r="Q250" s="173">
        <v>0</v>
      </c>
      <c r="R250" s="153"/>
      <c r="S250" s="173">
        <v>10</v>
      </c>
      <c r="T250" s="173">
        <v>0</v>
      </c>
      <c r="U250" s="173">
        <v>0</v>
      </c>
      <c r="V250" s="173">
        <v>0</v>
      </c>
      <c r="W250" s="173">
        <v>0</v>
      </c>
      <c r="X250" s="141">
        <f t="shared" si="18"/>
        <v>0</v>
      </c>
      <c r="Y250" s="158">
        <f t="shared" si="19"/>
        <v>10</v>
      </c>
      <c r="Z250" s="159">
        <f t="shared" si="21"/>
        <v>3383.6530000000107</v>
      </c>
      <c r="AA250" s="159">
        <f t="shared" si="22"/>
        <v>6767.1232199999858</v>
      </c>
      <c r="AB250" s="159">
        <f t="shared" si="23"/>
        <v>10150.684829999989</v>
      </c>
      <c r="AC250" s="160">
        <f t="shared" si="20"/>
        <v>300</v>
      </c>
    </row>
    <row r="251" spans="1:29" s="173" customFormat="1" ht="15.75" customHeight="1" x14ac:dyDescent="0.2">
      <c r="A251" s="173">
        <v>249</v>
      </c>
      <c r="B251" s="176">
        <v>45540</v>
      </c>
      <c r="C251" s="177">
        <v>2024</v>
      </c>
      <c r="D251" s="178" t="s">
        <v>122</v>
      </c>
      <c r="E251" s="177">
        <v>5</v>
      </c>
      <c r="F251" s="171"/>
      <c r="G251" s="171"/>
      <c r="H251" s="171"/>
      <c r="J251" s="173">
        <v>0</v>
      </c>
      <c r="L251" s="173">
        <v>0</v>
      </c>
      <c r="M251" s="173">
        <v>0</v>
      </c>
      <c r="N251" s="153"/>
      <c r="O251" s="173">
        <v>0</v>
      </c>
      <c r="P251" s="173">
        <v>0</v>
      </c>
      <c r="Q251" s="173">
        <v>0</v>
      </c>
      <c r="R251" s="153"/>
      <c r="S251" s="173">
        <v>10</v>
      </c>
      <c r="T251" s="173">
        <v>0</v>
      </c>
      <c r="U251" s="173">
        <v>0</v>
      </c>
      <c r="V251" s="173">
        <v>0</v>
      </c>
      <c r="W251" s="173">
        <v>0</v>
      </c>
      <c r="X251" s="141">
        <f t="shared" si="18"/>
        <v>0</v>
      </c>
      <c r="Y251" s="158">
        <f t="shared" si="19"/>
        <v>10</v>
      </c>
      <c r="Z251" s="159">
        <f t="shared" si="21"/>
        <v>3397.3520000000108</v>
      </c>
      <c r="AA251" s="159">
        <f t="shared" si="22"/>
        <v>6794.5204799999856</v>
      </c>
      <c r="AB251" s="159">
        <f t="shared" si="23"/>
        <v>10191.78071999999</v>
      </c>
      <c r="AC251" s="160">
        <f t="shared" si="20"/>
        <v>300</v>
      </c>
    </row>
    <row r="252" spans="1:29" s="173" customFormat="1" ht="15.75" customHeight="1" x14ac:dyDescent="0.2">
      <c r="A252" s="173">
        <v>250</v>
      </c>
      <c r="B252" s="176">
        <v>45541</v>
      </c>
      <c r="C252" s="177">
        <v>2024</v>
      </c>
      <c r="D252" s="178" t="s">
        <v>122</v>
      </c>
      <c r="E252" s="177">
        <v>6</v>
      </c>
      <c r="F252" s="171"/>
      <c r="G252" s="171"/>
      <c r="H252" s="171"/>
      <c r="J252" s="173">
        <v>0</v>
      </c>
      <c r="L252" s="173">
        <v>0</v>
      </c>
      <c r="M252" s="173">
        <v>0</v>
      </c>
      <c r="N252" s="153"/>
      <c r="O252" s="173">
        <v>0</v>
      </c>
      <c r="P252" s="173">
        <v>0</v>
      </c>
      <c r="Q252" s="173">
        <v>0</v>
      </c>
      <c r="R252" s="153"/>
      <c r="S252" s="173">
        <v>10</v>
      </c>
      <c r="T252" s="173">
        <v>0</v>
      </c>
      <c r="U252" s="173">
        <v>0</v>
      </c>
      <c r="V252" s="173">
        <v>0</v>
      </c>
      <c r="W252" s="173">
        <v>0</v>
      </c>
      <c r="X252" s="141">
        <f t="shared" si="18"/>
        <v>0</v>
      </c>
      <c r="Y252" s="158">
        <f t="shared" si="19"/>
        <v>10</v>
      </c>
      <c r="Z252" s="159">
        <f t="shared" si="21"/>
        <v>3411.0510000000108</v>
      </c>
      <c r="AA252" s="159">
        <f t="shared" si="22"/>
        <v>6821.9177399999853</v>
      </c>
      <c r="AB252" s="159">
        <f t="shared" si="23"/>
        <v>10232.87660999999</v>
      </c>
      <c r="AC252" s="160">
        <f t="shared" si="20"/>
        <v>300</v>
      </c>
    </row>
    <row r="253" spans="1:29" s="173" customFormat="1" ht="15.75" customHeight="1" x14ac:dyDescent="0.2">
      <c r="A253" s="173">
        <v>251</v>
      </c>
      <c r="B253" s="176">
        <v>45542</v>
      </c>
      <c r="C253" s="177">
        <v>2024</v>
      </c>
      <c r="D253" s="178" t="s">
        <v>122</v>
      </c>
      <c r="E253" s="177">
        <v>7</v>
      </c>
      <c r="F253" s="171"/>
      <c r="G253" s="171"/>
      <c r="H253" s="171"/>
      <c r="J253" s="173">
        <v>0</v>
      </c>
      <c r="L253" s="173">
        <v>0</v>
      </c>
      <c r="M253" s="173">
        <v>0</v>
      </c>
      <c r="N253" s="153"/>
      <c r="O253" s="173">
        <v>0</v>
      </c>
      <c r="P253" s="173">
        <v>0</v>
      </c>
      <c r="Q253" s="173">
        <v>0</v>
      </c>
      <c r="R253" s="153"/>
      <c r="S253" s="173">
        <v>10</v>
      </c>
      <c r="T253" s="173">
        <v>0</v>
      </c>
      <c r="U253" s="173">
        <v>0</v>
      </c>
      <c r="V253" s="173">
        <v>0</v>
      </c>
      <c r="W253" s="173">
        <v>0</v>
      </c>
      <c r="X253" s="141">
        <f t="shared" si="18"/>
        <v>0</v>
      </c>
      <c r="Y253" s="158">
        <f t="shared" si="19"/>
        <v>10</v>
      </c>
      <c r="Z253" s="159">
        <f t="shared" si="21"/>
        <v>3424.7500000000109</v>
      </c>
      <c r="AA253" s="159">
        <f t="shared" si="22"/>
        <v>6849.314999999985</v>
      </c>
      <c r="AB253" s="159">
        <f t="shared" si="23"/>
        <v>10273.972499999991</v>
      </c>
      <c r="AC253" s="160">
        <f t="shared" si="20"/>
        <v>300</v>
      </c>
    </row>
    <row r="254" spans="1:29" s="173" customFormat="1" ht="15.75" customHeight="1" x14ac:dyDescent="0.2">
      <c r="A254" s="173">
        <v>252</v>
      </c>
      <c r="B254" s="176">
        <v>45543</v>
      </c>
      <c r="C254" s="177">
        <v>2024</v>
      </c>
      <c r="D254" s="178" t="s">
        <v>122</v>
      </c>
      <c r="E254" s="177">
        <v>8</v>
      </c>
      <c r="F254" s="171"/>
      <c r="G254" s="171"/>
      <c r="H254" s="171"/>
      <c r="J254" s="173">
        <v>0</v>
      </c>
      <c r="L254" s="173">
        <v>0</v>
      </c>
      <c r="M254" s="173">
        <v>0</v>
      </c>
      <c r="N254" s="153"/>
      <c r="O254" s="173">
        <v>0</v>
      </c>
      <c r="P254" s="173">
        <v>0</v>
      </c>
      <c r="Q254" s="173">
        <v>0</v>
      </c>
      <c r="R254" s="153"/>
      <c r="S254" s="173">
        <v>10</v>
      </c>
      <c r="T254" s="173">
        <v>0</v>
      </c>
      <c r="U254" s="173">
        <v>0</v>
      </c>
      <c r="V254" s="173">
        <v>0</v>
      </c>
      <c r="W254" s="173">
        <v>0</v>
      </c>
      <c r="X254" s="141">
        <f t="shared" si="18"/>
        <v>0</v>
      </c>
      <c r="Y254" s="158">
        <f t="shared" si="19"/>
        <v>10</v>
      </c>
      <c r="Z254" s="159">
        <f t="shared" si="21"/>
        <v>3438.449000000011</v>
      </c>
      <c r="AA254" s="159">
        <f t="shared" si="22"/>
        <v>6876.7122599999848</v>
      </c>
      <c r="AB254" s="159">
        <f t="shared" si="23"/>
        <v>10315.068389999991</v>
      </c>
      <c r="AC254" s="160">
        <f t="shared" si="20"/>
        <v>300</v>
      </c>
    </row>
    <row r="255" spans="1:29" s="173" customFormat="1" ht="15.75" customHeight="1" x14ac:dyDescent="0.2">
      <c r="A255" s="173">
        <v>253</v>
      </c>
      <c r="B255" s="176">
        <v>45544</v>
      </c>
      <c r="C255" s="177">
        <v>2024</v>
      </c>
      <c r="D255" s="178" t="s">
        <v>122</v>
      </c>
      <c r="E255" s="177">
        <v>9</v>
      </c>
      <c r="F255" s="171"/>
      <c r="G255" s="171"/>
      <c r="H255" s="171"/>
      <c r="J255" s="173">
        <v>0</v>
      </c>
      <c r="L255" s="173">
        <v>0</v>
      </c>
      <c r="M255" s="173">
        <v>0</v>
      </c>
      <c r="N255" s="153"/>
      <c r="O255" s="173">
        <v>0</v>
      </c>
      <c r="P255" s="173">
        <v>0</v>
      </c>
      <c r="Q255" s="173">
        <v>0</v>
      </c>
      <c r="R255" s="153"/>
      <c r="S255" s="173">
        <v>10</v>
      </c>
      <c r="T255" s="173">
        <v>0</v>
      </c>
      <c r="U255" s="173">
        <v>0</v>
      </c>
      <c r="V255" s="173">
        <v>0</v>
      </c>
      <c r="W255" s="173">
        <v>0</v>
      </c>
      <c r="X255" s="141">
        <f t="shared" si="18"/>
        <v>0</v>
      </c>
      <c r="Y255" s="158">
        <f t="shared" si="19"/>
        <v>10</v>
      </c>
      <c r="Z255" s="159">
        <f t="shared" si="21"/>
        <v>3452.1480000000111</v>
      </c>
      <c r="AA255" s="159">
        <f t="shared" si="22"/>
        <v>6904.1095199999845</v>
      </c>
      <c r="AB255" s="159">
        <f t="shared" si="23"/>
        <v>10356.164279999992</v>
      </c>
      <c r="AC255" s="160">
        <f t="shared" si="20"/>
        <v>300</v>
      </c>
    </row>
    <row r="256" spans="1:29" s="173" customFormat="1" ht="15.75" customHeight="1" x14ac:dyDescent="0.2">
      <c r="A256" s="173">
        <v>254</v>
      </c>
      <c r="B256" s="176">
        <v>45545</v>
      </c>
      <c r="C256" s="177">
        <v>2024</v>
      </c>
      <c r="D256" s="178" t="s">
        <v>122</v>
      </c>
      <c r="E256" s="177">
        <v>10</v>
      </c>
      <c r="F256" s="171"/>
      <c r="G256" s="171"/>
      <c r="H256" s="171"/>
      <c r="J256" s="173">
        <v>0</v>
      </c>
      <c r="L256" s="173">
        <v>0</v>
      </c>
      <c r="M256" s="173">
        <v>0</v>
      </c>
      <c r="N256" s="153"/>
      <c r="O256" s="173">
        <v>0</v>
      </c>
      <c r="P256" s="173">
        <v>0</v>
      </c>
      <c r="Q256" s="173">
        <v>0</v>
      </c>
      <c r="R256" s="153"/>
      <c r="S256" s="173">
        <v>10</v>
      </c>
      <c r="T256" s="173">
        <v>0</v>
      </c>
      <c r="U256" s="173">
        <v>0</v>
      </c>
      <c r="V256" s="173">
        <v>0</v>
      </c>
      <c r="W256" s="173">
        <v>0</v>
      </c>
      <c r="X256" s="141">
        <f t="shared" si="18"/>
        <v>0</v>
      </c>
      <c r="Y256" s="158">
        <f t="shared" si="19"/>
        <v>10</v>
      </c>
      <c r="Z256" s="159">
        <f t="shared" si="21"/>
        <v>3465.8470000000111</v>
      </c>
      <c r="AA256" s="159">
        <f t="shared" si="22"/>
        <v>6931.5067799999842</v>
      </c>
      <c r="AB256" s="159">
        <f t="shared" si="23"/>
        <v>10397.260169999992</v>
      </c>
      <c r="AC256" s="160">
        <f t="shared" si="20"/>
        <v>300</v>
      </c>
    </row>
    <row r="257" spans="1:29" s="173" customFormat="1" ht="15.75" customHeight="1" x14ac:dyDescent="0.2">
      <c r="A257" s="173">
        <v>255</v>
      </c>
      <c r="B257" s="176">
        <v>45546</v>
      </c>
      <c r="C257" s="177">
        <v>2024</v>
      </c>
      <c r="D257" s="178" t="s">
        <v>122</v>
      </c>
      <c r="E257" s="177">
        <v>11</v>
      </c>
      <c r="F257" s="171"/>
      <c r="G257" s="171"/>
      <c r="H257" s="171"/>
      <c r="J257" s="173">
        <v>0</v>
      </c>
      <c r="L257" s="173">
        <v>0</v>
      </c>
      <c r="M257" s="173">
        <v>0</v>
      </c>
      <c r="N257" s="153"/>
      <c r="O257" s="173">
        <v>0</v>
      </c>
      <c r="P257" s="173">
        <v>0</v>
      </c>
      <c r="Q257" s="173">
        <v>0</v>
      </c>
      <c r="R257" s="153"/>
      <c r="S257" s="173">
        <v>10</v>
      </c>
      <c r="T257" s="173">
        <v>0</v>
      </c>
      <c r="U257" s="173">
        <v>0</v>
      </c>
      <c r="V257" s="173">
        <v>0</v>
      </c>
      <c r="W257" s="173">
        <v>0</v>
      </c>
      <c r="X257" s="141">
        <f t="shared" si="18"/>
        <v>0</v>
      </c>
      <c r="Y257" s="158">
        <f t="shared" si="19"/>
        <v>10</v>
      </c>
      <c r="Z257" s="159">
        <f t="shared" si="21"/>
        <v>3479.5460000000112</v>
      </c>
      <c r="AA257" s="159">
        <f t="shared" si="22"/>
        <v>6958.904039999984</v>
      </c>
      <c r="AB257" s="159">
        <f t="shared" si="23"/>
        <v>10438.356059999993</v>
      </c>
      <c r="AC257" s="160">
        <f t="shared" si="20"/>
        <v>300</v>
      </c>
    </row>
    <row r="258" spans="1:29" s="173" customFormat="1" ht="15.75" customHeight="1" x14ac:dyDescent="0.2">
      <c r="A258" s="173">
        <v>256</v>
      </c>
      <c r="B258" s="176">
        <v>45547</v>
      </c>
      <c r="C258" s="177">
        <v>2024</v>
      </c>
      <c r="D258" s="178" t="s">
        <v>122</v>
      </c>
      <c r="E258" s="177">
        <v>12</v>
      </c>
      <c r="F258" s="171"/>
      <c r="G258" s="171"/>
      <c r="H258" s="171"/>
      <c r="J258" s="173">
        <v>0</v>
      </c>
      <c r="L258" s="173">
        <v>0</v>
      </c>
      <c r="M258" s="173">
        <v>0</v>
      </c>
      <c r="N258" s="153"/>
      <c r="O258" s="173">
        <v>0</v>
      </c>
      <c r="P258" s="173">
        <v>0</v>
      </c>
      <c r="Q258" s="173">
        <v>0</v>
      </c>
      <c r="R258" s="153"/>
      <c r="S258" s="173">
        <v>10</v>
      </c>
      <c r="T258" s="173">
        <v>0</v>
      </c>
      <c r="U258" s="173">
        <v>0</v>
      </c>
      <c r="V258" s="173">
        <v>0</v>
      </c>
      <c r="W258" s="173">
        <v>0</v>
      </c>
      <c r="X258" s="141">
        <f t="shared" si="18"/>
        <v>0</v>
      </c>
      <c r="Y258" s="158">
        <f t="shared" si="19"/>
        <v>10</v>
      </c>
      <c r="Z258" s="159">
        <f t="shared" si="21"/>
        <v>3493.2450000000113</v>
      </c>
      <c r="AA258" s="159">
        <f t="shared" si="22"/>
        <v>6986.3012999999837</v>
      </c>
      <c r="AB258" s="159">
        <f t="shared" si="23"/>
        <v>10479.451949999993</v>
      </c>
      <c r="AC258" s="160">
        <f t="shared" si="20"/>
        <v>300</v>
      </c>
    </row>
    <row r="259" spans="1:29" s="173" customFormat="1" ht="15.75" customHeight="1" x14ac:dyDescent="0.2">
      <c r="A259" s="173">
        <v>257</v>
      </c>
      <c r="B259" s="176">
        <v>45548</v>
      </c>
      <c r="C259" s="177">
        <v>2024</v>
      </c>
      <c r="D259" s="178" t="s">
        <v>122</v>
      </c>
      <c r="E259" s="177">
        <v>13</v>
      </c>
      <c r="F259" s="171"/>
      <c r="G259" s="171"/>
      <c r="H259" s="171"/>
      <c r="J259" s="173">
        <v>0</v>
      </c>
      <c r="L259" s="173">
        <v>0</v>
      </c>
      <c r="M259" s="173">
        <v>0</v>
      </c>
      <c r="N259" s="153"/>
      <c r="O259" s="173">
        <v>0</v>
      </c>
      <c r="P259" s="173">
        <v>0</v>
      </c>
      <c r="Q259" s="173">
        <v>0</v>
      </c>
      <c r="R259" s="153"/>
      <c r="S259" s="173">
        <v>10</v>
      </c>
      <c r="T259" s="173">
        <v>0</v>
      </c>
      <c r="U259" s="173">
        <v>0</v>
      </c>
      <c r="V259" s="173">
        <v>0</v>
      </c>
      <c r="W259" s="173">
        <v>0</v>
      </c>
      <c r="X259" s="141">
        <f t="shared" ref="X259:X322" si="24">SUM(F259:Q259)</f>
        <v>0</v>
      </c>
      <c r="Y259" s="158">
        <f t="shared" ref="Y259:Y323" si="25">SUM(R259:W259)</f>
        <v>10</v>
      </c>
      <c r="Z259" s="159">
        <f t="shared" si="21"/>
        <v>3506.9440000000113</v>
      </c>
      <c r="AA259" s="159">
        <f t="shared" si="22"/>
        <v>7013.6985599999834</v>
      </c>
      <c r="AB259" s="159">
        <f t="shared" si="23"/>
        <v>10520.547839999994</v>
      </c>
      <c r="AC259" s="160">
        <f t="shared" si="20"/>
        <v>300</v>
      </c>
    </row>
    <row r="260" spans="1:29" s="173" customFormat="1" ht="15.75" customHeight="1" x14ac:dyDescent="0.2">
      <c r="A260" s="173">
        <v>258</v>
      </c>
      <c r="B260" s="176">
        <v>45549</v>
      </c>
      <c r="C260" s="177">
        <v>2024</v>
      </c>
      <c r="D260" s="178" t="s">
        <v>122</v>
      </c>
      <c r="E260" s="177">
        <v>14</v>
      </c>
      <c r="F260" s="171"/>
      <c r="G260" s="171"/>
      <c r="H260" s="171"/>
      <c r="J260" s="173">
        <v>0</v>
      </c>
      <c r="L260" s="173">
        <v>0</v>
      </c>
      <c r="M260" s="173">
        <v>0</v>
      </c>
      <c r="N260" s="153"/>
      <c r="O260" s="173">
        <v>0</v>
      </c>
      <c r="P260" s="173">
        <v>0</v>
      </c>
      <c r="Q260" s="173">
        <v>0</v>
      </c>
      <c r="R260" s="153"/>
      <c r="S260" s="173">
        <v>10</v>
      </c>
      <c r="T260" s="173">
        <v>0</v>
      </c>
      <c r="U260" s="173">
        <v>0</v>
      </c>
      <c r="V260" s="173">
        <v>0</v>
      </c>
      <c r="W260" s="173">
        <v>0</v>
      </c>
      <c r="X260" s="141">
        <f t="shared" si="24"/>
        <v>0</v>
      </c>
      <c r="Y260" s="158">
        <f t="shared" si="25"/>
        <v>10</v>
      </c>
      <c r="Z260" s="159">
        <f t="shared" si="21"/>
        <v>3520.6430000000114</v>
      </c>
      <c r="AA260" s="159">
        <f t="shared" si="22"/>
        <v>7041.0958199999832</v>
      </c>
      <c r="AB260" s="159">
        <f t="shared" si="23"/>
        <v>10561.643729999994</v>
      </c>
      <c r="AC260" s="160">
        <f t="shared" ref="AC260:AC323" si="26" xml:space="preserve"> 300</f>
        <v>300</v>
      </c>
    </row>
    <row r="261" spans="1:29" s="173" customFormat="1" ht="15.75" customHeight="1" x14ac:dyDescent="0.2">
      <c r="A261" s="173">
        <v>259</v>
      </c>
      <c r="B261" s="176">
        <v>45550</v>
      </c>
      <c r="C261" s="177">
        <v>2024</v>
      </c>
      <c r="D261" s="178" t="s">
        <v>122</v>
      </c>
      <c r="E261" s="177">
        <v>15</v>
      </c>
      <c r="F261" s="171"/>
      <c r="G261" s="171"/>
      <c r="H261" s="171"/>
      <c r="J261" s="173">
        <v>0</v>
      </c>
      <c r="L261" s="173">
        <v>0</v>
      </c>
      <c r="M261" s="173">
        <v>0</v>
      </c>
      <c r="N261" s="153"/>
      <c r="O261" s="173">
        <v>0</v>
      </c>
      <c r="P261" s="173">
        <v>0</v>
      </c>
      <c r="Q261" s="173">
        <v>0</v>
      </c>
      <c r="R261" s="153"/>
      <c r="S261" s="173">
        <v>10</v>
      </c>
      <c r="T261" s="173">
        <v>0</v>
      </c>
      <c r="U261" s="173">
        <v>0</v>
      </c>
      <c r="V261" s="173">
        <v>0</v>
      </c>
      <c r="W261" s="173">
        <v>0</v>
      </c>
      <c r="X261" s="141">
        <f t="shared" si="24"/>
        <v>0</v>
      </c>
      <c r="Y261" s="158">
        <f t="shared" si="25"/>
        <v>10</v>
      </c>
      <c r="Z261" s="159">
        <f t="shared" ref="Z261:Z324" si="27">Z260+13.699</f>
        <v>3534.3420000000115</v>
      </c>
      <c r="AA261" s="159">
        <f t="shared" ref="AA261:AA324" si="28">AA260+27.39726</f>
        <v>7068.4930799999829</v>
      </c>
      <c r="AB261" s="159">
        <f t="shared" ref="AB261:AB324" si="29">AB260+41.09589</f>
        <v>10602.739619999995</v>
      </c>
      <c r="AC261" s="160">
        <f t="shared" si="26"/>
        <v>300</v>
      </c>
    </row>
    <row r="262" spans="1:29" s="173" customFormat="1" ht="15.75" customHeight="1" x14ac:dyDescent="0.2">
      <c r="A262" s="173">
        <v>260</v>
      </c>
      <c r="B262" s="176">
        <v>45551</v>
      </c>
      <c r="C262" s="177">
        <v>2024</v>
      </c>
      <c r="D262" s="178" t="s">
        <v>122</v>
      </c>
      <c r="E262" s="177">
        <v>16</v>
      </c>
      <c r="F262" s="171"/>
      <c r="G262" s="171"/>
      <c r="H262" s="171"/>
      <c r="J262" s="173">
        <v>0</v>
      </c>
      <c r="L262" s="173">
        <v>0</v>
      </c>
      <c r="M262" s="173">
        <v>0</v>
      </c>
      <c r="N262" s="153"/>
      <c r="O262" s="173">
        <v>0</v>
      </c>
      <c r="P262" s="173">
        <v>0</v>
      </c>
      <c r="Q262" s="173">
        <v>0</v>
      </c>
      <c r="R262" s="153"/>
      <c r="S262" s="173">
        <v>10</v>
      </c>
      <c r="T262" s="173">
        <v>0</v>
      </c>
      <c r="U262" s="173">
        <v>0</v>
      </c>
      <c r="V262" s="173">
        <v>0</v>
      </c>
      <c r="W262" s="173">
        <v>0</v>
      </c>
      <c r="X262" s="141">
        <f t="shared" si="24"/>
        <v>0</v>
      </c>
      <c r="Y262" s="158">
        <f t="shared" si="25"/>
        <v>10</v>
      </c>
      <c r="Z262" s="159">
        <f t="shared" si="27"/>
        <v>3548.0410000000115</v>
      </c>
      <c r="AA262" s="159">
        <f t="shared" si="28"/>
        <v>7095.8903399999826</v>
      </c>
      <c r="AB262" s="159">
        <f t="shared" si="29"/>
        <v>10643.835509999995</v>
      </c>
      <c r="AC262" s="160">
        <f t="shared" si="26"/>
        <v>300</v>
      </c>
    </row>
    <row r="263" spans="1:29" s="173" customFormat="1" ht="15.75" customHeight="1" x14ac:dyDescent="0.2">
      <c r="A263" s="173">
        <v>261</v>
      </c>
      <c r="B263" s="176">
        <v>45552</v>
      </c>
      <c r="C263" s="177">
        <v>2024</v>
      </c>
      <c r="D263" s="178" t="s">
        <v>122</v>
      </c>
      <c r="E263" s="177">
        <v>17</v>
      </c>
      <c r="F263" s="171"/>
      <c r="G263" s="171"/>
      <c r="H263" s="171"/>
      <c r="J263" s="173">
        <v>0</v>
      </c>
      <c r="L263" s="173">
        <v>0</v>
      </c>
      <c r="M263" s="173">
        <v>0</v>
      </c>
      <c r="N263" s="153"/>
      <c r="O263" s="173">
        <v>0</v>
      </c>
      <c r="P263" s="173">
        <v>0</v>
      </c>
      <c r="Q263" s="173">
        <v>0</v>
      </c>
      <c r="R263" s="153"/>
      <c r="S263" s="173">
        <v>10</v>
      </c>
      <c r="T263" s="173">
        <v>0</v>
      </c>
      <c r="U263" s="173">
        <v>0</v>
      </c>
      <c r="V263" s="173">
        <v>0</v>
      </c>
      <c r="W263" s="173">
        <v>0</v>
      </c>
      <c r="X263" s="141">
        <f t="shared" si="24"/>
        <v>0</v>
      </c>
      <c r="Y263" s="158">
        <f t="shared" si="25"/>
        <v>10</v>
      </c>
      <c r="Z263" s="159">
        <f t="shared" si="27"/>
        <v>3561.7400000000116</v>
      </c>
      <c r="AA263" s="159">
        <f t="shared" si="28"/>
        <v>7123.2875999999824</v>
      </c>
      <c r="AB263" s="159">
        <f t="shared" si="29"/>
        <v>10684.931399999996</v>
      </c>
      <c r="AC263" s="160">
        <f t="shared" si="26"/>
        <v>300</v>
      </c>
    </row>
    <row r="264" spans="1:29" s="173" customFormat="1" ht="15.75" customHeight="1" x14ac:dyDescent="0.2">
      <c r="A264" s="173">
        <v>262</v>
      </c>
      <c r="B264" s="176">
        <v>45553</v>
      </c>
      <c r="C264" s="177">
        <v>2024</v>
      </c>
      <c r="D264" s="178" t="s">
        <v>122</v>
      </c>
      <c r="E264" s="177">
        <v>18</v>
      </c>
      <c r="F264" s="171"/>
      <c r="G264" s="171"/>
      <c r="H264" s="171"/>
      <c r="J264" s="173">
        <v>0</v>
      </c>
      <c r="L264" s="173">
        <v>0</v>
      </c>
      <c r="M264" s="173">
        <v>0</v>
      </c>
      <c r="N264" s="153"/>
      <c r="O264" s="173">
        <v>0</v>
      </c>
      <c r="P264" s="173">
        <v>0</v>
      </c>
      <c r="Q264" s="173">
        <v>0</v>
      </c>
      <c r="R264" s="153"/>
      <c r="S264" s="173">
        <v>10</v>
      </c>
      <c r="T264" s="173">
        <v>0</v>
      </c>
      <c r="U264" s="173">
        <v>0</v>
      </c>
      <c r="V264" s="173">
        <v>0</v>
      </c>
      <c r="W264" s="173">
        <v>0</v>
      </c>
      <c r="X264" s="141">
        <f t="shared" si="24"/>
        <v>0</v>
      </c>
      <c r="Y264" s="158">
        <f t="shared" si="25"/>
        <v>10</v>
      </c>
      <c r="Z264" s="159">
        <f t="shared" si="27"/>
        <v>3575.4390000000117</v>
      </c>
      <c r="AA264" s="159">
        <f t="shared" si="28"/>
        <v>7150.6848599999821</v>
      </c>
      <c r="AB264" s="159">
        <f t="shared" si="29"/>
        <v>10726.027289999996</v>
      </c>
      <c r="AC264" s="160">
        <f t="shared" si="26"/>
        <v>300</v>
      </c>
    </row>
    <row r="265" spans="1:29" s="173" customFormat="1" ht="15.75" customHeight="1" x14ac:dyDescent="0.2">
      <c r="A265" s="173">
        <v>263</v>
      </c>
      <c r="B265" s="176">
        <v>45554</v>
      </c>
      <c r="C265" s="177">
        <v>2024</v>
      </c>
      <c r="D265" s="178" t="s">
        <v>122</v>
      </c>
      <c r="E265" s="177">
        <v>19</v>
      </c>
      <c r="F265" s="171"/>
      <c r="G265" s="171"/>
      <c r="H265" s="171"/>
      <c r="J265" s="173">
        <v>0</v>
      </c>
      <c r="L265" s="173">
        <v>0</v>
      </c>
      <c r="M265" s="173">
        <v>0</v>
      </c>
      <c r="N265" s="153"/>
      <c r="O265" s="173">
        <v>0</v>
      </c>
      <c r="P265" s="173">
        <v>0</v>
      </c>
      <c r="Q265" s="173">
        <v>0</v>
      </c>
      <c r="R265" s="153"/>
      <c r="S265" s="173">
        <v>10</v>
      </c>
      <c r="T265" s="173">
        <v>0</v>
      </c>
      <c r="U265" s="173">
        <v>0</v>
      </c>
      <c r="V265" s="173">
        <v>0</v>
      </c>
      <c r="W265" s="173">
        <v>0</v>
      </c>
      <c r="X265" s="141">
        <f t="shared" si="24"/>
        <v>0</v>
      </c>
      <c r="Y265" s="158">
        <f t="shared" si="25"/>
        <v>10</v>
      </c>
      <c r="Z265" s="159">
        <f t="shared" si="27"/>
        <v>3589.1380000000117</v>
      </c>
      <c r="AA265" s="159">
        <f t="shared" si="28"/>
        <v>7178.0821199999818</v>
      </c>
      <c r="AB265" s="159">
        <f t="shared" si="29"/>
        <v>10767.123179999997</v>
      </c>
      <c r="AC265" s="160">
        <f t="shared" si="26"/>
        <v>300</v>
      </c>
    </row>
    <row r="266" spans="1:29" s="173" customFormat="1" ht="15.75" customHeight="1" x14ac:dyDescent="0.2">
      <c r="A266" s="173">
        <v>264</v>
      </c>
      <c r="B266" s="176">
        <v>45555</v>
      </c>
      <c r="C266" s="177">
        <v>2024</v>
      </c>
      <c r="D266" s="178" t="s">
        <v>122</v>
      </c>
      <c r="E266" s="177">
        <v>20</v>
      </c>
      <c r="F266" s="171"/>
      <c r="G266" s="171"/>
      <c r="H266" s="171"/>
      <c r="J266" s="173">
        <v>0</v>
      </c>
      <c r="L266" s="173">
        <v>0</v>
      </c>
      <c r="M266" s="173">
        <v>0</v>
      </c>
      <c r="N266" s="153"/>
      <c r="O266" s="173">
        <v>0</v>
      </c>
      <c r="P266" s="173">
        <v>0</v>
      </c>
      <c r="Q266" s="173">
        <v>0</v>
      </c>
      <c r="R266" s="153"/>
      <c r="S266" s="173">
        <v>10</v>
      </c>
      <c r="T266" s="173">
        <v>0</v>
      </c>
      <c r="U266" s="173">
        <v>0</v>
      </c>
      <c r="V266" s="173">
        <v>0</v>
      </c>
      <c r="W266" s="173">
        <v>0</v>
      </c>
      <c r="X266" s="141">
        <f t="shared" si="24"/>
        <v>0</v>
      </c>
      <c r="Y266" s="158">
        <f t="shared" si="25"/>
        <v>10</v>
      </c>
      <c r="Z266" s="159">
        <f t="shared" si="27"/>
        <v>3602.8370000000118</v>
      </c>
      <c r="AA266" s="159">
        <f t="shared" si="28"/>
        <v>7205.4793799999816</v>
      </c>
      <c r="AB266" s="159">
        <f t="shared" si="29"/>
        <v>10808.219069999997</v>
      </c>
      <c r="AC266" s="160">
        <f t="shared" si="26"/>
        <v>300</v>
      </c>
    </row>
    <row r="267" spans="1:29" s="173" customFormat="1" ht="15.75" customHeight="1" x14ac:dyDescent="0.2">
      <c r="A267" s="173">
        <v>265</v>
      </c>
      <c r="B267" s="176">
        <v>45556</v>
      </c>
      <c r="C267" s="177">
        <v>2024</v>
      </c>
      <c r="D267" s="178" t="s">
        <v>122</v>
      </c>
      <c r="E267" s="177">
        <v>21</v>
      </c>
      <c r="F267" s="171"/>
      <c r="G267" s="171"/>
      <c r="H267" s="171"/>
      <c r="J267" s="173">
        <v>0</v>
      </c>
      <c r="L267" s="173">
        <v>0</v>
      </c>
      <c r="M267" s="173">
        <v>0</v>
      </c>
      <c r="N267" s="153"/>
      <c r="O267" s="173">
        <v>0</v>
      </c>
      <c r="P267" s="173">
        <v>0</v>
      </c>
      <c r="Q267" s="173">
        <v>0</v>
      </c>
      <c r="R267" s="153"/>
      <c r="S267" s="173">
        <v>10</v>
      </c>
      <c r="T267" s="173">
        <v>0</v>
      </c>
      <c r="U267" s="173">
        <v>0</v>
      </c>
      <c r="V267" s="173">
        <v>0</v>
      </c>
      <c r="W267" s="173">
        <v>0</v>
      </c>
      <c r="X267" s="141">
        <f t="shared" si="24"/>
        <v>0</v>
      </c>
      <c r="Y267" s="158">
        <f t="shared" si="25"/>
        <v>10</v>
      </c>
      <c r="Z267" s="159">
        <f t="shared" si="27"/>
        <v>3616.5360000000119</v>
      </c>
      <c r="AA267" s="159">
        <f t="shared" si="28"/>
        <v>7232.8766399999813</v>
      </c>
      <c r="AB267" s="159">
        <f t="shared" si="29"/>
        <v>10849.314959999998</v>
      </c>
      <c r="AC267" s="160">
        <f t="shared" si="26"/>
        <v>300</v>
      </c>
    </row>
    <row r="268" spans="1:29" s="173" customFormat="1" ht="15.75" customHeight="1" x14ac:dyDescent="0.2">
      <c r="A268" s="173">
        <v>266</v>
      </c>
      <c r="B268" s="176">
        <v>45557</v>
      </c>
      <c r="C268" s="177">
        <v>2024</v>
      </c>
      <c r="D268" s="178" t="s">
        <v>122</v>
      </c>
      <c r="E268" s="177">
        <v>22</v>
      </c>
      <c r="F268" s="171"/>
      <c r="G268" s="171"/>
      <c r="H268" s="171"/>
      <c r="J268" s="173">
        <v>0</v>
      </c>
      <c r="L268" s="173">
        <v>0</v>
      </c>
      <c r="M268" s="173">
        <v>0</v>
      </c>
      <c r="N268" s="153"/>
      <c r="O268" s="173">
        <v>0</v>
      </c>
      <c r="P268" s="173">
        <v>0</v>
      </c>
      <c r="Q268" s="173">
        <v>0</v>
      </c>
      <c r="R268" s="153"/>
      <c r="S268" s="173">
        <v>10</v>
      </c>
      <c r="T268" s="173">
        <v>0</v>
      </c>
      <c r="U268" s="173">
        <v>0</v>
      </c>
      <c r="V268" s="173">
        <v>0</v>
      </c>
      <c r="W268" s="173">
        <v>0</v>
      </c>
      <c r="X268" s="141">
        <f t="shared" si="24"/>
        <v>0</v>
      </c>
      <c r="Y268" s="158">
        <f t="shared" si="25"/>
        <v>10</v>
      </c>
      <c r="Z268" s="159">
        <f t="shared" si="27"/>
        <v>3630.235000000012</v>
      </c>
      <c r="AA268" s="159">
        <f t="shared" si="28"/>
        <v>7260.273899999981</v>
      </c>
      <c r="AB268" s="159">
        <f t="shared" si="29"/>
        <v>10890.410849999998</v>
      </c>
      <c r="AC268" s="160">
        <f t="shared" si="26"/>
        <v>300</v>
      </c>
    </row>
    <row r="269" spans="1:29" s="173" customFormat="1" ht="15.75" customHeight="1" x14ac:dyDescent="0.2">
      <c r="A269" s="173">
        <v>267</v>
      </c>
      <c r="B269" s="176">
        <v>45558</v>
      </c>
      <c r="C269" s="177">
        <v>2024</v>
      </c>
      <c r="D269" s="178" t="s">
        <v>122</v>
      </c>
      <c r="E269" s="177">
        <v>23</v>
      </c>
      <c r="F269" s="171"/>
      <c r="G269" s="171"/>
      <c r="H269" s="171"/>
      <c r="J269" s="173">
        <v>0</v>
      </c>
      <c r="L269" s="173">
        <v>0</v>
      </c>
      <c r="M269" s="173">
        <v>0</v>
      </c>
      <c r="N269" s="153"/>
      <c r="O269" s="173">
        <v>0</v>
      </c>
      <c r="P269" s="173">
        <v>0</v>
      </c>
      <c r="Q269" s="173">
        <v>0</v>
      </c>
      <c r="R269" s="153"/>
      <c r="S269" s="173">
        <v>10</v>
      </c>
      <c r="T269" s="173">
        <v>0</v>
      </c>
      <c r="U269" s="173">
        <v>0</v>
      </c>
      <c r="V269" s="173">
        <v>0</v>
      </c>
      <c r="W269" s="173">
        <v>0</v>
      </c>
      <c r="X269" s="141">
        <f t="shared" si="24"/>
        <v>0</v>
      </c>
      <c r="Y269" s="158">
        <f t="shared" si="25"/>
        <v>10</v>
      </c>
      <c r="Z269" s="159">
        <f t="shared" si="27"/>
        <v>3643.934000000012</v>
      </c>
      <c r="AA269" s="159">
        <f t="shared" si="28"/>
        <v>7287.6711599999808</v>
      </c>
      <c r="AB269" s="159">
        <f t="shared" si="29"/>
        <v>10931.506739999999</v>
      </c>
      <c r="AC269" s="160">
        <f t="shared" si="26"/>
        <v>300</v>
      </c>
    </row>
    <row r="270" spans="1:29" s="173" customFormat="1" ht="15.75" customHeight="1" x14ac:dyDescent="0.2">
      <c r="A270" s="173">
        <v>268</v>
      </c>
      <c r="B270" s="176">
        <v>45559</v>
      </c>
      <c r="C270" s="177">
        <v>2024</v>
      </c>
      <c r="D270" s="178" t="s">
        <v>122</v>
      </c>
      <c r="E270" s="177">
        <v>24</v>
      </c>
      <c r="F270" s="171"/>
      <c r="G270" s="171"/>
      <c r="H270" s="171"/>
      <c r="J270" s="173">
        <v>0</v>
      </c>
      <c r="L270" s="173">
        <v>0</v>
      </c>
      <c r="M270" s="173">
        <v>0</v>
      </c>
      <c r="N270" s="153"/>
      <c r="O270" s="173">
        <v>0</v>
      </c>
      <c r="P270" s="173">
        <v>0</v>
      </c>
      <c r="Q270" s="173">
        <v>0</v>
      </c>
      <c r="R270" s="153"/>
      <c r="S270" s="173">
        <v>10</v>
      </c>
      <c r="T270" s="173">
        <v>0</v>
      </c>
      <c r="U270" s="173">
        <v>0</v>
      </c>
      <c r="V270" s="173">
        <v>0</v>
      </c>
      <c r="W270" s="173">
        <v>0</v>
      </c>
      <c r="X270" s="141">
        <f t="shared" si="24"/>
        <v>0</v>
      </c>
      <c r="Y270" s="158">
        <f t="shared" si="25"/>
        <v>10</v>
      </c>
      <c r="Z270" s="159">
        <f t="shared" si="27"/>
        <v>3657.6330000000121</v>
      </c>
      <c r="AA270" s="159">
        <f t="shared" si="28"/>
        <v>7315.0684199999805</v>
      </c>
      <c r="AB270" s="159">
        <f t="shared" si="29"/>
        <v>10972.602629999999</v>
      </c>
      <c r="AC270" s="160">
        <f t="shared" si="26"/>
        <v>300</v>
      </c>
    </row>
    <row r="271" spans="1:29" s="173" customFormat="1" ht="15.75" customHeight="1" x14ac:dyDescent="0.2">
      <c r="A271" s="173">
        <v>269</v>
      </c>
      <c r="B271" s="176">
        <v>45560</v>
      </c>
      <c r="C271" s="177">
        <v>2024</v>
      </c>
      <c r="D271" s="178" t="s">
        <v>122</v>
      </c>
      <c r="E271" s="177">
        <v>25</v>
      </c>
      <c r="F271" s="171"/>
      <c r="G271" s="171"/>
      <c r="H271" s="171"/>
      <c r="J271" s="173">
        <v>0</v>
      </c>
      <c r="L271" s="173">
        <v>0</v>
      </c>
      <c r="M271" s="173">
        <v>0</v>
      </c>
      <c r="N271" s="153"/>
      <c r="O271" s="173">
        <v>0</v>
      </c>
      <c r="P271" s="173">
        <v>0</v>
      </c>
      <c r="Q271" s="173">
        <v>0</v>
      </c>
      <c r="R271" s="153"/>
      <c r="S271" s="173">
        <v>10</v>
      </c>
      <c r="T271" s="173">
        <v>0</v>
      </c>
      <c r="U271" s="173">
        <v>0</v>
      </c>
      <c r="V271" s="173">
        <v>0</v>
      </c>
      <c r="W271" s="173">
        <v>0</v>
      </c>
      <c r="X271" s="141">
        <f t="shared" si="24"/>
        <v>0</v>
      </c>
      <c r="Y271" s="158">
        <f t="shared" si="25"/>
        <v>10</v>
      </c>
      <c r="Z271" s="159">
        <f t="shared" si="27"/>
        <v>3671.3320000000122</v>
      </c>
      <c r="AA271" s="159">
        <f t="shared" si="28"/>
        <v>7342.4656799999802</v>
      </c>
      <c r="AB271" s="159">
        <f t="shared" si="29"/>
        <v>11013.69852</v>
      </c>
      <c r="AC271" s="160">
        <f t="shared" si="26"/>
        <v>300</v>
      </c>
    </row>
    <row r="272" spans="1:29" s="173" customFormat="1" ht="15.75" customHeight="1" x14ac:dyDescent="0.2">
      <c r="A272" s="173">
        <v>270</v>
      </c>
      <c r="B272" s="176">
        <v>45561</v>
      </c>
      <c r="C272" s="177">
        <v>2024</v>
      </c>
      <c r="D272" s="178" t="s">
        <v>122</v>
      </c>
      <c r="E272" s="177">
        <v>26</v>
      </c>
      <c r="F272" s="171"/>
      <c r="G272" s="171"/>
      <c r="H272" s="171"/>
      <c r="J272" s="173">
        <v>0</v>
      </c>
      <c r="L272" s="173">
        <v>0</v>
      </c>
      <c r="M272" s="173">
        <v>0</v>
      </c>
      <c r="N272" s="153"/>
      <c r="O272" s="173">
        <v>0</v>
      </c>
      <c r="P272" s="173">
        <v>0</v>
      </c>
      <c r="Q272" s="173">
        <v>0</v>
      </c>
      <c r="R272" s="153"/>
      <c r="S272" s="173">
        <v>10</v>
      </c>
      <c r="T272" s="173">
        <v>0</v>
      </c>
      <c r="U272" s="173">
        <v>0</v>
      </c>
      <c r="V272" s="173">
        <v>0</v>
      </c>
      <c r="W272" s="173">
        <v>0</v>
      </c>
      <c r="X272" s="141">
        <f t="shared" si="24"/>
        <v>0</v>
      </c>
      <c r="Y272" s="158">
        <f t="shared" si="25"/>
        <v>10</v>
      </c>
      <c r="Z272" s="159">
        <f t="shared" si="27"/>
        <v>3685.0310000000122</v>
      </c>
      <c r="AA272" s="159">
        <f t="shared" si="28"/>
        <v>7369.86293999998</v>
      </c>
      <c r="AB272" s="159">
        <f t="shared" si="29"/>
        <v>11054.79441</v>
      </c>
      <c r="AC272" s="160">
        <f t="shared" si="26"/>
        <v>300</v>
      </c>
    </row>
    <row r="273" spans="1:29" s="173" customFormat="1" ht="15.75" customHeight="1" x14ac:dyDescent="0.2">
      <c r="A273" s="173">
        <v>271</v>
      </c>
      <c r="B273" s="176">
        <v>45562</v>
      </c>
      <c r="C273" s="177">
        <v>2024</v>
      </c>
      <c r="D273" s="178" t="s">
        <v>122</v>
      </c>
      <c r="E273" s="177">
        <v>27</v>
      </c>
      <c r="F273" s="171"/>
      <c r="G273" s="171"/>
      <c r="H273" s="171"/>
      <c r="J273" s="173">
        <v>0</v>
      </c>
      <c r="L273" s="173">
        <v>0</v>
      </c>
      <c r="M273" s="173">
        <v>0</v>
      </c>
      <c r="N273" s="153"/>
      <c r="O273" s="173">
        <v>0</v>
      </c>
      <c r="P273" s="173">
        <v>0</v>
      </c>
      <c r="Q273" s="173">
        <v>0</v>
      </c>
      <c r="R273" s="153"/>
      <c r="S273" s="173">
        <v>10</v>
      </c>
      <c r="T273" s="173">
        <v>0</v>
      </c>
      <c r="U273" s="173">
        <v>0</v>
      </c>
      <c r="V273" s="173">
        <v>0</v>
      </c>
      <c r="W273" s="173">
        <v>0</v>
      </c>
      <c r="X273" s="141">
        <f t="shared" si="24"/>
        <v>0</v>
      </c>
      <c r="Y273" s="158">
        <f t="shared" si="25"/>
        <v>10</v>
      </c>
      <c r="Z273" s="159">
        <f t="shared" si="27"/>
        <v>3698.7300000000123</v>
      </c>
      <c r="AA273" s="159">
        <f t="shared" si="28"/>
        <v>7397.2601999999797</v>
      </c>
      <c r="AB273" s="159">
        <f t="shared" si="29"/>
        <v>11095.890300000001</v>
      </c>
      <c r="AC273" s="160">
        <f t="shared" si="26"/>
        <v>300</v>
      </c>
    </row>
    <row r="274" spans="1:29" s="173" customFormat="1" ht="15.75" customHeight="1" x14ac:dyDescent="0.2">
      <c r="A274" s="173">
        <v>272</v>
      </c>
      <c r="B274" s="176">
        <v>45563</v>
      </c>
      <c r="C274" s="177">
        <v>2024</v>
      </c>
      <c r="D274" s="178" t="s">
        <v>122</v>
      </c>
      <c r="E274" s="177">
        <v>28</v>
      </c>
      <c r="F274" s="171"/>
      <c r="G274" s="171"/>
      <c r="H274" s="171"/>
      <c r="J274" s="173">
        <v>0</v>
      </c>
      <c r="L274" s="173">
        <v>0</v>
      </c>
      <c r="M274" s="173">
        <v>0</v>
      </c>
      <c r="N274" s="153"/>
      <c r="O274" s="173">
        <v>0</v>
      </c>
      <c r="P274" s="173">
        <v>0</v>
      </c>
      <c r="Q274" s="173">
        <v>0</v>
      </c>
      <c r="R274" s="153"/>
      <c r="S274" s="173">
        <v>10</v>
      </c>
      <c r="T274" s="173">
        <v>0</v>
      </c>
      <c r="U274" s="173">
        <v>0</v>
      </c>
      <c r="V274" s="173">
        <v>0</v>
      </c>
      <c r="W274" s="173">
        <v>0</v>
      </c>
      <c r="X274" s="141">
        <f t="shared" si="24"/>
        <v>0</v>
      </c>
      <c r="Y274" s="158">
        <f t="shared" si="25"/>
        <v>10</v>
      </c>
      <c r="Z274" s="159">
        <f t="shared" si="27"/>
        <v>3712.4290000000124</v>
      </c>
      <c r="AA274" s="159">
        <f t="shared" si="28"/>
        <v>7424.6574599999794</v>
      </c>
      <c r="AB274" s="159">
        <f t="shared" si="29"/>
        <v>11136.986190000001</v>
      </c>
      <c r="AC274" s="160">
        <f t="shared" si="26"/>
        <v>300</v>
      </c>
    </row>
    <row r="275" spans="1:29" s="173" customFormat="1" ht="15.75" customHeight="1" x14ac:dyDescent="0.2">
      <c r="A275" s="173">
        <v>273</v>
      </c>
      <c r="B275" s="176">
        <v>45564</v>
      </c>
      <c r="C275" s="177">
        <v>2024</v>
      </c>
      <c r="D275" s="178" t="s">
        <v>122</v>
      </c>
      <c r="E275" s="177">
        <v>29</v>
      </c>
      <c r="F275" s="171"/>
      <c r="G275" s="171"/>
      <c r="H275" s="171"/>
      <c r="J275" s="173">
        <v>0</v>
      </c>
      <c r="L275" s="173">
        <v>0</v>
      </c>
      <c r="M275" s="173">
        <v>0</v>
      </c>
      <c r="N275" s="153"/>
      <c r="O275" s="173">
        <v>0</v>
      </c>
      <c r="P275" s="173">
        <v>0</v>
      </c>
      <c r="Q275" s="173">
        <v>0</v>
      </c>
      <c r="R275" s="153"/>
      <c r="S275" s="173">
        <v>10</v>
      </c>
      <c r="T275" s="173">
        <v>0</v>
      </c>
      <c r="U275" s="173">
        <v>0</v>
      </c>
      <c r="V275" s="173">
        <v>0</v>
      </c>
      <c r="W275" s="173">
        <v>0</v>
      </c>
      <c r="X275" s="141">
        <f t="shared" si="24"/>
        <v>0</v>
      </c>
      <c r="Y275" s="158">
        <f t="shared" si="25"/>
        <v>10</v>
      </c>
      <c r="Z275" s="159">
        <f t="shared" si="27"/>
        <v>3726.1280000000124</v>
      </c>
      <c r="AA275" s="159">
        <f t="shared" si="28"/>
        <v>7452.0547199999792</v>
      </c>
      <c r="AB275" s="159">
        <f t="shared" si="29"/>
        <v>11178.082080000002</v>
      </c>
      <c r="AC275" s="160">
        <f t="shared" si="26"/>
        <v>300</v>
      </c>
    </row>
    <row r="276" spans="1:29" s="167" customFormat="1" ht="15.75" customHeight="1" x14ac:dyDescent="0.2">
      <c r="A276" s="167">
        <v>274</v>
      </c>
      <c r="B276" s="168">
        <v>45565</v>
      </c>
      <c r="C276" s="169">
        <v>2024</v>
      </c>
      <c r="D276" s="170" t="s">
        <v>122</v>
      </c>
      <c r="E276" s="169">
        <v>30</v>
      </c>
      <c r="F276" s="172"/>
      <c r="G276" s="172"/>
      <c r="H276" s="172"/>
      <c r="J276" s="167">
        <v>0</v>
      </c>
      <c r="L276" s="167">
        <v>0</v>
      </c>
      <c r="M276" s="167">
        <v>0</v>
      </c>
      <c r="N276" s="174"/>
      <c r="O276" s="167">
        <v>0</v>
      </c>
      <c r="P276" s="167">
        <v>0</v>
      </c>
      <c r="Q276" s="167">
        <v>0</v>
      </c>
      <c r="R276" s="174"/>
      <c r="S276" s="167">
        <v>10</v>
      </c>
      <c r="T276" s="167">
        <v>0</v>
      </c>
      <c r="U276" s="167">
        <v>0</v>
      </c>
      <c r="V276" s="167">
        <v>0</v>
      </c>
      <c r="W276" s="167">
        <v>0</v>
      </c>
      <c r="X276" s="141">
        <f t="shared" si="24"/>
        <v>0</v>
      </c>
      <c r="Y276" s="158">
        <f t="shared" si="25"/>
        <v>10</v>
      </c>
      <c r="Z276" s="159">
        <f t="shared" si="27"/>
        <v>3739.8270000000125</v>
      </c>
      <c r="AA276" s="159">
        <f t="shared" si="28"/>
        <v>7479.4519799999789</v>
      </c>
      <c r="AB276" s="159">
        <f t="shared" si="29"/>
        <v>11219.177970000002</v>
      </c>
      <c r="AC276" s="160">
        <f t="shared" si="26"/>
        <v>300</v>
      </c>
    </row>
    <row r="277" spans="1:29" s="179" customFormat="1" ht="15.75" customHeight="1" x14ac:dyDescent="0.2">
      <c r="A277" s="179">
        <v>275</v>
      </c>
      <c r="B277" s="180">
        <v>45566</v>
      </c>
      <c r="C277" s="181">
        <v>2024</v>
      </c>
      <c r="D277" s="182" t="s">
        <v>123</v>
      </c>
      <c r="E277" s="181">
        <v>1</v>
      </c>
      <c r="F277" s="179">
        <v>350</v>
      </c>
      <c r="G277" s="179">
        <v>0</v>
      </c>
      <c r="H277" s="179">
        <v>10</v>
      </c>
      <c r="J277" s="179">
        <v>0</v>
      </c>
      <c r="L277" s="179">
        <v>0</v>
      </c>
      <c r="M277" s="179">
        <v>0</v>
      </c>
      <c r="N277" s="179">
        <v>40</v>
      </c>
      <c r="O277" s="179">
        <v>0</v>
      </c>
      <c r="P277" s="179">
        <v>0</v>
      </c>
      <c r="Q277" s="179">
        <v>0</v>
      </c>
      <c r="R277" s="179">
        <v>1700</v>
      </c>
      <c r="S277" s="179">
        <v>10</v>
      </c>
      <c r="T277" s="179">
        <v>0</v>
      </c>
      <c r="U277" s="179">
        <v>0</v>
      </c>
      <c r="V277" s="179">
        <v>0</v>
      </c>
      <c r="W277" s="179">
        <v>0</v>
      </c>
      <c r="X277" s="141">
        <f t="shared" si="24"/>
        <v>400</v>
      </c>
      <c r="Y277" s="158">
        <f t="shared" si="25"/>
        <v>1710</v>
      </c>
      <c r="Z277" s="159">
        <f t="shared" si="27"/>
        <v>3753.5260000000126</v>
      </c>
      <c r="AA277" s="159">
        <f t="shared" si="28"/>
        <v>7506.8492399999786</v>
      </c>
      <c r="AB277" s="159">
        <f t="shared" si="29"/>
        <v>11260.273860000003</v>
      </c>
      <c r="AC277" s="160">
        <f t="shared" si="26"/>
        <v>300</v>
      </c>
    </row>
    <row r="278" spans="1:29" s="173" customFormat="1" ht="15.75" customHeight="1" x14ac:dyDescent="0.2">
      <c r="A278" s="173">
        <v>276</v>
      </c>
      <c r="B278" s="176">
        <v>45567</v>
      </c>
      <c r="C278" s="177">
        <v>2024</v>
      </c>
      <c r="D278" s="178" t="s">
        <v>123</v>
      </c>
      <c r="E278" s="177">
        <v>2</v>
      </c>
      <c r="F278" s="171"/>
      <c r="G278" s="171"/>
      <c r="H278" s="171"/>
      <c r="J278" s="173">
        <v>0</v>
      </c>
      <c r="L278" s="173">
        <v>0</v>
      </c>
      <c r="M278" s="173">
        <v>0</v>
      </c>
      <c r="N278" s="153"/>
      <c r="O278" s="173">
        <v>0</v>
      </c>
      <c r="P278" s="173">
        <v>0</v>
      </c>
      <c r="Q278" s="173">
        <v>0</v>
      </c>
      <c r="R278" s="153"/>
      <c r="S278" s="173">
        <v>10</v>
      </c>
      <c r="T278" s="173">
        <v>0</v>
      </c>
      <c r="U278" s="173">
        <v>0</v>
      </c>
      <c r="V278" s="173">
        <v>0</v>
      </c>
      <c r="W278" s="173">
        <v>0</v>
      </c>
      <c r="X278" s="141">
        <f t="shared" si="24"/>
        <v>0</v>
      </c>
      <c r="Y278" s="158">
        <f t="shared" si="25"/>
        <v>10</v>
      </c>
      <c r="Z278" s="159">
        <f t="shared" si="27"/>
        <v>3767.2250000000126</v>
      </c>
      <c r="AA278" s="159">
        <f t="shared" si="28"/>
        <v>7534.2464999999784</v>
      </c>
      <c r="AB278" s="159">
        <f t="shared" si="29"/>
        <v>11301.369750000003</v>
      </c>
      <c r="AC278" s="160">
        <f t="shared" si="26"/>
        <v>300</v>
      </c>
    </row>
    <row r="279" spans="1:29" s="173" customFormat="1" ht="15.75" customHeight="1" x14ac:dyDescent="0.2">
      <c r="A279" s="173">
        <v>277</v>
      </c>
      <c r="B279" s="176">
        <v>45568</v>
      </c>
      <c r="C279" s="177">
        <v>2024</v>
      </c>
      <c r="D279" s="178" t="s">
        <v>123</v>
      </c>
      <c r="E279" s="177">
        <v>3</v>
      </c>
      <c r="F279" s="171"/>
      <c r="G279" s="171"/>
      <c r="H279" s="171"/>
      <c r="J279" s="173">
        <v>0</v>
      </c>
      <c r="L279" s="173">
        <v>0</v>
      </c>
      <c r="M279" s="173">
        <v>0</v>
      </c>
      <c r="N279" s="153"/>
      <c r="O279" s="173">
        <v>0</v>
      </c>
      <c r="P279" s="173">
        <v>0</v>
      </c>
      <c r="Q279" s="173">
        <v>0</v>
      </c>
      <c r="R279" s="153"/>
      <c r="S279" s="173">
        <v>10</v>
      </c>
      <c r="T279" s="173">
        <v>0</v>
      </c>
      <c r="U279" s="173">
        <v>0</v>
      </c>
      <c r="V279" s="173">
        <v>0</v>
      </c>
      <c r="W279" s="173">
        <v>0</v>
      </c>
      <c r="X279" s="141">
        <f t="shared" si="24"/>
        <v>0</v>
      </c>
      <c r="Y279" s="158">
        <f t="shared" si="25"/>
        <v>10</v>
      </c>
      <c r="Z279" s="159">
        <f t="shared" si="27"/>
        <v>3780.9240000000127</v>
      </c>
      <c r="AA279" s="159">
        <f t="shared" si="28"/>
        <v>7561.6437599999781</v>
      </c>
      <c r="AB279" s="159">
        <f t="shared" si="29"/>
        <v>11342.465640000004</v>
      </c>
      <c r="AC279" s="160">
        <f t="shared" si="26"/>
        <v>300</v>
      </c>
    </row>
    <row r="280" spans="1:29" s="173" customFormat="1" ht="15.75" customHeight="1" x14ac:dyDescent="0.2">
      <c r="A280" s="173">
        <v>278</v>
      </c>
      <c r="B280" s="176">
        <v>45569</v>
      </c>
      <c r="C280" s="177">
        <v>2024</v>
      </c>
      <c r="D280" s="178" t="s">
        <v>123</v>
      </c>
      <c r="E280" s="177">
        <v>4</v>
      </c>
      <c r="F280" s="171"/>
      <c r="G280" s="171"/>
      <c r="H280" s="171"/>
      <c r="J280" s="173">
        <v>0</v>
      </c>
      <c r="L280" s="173">
        <v>0</v>
      </c>
      <c r="M280" s="173">
        <v>0</v>
      </c>
      <c r="N280" s="153"/>
      <c r="O280" s="173">
        <v>0</v>
      </c>
      <c r="P280" s="173">
        <v>0</v>
      </c>
      <c r="Q280" s="173">
        <v>0</v>
      </c>
      <c r="R280" s="153"/>
      <c r="S280" s="173">
        <v>10</v>
      </c>
      <c r="T280" s="173">
        <v>0</v>
      </c>
      <c r="U280" s="173">
        <v>0</v>
      </c>
      <c r="V280" s="173">
        <v>0</v>
      </c>
      <c r="W280" s="173">
        <v>0</v>
      </c>
      <c r="X280" s="141">
        <f t="shared" si="24"/>
        <v>0</v>
      </c>
      <c r="Y280" s="158">
        <f t="shared" si="25"/>
        <v>10</v>
      </c>
      <c r="Z280" s="159">
        <f t="shared" si="27"/>
        <v>3794.6230000000128</v>
      </c>
      <c r="AA280" s="159">
        <f t="shared" si="28"/>
        <v>7589.0410199999778</v>
      </c>
      <c r="AB280" s="159">
        <f t="shared" si="29"/>
        <v>11383.561530000004</v>
      </c>
      <c r="AC280" s="160">
        <f t="shared" si="26"/>
        <v>300</v>
      </c>
    </row>
    <row r="281" spans="1:29" s="173" customFormat="1" ht="15.75" customHeight="1" x14ac:dyDescent="0.2">
      <c r="A281" s="173">
        <v>279</v>
      </c>
      <c r="B281" s="176">
        <v>45570</v>
      </c>
      <c r="C281" s="177">
        <v>2024</v>
      </c>
      <c r="D281" s="178" t="s">
        <v>123</v>
      </c>
      <c r="E281" s="177">
        <v>5</v>
      </c>
      <c r="F281" s="171"/>
      <c r="G281" s="171"/>
      <c r="H281" s="171"/>
      <c r="J281" s="173">
        <v>0</v>
      </c>
      <c r="L281" s="173">
        <v>0</v>
      </c>
      <c r="M281" s="173">
        <v>0</v>
      </c>
      <c r="N281" s="153"/>
      <c r="O281" s="173">
        <v>0</v>
      </c>
      <c r="P281" s="173">
        <v>0</v>
      </c>
      <c r="Q281" s="173">
        <v>0</v>
      </c>
      <c r="R281" s="153"/>
      <c r="S281" s="173">
        <v>10</v>
      </c>
      <c r="T281" s="173">
        <v>0</v>
      </c>
      <c r="U281" s="173">
        <v>0</v>
      </c>
      <c r="V281" s="173">
        <v>0</v>
      </c>
      <c r="W281" s="173">
        <v>0</v>
      </c>
      <c r="X281" s="141">
        <f t="shared" si="24"/>
        <v>0</v>
      </c>
      <c r="Y281" s="158">
        <f t="shared" si="25"/>
        <v>10</v>
      </c>
      <c r="Z281" s="159">
        <f t="shared" si="27"/>
        <v>3808.3220000000128</v>
      </c>
      <c r="AA281" s="159">
        <f t="shared" si="28"/>
        <v>7616.4382799999776</v>
      </c>
      <c r="AB281" s="159">
        <f t="shared" si="29"/>
        <v>11424.657420000005</v>
      </c>
      <c r="AC281" s="160">
        <f t="shared" si="26"/>
        <v>300</v>
      </c>
    </row>
    <row r="282" spans="1:29" s="173" customFormat="1" ht="15.75" customHeight="1" x14ac:dyDescent="0.2">
      <c r="A282" s="173">
        <v>280</v>
      </c>
      <c r="B282" s="176">
        <v>45571</v>
      </c>
      <c r="C282" s="177">
        <v>2024</v>
      </c>
      <c r="D282" s="178" t="s">
        <v>123</v>
      </c>
      <c r="E282" s="177">
        <v>6</v>
      </c>
      <c r="F282" s="171"/>
      <c r="G282" s="171"/>
      <c r="H282" s="171"/>
      <c r="J282" s="173">
        <v>0</v>
      </c>
      <c r="L282" s="173">
        <v>0</v>
      </c>
      <c r="M282" s="173">
        <v>0</v>
      </c>
      <c r="N282" s="153"/>
      <c r="O282" s="173">
        <v>0</v>
      </c>
      <c r="P282" s="173">
        <v>0</v>
      </c>
      <c r="Q282" s="173">
        <v>0</v>
      </c>
      <c r="R282" s="153"/>
      <c r="S282" s="173">
        <v>10</v>
      </c>
      <c r="T282" s="173">
        <v>0</v>
      </c>
      <c r="U282" s="173">
        <v>0</v>
      </c>
      <c r="V282" s="173">
        <v>0</v>
      </c>
      <c r="W282" s="173">
        <v>0</v>
      </c>
      <c r="X282" s="141">
        <f t="shared" si="24"/>
        <v>0</v>
      </c>
      <c r="Y282" s="158">
        <f t="shared" si="25"/>
        <v>10</v>
      </c>
      <c r="Z282" s="159">
        <f t="shared" si="27"/>
        <v>3822.0210000000129</v>
      </c>
      <c r="AA282" s="159">
        <f t="shared" si="28"/>
        <v>7643.8355399999773</v>
      </c>
      <c r="AB282" s="159">
        <f t="shared" si="29"/>
        <v>11465.753310000006</v>
      </c>
      <c r="AC282" s="160">
        <f t="shared" si="26"/>
        <v>300</v>
      </c>
    </row>
    <row r="283" spans="1:29" s="173" customFormat="1" ht="15.75" customHeight="1" x14ac:dyDescent="0.2">
      <c r="A283" s="173">
        <v>281</v>
      </c>
      <c r="B283" s="176">
        <v>45572</v>
      </c>
      <c r="C283" s="177">
        <v>2024</v>
      </c>
      <c r="D283" s="178" t="s">
        <v>123</v>
      </c>
      <c r="E283" s="177">
        <v>7</v>
      </c>
      <c r="F283" s="171"/>
      <c r="G283" s="171"/>
      <c r="H283" s="171"/>
      <c r="J283" s="173">
        <v>0</v>
      </c>
      <c r="L283" s="173">
        <v>0</v>
      </c>
      <c r="M283" s="173">
        <v>0</v>
      </c>
      <c r="N283" s="153"/>
      <c r="O283" s="173">
        <v>0</v>
      </c>
      <c r="P283" s="173">
        <v>0</v>
      </c>
      <c r="Q283" s="173">
        <v>0</v>
      </c>
      <c r="R283" s="153"/>
      <c r="S283" s="173">
        <v>10</v>
      </c>
      <c r="T283" s="173">
        <v>0</v>
      </c>
      <c r="U283" s="173">
        <v>0</v>
      </c>
      <c r="V283" s="173">
        <v>0</v>
      </c>
      <c r="W283" s="173">
        <v>0</v>
      </c>
      <c r="X283" s="141">
        <f t="shared" si="24"/>
        <v>0</v>
      </c>
      <c r="Y283" s="158">
        <f t="shared" si="25"/>
        <v>10</v>
      </c>
      <c r="Z283" s="159">
        <f t="shared" si="27"/>
        <v>3835.720000000013</v>
      </c>
      <c r="AA283" s="159">
        <f t="shared" si="28"/>
        <v>7671.232799999977</v>
      </c>
      <c r="AB283" s="159">
        <f t="shared" si="29"/>
        <v>11506.849200000006</v>
      </c>
      <c r="AC283" s="160">
        <f t="shared" si="26"/>
        <v>300</v>
      </c>
    </row>
    <row r="284" spans="1:29" s="173" customFormat="1" ht="15.75" customHeight="1" x14ac:dyDescent="0.2">
      <c r="A284" s="173">
        <v>282</v>
      </c>
      <c r="B284" s="176">
        <v>45573</v>
      </c>
      <c r="C284" s="177">
        <v>2024</v>
      </c>
      <c r="D284" s="178" t="s">
        <v>123</v>
      </c>
      <c r="E284" s="177">
        <v>8</v>
      </c>
      <c r="F284" s="171"/>
      <c r="G284" s="171"/>
      <c r="H284" s="171"/>
      <c r="J284" s="173">
        <v>0</v>
      </c>
      <c r="L284" s="173">
        <v>0</v>
      </c>
      <c r="M284" s="173">
        <v>0</v>
      </c>
      <c r="N284" s="153"/>
      <c r="O284" s="173">
        <v>0</v>
      </c>
      <c r="P284" s="173">
        <v>0</v>
      </c>
      <c r="Q284" s="173">
        <v>0</v>
      </c>
      <c r="R284" s="153"/>
      <c r="S284" s="173">
        <v>10</v>
      </c>
      <c r="T284" s="173">
        <v>0</v>
      </c>
      <c r="U284" s="173">
        <v>0</v>
      </c>
      <c r="V284" s="173">
        <v>0</v>
      </c>
      <c r="W284" s="173">
        <v>0</v>
      </c>
      <c r="X284" s="141">
        <f t="shared" si="24"/>
        <v>0</v>
      </c>
      <c r="Y284" s="158">
        <f t="shared" si="25"/>
        <v>10</v>
      </c>
      <c r="Z284" s="159">
        <f t="shared" si="27"/>
        <v>3849.4190000000131</v>
      </c>
      <c r="AA284" s="159">
        <f t="shared" si="28"/>
        <v>7698.6300599999768</v>
      </c>
      <c r="AB284" s="159">
        <f t="shared" si="29"/>
        <v>11547.945090000007</v>
      </c>
      <c r="AC284" s="160">
        <f t="shared" si="26"/>
        <v>300</v>
      </c>
    </row>
    <row r="285" spans="1:29" s="173" customFormat="1" ht="15.75" customHeight="1" x14ac:dyDescent="0.2">
      <c r="A285" s="173">
        <v>283</v>
      </c>
      <c r="B285" s="176">
        <v>45574</v>
      </c>
      <c r="C285" s="177">
        <v>2024</v>
      </c>
      <c r="D285" s="178" t="s">
        <v>123</v>
      </c>
      <c r="E285" s="177">
        <v>9</v>
      </c>
      <c r="F285" s="171"/>
      <c r="G285" s="171"/>
      <c r="H285" s="171"/>
      <c r="J285" s="173">
        <v>0</v>
      </c>
      <c r="L285" s="173">
        <v>0</v>
      </c>
      <c r="M285" s="173">
        <v>0</v>
      </c>
      <c r="N285" s="153"/>
      <c r="O285" s="173">
        <v>0</v>
      </c>
      <c r="P285" s="173">
        <v>0</v>
      </c>
      <c r="Q285" s="173">
        <v>0</v>
      </c>
      <c r="R285" s="153"/>
      <c r="S285" s="173">
        <v>10</v>
      </c>
      <c r="T285" s="173">
        <v>0</v>
      </c>
      <c r="U285" s="173">
        <v>0</v>
      </c>
      <c r="V285" s="173">
        <v>0</v>
      </c>
      <c r="W285" s="173">
        <v>0</v>
      </c>
      <c r="X285" s="141">
        <f t="shared" si="24"/>
        <v>0</v>
      </c>
      <c r="Y285" s="158">
        <f t="shared" si="25"/>
        <v>10</v>
      </c>
      <c r="Z285" s="159">
        <f t="shared" si="27"/>
        <v>3863.1180000000131</v>
      </c>
      <c r="AA285" s="159">
        <f t="shared" si="28"/>
        <v>7726.0273199999765</v>
      </c>
      <c r="AB285" s="159">
        <f t="shared" si="29"/>
        <v>11589.040980000007</v>
      </c>
      <c r="AC285" s="160">
        <f t="shared" si="26"/>
        <v>300</v>
      </c>
    </row>
    <row r="286" spans="1:29" s="173" customFormat="1" ht="15.75" customHeight="1" x14ac:dyDescent="0.2">
      <c r="A286" s="173">
        <v>284</v>
      </c>
      <c r="B286" s="176">
        <v>45575</v>
      </c>
      <c r="C286" s="177">
        <v>2024</v>
      </c>
      <c r="D286" s="178" t="s">
        <v>123</v>
      </c>
      <c r="E286" s="177">
        <v>10</v>
      </c>
      <c r="F286" s="171"/>
      <c r="G286" s="171"/>
      <c r="H286" s="171"/>
      <c r="J286" s="173">
        <v>0</v>
      </c>
      <c r="L286" s="173">
        <v>0</v>
      </c>
      <c r="M286" s="173">
        <v>0</v>
      </c>
      <c r="N286" s="153"/>
      <c r="O286" s="173">
        <v>0</v>
      </c>
      <c r="P286" s="173">
        <v>0</v>
      </c>
      <c r="Q286" s="173">
        <v>0</v>
      </c>
      <c r="R286" s="153"/>
      <c r="S286" s="173">
        <v>10</v>
      </c>
      <c r="T286" s="173">
        <v>0</v>
      </c>
      <c r="U286" s="173">
        <v>0</v>
      </c>
      <c r="V286" s="173">
        <v>0</v>
      </c>
      <c r="W286" s="173">
        <v>0</v>
      </c>
      <c r="X286" s="141">
        <f t="shared" si="24"/>
        <v>0</v>
      </c>
      <c r="Y286" s="158">
        <f t="shared" si="25"/>
        <v>10</v>
      </c>
      <c r="Z286" s="159">
        <f t="shared" si="27"/>
        <v>3876.8170000000132</v>
      </c>
      <c r="AA286" s="159">
        <f t="shared" si="28"/>
        <v>7753.4245799999762</v>
      </c>
      <c r="AB286" s="159">
        <f t="shared" si="29"/>
        <v>11630.136870000008</v>
      </c>
      <c r="AC286" s="160">
        <f t="shared" si="26"/>
        <v>300</v>
      </c>
    </row>
    <row r="287" spans="1:29" s="173" customFormat="1" ht="15.75" customHeight="1" x14ac:dyDescent="0.2">
      <c r="A287" s="173">
        <v>285</v>
      </c>
      <c r="B287" s="176">
        <v>45576</v>
      </c>
      <c r="C287" s="177">
        <v>2024</v>
      </c>
      <c r="D287" s="178" t="s">
        <v>123</v>
      </c>
      <c r="E287" s="177">
        <v>11</v>
      </c>
      <c r="F287" s="171"/>
      <c r="G287" s="171"/>
      <c r="H287" s="171"/>
      <c r="J287" s="173">
        <v>0</v>
      </c>
      <c r="L287" s="173">
        <v>0</v>
      </c>
      <c r="M287" s="173">
        <v>0</v>
      </c>
      <c r="N287" s="153"/>
      <c r="O287" s="173">
        <v>0</v>
      </c>
      <c r="P287" s="173">
        <v>0</v>
      </c>
      <c r="Q287" s="173">
        <v>0</v>
      </c>
      <c r="R287" s="153"/>
      <c r="S287" s="173">
        <v>10</v>
      </c>
      <c r="T287" s="173">
        <v>0</v>
      </c>
      <c r="U287" s="173">
        <v>0</v>
      </c>
      <c r="V287" s="173">
        <v>0</v>
      </c>
      <c r="W287" s="173">
        <v>0</v>
      </c>
      <c r="X287" s="141">
        <f t="shared" si="24"/>
        <v>0</v>
      </c>
      <c r="Y287" s="158">
        <f t="shared" si="25"/>
        <v>10</v>
      </c>
      <c r="Z287" s="159">
        <f t="shared" si="27"/>
        <v>3890.5160000000133</v>
      </c>
      <c r="AA287" s="159">
        <f t="shared" si="28"/>
        <v>7780.821839999976</v>
      </c>
      <c r="AB287" s="159">
        <f t="shared" si="29"/>
        <v>11671.232760000008</v>
      </c>
      <c r="AC287" s="160">
        <f t="shared" si="26"/>
        <v>300</v>
      </c>
    </row>
    <row r="288" spans="1:29" s="173" customFormat="1" ht="15.75" customHeight="1" x14ac:dyDescent="0.2">
      <c r="A288" s="173">
        <v>286</v>
      </c>
      <c r="B288" s="176">
        <v>45577</v>
      </c>
      <c r="C288" s="177">
        <v>2024</v>
      </c>
      <c r="D288" s="178" t="s">
        <v>123</v>
      </c>
      <c r="E288" s="177">
        <v>12</v>
      </c>
      <c r="F288" s="171"/>
      <c r="G288" s="171"/>
      <c r="H288" s="171"/>
      <c r="J288" s="173">
        <v>0</v>
      </c>
      <c r="L288" s="173">
        <v>0</v>
      </c>
      <c r="M288" s="173">
        <v>0</v>
      </c>
      <c r="N288" s="153"/>
      <c r="O288" s="173">
        <v>0</v>
      </c>
      <c r="P288" s="173">
        <v>0</v>
      </c>
      <c r="Q288" s="173">
        <v>0</v>
      </c>
      <c r="R288" s="153"/>
      <c r="S288" s="173">
        <v>10</v>
      </c>
      <c r="T288" s="173">
        <v>0</v>
      </c>
      <c r="U288" s="173">
        <v>0</v>
      </c>
      <c r="V288" s="173">
        <v>0</v>
      </c>
      <c r="W288" s="173">
        <v>0</v>
      </c>
      <c r="X288" s="141">
        <f t="shared" si="24"/>
        <v>0</v>
      </c>
      <c r="Y288" s="158">
        <f t="shared" si="25"/>
        <v>10</v>
      </c>
      <c r="Z288" s="159">
        <f t="shared" si="27"/>
        <v>3904.2150000000133</v>
      </c>
      <c r="AA288" s="159">
        <f t="shared" si="28"/>
        <v>7808.2190999999757</v>
      </c>
      <c r="AB288" s="159">
        <f t="shared" si="29"/>
        <v>11712.328650000009</v>
      </c>
      <c r="AC288" s="160">
        <f t="shared" si="26"/>
        <v>300</v>
      </c>
    </row>
    <row r="289" spans="1:29" s="173" customFormat="1" ht="15.75" customHeight="1" x14ac:dyDescent="0.2">
      <c r="A289" s="173">
        <v>287</v>
      </c>
      <c r="B289" s="176">
        <v>45578</v>
      </c>
      <c r="C289" s="177">
        <v>2024</v>
      </c>
      <c r="D289" s="178" t="s">
        <v>123</v>
      </c>
      <c r="E289" s="177">
        <v>13</v>
      </c>
      <c r="F289" s="171"/>
      <c r="G289" s="171"/>
      <c r="H289" s="171"/>
      <c r="J289" s="173">
        <v>0</v>
      </c>
      <c r="L289" s="173">
        <v>0</v>
      </c>
      <c r="M289" s="173">
        <v>0</v>
      </c>
      <c r="N289" s="153"/>
      <c r="O289" s="173">
        <v>0</v>
      </c>
      <c r="P289" s="173">
        <v>0</v>
      </c>
      <c r="Q289" s="173">
        <v>0</v>
      </c>
      <c r="R289" s="153"/>
      <c r="S289" s="173">
        <v>10</v>
      </c>
      <c r="T289" s="173">
        <v>0</v>
      </c>
      <c r="U289" s="173">
        <v>0</v>
      </c>
      <c r="V289" s="173">
        <v>0</v>
      </c>
      <c r="W289" s="173">
        <v>0</v>
      </c>
      <c r="X289" s="141">
        <f t="shared" si="24"/>
        <v>0</v>
      </c>
      <c r="Y289" s="158">
        <f t="shared" si="25"/>
        <v>10</v>
      </c>
      <c r="Z289" s="159">
        <f t="shared" si="27"/>
        <v>3917.9140000000134</v>
      </c>
      <c r="AA289" s="159">
        <f t="shared" si="28"/>
        <v>7835.6163599999754</v>
      </c>
      <c r="AB289" s="159">
        <f t="shared" si="29"/>
        <v>11753.424540000009</v>
      </c>
      <c r="AC289" s="160">
        <f t="shared" si="26"/>
        <v>300</v>
      </c>
    </row>
    <row r="290" spans="1:29" s="173" customFormat="1" ht="15.75" customHeight="1" x14ac:dyDescent="0.2">
      <c r="A290" s="173">
        <v>288</v>
      </c>
      <c r="B290" s="176">
        <v>45579</v>
      </c>
      <c r="C290" s="177">
        <v>2024</v>
      </c>
      <c r="D290" s="178" t="s">
        <v>123</v>
      </c>
      <c r="E290" s="177">
        <v>14</v>
      </c>
      <c r="F290" s="171"/>
      <c r="G290" s="171"/>
      <c r="H290" s="171"/>
      <c r="J290" s="173">
        <v>0</v>
      </c>
      <c r="L290" s="173">
        <v>0</v>
      </c>
      <c r="M290" s="173">
        <v>0</v>
      </c>
      <c r="N290" s="153"/>
      <c r="O290" s="173">
        <v>0</v>
      </c>
      <c r="P290" s="173">
        <v>0</v>
      </c>
      <c r="Q290" s="173">
        <v>0</v>
      </c>
      <c r="R290" s="153"/>
      <c r="S290" s="173">
        <v>10</v>
      </c>
      <c r="T290" s="173">
        <v>0</v>
      </c>
      <c r="U290" s="173">
        <v>0</v>
      </c>
      <c r="V290" s="173">
        <v>0</v>
      </c>
      <c r="W290" s="173">
        <v>0</v>
      </c>
      <c r="X290" s="141">
        <f t="shared" si="24"/>
        <v>0</v>
      </c>
      <c r="Y290" s="158">
        <f t="shared" si="25"/>
        <v>10</v>
      </c>
      <c r="Z290" s="159">
        <f t="shared" si="27"/>
        <v>3931.6130000000135</v>
      </c>
      <c r="AA290" s="159">
        <f t="shared" si="28"/>
        <v>7863.0136199999752</v>
      </c>
      <c r="AB290" s="159">
        <f t="shared" si="29"/>
        <v>11794.52043000001</v>
      </c>
      <c r="AC290" s="160">
        <f t="shared" si="26"/>
        <v>300</v>
      </c>
    </row>
    <row r="291" spans="1:29" s="173" customFormat="1" ht="15.75" customHeight="1" x14ac:dyDescent="0.2">
      <c r="A291" s="173">
        <v>289</v>
      </c>
      <c r="B291" s="176">
        <v>45580</v>
      </c>
      <c r="C291" s="177">
        <v>2024</v>
      </c>
      <c r="D291" s="178" t="s">
        <v>123</v>
      </c>
      <c r="E291" s="177">
        <v>15</v>
      </c>
      <c r="F291" s="171"/>
      <c r="G291" s="171"/>
      <c r="H291" s="171"/>
      <c r="J291" s="173">
        <v>0</v>
      </c>
      <c r="L291" s="173">
        <v>0</v>
      </c>
      <c r="M291" s="173">
        <v>0</v>
      </c>
      <c r="N291" s="153"/>
      <c r="O291" s="173">
        <v>0</v>
      </c>
      <c r="P291" s="173">
        <v>0</v>
      </c>
      <c r="Q291" s="173">
        <v>0</v>
      </c>
      <c r="R291" s="153"/>
      <c r="S291" s="173">
        <v>10</v>
      </c>
      <c r="T291" s="173">
        <v>0</v>
      </c>
      <c r="U291" s="173">
        <v>0</v>
      </c>
      <c r="V291" s="173">
        <v>0</v>
      </c>
      <c r="W291" s="173">
        <v>0</v>
      </c>
      <c r="X291" s="141">
        <f t="shared" si="24"/>
        <v>0</v>
      </c>
      <c r="Y291" s="158">
        <f t="shared" si="25"/>
        <v>10</v>
      </c>
      <c r="Z291" s="159">
        <f t="shared" si="27"/>
        <v>3945.3120000000135</v>
      </c>
      <c r="AA291" s="159">
        <f t="shared" si="28"/>
        <v>7890.4108799999749</v>
      </c>
      <c r="AB291" s="159">
        <f t="shared" si="29"/>
        <v>11835.61632000001</v>
      </c>
      <c r="AC291" s="160">
        <f t="shared" si="26"/>
        <v>300</v>
      </c>
    </row>
    <row r="292" spans="1:29" s="173" customFormat="1" ht="15.75" customHeight="1" x14ac:dyDescent="0.2">
      <c r="A292" s="173">
        <v>290</v>
      </c>
      <c r="B292" s="176">
        <v>45581</v>
      </c>
      <c r="C292" s="177">
        <v>2024</v>
      </c>
      <c r="D292" s="178" t="s">
        <v>123</v>
      </c>
      <c r="E292" s="177">
        <v>16</v>
      </c>
      <c r="F292" s="171"/>
      <c r="G292" s="171"/>
      <c r="H292" s="171"/>
      <c r="J292" s="173">
        <v>0</v>
      </c>
      <c r="L292" s="173">
        <v>0</v>
      </c>
      <c r="M292" s="173">
        <v>0</v>
      </c>
      <c r="N292" s="153"/>
      <c r="O292" s="173">
        <v>0</v>
      </c>
      <c r="P292" s="173">
        <v>0</v>
      </c>
      <c r="Q292" s="173">
        <v>0</v>
      </c>
      <c r="R292" s="153"/>
      <c r="S292" s="173">
        <v>10</v>
      </c>
      <c r="T292" s="173">
        <v>0</v>
      </c>
      <c r="U292" s="173">
        <v>0</v>
      </c>
      <c r="V292" s="173">
        <v>0</v>
      </c>
      <c r="W292" s="173">
        <v>0</v>
      </c>
      <c r="X292" s="141">
        <f t="shared" si="24"/>
        <v>0</v>
      </c>
      <c r="Y292" s="158">
        <f t="shared" si="25"/>
        <v>10</v>
      </c>
      <c r="Z292" s="159">
        <f t="shared" si="27"/>
        <v>3959.0110000000136</v>
      </c>
      <c r="AA292" s="159">
        <f t="shared" si="28"/>
        <v>7917.8081399999746</v>
      </c>
      <c r="AB292" s="159">
        <f t="shared" si="29"/>
        <v>11876.712210000011</v>
      </c>
      <c r="AC292" s="160">
        <f t="shared" si="26"/>
        <v>300</v>
      </c>
    </row>
    <row r="293" spans="1:29" s="173" customFormat="1" ht="15.75" customHeight="1" x14ac:dyDescent="0.2">
      <c r="A293" s="173">
        <v>291</v>
      </c>
      <c r="B293" s="176">
        <v>45582</v>
      </c>
      <c r="C293" s="177">
        <v>2024</v>
      </c>
      <c r="D293" s="178" t="s">
        <v>123</v>
      </c>
      <c r="E293" s="177">
        <v>17</v>
      </c>
      <c r="F293" s="171"/>
      <c r="G293" s="171"/>
      <c r="H293" s="171"/>
      <c r="J293" s="173">
        <v>0</v>
      </c>
      <c r="L293" s="173">
        <v>0</v>
      </c>
      <c r="M293" s="173">
        <v>0</v>
      </c>
      <c r="N293" s="153"/>
      <c r="O293" s="173">
        <v>0</v>
      </c>
      <c r="P293" s="173">
        <v>0</v>
      </c>
      <c r="Q293" s="173">
        <v>0</v>
      </c>
      <c r="R293" s="153"/>
      <c r="S293" s="173">
        <v>10</v>
      </c>
      <c r="T293" s="173">
        <v>0</v>
      </c>
      <c r="U293" s="173">
        <v>0</v>
      </c>
      <c r="V293" s="173">
        <v>0</v>
      </c>
      <c r="W293" s="173">
        <v>0</v>
      </c>
      <c r="X293" s="141">
        <f t="shared" si="24"/>
        <v>0</v>
      </c>
      <c r="Y293" s="158">
        <f t="shared" si="25"/>
        <v>10</v>
      </c>
      <c r="Z293" s="159">
        <f t="shared" si="27"/>
        <v>3972.7100000000137</v>
      </c>
      <c r="AA293" s="159">
        <f t="shared" si="28"/>
        <v>7945.2053999999744</v>
      </c>
      <c r="AB293" s="159">
        <f t="shared" si="29"/>
        <v>11917.808100000011</v>
      </c>
      <c r="AC293" s="160">
        <f t="shared" si="26"/>
        <v>300</v>
      </c>
    </row>
    <row r="294" spans="1:29" s="173" customFormat="1" ht="15.75" customHeight="1" x14ac:dyDescent="0.2">
      <c r="A294" s="173">
        <v>292</v>
      </c>
      <c r="B294" s="176">
        <v>45583</v>
      </c>
      <c r="C294" s="177">
        <v>2024</v>
      </c>
      <c r="D294" s="178" t="s">
        <v>123</v>
      </c>
      <c r="E294" s="177">
        <v>18</v>
      </c>
      <c r="F294" s="171"/>
      <c r="G294" s="171"/>
      <c r="H294" s="171"/>
      <c r="J294" s="173">
        <v>0</v>
      </c>
      <c r="L294" s="173">
        <v>0</v>
      </c>
      <c r="M294" s="173">
        <v>0</v>
      </c>
      <c r="N294" s="153"/>
      <c r="O294" s="173">
        <v>0</v>
      </c>
      <c r="P294" s="173">
        <v>0</v>
      </c>
      <c r="Q294" s="173">
        <v>0</v>
      </c>
      <c r="R294" s="153"/>
      <c r="S294" s="173">
        <v>10</v>
      </c>
      <c r="T294" s="173">
        <v>0</v>
      </c>
      <c r="U294" s="173">
        <v>0</v>
      </c>
      <c r="V294" s="173">
        <v>0</v>
      </c>
      <c r="W294" s="173">
        <v>0</v>
      </c>
      <c r="X294" s="141">
        <f t="shared" si="24"/>
        <v>0</v>
      </c>
      <c r="Y294" s="158">
        <f t="shared" si="25"/>
        <v>10</v>
      </c>
      <c r="Z294" s="159">
        <f t="shared" si="27"/>
        <v>3986.4090000000137</v>
      </c>
      <c r="AA294" s="159">
        <f t="shared" si="28"/>
        <v>7972.6026599999741</v>
      </c>
      <c r="AB294" s="159">
        <f t="shared" si="29"/>
        <v>11958.903990000012</v>
      </c>
      <c r="AC294" s="160">
        <f t="shared" si="26"/>
        <v>300</v>
      </c>
    </row>
    <row r="295" spans="1:29" s="173" customFormat="1" ht="15.75" customHeight="1" x14ac:dyDescent="0.2">
      <c r="A295" s="173">
        <v>293</v>
      </c>
      <c r="B295" s="176">
        <v>45584</v>
      </c>
      <c r="C295" s="177">
        <v>2024</v>
      </c>
      <c r="D295" s="178" t="s">
        <v>123</v>
      </c>
      <c r="E295" s="177">
        <v>19</v>
      </c>
      <c r="F295" s="171"/>
      <c r="G295" s="171"/>
      <c r="H295" s="171"/>
      <c r="J295" s="173">
        <v>0</v>
      </c>
      <c r="L295" s="173">
        <v>0</v>
      </c>
      <c r="M295" s="173">
        <v>0</v>
      </c>
      <c r="N295" s="153"/>
      <c r="O295" s="173">
        <v>0</v>
      </c>
      <c r="P295" s="173">
        <v>0</v>
      </c>
      <c r="Q295" s="173">
        <v>0</v>
      </c>
      <c r="R295" s="153"/>
      <c r="S295" s="173">
        <v>10</v>
      </c>
      <c r="T295" s="173">
        <v>0</v>
      </c>
      <c r="U295" s="173">
        <v>0</v>
      </c>
      <c r="V295" s="173">
        <v>0</v>
      </c>
      <c r="W295" s="173">
        <v>0</v>
      </c>
      <c r="X295" s="141">
        <f t="shared" si="24"/>
        <v>0</v>
      </c>
      <c r="Y295" s="158">
        <f t="shared" si="25"/>
        <v>10</v>
      </c>
      <c r="Z295" s="159">
        <f t="shared" si="27"/>
        <v>4000.1080000000138</v>
      </c>
      <c r="AA295" s="159">
        <f t="shared" si="28"/>
        <v>7999.9999199999738</v>
      </c>
      <c r="AB295" s="159">
        <f t="shared" si="29"/>
        <v>11999.999880000012</v>
      </c>
      <c r="AC295" s="160">
        <f t="shared" si="26"/>
        <v>300</v>
      </c>
    </row>
    <row r="296" spans="1:29" s="173" customFormat="1" ht="15.75" customHeight="1" x14ac:dyDescent="0.2">
      <c r="A296" s="173">
        <v>294</v>
      </c>
      <c r="B296" s="176">
        <v>45585</v>
      </c>
      <c r="C296" s="177">
        <v>2024</v>
      </c>
      <c r="D296" s="178" t="s">
        <v>123</v>
      </c>
      <c r="E296" s="177">
        <v>20</v>
      </c>
      <c r="F296" s="171"/>
      <c r="G296" s="171"/>
      <c r="H296" s="171"/>
      <c r="J296" s="173">
        <v>0</v>
      </c>
      <c r="L296" s="173">
        <v>0</v>
      </c>
      <c r="M296" s="173">
        <v>0</v>
      </c>
      <c r="N296" s="153"/>
      <c r="O296" s="173">
        <v>0</v>
      </c>
      <c r="P296" s="173">
        <v>0</v>
      </c>
      <c r="Q296" s="173">
        <v>0</v>
      </c>
      <c r="R296" s="153"/>
      <c r="S296" s="173">
        <v>10</v>
      </c>
      <c r="T296" s="173">
        <v>0</v>
      </c>
      <c r="U296" s="173">
        <v>0</v>
      </c>
      <c r="V296" s="173">
        <v>0</v>
      </c>
      <c r="W296" s="173">
        <v>0</v>
      </c>
      <c r="X296" s="141">
        <f t="shared" si="24"/>
        <v>0</v>
      </c>
      <c r="Y296" s="158">
        <f t="shared" si="25"/>
        <v>10</v>
      </c>
      <c r="Z296" s="159">
        <f t="shared" si="27"/>
        <v>4013.8070000000139</v>
      </c>
      <c r="AA296" s="159">
        <f t="shared" si="28"/>
        <v>8027.3971799999736</v>
      </c>
      <c r="AB296" s="159">
        <f t="shared" si="29"/>
        <v>12041.095770000013</v>
      </c>
      <c r="AC296" s="160">
        <f t="shared" si="26"/>
        <v>300</v>
      </c>
    </row>
    <row r="297" spans="1:29" s="173" customFormat="1" ht="15.75" customHeight="1" x14ac:dyDescent="0.2">
      <c r="A297" s="173">
        <v>295</v>
      </c>
      <c r="B297" s="176">
        <v>45586</v>
      </c>
      <c r="C297" s="177">
        <v>2024</v>
      </c>
      <c r="D297" s="178" t="s">
        <v>123</v>
      </c>
      <c r="E297" s="177">
        <v>21</v>
      </c>
      <c r="F297" s="171"/>
      <c r="G297" s="171"/>
      <c r="H297" s="171"/>
      <c r="J297" s="173">
        <v>0</v>
      </c>
      <c r="L297" s="173">
        <v>0</v>
      </c>
      <c r="M297" s="173">
        <v>0</v>
      </c>
      <c r="N297" s="153"/>
      <c r="O297" s="173">
        <v>0</v>
      </c>
      <c r="P297" s="173">
        <v>0</v>
      </c>
      <c r="Q297" s="173">
        <v>0</v>
      </c>
      <c r="R297" s="153"/>
      <c r="S297" s="173">
        <v>10</v>
      </c>
      <c r="T297" s="173">
        <v>0</v>
      </c>
      <c r="U297" s="173">
        <v>0</v>
      </c>
      <c r="V297" s="173">
        <v>0</v>
      </c>
      <c r="W297" s="173">
        <v>0</v>
      </c>
      <c r="X297" s="141">
        <f t="shared" si="24"/>
        <v>0</v>
      </c>
      <c r="Y297" s="158">
        <f t="shared" si="25"/>
        <v>10</v>
      </c>
      <c r="Z297" s="159">
        <f t="shared" si="27"/>
        <v>4027.506000000014</v>
      </c>
      <c r="AA297" s="159">
        <f t="shared" si="28"/>
        <v>8054.7944399999733</v>
      </c>
      <c r="AB297" s="159">
        <f t="shared" si="29"/>
        <v>12082.191660000013</v>
      </c>
      <c r="AC297" s="160">
        <f t="shared" si="26"/>
        <v>300</v>
      </c>
    </row>
    <row r="298" spans="1:29" s="173" customFormat="1" ht="15.75" customHeight="1" x14ac:dyDescent="0.2">
      <c r="A298" s="173">
        <v>296</v>
      </c>
      <c r="B298" s="176">
        <v>45587</v>
      </c>
      <c r="C298" s="177">
        <v>2024</v>
      </c>
      <c r="D298" s="178" t="s">
        <v>123</v>
      </c>
      <c r="E298" s="177">
        <v>22</v>
      </c>
      <c r="F298" s="171"/>
      <c r="G298" s="171"/>
      <c r="H298" s="171"/>
      <c r="J298" s="173">
        <v>0</v>
      </c>
      <c r="L298" s="173">
        <v>0</v>
      </c>
      <c r="M298" s="173">
        <v>0</v>
      </c>
      <c r="N298" s="153"/>
      <c r="O298" s="173">
        <v>0</v>
      </c>
      <c r="P298" s="173">
        <v>0</v>
      </c>
      <c r="Q298" s="173">
        <v>0</v>
      </c>
      <c r="R298" s="153"/>
      <c r="S298" s="173">
        <v>10</v>
      </c>
      <c r="T298" s="173">
        <v>0</v>
      </c>
      <c r="U298" s="173">
        <v>0</v>
      </c>
      <c r="V298" s="173">
        <v>0</v>
      </c>
      <c r="W298" s="173">
        <v>0</v>
      </c>
      <c r="X298" s="141">
        <f t="shared" si="24"/>
        <v>0</v>
      </c>
      <c r="Y298" s="158">
        <f t="shared" si="25"/>
        <v>10</v>
      </c>
      <c r="Z298" s="159">
        <f t="shared" si="27"/>
        <v>4041.205000000014</v>
      </c>
      <c r="AA298" s="159">
        <f t="shared" si="28"/>
        <v>8082.191699999973</v>
      </c>
      <c r="AB298" s="159">
        <f t="shared" si="29"/>
        <v>12123.287550000014</v>
      </c>
      <c r="AC298" s="160">
        <f t="shared" si="26"/>
        <v>300</v>
      </c>
    </row>
    <row r="299" spans="1:29" s="173" customFormat="1" ht="15.75" customHeight="1" x14ac:dyDescent="0.2">
      <c r="A299" s="173">
        <v>297</v>
      </c>
      <c r="B299" s="176">
        <v>45588</v>
      </c>
      <c r="C299" s="177">
        <v>2024</v>
      </c>
      <c r="D299" s="178" t="s">
        <v>123</v>
      </c>
      <c r="E299" s="177">
        <v>23</v>
      </c>
      <c r="F299" s="171"/>
      <c r="G299" s="171"/>
      <c r="H299" s="171"/>
      <c r="J299" s="173">
        <v>0</v>
      </c>
      <c r="L299" s="173">
        <v>0</v>
      </c>
      <c r="M299" s="173">
        <v>0</v>
      </c>
      <c r="N299" s="153"/>
      <c r="O299" s="173">
        <v>0</v>
      </c>
      <c r="P299" s="173">
        <v>0</v>
      </c>
      <c r="Q299" s="173">
        <v>0</v>
      </c>
      <c r="R299" s="153"/>
      <c r="S299" s="173">
        <v>10</v>
      </c>
      <c r="T299" s="173">
        <v>0</v>
      </c>
      <c r="U299" s="173">
        <v>0</v>
      </c>
      <c r="V299" s="173">
        <v>0</v>
      </c>
      <c r="W299" s="173">
        <v>0</v>
      </c>
      <c r="X299" s="141">
        <f t="shared" si="24"/>
        <v>0</v>
      </c>
      <c r="Y299" s="158">
        <f t="shared" si="25"/>
        <v>10</v>
      </c>
      <c r="Z299" s="159">
        <f t="shared" si="27"/>
        <v>4054.9040000000141</v>
      </c>
      <c r="AA299" s="159">
        <f t="shared" si="28"/>
        <v>8109.5889599999728</v>
      </c>
      <c r="AB299" s="159">
        <f t="shared" si="29"/>
        <v>12164.383440000014</v>
      </c>
      <c r="AC299" s="160">
        <f t="shared" si="26"/>
        <v>300</v>
      </c>
    </row>
    <row r="300" spans="1:29" s="173" customFormat="1" ht="15.75" customHeight="1" x14ac:dyDescent="0.2">
      <c r="A300" s="173">
        <v>298</v>
      </c>
      <c r="B300" s="176">
        <v>45589</v>
      </c>
      <c r="C300" s="177">
        <v>2024</v>
      </c>
      <c r="D300" s="178" t="s">
        <v>123</v>
      </c>
      <c r="E300" s="177">
        <v>24</v>
      </c>
      <c r="F300" s="171"/>
      <c r="G300" s="171"/>
      <c r="H300" s="171"/>
      <c r="J300" s="173">
        <v>0</v>
      </c>
      <c r="L300" s="173">
        <v>0</v>
      </c>
      <c r="M300" s="173">
        <v>0</v>
      </c>
      <c r="N300" s="153"/>
      <c r="O300" s="173">
        <v>0</v>
      </c>
      <c r="P300" s="173">
        <v>0</v>
      </c>
      <c r="Q300" s="173">
        <v>0</v>
      </c>
      <c r="R300" s="153"/>
      <c r="S300" s="173">
        <v>10</v>
      </c>
      <c r="T300" s="173">
        <v>0</v>
      </c>
      <c r="U300" s="173">
        <v>0</v>
      </c>
      <c r="V300" s="173">
        <v>0</v>
      </c>
      <c r="W300" s="173">
        <v>0</v>
      </c>
      <c r="X300" s="141">
        <f t="shared" si="24"/>
        <v>0</v>
      </c>
      <c r="Y300" s="158">
        <f t="shared" si="25"/>
        <v>10</v>
      </c>
      <c r="Z300" s="159">
        <f t="shared" si="27"/>
        <v>4068.6030000000142</v>
      </c>
      <c r="AA300" s="159">
        <f t="shared" si="28"/>
        <v>8136.9862199999725</v>
      </c>
      <c r="AB300" s="159">
        <f t="shared" si="29"/>
        <v>12205.479330000015</v>
      </c>
      <c r="AC300" s="160">
        <f t="shared" si="26"/>
        <v>300</v>
      </c>
    </row>
    <row r="301" spans="1:29" s="173" customFormat="1" ht="15.75" customHeight="1" x14ac:dyDescent="0.2">
      <c r="A301" s="173">
        <v>299</v>
      </c>
      <c r="B301" s="176">
        <v>45590</v>
      </c>
      <c r="C301" s="177">
        <v>2024</v>
      </c>
      <c r="D301" s="178" t="s">
        <v>123</v>
      </c>
      <c r="E301" s="177">
        <v>25</v>
      </c>
      <c r="F301" s="171"/>
      <c r="G301" s="171"/>
      <c r="H301" s="171"/>
      <c r="J301" s="173">
        <v>0</v>
      </c>
      <c r="L301" s="173">
        <v>0</v>
      </c>
      <c r="M301" s="173">
        <v>0</v>
      </c>
      <c r="N301" s="153"/>
      <c r="O301" s="173">
        <v>0</v>
      </c>
      <c r="P301" s="173">
        <v>0</v>
      </c>
      <c r="Q301" s="173">
        <v>0</v>
      </c>
      <c r="R301" s="153"/>
      <c r="S301" s="173">
        <v>10</v>
      </c>
      <c r="T301" s="173">
        <v>0</v>
      </c>
      <c r="U301" s="173">
        <v>0</v>
      </c>
      <c r="V301" s="173">
        <v>0</v>
      </c>
      <c r="W301" s="173">
        <v>0</v>
      </c>
      <c r="X301" s="141">
        <f t="shared" si="24"/>
        <v>0</v>
      </c>
      <c r="Y301" s="158">
        <f t="shared" si="25"/>
        <v>10</v>
      </c>
      <c r="Z301" s="159">
        <f t="shared" si="27"/>
        <v>4082.3020000000142</v>
      </c>
      <c r="AA301" s="159">
        <f t="shared" si="28"/>
        <v>8164.3834799999722</v>
      </c>
      <c r="AB301" s="159">
        <f t="shared" si="29"/>
        <v>12246.575220000015</v>
      </c>
      <c r="AC301" s="160">
        <f t="shared" si="26"/>
        <v>300</v>
      </c>
    </row>
    <row r="302" spans="1:29" s="173" customFormat="1" ht="15.75" customHeight="1" x14ac:dyDescent="0.2">
      <c r="A302" s="173">
        <v>300</v>
      </c>
      <c r="B302" s="176">
        <v>45591</v>
      </c>
      <c r="C302" s="177">
        <v>2024</v>
      </c>
      <c r="D302" s="178" t="s">
        <v>123</v>
      </c>
      <c r="E302" s="177">
        <v>26</v>
      </c>
      <c r="F302" s="171"/>
      <c r="G302" s="171"/>
      <c r="H302" s="171"/>
      <c r="J302" s="173">
        <v>0</v>
      </c>
      <c r="L302" s="173">
        <v>0</v>
      </c>
      <c r="M302" s="173">
        <v>0</v>
      </c>
      <c r="N302" s="153"/>
      <c r="O302" s="173">
        <v>0</v>
      </c>
      <c r="P302" s="173">
        <v>0</v>
      </c>
      <c r="Q302" s="173">
        <v>0</v>
      </c>
      <c r="R302" s="153"/>
      <c r="S302" s="173">
        <v>10</v>
      </c>
      <c r="T302" s="173">
        <v>0</v>
      </c>
      <c r="U302" s="173">
        <v>0</v>
      </c>
      <c r="V302" s="173">
        <v>0</v>
      </c>
      <c r="W302" s="173">
        <v>0</v>
      </c>
      <c r="X302" s="141">
        <f t="shared" si="24"/>
        <v>0</v>
      </c>
      <c r="Y302" s="158">
        <f t="shared" si="25"/>
        <v>10</v>
      </c>
      <c r="Z302" s="159">
        <f t="shared" si="27"/>
        <v>4096.0010000000138</v>
      </c>
      <c r="AA302" s="159">
        <f t="shared" si="28"/>
        <v>8191.780739999972</v>
      </c>
      <c r="AB302" s="159">
        <f t="shared" si="29"/>
        <v>12287.671110000016</v>
      </c>
      <c r="AC302" s="160">
        <f t="shared" si="26"/>
        <v>300</v>
      </c>
    </row>
    <row r="303" spans="1:29" s="173" customFormat="1" ht="15.75" customHeight="1" x14ac:dyDescent="0.2">
      <c r="A303" s="173">
        <v>301</v>
      </c>
      <c r="B303" s="176">
        <v>45592</v>
      </c>
      <c r="C303" s="177">
        <v>2024</v>
      </c>
      <c r="D303" s="178" t="s">
        <v>123</v>
      </c>
      <c r="E303" s="177">
        <v>27</v>
      </c>
      <c r="F303" s="171"/>
      <c r="G303" s="171"/>
      <c r="H303" s="171"/>
      <c r="J303" s="173">
        <v>0</v>
      </c>
      <c r="L303" s="173">
        <v>0</v>
      </c>
      <c r="M303" s="173">
        <v>0</v>
      </c>
      <c r="N303" s="153"/>
      <c r="O303" s="173">
        <v>0</v>
      </c>
      <c r="P303" s="173">
        <v>0</v>
      </c>
      <c r="Q303" s="173">
        <v>0</v>
      </c>
      <c r="R303" s="153"/>
      <c r="S303" s="173">
        <v>10</v>
      </c>
      <c r="T303" s="173">
        <v>0</v>
      </c>
      <c r="U303" s="173">
        <v>0</v>
      </c>
      <c r="V303" s="173">
        <v>0</v>
      </c>
      <c r="W303" s="173">
        <v>0</v>
      </c>
      <c r="X303" s="141">
        <f t="shared" si="24"/>
        <v>0</v>
      </c>
      <c r="Y303" s="158">
        <f t="shared" si="25"/>
        <v>10</v>
      </c>
      <c r="Z303" s="159">
        <f t="shared" si="27"/>
        <v>4109.7000000000135</v>
      </c>
      <c r="AA303" s="159">
        <f t="shared" si="28"/>
        <v>8219.1779999999726</v>
      </c>
      <c r="AB303" s="159">
        <f t="shared" si="29"/>
        <v>12328.767000000016</v>
      </c>
      <c r="AC303" s="160">
        <f t="shared" si="26"/>
        <v>300</v>
      </c>
    </row>
    <row r="304" spans="1:29" s="173" customFormat="1" ht="15.75" customHeight="1" x14ac:dyDescent="0.2">
      <c r="A304" s="173">
        <v>302</v>
      </c>
      <c r="B304" s="176">
        <v>45593</v>
      </c>
      <c r="C304" s="177">
        <v>2024</v>
      </c>
      <c r="D304" s="178" t="s">
        <v>123</v>
      </c>
      <c r="E304" s="177">
        <v>28</v>
      </c>
      <c r="F304" s="171"/>
      <c r="G304" s="171"/>
      <c r="H304" s="171"/>
      <c r="J304" s="173">
        <v>0</v>
      </c>
      <c r="L304" s="173">
        <v>0</v>
      </c>
      <c r="M304" s="173">
        <v>0</v>
      </c>
      <c r="N304" s="153"/>
      <c r="O304" s="173">
        <v>0</v>
      </c>
      <c r="P304" s="173">
        <v>0</v>
      </c>
      <c r="Q304" s="173">
        <v>0</v>
      </c>
      <c r="R304" s="153"/>
      <c r="S304" s="173">
        <v>10</v>
      </c>
      <c r="T304" s="173">
        <v>0</v>
      </c>
      <c r="U304" s="173">
        <v>0</v>
      </c>
      <c r="V304" s="173">
        <v>0</v>
      </c>
      <c r="W304" s="173">
        <v>0</v>
      </c>
      <c r="X304" s="141">
        <f t="shared" si="24"/>
        <v>0</v>
      </c>
      <c r="Y304" s="158">
        <f t="shared" si="25"/>
        <v>10</v>
      </c>
      <c r="Z304" s="159">
        <f t="shared" si="27"/>
        <v>4123.3990000000131</v>
      </c>
      <c r="AA304" s="159">
        <f t="shared" si="28"/>
        <v>8246.5752599999723</v>
      </c>
      <c r="AB304" s="159">
        <f t="shared" si="29"/>
        <v>12369.862890000017</v>
      </c>
      <c r="AC304" s="160">
        <f t="shared" si="26"/>
        <v>300</v>
      </c>
    </row>
    <row r="305" spans="1:29" s="173" customFormat="1" ht="15.75" customHeight="1" x14ac:dyDescent="0.2">
      <c r="A305" s="173">
        <v>303</v>
      </c>
      <c r="B305" s="176">
        <v>45594</v>
      </c>
      <c r="C305" s="177">
        <v>2024</v>
      </c>
      <c r="D305" s="178" t="s">
        <v>123</v>
      </c>
      <c r="E305" s="177">
        <v>29</v>
      </c>
      <c r="F305" s="171"/>
      <c r="G305" s="171"/>
      <c r="H305" s="171"/>
      <c r="J305" s="173">
        <v>0</v>
      </c>
      <c r="L305" s="173">
        <v>0</v>
      </c>
      <c r="M305" s="173">
        <v>0</v>
      </c>
      <c r="N305" s="153"/>
      <c r="O305" s="173">
        <v>0</v>
      </c>
      <c r="P305" s="173">
        <v>0</v>
      </c>
      <c r="Q305" s="173">
        <v>0</v>
      </c>
      <c r="R305" s="153"/>
      <c r="S305" s="173">
        <v>10</v>
      </c>
      <c r="T305" s="173">
        <v>0</v>
      </c>
      <c r="U305" s="173">
        <v>0</v>
      </c>
      <c r="V305" s="173">
        <v>0</v>
      </c>
      <c r="W305" s="173">
        <v>0</v>
      </c>
      <c r="X305" s="141">
        <f t="shared" si="24"/>
        <v>0</v>
      </c>
      <c r="Y305" s="158">
        <f t="shared" si="25"/>
        <v>10</v>
      </c>
      <c r="Z305" s="159">
        <f t="shared" si="27"/>
        <v>4137.0980000000127</v>
      </c>
      <c r="AA305" s="159">
        <f t="shared" si="28"/>
        <v>8273.9725199999721</v>
      </c>
      <c r="AB305" s="159">
        <f t="shared" si="29"/>
        <v>12410.958780000017</v>
      </c>
      <c r="AC305" s="160">
        <f t="shared" si="26"/>
        <v>300</v>
      </c>
    </row>
    <row r="306" spans="1:29" s="173" customFormat="1" ht="15.75" customHeight="1" x14ac:dyDescent="0.2">
      <c r="A306" s="173">
        <v>304</v>
      </c>
      <c r="B306" s="176">
        <v>45595</v>
      </c>
      <c r="C306" s="177">
        <v>2024</v>
      </c>
      <c r="D306" s="178" t="s">
        <v>123</v>
      </c>
      <c r="E306" s="177">
        <v>30</v>
      </c>
      <c r="F306" s="171"/>
      <c r="G306" s="171"/>
      <c r="H306" s="171"/>
      <c r="J306" s="173">
        <v>0</v>
      </c>
      <c r="L306" s="173">
        <v>0</v>
      </c>
      <c r="M306" s="173">
        <v>0</v>
      </c>
      <c r="N306" s="153"/>
      <c r="O306" s="173">
        <v>0</v>
      </c>
      <c r="P306" s="173">
        <v>0</v>
      </c>
      <c r="Q306" s="173">
        <v>0</v>
      </c>
      <c r="R306" s="153"/>
      <c r="S306" s="173">
        <v>10</v>
      </c>
      <c r="T306" s="173">
        <v>0</v>
      </c>
      <c r="U306" s="173">
        <v>0</v>
      </c>
      <c r="V306" s="173">
        <v>0</v>
      </c>
      <c r="W306" s="173">
        <v>0</v>
      </c>
      <c r="X306" s="141">
        <f t="shared" si="24"/>
        <v>0</v>
      </c>
      <c r="Y306" s="158">
        <f t="shared" si="25"/>
        <v>10</v>
      </c>
      <c r="Z306" s="159">
        <f t="shared" si="27"/>
        <v>4150.7970000000123</v>
      </c>
      <c r="AA306" s="159">
        <f t="shared" si="28"/>
        <v>8301.3697799999718</v>
      </c>
      <c r="AB306" s="159">
        <f t="shared" si="29"/>
        <v>12452.054670000018</v>
      </c>
      <c r="AC306" s="160">
        <f t="shared" si="26"/>
        <v>300</v>
      </c>
    </row>
    <row r="307" spans="1:29" s="167" customFormat="1" ht="15.75" customHeight="1" x14ac:dyDescent="0.2">
      <c r="A307" s="167">
        <v>305</v>
      </c>
      <c r="B307" s="168">
        <v>45596</v>
      </c>
      <c r="C307" s="169">
        <v>2024</v>
      </c>
      <c r="D307" s="170" t="s">
        <v>123</v>
      </c>
      <c r="E307" s="169">
        <v>31</v>
      </c>
      <c r="F307" s="172"/>
      <c r="G307" s="172"/>
      <c r="H307" s="172"/>
      <c r="J307" s="167">
        <v>0</v>
      </c>
      <c r="L307" s="167">
        <v>0</v>
      </c>
      <c r="M307" s="167">
        <v>0</v>
      </c>
      <c r="N307" s="174"/>
      <c r="O307" s="167">
        <v>0</v>
      </c>
      <c r="P307" s="167">
        <v>0</v>
      </c>
      <c r="Q307" s="167">
        <v>0</v>
      </c>
      <c r="R307" s="174"/>
      <c r="S307" s="167">
        <v>10</v>
      </c>
      <c r="T307" s="167">
        <v>0</v>
      </c>
      <c r="U307" s="167">
        <v>0</v>
      </c>
      <c r="V307" s="167">
        <v>0</v>
      </c>
      <c r="W307" s="167">
        <v>0</v>
      </c>
      <c r="X307" s="141">
        <f t="shared" si="24"/>
        <v>0</v>
      </c>
      <c r="Y307" s="158">
        <f t="shared" si="25"/>
        <v>10</v>
      </c>
      <c r="Z307" s="159">
        <f t="shared" si="27"/>
        <v>4164.4960000000119</v>
      </c>
      <c r="AA307" s="159">
        <f t="shared" si="28"/>
        <v>8328.7670399999715</v>
      </c>
      <c r="AB307" s="159">
        <f t="shared" si="29"/>
        <v>12493.150560000018</v>
      </c>
      <c r="AC307" s="160">
        <f t="shared" si="26"/>
        <v>300</v>
      </c>
    </row>
    <row r="308" spans="1:29" s="179" customFormat="1" ht="15.75" customHeight="1" x14ac:dyDescent="0.2">
      <c r="A308" s="179">
        <v>306</v>
      </c>
      <c r="B308" s="180">
        <v>45597</v>
      </c>
      <c r="C308" s="181">
        <v>2024</v>
      </c>
      <c r="D308" s="182" t="s">
        <v>124</v>
      </c>
      <c r="E308" s="181">
        <v>1</v>
      </c>
      <c r="F308" s="179">
        <v>350</v>
      </c>
      <c r="G308" s="179">
        <v>0</v>
      </c>
      <c r="H308" s="179">
        <v>10</v>
      </c>
      <c r="J308" s="179">
        <v>0</v>
      </c>
      <c r="L308" s="179">
        <v>0</v>
      </c>
      <c r="M308" s="179">
        <v>0</v>
      </c>
      <c r="N308" s="179">
        <v>40</v>
      </c>
      <c r="O308" s="179">
        <v>0</v>
      </c>
      <c r="P308" s="179">
        <v>0</v>
      </c>
      <c r="Q308" s="179">
        <v>0</v>
      </c>
      <c r="R308" s="179">
        <v>1700</v>
      </c>
      <c r="S308" s="179">
        <v>10</v>
      </c>
      <c r="T308" s="179">
        <v>0</v>
      </c>
      <c r="U308" s="179">
        <v>0</v>
      </c>
      <c r="V308" s="179">
        <v>0</v>
      </c>
      <c r="W308" s="179">
        <v>0</v>
      </c>
      <c r="X308" s="141">
        <f t="shared" si="24"/>
        <v>400</v>
      </c>
      <c r="Y308" s="158">
        <f t="shared" si="25"/>
        <v>1710</v>
      </c>
      <c r="Z308" s="159">
        <f t="shared" si="27"/>
        <v>4178.1950000000115</v>
      </c>
      <c r="AA308" s="159">
        <f t="shared" si="28"/>
        <v>8356.1642999999713</v>
      </c>
      <c r="AB308" s="159">
        <f t="shared" si="29"/>
        <v>12534.246450000019</v>
      </c>
      <c r="AC308" s="160">
        <f t="shared" si="26"/>
        <v>300</v>
      </c>
    </row>
    <row r="309" spans="1:29" s="173" customFormat="1" ht="15.75" customHeight="1" x14ac:dyDescent="0.2">
      <c r="A309" s="173">
        <v>307</v>
      </c>
      <c r="B309" s="176">
        <v>45598</v>
      </c>
      <c r="C309" s="177">
        <v>2024</v>
      </c>
      <c r="D309" s="178" t="s">
        <v>124</v>
      </c>
      <c r="E309" s="177">
        <v>2</v>
      </c>
      <c r="F309" s="171"/>
      <c r="G309" s="171"/>
      <c r="H309" s="171"/>
      <c r="J309" s="173">
        <v>0</v>
      </c>
      <c r="L309" s="173">
        <v>0</v>
      </c>
      <c r="M309" s="173">
        <v>0</v>
      </c>
      <c r="N309" s="153"/>
      <c r="O309" s="173">
        <v>0</v>
      </c>
      <c r="P309" s="173">
        <v>0</v>
      </c>
      <c r="Q309" s="173">
        <v>0</v>
      </c>
      <c r="R309" s="153"/>
      <c r="S309" s="173">
        <v>10</v>
      </c>
      <c r="T309" s="173">
        <v>0</v>
      </c>
      <c r="U309" s="173">
        <v>0</v>
      </c>
      <c r="V309" s="173">
        <v>0</v>
      </c>
      <c r="W309" s="173">
        <v>0</v>
      </c>
      <c r="X309" s="141">
        <f t="shared" si="24"/>
        <v>0</v>
      </c>
      <c r="Y309" s="158">
        <f t="shared" si="25"/>
        <v>10</v>
      </c>
      <c r="Z309" s="159">
        <f t="shared" si="27"/>
        <v>4191.8940000000111</v>
      </c>
      <c r="AA309" s="159">
        <f t="shared" si="28"/>
        <v>8383.561559999971</v>
      </c>
      <c r="AB309" s="159">
        <f t="shared" si="29"/>
        <v>12575.342340000019</v>
      </c>
      <c r="AC309" s="160">
        <f t="shared" si="26"/>
        <v>300</v>
      </c>
    </row>
    <row r="310" spans="1:29" s="173" customFormat="1" ht="15.75" customHeight="1" x14ac:dyDescent="0.2">
      <c r="A310" s="173">
        <v>308</v>
      </c>
      <c r="B310" s="176">
        <v>45599</v>
      </c>
      <c r="C310" s="177">
        <v>2024</v>
      </c>
      <c r="D310" s="178" t="s">
        <v>124</v>
      </c>
      <c r="E310" s="177">
        <v>3</v>
      </c>
      <c r="F310" s="171"/>
      <c r="G310" s="171"/>
      <c r="H310" s="171"/>
      <c r="J310" s="173">
        <v>0</v>
      </c>
      <c r="L310" s="173">
        <v>0</v>
      </c>
      <c r="M310" s="173">
        <v>0</v>
      </c>
      <c r="N310" s="153"/>
      <c r="O310" s="173">
        <v>0</v>
      </c>
      <c r="P310" s="173">
        <v>0</v>
      </c>
      <c r="Q310" s="173">
        <v>0</v>
      </c>
      <c r="R310" s="153"/>
      <c r="S310" s="173">
        <v>10</v>
      </c>
      <c r="T310" s="173">
        <v>0</v>
      </c>
      <c r="U310" s="173">
        <v>0</v>
      </c>
      <c r="V310" s="173">
        <v>0</v>
      </c>
      <c r="W310" s="173">
        <v>0</v>
      </c>
      <c r="X310" s="141">
        <f t="shared" si="24"/>
        <v>0</v>
      </c>
      <c r="Y310" s="158">
        <f t="shared" si="25"/>
        <v>10</v>
      </c>
      <c r="Z310" s="159">
        <f t="shared" si="27"/>
        <v>4205.5930000000108</v>
      </c>
      <c r="AA310" s="159">
        <f t="shared" si="28"/>
        <v>8410.9588199999707</v>
      </c>
      <c r="AB310" s="159">
        <f t="shared" si="29"/>
        <v>12616.43823000002</v>
      </c>
      <c r="AC310" s="160">
        <f t="shared" si="26"/>
        <v>300</v>
      </c>
    </row>
    <row r="311" spans="1:29" s="173" customFormat="1" ht="15.75" customHeight="1" x14ac:dyDescent="0.2">
      <c r="A311" s="173">
        <v>309</v>
      </c>
      <c r="B311" s="176">
        <v>45600</v>
      </c>
      <c r="C311" s="177">
        <v>2024</v>
      </c>
      <c r="D311" s="178" t="s">
        <v>124</v>
      </c>
      <c r="E311" s="177">
        <v>4</v>
      </c>
      <c r="F311" s="171"/>
      <c r="G311" s="171"/>
      <c r="H311" s="171"/>
      <c r="J311" s="173">
        <v>0</v>
      </c>
      <c r="L311" s="173">
        <v>0</v>
      </c>
      <c r="M311" s="173">
        <v>0</v>
      </c>
      <c r="N311" s="153"/>
      <c r="O311" s="173">
        <v>0</v>
      </c>
      <c r="P311" s="173">
        <v>0</v>
      </c>
      <c r="Q311" s="173">
        <v>0</v>
      </c>
      <c r="R311" s="153"/>
      <c r="S311" s="173">
        <v>10</v>
      </c>
      <c r="T311" s="173">
        <v>0</v>
      </c>
      <c r="U311" s="173">
        <v>0</v>
      </c>
      <c r="V311" s="173">
        <v>0</v>
      </c>
      <c r="W311" s="173">
        <v>0</v>
      </c>
      <c r="X311" s="141">
        <f t="shared" si="24"/>
        <v>0</v>
      </c>
      <c r="Y311" s="158">
        <f t="shared" si="25"/>
        <v>10</v>
      </c>
      <c r="Z311" s="159">
        <f t="shared" si="27"/>
        <v>4219.2920000000104</v>
      </c>
      <c r="AA311" s="159">
        <f t="shared" si="28"/>
        <v>8438.3560799999705</v>
      </c>
      <c r="AB311" s="159">
        <f t="shared" si="29"/>
        <v>12657.53412000002</v>
      </c>
      <c r="AC311" s="160">
        <f t="shared" si="26"/>
        <v>300</v>
      </c>
    </row>
    <row r="312" spans="1:29" s="173" customFormat="1" ht="15.75" customHeight="1" x14ac:dyDescent="0.2">
      <c r="A312" s="173">
        <v>310</v>
      </c>
      <c r="B312" s="176">
        <v>45601</v>
      </c>
      <c r="C312" s="177">
        <v>2024</v>
      </c>
      <c r="D312" s="178" t="s">
        <v>124</v>
      </c>
      <c r="E312" s="177">
        <v>5</v>
      </c>
      <c r="F312" s="171"/>
      <c r="G312" s="171"/>
      <c r="H312" s="171"/>
      <c r="J312" s="173">
        <v>0</v>
      </c>
      <c r="L312" s="173">
        <v>0</v>
      </c>
      <c r="M312" s="173">
        <v>0</v>
      </c>
      <c r="N312" s="153"/>
      <c r="O312" s="173">
        <v>0</v>
      </c>
      <c r="P312" s="173">
        <v>0</v>
      </c>
      <c r="Q312" s="173">
        <v>0</v>
      </c>
      <c r="R312" s="153"/>
      <c r="S312" s="173">
        <v>10</v>
      </c>
      <c r="T312" s="173">
        <v>0</v>
      </c>
      <c r="U312" s="173">
        <v>0</v>
      </c>
      <c r="V312" s="173">
        <v>0</v>
      </c>
      <c r="W312" s="173">
        <v>0</v>
      </c>
      <c r="X312" s="141">
        <f t="shared" si="24"/>
        <v>0</v>
      </c>
      <c r="Y312" s="158">
        <f t="shared" si="25"/>
        <v>10</v>
      </c>
      <c r="Z312" s="159">
        <f t="shared" si="27"/>
        <v>4232.99100000001</v>
      </c>
      <c r="AA312" s="159">
        <f t="shared" si="28"/>
        <v>8465.7533399999702</v>
      </c>
      <c r="AB312" s="159">
        <f t="shared" si="29"/>
        <v>12698.630010000021</v>
      </c>
      <c r="AC312" s="160">
        <f t="shared" si="26"/>
        <v>300</v>
      </c>
    </row>
    <row r="313" spans="1:29" s="173" customFormat="1" ht="15.75" customHeight="1" x14ac:dyDescent="0.2">
      <c r="A313" s="173">
        <v>311</v>
      </c>
      <c r="B313" s="176">
        <v>45602</v>
      </c>
      <c r="C313" s="177">
        <v>2024</v>
      </c>
      <c r="D313" s="178" t="s">
        <v>124</v>
      </c>
      <c r="E313" s="177">
        <v>6</v>
      </c>
      <c r="F313" s="171"/>
      <c r="G313" s="171"/>
      <c r="H313" s="171"/>
      <c r="J313" s="173">
        <v>0</v>
      </c>
      <c r="L313" s="173">
        <v>0</v>
      </c>
      <c r="M313" s="173">
        <v>0</v>
      </c>
      <c r="N313" s="153"/>
      <c r="O313" s="173">
        <v>0</v>
      </c>
      <c r="P313" s="173">
        <v>0</v>
      </c>
      <c r="Q313" s="173">
        <v>0</v>
      </c>
      <c r="R313" s="153"/>
      <c r="S313" s="173">
        <v>10</v>
      </c>
      <c r="T313" s="173">
        <v>0</v>
      </c>
      <c r="U313" s="173">
        <v>0</v>
      </c>
      <c r="V313" s="173">
        <v>0</v>
      </c>
      <c r="W313" s="173">
        <v>0</v>
      </c>
      <c r="X313" s="141">
        <f t="shared" si="24"/>
        <v>0</v>
      </c>
      <c r="Y313" s="158">
        <f t="shared" si="25"/>
        <v>10</v>
      </c>
      <c r="Z313" s="159">
        <f t="shared" si="27"/>
        <v>4246.6900000000096</v>
      </c>
      <c r="AA313" s="159">
        <f t="shared" si="28"/>
        <v>8493.1505999999699</v>
      </c>
      <c r="AB313" s="159">
        <f t="shared" si="29"/>
        <v>12739.725900000021</v>
      </c>
      <c r="AC313" s="160">
        <f t="shared" si="26"/>
        <v>300</v>
      </c>
    </row>
    <row r="314" spans="1:29" s="173" customFormat="1" ht="15.75" customHeight="1" x14ac:dyDescent="0.2">
      <c r="A314" s="173">
        <v>312</v>
      </c>
      <c r="B314" s="176">
        <v>45603</v>
      </c>
      <c r="C314" s="177">
        <v>2024</v>
      </c>
      <c r="D314" s="178" t="s">
        <v>124</v>
      </c>
      <c r="E314" s="177">
        <v>7</v>
      </c>
      <c r="F314" s="171"/>
      <c r="G314" s="171"/>
      <c r="H314" s="171"/>
      <c r="J314" s="173">
        <v>0</v>
      </c>
      <c r="L314" s="173">
        <v>0</v>
      </c>
      <c r="M314" s="173">
        <v>0</v>
      </c>
      <c r="N314" s="153"/>
      <c r="O314" s="173">
        <v>0</v>
      </c>
      <c r="P314" s="173">
        <v>0</v>
      </c>
      <c r="Q314" s="173">
        <v>0</v>
      </c>
      <c r="R314" s="153"/>
      <c r="S314" s="173">
        <v>10</v>
      </c>
      <c r="T314" s="173">
        <v>0</v>
      </c>
      <c r="U314" s="173">
        <v>0</v>
      </c>
      <c r="V314" s="173">
        <v>0</v>
      </c>
      <c r="W314" s="173">
        <v>0</v>
      </c>
      <c r="X314" s="141">
        <f t="shared" si="24"/>
        <v>0</v>
      </c>
      <c r="Y314" s="158">
        <f t="shared" si="25"/>
        <v>10</v>
      </c>
      <c r="Z314" s="159">
        <f t="shared" si="27"/>
        <v>4260.3890000000092</v>
      </c>
      <c r="AA314" s="159">
        <f t="shared" si="28"/>
        <v>8520.5478599999697</v>
      </c>
      <c r="AB314" s="159">
        <f t="shared" si="29"/>
        <v>12780.821790000022</v>
      </c>
      <c r="AC314" s="160">
        <f t="shared" si="26"/>
        <v>300</v>
      </c>
    </row>
    <row r="315" spans="1:29" s="173" customFormat="1" ht="15.75" customHeight="1" x14ac:dyDescent="0.2">
      <c r="A315" s="173">
        <v>313</v>
      </c>
      <c r="B315" s="176">
        <v>45604</v>
      </c>
      <c r="C315" s="177">
        <v>2024</v>
      </c>
      <c r="D315" s="178" t="s">
        <v>124</v>
      </c>
      <c r="E315" s="177">
        <v>8</v>
      </c>
      <c r="F315" s="171"/>
      <c r="G315" s="171"/>
      <c r="H315" s="171"/>
      <c r="J315" s="173">
        <v>0</v>
      </c>
      <c r="L315" s="173">
        <v>0</v>
      </c>
      <c r="M315" s="173">
        <v>0</v>
      </c>
      <c r="N315" s="153"/>
      <c r="O315" s="173">
        <v>0</v>
      </c>
      <c r="P315" s="173">
        <v>0</v>
      </c>
      <c r="Q315" s="173">
        <v>0</v>
      </c>
      <c r="R315" s="153"/>
      <c r="S315" s="173">
        <v>10</v>
      </c>
      <c r="T315" s="173">
        <v>0</v>
      </c>
      <c r="U315" s="173">
        <v>0</v>
      </c>
      <c r="V315" s="173">
        <v>0</v>
      </c>
      <c r="W315" s="173">
        <v>0</v>
      </c>
      <c r="X315" s="141">
        <f t="shared" si="24"/>
        <v>0</v>
      </c>
      <c r="Y315" s="158">
        <f t="shared" si="25"/>
        <v>10</v>
      </c>
      <c r="Z315" s="159">
        <f t="shared" si="27"/>
        <v>4274.0880000000088</v>
      </c>
      <c r="AA315" s="159">
        <f t="shared" si="28"/>
        <v>8547.9451199999694</v>
      </c>
      <c r="AB315" s="159">
        <f t="shared" si="29"/>
        <v>12821.917680000022</v>
      </c>
      <c r="AC315" s="160">
        <f t="shared" si="26"/>
        <v>300</v>
      </c>
    </row>
    <row r="316" spans="1:29" s="173" customFormat="1" ht="15.75" customHeight="1" x14ac:dyDescent="0.2">
      <c r="A316" s="173">
        <v>314</v>
      </c>
      <c r="B316" s="176">
        <v>45605</v>
      </c>
      <c r="C316" s="177">
        <v>2024</v>
      </c>
      <c r="D316" s="178" t="s">
        <v>124</v>
      </c>
      <c r="E316" s="177">
        <v>9</v>
      </c>
      <c r="F316" s="171"/>
      <c r="G316" s="171"/>
      <c r="H316" s="171"/>
      <c r="J316" s="173">
        <v>0</v>
      </c>
      <c r="L316" s="173">
        <v>0</v>
      </c>
      <c r="M316" s="173">
        <v>0</v>
      </c>
      <c r="N316" s="153"/>
      <c r="O316" s="173">
        <v>0</v>
      </c>
      <c r="P316" s="173">
        <v>0</v>
      </c>
      <c r="Q316" s="173">
        <v>0</v>
      </c>
      <c r="R316" s="153"/>
      <c r="S316" s="173">
        <v>10</v>
      </c>
      <c r="T316" s="173">
        <v>0</v>
      </c>
      <c r="U316" s="173">
        <v>0</v>
      </c>
      <c r="V316" s="173">
        <v>0</v>
      </c>
      <c r="W316" s="173">
        <v>0</v>
      </c>
      <c r="X316" s="141">
        <f t="shared" si="24"/>
        <v>0</v>
      </c>
      <c r="Y316" s="158">
        <f t="shared" si="25"/>
        <v>10</v>
      </c>
      <c r="Z316" s="159">
        <f t="shared" si="27"/>
        <v>4287.7870000000084</v>
      </c>
      <c r="AA316" s="159">
        <f t="shared" si="28"/>
        <v>8575.3423799999691</v>
      </c>
      <c r="AB316" s="159">
        <f t="shared" si="29"/>
        <v>12863.013570000023</v>
      </c>
      <c r="AC316" s="160">
        <f t="shared" si="26"/>
        <v>300</v>
      </c>
    </row>
    <row r="317" spans="1:29" s="173" customFormat="1" ht="15.75" customHeight="1" x14ac:dyDescent="0.2">
      <c r="A317" s="173">
        <v>315</v>
      </c>
      <c r="B317" s="176">
        <v>45606</v>
      </c>
      <c r="C317" s="177">
        <v>2024</v>
      </c>
      <c r="D317" s="178" t="s">
        <v>124</v>
      </c>
      <c r="E317" s="177">
        <v>10</v>
      </c>
      <c r="F317" s="171"/>
      <c r="G317" s="171"/>
      <c r="H317" s="171"/>
      <c r="J317" s="173">
        <v>0</v>
      </c>
      <c r="L317" s="173">
        <v>0</v>
      </c>
      <c r="M317" s="173">
        <v>0</v>
      </c>
      <c r="N317" s="153"/>
      <c r="O317" s="173">
        <v>0</v>
      </c>
      <c r="P317" s="173">
        <v>0</v>
      </c>
      <c r="Q317" s="173">
        <v>0</v>
      </c>
      <c r="R317" s="153"/>
      <c r="S317" s="173">
        <v>10</v>
      </c>
      <c r="T317" s="173">
        <v>0</v>
      </c>
      <c r="U317" s="173">
        <v>0</v>
      </c>
      <c r="V317" s="173">
        <v>0</v>
      </c>
      <c r="W317" s="173">
        <v>0</v>
      </c>
      <c r="X317" s="141">
        <f t="shared" si="24"/>
        <v>0</v>
      </c>
      <c r="Y317" s="158">
        <f t="shared" si="25"/>
        <v>10</v>
      </c>
      <c r="Z317" s="159">
        <f t="shared" si="27"/>
        <v>4301.4860000000081</v>
      </c>
      <c r="AA317" s="159">
        <f t="shared" si="28"/>
        <v>8602.7396399999689</v>
      </c>
      <c r="AB317" s="159">
        <f t="shared" si="29"/>
        <v>12904.109460000023</v>
      </c>
      <c r="AC317" s="160">
        <f t="shared" si="26"/>
        <v>300</v>
      </c>
    </row>
    <row r="318" spans="1:29" s="173" customFormat="1" ht="15.75" customHeight="1" x14ac:dyDescent="0.2">
      <c r="A318" s="173">
        <v>316</v>
      </c>
      <c r="B318" s="176">
        <v>45607</v>
      </c>
      <c r="C318" s="177">
        <v>2024</v>
      </c>
      <c r="D318" s="178" t="s">
        <v>124</v>
      </c>
      <c r="E318" s="177">
        <v>11</v>
      </c>
      <c r="F318" s="171"/>
      <c r="G318" s="171"/>
      <c r="H318" s="171"/>
      <c r="J318" s="173">
        <v>0</v>
      </c>
      <c r="L318" s="173">
        <v>0</v>
      </c>
      <c r="M318" s="173">
        <v>0</v>
      </c>
      <c r="N318" s="153"/>
      <c r="O318" s="173">
        <v>0</v>
      </c>
      <c r="P318" s="173">
        <v>0</v>
      </c>
      <c r="Q318" s="173">
        <v>0</v>
      </c>
      <c r="R318" s="153"/>
      <c r="S318" s="173">
        <v>10</v>
      </c>
      <c r="T318" s="173">
        <v>0</v>
      </c>
      <c r="U318" s="173">
        <v>0</v>
      </c>
      <c r="V318" s="173">
        <v>0</v>
      </c>
      <c r="W318" s="173">
        <v>0</v>
      </c>
      <c r="X318" s="141">
        <f t="shared" si="24"/>
        <v>0</v>
      </c>
      <c r="Y318" s="158">
        <f t="shared" si="25"/>
        <v>10</v>
      </c>
      <c r="Z318" s="159">
        <f t="shared" si="27"/>
        <v>4315.1850000000077</v>
      </c>
      <c r="AA318" s="159">
        <f t="shared" si="28"/>
        <v>8630.1368999999686</v>
      </c>
      <c r="AB318" s="159">
        <f t="shared" si="29"/>
        <v>12945.205350000024</v>
      </c>
      <c r="AC318" s="160">
        <f t="shared" si="26"/>
        <v>300</v>
      </c>
    </row>
    <row r="319" spans="1:29" s="173" customFormat="1" ht="15.75" customHeight="1" x14ac:dyDescent="0.2">
      <c r="A319" s="173">
        <v>317</v>
      </c>
      <c r="B319" s="176">
        <v>45608</v>
      </c>
      <c r="C319" s="177">
        <v>2024</v>
      </c>
      <c r="D319" s="178" t="s">
        <v>124</v>
      </c>
      <c r="E319" s="177">
        <v>12</v>
      </c>
      <c r="F319" s="171"/>
      <c r="G319" s="171"/>
      <c r="H319" s="171"/>
      <c r="J319" s="173">
        <v>0</v>
      </c>
      <c r="L319" s="173">
        <v>0</v>
      </c>
      <c r="M319" s="173">
        <v>0</v>
      </c>
      <c r="N319" s="153"/>
      <c r="O319" s="173">
        <v>0</v>
      </c>
      <c r="P319" s="173">
        <v>0</v>
      </c>
      <c r="Q319" s="173">
        <v>0</v>
      </c>
      <c r="R319" s="153"/>
      <c r="S319" s="173">
        <v>10</v>
      </c>
      <c r="T319" s="173">
        <v>0</v>
      </c>
      <c r="U319" s="173">
        <v>0</v>
      </c>
      <c r="V319" s="173">
        <v>0</v>
      </c>
      <c r="W319" s="173">
        <v>0</v>
      </c>
      <c r="X319" s="141">
        <f t="shared" si="24"/>
        <v>0</v>
      </c>
      <c r="Y319" s="158">
        <f t="shared" si="25"/>
        <v>10</v>
      </c>
      <c r="Z319" s="159">
        <f t="shared" si="27"/>
        <v>4328.8840000000073</v>
      </c>
      <c r="AA319" s="159">
        <f t="shared" si="28"/>
        <v>8657.5341599999683</v>
      </c>
      <c r="AB319" s="159">
        <f t="shared" si="29"/>
        <v>12986.301240000024</v>
      </c>
      <c r="AC319" s="160">
        <f t="shared" si="26"/>
        <v>300</v>
      </c>
    </row>
    <row r="320" spans="1:29" s="173" customFormat="1" ht="15.75" customHeight="1" x14ac:dyDescent="0.2">
      <c r="A320" s="173">
        <v>318</v>
      </c>
      <c r="B320" s="176">
        <v>45609</v>
      </c>
      <c r="C320" s="177">
        <v>2024</v>
      </c>
      <c r="D320" s="178" t="s">
        <v>124</v>
      </c>
      <c r="E320" s="177">
        <v>13</v>
      </c>
      <c r="F320" s="171"/>
      <c r="G320" s="171"/>
      <c r="H320" s="171"/>
      <c r="J320" s="173">
        <v>0</v>
      </c>
      <c r="L320" s="173">
        <v>0</v>
      </c>
      <c r="M320" s="173">
        <v>0</v>
      </c>
      <c r="N320" s="153"/>
      <c r="O320" s="173">
        <v>0</v>
      </c>
      <c r="P320" s="173">
        <v>0</v>
      </c>
      <c r="Q320" s="173">
        <v>0</v>
      </c>
      <c r="R320" s="153"/>
      <c r="S320" s="173">
        <v>10</v>
      </c>
      <c r="T320" s="173">
        <v>0</v>
      </c>
      <c r="U320" s="173">
        <v>0</v>
      </c>
      <c r="V320" s="173">
        <v>0</v>
      </c>
      <c r="W320" s="173">
        <v>0</v>
      </c>
      <c r="X320" s="141">
        <f t="shared" si="24"/>
        <v>0</v>
      </c>
      <c r="Y320" s="158">
        <f t="shared" si="25"/>
        <v>10</v>
      </c>
      <c r="Z320" s="159">
        <f t="shared" si="27"/>
        <v>4342.5830000000069</v>
      </c>
      <c r="AA320" s="159">
        <f t="shared" si="28"/>
        <v>8684.9314199999681</v>
      </c>
      <c r="AB320" s="159">
        <f t="shared" si="29"/>
        <v>13027.397130000025</v>
      </c>
      <c r="AC320" s="160">
        <f t="shared" si="26"/>
        <v>300</v>
      </c>
    </row>
    <row r="321" spans="1:29" s="173" customFormat="1" ht="15.75" customHeight="1" x14ac:dyDescent="0.2">
      <c r="A321" s="173">
        <v>319</v>
      </c>
      <c r="B321" s="176">
        <v>45610</v>
      </c>
      <c r="C321" s="177">
        <v>2024</v>
      </c>
      <c r="D321" s="178" t="s">
        <v>124</v>
      </c>
      <c r="E321" s="177">
        <v>14</v>
      </c>
      <c r="F321" s="171"/>
      <c r="G321" s="171"/>
      <c r="H321" s="171"/>
      <c r="J321" s="173">
        <v>0</v>
      </c>
      <c r="L321" s="173">
        <v>0</v>
      </c>
      <c r="M321" s="173">
        <v>0</v>
      </c>
      <c r="N321" s="153"/>
      <c r="O321" s="173">
        <v>0</v>
      </c>
      <c r="P321" s="173">
        <v>0</v>
      </c>
      <c r="Q321" s="173">
        <v>0</v>
      </c>
      <c r="R321" s="153"/>
      <c r="S321" s="173">
        <v>10</v>
      </c>
      <c r="T321" s="173">
        <v>0</v>
      </c>
      <c r="U321" s="173">
        <v>0</v>
      </c>
      <c r="V321" s="173">
        <v>0</v>
      </c>
      <c r="W321" s="173">
        <v>0</v>
      </c>
      <c r="X321" s="141">
        <f t="shared" si="24"/>
        <v>0</v>
      </c>
      <c r="Y321" s="158">
        <f t="shared" si="25"/>
        <v>10</v>
      </c>
      <c r="Z321" s="159">
        <f t="shared" si="27"/>
        <v>4356.2820000000065</v>
      </c>
      <c r="AA321" s="159">
        <f t="shared" si="28"/>
        <v>8712.3286799999678</v>
      </c>
      <c r="AB321" s="159">
        <f t="shared" si="29"/>
        <v>13068.493020000025</v>
      </c>
      <c r="AC321" s="160">
        <f t="shared" si="26"/>
        <v>300</v>
      </c>
    </row>
    <row r="322" spans="1:29" s="173" customFormat="1" ht="15.75" customHeight="1" x14ac:dyDescent="0.2">
      <c r="A322" s="173">
        <v>320</v>
      </c>
      <c r="B322" s="176">
        <v>45611</v>
      </c>
      <c r="C322" s="177">
        <v>2024</v>
      </c>
      <c r="D322" s="178" t="s">
        <v>124</v>
      </c>
      <c r="E322" s="177">
        <v>15</v>
      </c>
      <c r="F322" s="171"/>
      <c r="G322" s="171"/>
      <c r="H322" s="171"/>
      <c r="J322" s="173">
        <v>0</v>
      </c>
      <c r="L322" s="173">
        <v>0</v>
      </c>
      <c r="M322" s="173">
        <v>0</v>
      </c>
      <c r="N322" s="153"/>
      <c r="O322" s="173">
        <v>0</v>
      </c>
      <c r="P322" s="173">
        <v>0</v>
      </c>
      <c r="Q322" s="173">
        <v>0</v>
      </c>
      <c r="R322" s="153"/>
      <c r="S322" s="173">
        <v>10</v>
      </c>
      <c r="T322" s="173">
        <v>0</v>
      </c>
      <c r="U322" s="173">
        <v>0</v>
      </c>
      <c r="V322" s="173">
        <v>0</v>
      </c>
      <c r="W322" s="173">
        <v>0</v>
      </c>
      <c r="X322" s="141">
        <f t="shared" si="24"/>
        <v>0</v>
      </c>
      <c r="Y322" s="158">
        <f t="shared" si="25"/>
        <v>10</v>
      </c>
      <c r="Z322" s="159">
        <f t="shared" si="27"/>
        <v>4369.9810000000061</v>
      </c>
      <c r="AA322" s="159">
        <f t="shared" si="28"/>
        <v>8739.7259399999675</v>
      </c>
      <c r="AB322" s="159">
        <f t="shared" si="29"/>
        <v>13109.588910000026</v>
      </c>
      <c r="AC322" s="160">
        <f t="shared" si="26"/>
        <v>300</v>
      </c>
    </row>
    <row r="323" spans="1:29" s="173" customFormat="1" ht="15.75" customHeight="1" x14ac:dyDescent="0.2">
      <c r="A323" s="173">
        <v>321</v>
      </c>
      <c r="B323" s="176">
        <v>45612</v>
      </c>
      <c r="C323" s="177">
        <v>2024</v>
      </c>
      <c r="D323" s="178" t="s">
        <v>124</v>
      </c>
      <c r="E323" s="177">
        <v>16</v>
      </c>
      <c r="F323" s="171"/>
      <c r="G323" s="171"/>
      <c r="H323" s="171"/>
      <c r="J323" s="173">
        <v>0</v>
      </c>
      <c r="L323" s="173">
        <v>0</v>
      </c>
      <c r="M323" s="173">
        <v>0</v>
      </c>
      <c r="N323" s="153"/>
      <c r="O323" s="173">
        <v>0</v>
      </c>
      <c r="P323" s="173">
        <v>0</v>
      </c>
      <c r="Q323" s="173">
        <v>0</v>
      </c>
      <c r="R323" s="153"/>
      <c r="S323" s="173">
        <v>10</v>
      </c>
      <c r="T323" s="173">
        <v>0</v>
      </c>
      <c r="U323" s="173">
        <v>0</v>
      </c>
      <c r="V323" s="173">
        <v>0</v>
      </c>
      <c r="W323" s="173">
        <v>0</v>
      </c>
      <c r="X323" s="141">
        <f t="shared" ref="X323:X368" si="30">SUM(F323:Q323)</f>
        <v>0</v>
      </c>
      <c r="Y323" s="158">
        <f t="shared" si="25"/>
        <v>10</v>
      </c>
      <c r="Z323" s="159">
        <f t="shared" si="27"/>
        <v>4383.6800000000057</v>
      </c>
      <c r="AA323" s="159">
        <f t="shared" si="28"/>
        <v>8767.1231999999673</v>
      </c>
      <c r="AB323" s="159">
        <f t="shared" si="29"/>
        <v>13150.684800000026</v>
      </c>
      <c r="AC323" s="160">
        <f t="shared" si="26"/>
        <v>300</v>
      </c>
    </row>
    <row r="324" spans="1:29" s="173" customFormat="1" ht="15.75" customHeight="1" x14ac:dyDescent="0.2">
      <c r="A324" s="173">
        <v>322</v>
      </c>
      <c r="B324" s="176">
        <v>45613</v>
      </c>
      <c r="C324" s="177">
        <v>2024</v>
      </c>
      <c r="D324" s="178" t="s">
        <v>124</v>
      </c>
      <c r="E324" s="177">
        <v>17</v>
      </c>
      <c r="F324" s="171"/>
      <c r="G324" s="171"/>
      <c r="H324" s="171"/>
      <c r="J324" s="173">
        <v>0</v>
      </c>
      <c r="L324" s="173">
        <v>0</v>
      </c>
      <c r="M324" s="173">
        <v>0</v>
      </c>
      <c r="N324" s="153"/>
      <c r="O324" s="173">
        <v>0</v>
      </c>
      <c r="P324" s="173">
        <v>0</v>
      </c>
      <c r="Q324" s="173">
        <v>0</v>
      </c>
      <c r="R324" s="153"/>
      <c r="S324" s="173">
        <v>10</v>
      </c>
      <c r="T324" s="173">
        <v>0</v>
      </c>
      <c r="U324" s="173">
        <v>0</v>
      </c>
      <c r="V324" s="173">
        <v>0</v>
      </c>
      <c r="W324" s="173">
        <v>0</v>
      </c>
      <c r="X324" s="141">
        <f t="shared" si="30"/>
        <v>0</v>
      </c>
      <c r="Y324" s="158">
        <f t="shared" ref="Y324:Y368" si="31">SUM(R324:W324)</f>
        <v>10</v>
      </c>
      <c r="Z324" s="159">
        <f t="shared" si="27"/>
        <v>4397.3790000000054</v>
      </c>
      <c r="AA324" s="159">
        <f t="shared" si="28"/>
        <v>8794.520459999967</v>
      </c>
      <c r="AB324" s="159">
        <f t="shared" si="29"/>
        <v>13191.780690000027</v>
      </c>
      <c r="AC324" s="160">
        <f t="shared" ref="AC324:AC368" si="32" xml:space="preserve"> 300</f>
        <v>300</v>
      </c>
    </row>
    <row r="325" spans="1:29" s="173" customFormat="1" ht="15.75" customHeight="1" x14ac:dyDescent="0.2">
      <c r="A325" s="173">
        <v>323</v>
      </c>
      <c r="B325" s="176">
        <v>45614</v>
      </c>
      <c r="C325" s="177">
        <v>2024</v>
      </c>
      <c r="D325" s="178" t="s">
        <v>124</v>
      </c>
      <c r="E325" s="177">
        <v>18</v>
      </c>
      <c r="F325" s="171"/>
      <c r="G325" s="171"/>
      <c r="H325" s="171"/>
      <c r="J325" s="173">
        <v>0</v>
      </c>
      <c r="L325" s="173">
        <v>0</v>
      </c>
      <c r="M325" s="173">
        <v>0</v>
      </c>
      <c r="N325" s="153"/>
      <c r="O325" s="173">
        <v>0</v>
      </c>
      <c r="P325" s="173">
        <v>0</v>
      </c>
      <c r="Q325" s="173">
        <v>0</v>
      </c>
      <c r="R325" s="153"/>
      <c r="S325" s="173">
        <v>10</v>
      </c>
      <c r="T325" s="173">
        <v>0</v>
      </c>
      <c r="U325" s="173">
        <v>0</v>
      </c>
      <c r="V325" s="173">
        <v>0</v>
      </c>
      <c r="W325" s="173">
        <v>0</v>
      </c>
      <c r="X325" s="141">
        <f t="shared" si="30"/>
        <v>0</v>
      </c>
      <c r="Y325" s="158">
        <f t="shared" si="31"/>
        <v>10</v>
      </c>
      <c r="Z325" s="159">
        <f t="shared" ref="Z325:Z368" si="33">Z324+13.699</f>
        <v>4411.078000000005</v>
      </c>
      <c r="AA325" s="159">
        <f t="shared" ref="AA325:AA368" si="34">AA324+27.39726</f>
        <v>8821.9177199999667</v>
      </c>
      <c r="AB325" s="159">
        <f t="shared" ref="AB325:AB368" si="35">AB324+41.09589</f>
        <v>13232.876580000027</v>
      </c>
      <c r="AC325" s="160">
        <f t="shared" si="32"/>
        <v>300</v>
      </c>
    </row>
    <row r="326" spans="1:29" s="173" customFormat="1" ht="15.75" customHeight="1" x14ac:dyDescent="0.2">
      <c r="A326" s="173">
        <v>324</v>
      </c>
      <c r="B326" s="176">
        <v>45615</v>
      </c>
      <c r="C326" s="177">
        <v>2024</v>
      </c>
      <c r="D326" s="178" t="s">
        <v>124</v>
      </c>
      <c r="E326" s="177">
        <v>19</v>
      </c>
      <c r="F326" s="171"/>
      <c r="G326" s="171"/>
      <c r="H326" s="171"/>
      <c r="J326" s="173">
        <v>0</v>
      </c>
      <c r="L326" s="173">
        <v>0</v>
      </c>
      <c r="M326" s="173">
        <v>0</v>
      </c>
      <c r="N326" s="153"/>
      <c r="O326" s="173">
        <v>0</v>
      </c>
      <c r="P326" s="173">
        <v>0</v>
      </c>
      <c r="Q326" s="173">
        <v>0</v>
      </c>
      <c r="R326" s="153"/>
      <c r="S326" s="173">
        <v>10</v>
      </c>
      <c r="T326" s="173">
        <v>0</v>
      </c>
      <c r="U326" s="173">
        <v>0</v>
      </c>
      <c r="V326" s="173">
        <v>0</v>
      </c>
      <c r="W326" s="173">
        <v>0</v>
      </c>
      <c r="X326" s="141">
        <f t="shared" si="30"/>
        <v>0</v>
      </c>
      <c r="Y326" s="158">
        <f t="shared" si="31"/>
        <v>10</v>
      </c>
      <c r="Z326" s="159">
        <f t="shared" si="33"/>
        <v>4424.7770000000046</v>
      </c>
      <c r="AA326" s="159">
        <f t="shared" si="34"/>
        <v>8849.3149799999665</v>
      </c>
      <c r="AB326" s="159">
        <f t="shared" si="35"/>
        <v>13273.972470000028</v>
      </c>
      <c r="AC326" s="160">
        <f t="shared" si="32"/>
        <v>300</v>
      </c>
    </row>
    <row r="327" spans="1:29" s="173" customFormat="1" ht="15.75" customHeight="1" x14ac:dyDescent="0.2">
      <c r="A327" s="173">
        <v>325</v>
      </c>
      <c r="B327" s="176">
        <v>45616</v>
      </c>
      <c r="C327" s="177">
        <v>2024</v>
      </c>
      <c r="D327" s="178" t="s">
        <v>124</v>
      </c>
      <c r="E327" s="177">
        <v>20</v>
      </c>
      <c r="F327" s="171"/>
      <c r="G327" s="171"/>
      <c r="H327" s="171"/>
      <c r="J327" s="173">
        <v>0</v>
      </c>
      <c r="L327" s="173">
        <v>0</v>
      </c>
      <c r="M327" s="173">
        <v>0</v>
      </c>
      <c r="N327" s="153"/>
      <c r="O327" s="173">
        <v>0</v>
      </c>
      <c r="P327" s="173">
        <v>0</v>
      </c>
      <c r="Q327" s="173">
        <v>0</v>
      </c>
      <c r="R327" s="153"/>
      <c r="S327" s="173">
        <v>10</v>
      </c>
      <c r="T327" s="173">
        <v>0</v>
      </c>
      <c r="U327" s="173">
        <v>0</v>
      </c>
      <c r="V327" s="173">
        <v>0</v>
      </c>
      <c r="W327" s="173">
        <v>0</v>
      </c>
      <c r="X327" s="141">
        <f t="shared" si="30"/>
        <v>0</v>
      </c>
      <c r="Y327" s="158">
        <f t="shared" si="31"/>
        <v>10</v>
      </c>
      <c r="Z327" s="159">
        <f t="shared" si="33"/>
        <v>4438.4760000000042</v>
      </c>
      <c r="AA327" s="159">
        <f t="shared" si="34"/>
        <v>8876.7122399999662</v>
      </c>
      <c r="AB327" s="159">
        <f t="shared" si="35"/>
        <v>13315.068360000028</v>
      </c>
      <c r="AC327" s="160">
        <f t="shared" si="32"/>
        <v>300</v>
      </c>
    </row>
    <row r="328" spans="1:29" s="173" customFormat="1" ht="15.75" customHeight="1" x14ac:dyDescent="0.2">
      <c r="A328" s="173">
        <v>326</v>
      </c>
      <c r="B328" s="176">
        <v>45617</v>
      </c>
      <c r="C328" s="177">
        <v>2024</v>
      </c>
      <c r="D328" s="178" t="s">
        <v>124</v>
      </c>
      <c r="E328" s="177">
        <v>21</v>
      </c>
      <c r="F328" s="171"/>
      <c r="G328" s="171"/>
      <c r="H328" s="171"/>
      <c r="J328" s="173">
        <v>0</v>
      </c>
      <c r="L328" s="173">
        <v>0</v>
      </c>
      <c r="M328" s="173">
        <v>0</v>
      </c>
      <c r="N328" s="153"/>
      <c r="O328" s="173">
        <v>0</v>
      </c>
      <c r="P328" s="173">
        <v>0</v>
      </c>
      <c r="Q328" s="173">
        <v>0</v>
      </c>
      <c r="R328" s="153"/>
      <c r="S328" s="173">
        <v>10</v>
      </c>
      <c r="T328" s="173">
        <v>0</v>
      </c>
      <c r="U328" s="173">
        <v>0</v>
      </c>
      <c r="V328" s="173">
        <v>0</v>
      </c>
      <c r="W328" s="173">
        <v>0</v>
      </c>
      <c r="X328" s="141">
        <f t="shared" si="30"/>
        <v>0</v>
      </c>
      <c r="Y328" s="158">
        <f t="shared" si="31"/>
        <v>10</v>
      </c>
      <c r="Z328" s="159">
        <f t="shared" si="33"/>
        <v>4452.1750000000038</v>
      </c>
      <c r="AA328" s="159">
        <f t="shared" si="34"/>
        <v>8904.1094999999659</v>
      </c>
      <c r="AB328" s="159">
        <f t="shared" si="35"/>
        <v>13356.164250000029</v>
      </c>
      <c r="AC328" s="160">
        <f t="shared" si="32"/>
        <v>300</v>
      </c>
    </row>
    <row r="329" spans="1:29" s="173" customFormat="1" ht="15.75" customHeight="1" x14ac:dyDescent="0.2">
      <c r="A329" s="173">
        <v>327</v>
      </c>
      <c r="B329" s="176">
        <v>45618</v>
      </c>
      <c r="C329" s="177">
        <v>2024</v>
      </c>
      <c r="D329" s="178" t="s">
        <v>124</v>
      </c>
      <c r="E329" s="177">
        <v>22</v>
      </c>
      <c r="F329" s="171"/>
      <c r="G329" s="171"/>
      <c r="H329" s="171"/>
      <c r="J329" s="173">
        <v>0</v>
      </c>
      <c r="L329" s="173">
        <v>0</v>
      </c>
      <c r="M329" s="173">
        <v>0</v>
      </c>
      <c r="N329" s="153"/>
      <c r="O329" s="173">
        <v>0</v>
      </c>
      <c r="P329" s="173">
        <v>0</v>
      </c>
      <c r="Q329" s="173">
        <v>0</v>
      </c>
      <c r="R329" s="153"/>
      <c r="S329" s="173">
        <v>10</v>
      </c>
      <c r="T329" s="173">
        <v>0</v>
      </c>
      <c r="U329" s="173">
        <v>0</v>
      </c>
      <c r="V329" s="173">
        <v>0</v>
      </c>
      <c r="W329" s="173">
        <v>0</v>
      </c>
      <c r="X329" s="141">
        <f t="shared" si="30"/>
        <v>0</v>
      </c>
      <c r="Y329" s="158">
        <f t="shared" si="31"/>
        <v>10</v>
      </c>
      <c r="Z329" s="159">
        <f t="shared" si="33"/>
        <v>4465.8740000000034</v>
      </c>
      <c r="AA329" s="159">
        <f t="shared" si="34"/>
        <v>8931.5067599999657</v>
      </c>
      <c r="AB329" s="159">
        <f t="shared" si="35"/>
        <v>13397.260140000029</v>
      </c>
      <c r="AC329" s="160">
        <f t="shared" si="32"/>
        <v>300</v>
      </c>
    </row>
    <row r="330" spans="1:29" s="173" customFormat="1" ht="15.75" customHeight="1" x14ac:dyDescent="0.2">
      <c r="A330" s="173">
        <v>328</v>
      </c>
      <c r="B330" s="176">
        <v>45619</v>
      </c>
      <c r="C330" s="177">
        <v>2024</v>
      </c>
      <c r="D330" s="178" t="s">
        <v>124</v>
      </c>
      <c r="E330" s="177">
        <v>23</v>
      </c>
      <c r="F330" s="171"/>
      <c r="G330" s="171"/>
      <c r="H330" s="171"/>
      <c r="J330" s="173">
        <v>0</v>
      </c>
      <c r="L330" s="173">
        <v>0</v>
      </c>
      <c r="M330" s="173">
        <v>0</v>
      </c>
      <c r="N330" s="153"/>
      <c r="O330" s="173">
        <v>0</v>
      </c>
      <c r="P330" s="173">
        <v>0</v>
      </c>
      <c r="Q330" s="173">
        <v>0</v>
      </c>
      <c r="R330" s="153"/>
      <c r="S330" s="173">
        <v>10</v>
      </c>
      <c r="T330" s="173">
        <v>0</v>
      </c>
      <c r="U330" s="173">
        <v>0</v>
      </c>
      <c r="V330" s="173">
        <v>0</v>
      </c>
      <c r="W330" s="173">
        <v>0</v>
      </c>
      <c r="X330" s="141">
        <f t="shared" si="30"/>
        <v>0</v>
      </c>
      <c r="Y330" s="158">
        <f t="shared" si="31"/>
        <v>10</v>
      </c>
      <c r="Z330" s="159">
        <f t="shared" si="33"/>
        <v>4479.573000000003</v>
      </c>
      <c r="AA330" s="159">
        <f t="shared" si="34"/>
        <v>8958.9040199999654</v>
      </c>
      <c r="AB330" s="159">
        <f t="shared" si="35"/>
        <v>13438.35603000003</v>
      </c>
      <c r="AC330" s="160">
        <f t="shared" si="32"/>
        <v>300</v>
      </c>
    </row>
    <row r="331" spans="1:29" s="173" customFormat="1" ht="15.75" customHeight="1" x14ac:dyDescent="0.2">
      <c r="A331" s="173">
        <v>329</v>
      </c>
      <c r="B331" s="176">
        <v>45620</v>
      </c>
      <c r="C331" s="177">
        <v>2024</v>
      </c>
      <c r="D331" s="178" t="s">
        <v>124</v>
      </c>
      <c r="E331" s="177">
        <v>24</v>
      </c>
      <c r="F331" s="171"/>
      <c r="G331" s="171"/>
      <c r="H331" s="171"/>
      <c r="J331" s="173">
        <v>0</v>
      </c>
      <c r="L331" s="173">
        <v>0</v>
      </c>
      <c r="M331" s="173">
        <v>0</v>
      </c>
      <c r="N331" s="153"/>
      <c r="O331" s="173">
        <v>0</v>
      </c>
      <c r="P331" s="173">
        <v>0</v>
      </c>
      <c r="Q331" s="173">
        <v>0</v>
      </c>
      <c r="R331" s="153"/>
      <c r="S331" s="173">
        <v>10</v>
      </c>
      <c r="T331" s="173">
        <v>0</v>
      </c>
      <c r="U331" s="173">
        <v>0</v>
      </c>
      <c r="V331" s="173">
        <v>0</v>
      </c>
      <c r="W331" s="173">
        <v>0</v>
      </c>
      <c r="X331" s="141">
        <f t="shared" si="30"/>
        <v>0</v>
      </c>
      <c r="Y331" s="158">
        <f t="shared" si="31"/>
        <v>10</v>
      </c>
      <c r="Z331" s="159">
        <f t="shared" si="33"/>
        <v>4493.2720000000027</v>
      </c>
      <c r="AA331" s="159">
        <f t="shared" si="34"/>
        <v>8986.3012799999651</v>
      </c>
      <c r="AB331" s="159">
        <f t="shared" si="35"/>
        <v>13479.45192000003</v>
      </c>
      <c r="AC331" s="160">
        <f t="shared" si="32"/>
        <v>300</v>
      </c>
    </row>
    <row r="332" spans="1:29" s="173" customFormat="1" ht="15.75" customHeight="1" x14ac:dyDescent="0.2">
      <c r="A332" s="173">
        <v>330</v>
      </c>
      <c r="B332" s="176">
        <v>45621</v>
      </c>
      <c r="C332" s="177">
        <v>2024</v>
      </c>
      <c r="D332" s="178" t="s">
        <v>124</v>
      </c>
      <c r="E332" s="177">
        <v>25</v>
      </c>
      <c r="F332" s="171"/>
      <c r="G332" s="171"/>
      <c r="H332" s="171"/>
      <c r="J332" s="173">
        <v>0</v>
      </c>
      <c r="L332" s="173">
        <v>0</v>
      </c>
      <c r="M332" s="173">
        <v>0</v>
      </c>
      <c r="N332" s="153"/>
      <c r="O332" s="173">
        <v>0</v>
      </c>
      <c r="P332" s="173">
        <v>0</v>
      </c>
      <c r="Q332" s="173">
        <v>0</v>
      </c>
      <c r="R332" s="153"/>
      <c r="S332" s="173">
        <v>10</v>
      </c>
      <c r="T332" s="173">
        <v>0</v>
      </c>
      <c r="U332" s="173">
        <v>0</v>
      </c>
      <c r="V332" s="173">
        <v>0</v>
      </c>
      <c r="W332" s="173">
        <v>0</v>
      </c>
      <c r="X332" s="141">
        <f t="shared" si="30"/>
        <v>0</v>
      </c>
      <c r="Y332" s="158">
        <f t="shared" si="31"/>
        <v>10</v>
      </c>
      <c r="Z332" s="159">
        <f t="shared" si="33"/>
        <v>4506.9710000000023</v>
      </c>
      <c r="AA332" s="159">
        <f t="shared" si="34"/>
        <v>9013.6985399999649</v>
      </c>
      <c r="AB332" s="159">
        <f t="shared" si="35"/>
        <v>13520.547810000031</v>
      </c>
      <c r="AC332" s="160">
        <f t="shared" si="32"/>
        <v>300</v>
      </c>
    </row>
    <row r="333" spans="1:29" s="173" customFormat="1" ht="15.75" customHeight="1" x14ac:dyDescent="0.2">
      <c r="A333" s="173">
        <v>331</v>
      </c>
      <c r="B333" s="176">
        <v>45622</v>
      </c>
      <c r="C333" s="177">
        <v>2024</v>
      </c>
      <c r="D333" s="178" t="s">
        <v>124</v>
      </c>
      <c r="E333" s="177">
        <v>26</v>
      </c>
      <c r="F333" s="171"/>
      <c r="G333" s="171"/>
      <c r="H333" s="171"/>
      <c r="J333" s="173">
        <v>0</v>
      </c>
      <c r="L333" s="173">
        <v>0</v>
      </c>
      <c r="M333" s="173">
        <v>0</v>
      </c>
      <c r="N333" s="153"/>
      <c r="O333" s="173">
        <v>0</v>
      </c>
      <c r="P333" s="173">
        <v>0</v>
      </c>
      <c r="Q333" s="173">
        <v>0</v>
      </c>
      <c r="R333" s="153"/>
      <c r="S333" s="173">
        <v>10</v>
      </c>
      <c r="T333" s="173">
        <v>0</v>
      </c>
      <c r="U333" s="173">
        <v>0</v>
      </c>
      <c r="V333" s="173">
        <v>0</v>
      </c>
      <c r="W333" s="173">
        <v>0</v>
      </c>
      <c r="X333" s="141">
        <f t="shared" si="30"/>
        <v>0</v>
      </c>
      <c r="Y333" s="158">
        <f t="shared" si="31"/>
        <v>10</v>
      </c>
      <c r="Z333" s="159">
        <f t="shared" si="33"/>
        <v>4520.6700000000019</v>
      </c>
      <c r="AA333" s="159">
        <f t="shared" si="34"/>
        <v>9041.0957999999646</v>
      </c>
      <c r="AB333" s="159">
        <f t="shared" si="35"/>
        <v>13561.643700000031</v>
      </c>
      <c r="AC333" s="160">
        <f t="shared" si="32"/>
        <v>300</v>
      </c>
    </row>
    <row r="334" spans="1:29" s="173" customFormat="1" ht="15.75" customHeight="1" x14ac:dyDescent="0.2">
      <c r="A334" s="173">
        <v>332</v>
      </c>
      <c r="B334" s="176">
        <v>45623</v>
      </c>
      <c r="C334" s="177">
        <v>2024</v>
      </c>
      <c r="D334" s="178" t="s">
        <v>124</v>
      </c>
      <c r="E334" s="177">
        <v>27</v>
      </c>
      <c r="F334" s="171"/>
      <c r="G334" s="171"/>
      <c r="H334" s="171"/>
      <c r="J334" s="173">
        <v>0</v>
      </c>
      <c r="L334" s="173">
        <v>0</v>
      </c>
      <c r="M334" s="173">
        <v>0</v>
      </c>
      <c r="N334" s="153"/>
      <c r="O334" s="173">
        <v>0</v>
      </c>
      <c r="P334" s="173">
        <v>0</v>
      </c>
      <c r="Q334" s="173">
        <v>0</v>
      </c>
      <c r="R334" s="153"/>
      <c r="S334" s="173">
        <v>10</v>
      </c>
      <c r="T334" s="173">
        <v>0</v>
      </c>
      <c r="U334" s="173">
        <v>0</v>
      </c>
      <c r="V334" s="173">
        <v>0</v>
      </c>
      <c r="W334" s="173">
        <v>0</v>
      </c>
      <c r="X334" s="141">
        <f t="shared" si="30"/>
        <v>0</v>
      </c>
      <c r="Y334" s="158">
        <f t="shared" si="31"/>
        <v>10</v>
      </c>
      <c r="Z334" s="159">
        <f t="shared" si="33"/>
        <v>4534.3690000000015</v>
      </c>
      <c r="AA334" s="159">
        <f t="shared" si="34"/>
        <v>9068.4930599999643</v>
      </c>
      <c r="AB334" s="159">
        <f t="shared" si="35"/>
        <v>13602.739590000032</v>
      </c>
      <c r="AC334" s="160">
        <f t="shared" si="32"/>
        <v>300</v>
      </c>
    </row>
    <row r="335" spans="1:29" s="173" customFormat="1" ht="15.75" customHeight="1" x14ac:dyDescent="0.2">
      <c r="A335" s="173">
        <v>333</v>
      </c>
      <c r="B335" s="176">
        <v>45624</v>
      </c>
      <c r="C335" s="177">
        <v>2024</v>
      </c>
      <c r="D335" s="178" t="s">
        <v>124</v>
      </c>
      <c r="E335" s="177">
        <v>28</v>
      </c>
      <c r="F335" s="171"/>
      <c r="G335" s="171"/>
      <c r="H335" s="171"/>
      <c r="J335" s="173">
        <v>0</v>
      </c>
      <c r="L335" s="173">
        <v>0</v>
      </c>
      <c r="M335" s="173">
        <v>0</v>
      </c>
      <c r="N335" s="153"/>
      <c r="O335" s="173">
        <v>0</v>
      </c>
      <c r="P335" s="173">
        <v>0</v>
      </c>
      <c r="Q335" s="173">
        <v>0</v>
      </c>
      <c r="R335" s="153"/>
      <c r="S335" s="173">
        <v>10</v>
      </c>
      <c r="T335" s="173">
        <v>0</v>
      </c>
      <c r="U335" s="173">
        <v>0</v>
      </c>
      <c r="V335" s="173">
        <v>0</v>
      </c>
      <c r="W335" s="173">
        <v>0</v>
      </c>
      <c r="X335" s="141">
        <f t="shared" si="30"/>
        <v>0</v>
      </c>
      <c r="Y335" s="158">
        <f t="shared" si="31"/>
        <v>10</v>
      </c>
      <c r="Z335" s="159">
        <f t="shared" si="33"/>
        <v>4548.0680000000011</v>
      </c>
      <c r="AA335" s="159">
        <f t="shared" si="34"/>
        <v>9095.890319999964</v>
      </c>
      <c r="AB335" s="159">
        <f t="shared" si="35"/>
        <v>13643.835480000032</v>
      </c>
      <c r="AC335" s="160">
        <f t="shared" si="32"/>
        <v>300</v>
      </c>
    </row>
    <row r="336" spans="1:29" s="173" customFormat="1" ht="15.75" customHeight="1" x14ac:dyDescent="0.2">
      <c r="A336" s="173">
        <v>334</v>
      </c>
      <c r="B336" s="176">
        <v>45625</v>
      </c>
      <c r="C336" s="177">
        <v>2024</v>
      </c>
      <c r="D336" s="178" t="s">
        <v>124</v>
      </c>
      <c r="E336" s="177">
        <v>29</v>
      </c>
      <c r="F336" s="171"/>
      <c r="G336" s="171"/>
      <c r="H336" s="171"/>
      <c r="J336" s="173">
        <v>0</v>
      </c>
      <c r="L336" s="173">
        <v>0</v>
      </c>
      <c r="M336" s="173">
        <v>0</v>
      </c>
      <c r="N336" s="153"/>
      <c r="O336" s="173">
        <v>0</v>
      </c>
      <c r="P336" s="173">
        <v>0</v>
      </c>
      <c r="Q336" s="173">
        <v>0</v>
      </c>
      <c r="R336" s="153"/>
      <c r="S336" s="173">
        <v>10</v>
      </c>
      <c r="T336" s="173">
        <v>0</v>
      </c>
      <c r="U336" s="173">
        <v>0</v>
      </c>
      <c r="V336" s="173">
        <v>0</v>
      </c>
      <c r="W336" s="173">
        <v>0</v>
      </c>
      <c r="X336" s="141">
        <f t="shared" si="30"/>
        <v>0</v>
      </c>
      <c r="Y336" s="158">
        <f t="shared" si="31"/>
        <v>10</v>
      </c>
      <c r="Z336" s="159">
        <f t="shared" si="33"/>
        <v>4561.7670000000007</v>
      </c>
      <c r="AA336" s="159">
        <f t="shared" si="34"/>
        <v>9123.2875799999638</v>
      </c>
      <c r="AB336" s="159">
        <f t="shared" si="35"/>
        <v>13684.931370000033</v>
      </c>
      <c r="AC336" s="160">
        <f t="shared" si="32"/>
        <v>300</v>
      </c>
    </row>
    <row r="337" spans="1:29" s="167" customFormat="1" ht="15.75" customHeight="1" x14ac:dyDescent="0.2">
      <c r="A337" s="167">
        <v>335</v>
      </c>
      <c r="B337" s="168">
        <v>45626</v>
      </c>
      <c r="C337" s="169">
        <v>2024</v>
      </c>
      <c r="D337" s="170" t="s">
        <v>124</v>
      </c>
      <c r="E337" s="169">
        <v>30</v>
      </c>
      <c r="F337" s="172"/>
      <c r="G337" s="172"/>
      <c r="H337" s="172"/>
      <c r="J337" s="167">
        <v>0</v>
      </c>
      <c r="L337" s="167">
        <v>0</v>
      </c>
      <c r="M337" s="167">
        <v>0</v>
      </c>
      <c r="N337" s="174"/>
      <c r="O337" s="167">
        <v>0</v>
      </c>
      <c r="P337" s="167">
        <v>0</v>
      </c>
      <c r="Q337" s="167">
        <v>0</v>
      </c>
      <c r="R337" s="174"/>
      <c r="S337" s="167">
        <v>10</v>
      </c>
      <c r="T337" s="167">
        <v>0</v>
      </c>
      <c r="U337" s="167">
        <v>0</v>
      </c>
      <c r="V337" s="167">
        <v>0</v>
      </c>
      <c r="W337" s="167">
        <v>0</v>
      </c>
      <c r="X337" s="141">
        <f t="shared" si="30"/>
        <v>0</v>
      </c>
      <c r="Y337" s="158">
        <f t="shared" si="31"/>
        <v>10</v>
      </c>
      <c r="Z337" s="159">
        <f t="shared" si="33"/>
        <v>4575.4660000000003</v>
      </c>
      <c r="AA337" s="159">
        <f t="shared" si="34"/>
        <v>9150.6848399999635</v>
      </c>
      <c r="AB337" s="159">
        <f t="shared" si="35"/>
        <v>13726.027260000033</v>
      </c>
      <c r="AC337" s="160">
        <f t="shared" si="32"/>
        <v>300</v>
      </c>
    </row>
    <row r="338" spans="1:29" s="179" customFormat="1" ht="15.75" customHeight="1" x14ac:dyDescent="0.2">
      <c r="A338" s="179">
        <v>336</v>
      </c>
      <c r="B338" s="180">
        <v>45627</v>
      </c>
      <c r="C338" s="181">
        <v>2024</v>
      </c>
      <c r="D338" s="182" t="s">
        <v>125</v>
      </c>
      <c r="E338" s="181">
        <v>1</v>
      </c>
      <c r="F338" s="179">
        <v>350</v>
      </c>
      <c r="G338" s="179">
        <v>0</v>
      </c>
      <c r="H338" s="179">
        <v>10</v>
      </c>
      <c r="J338" s="179">
        <v>0</v>
      </c>
      <c r="L338" s="179">
        <v>0</v>
      </c>
      <c r="M338" s="179">
        <v>0</v>
      </c>
      <c r="N338" s="179">
        <v>40</v>
      </c>
      <c r="O338" s="179">
        <v>0</v>
      </c>
      <c r="P338" s="179">
        <v>0</v>
      </c>
      <c r="Q338" s="179">
        <v>0</v>
      </c>
      <c r="R338" s="179">
        <v>1700</v>
      </c>
      <c r="S338" s="179">
        <v>10</v>
      </c>
      <c r="T338" s="179">
        <v>0</v>
      </c>
      <c r="U338" s="179">
        <v>0</v>
      </c>
      <c r="V338" s="179">
        <v>0</v>
      </c>
      <c r="W338" s="179">
        <v>0</v>
      </c>
      <c r="X338" s="141">
        <f t="shared" si="30"/>
        <v>400</v>
      </c>
      <c r="Y338" s="158">
        <f t="shared" si="31"/>
        <v>1710</v>
      </c>
      <c r="Z338" s="159">
        <f t="shared" si="33"/>
        <v>4589.165</v>
      </c>
      <c r="AA338" s="159">
        <f t="shared" si="34"/>
        <v>9178.0820999999632</v>
      </c>
      <c r="AB338" s="159">
        <f t="shared" si="35"/>
        <v>13767.123150000034</v>
      </c>
      <c r="AC338" s="160">
        <f t="shared" si="32"/>
        <v>300</v>
      </c>
    </row>
    <row r="339" spans="1:29" s="173" customFormat="1" ht="15.75" customHeight="1" x14ac:dyDescent="0.2">
      <c r="A339" s="173">
        <v>337</v>
      </c>
      <c r="B339" s="176">
        <v>45628</v>
      </c>
      <c r="C339" s="177">
        <v>2024</v>
      </c>
      <c r="D339" s="178" t="s">
        <v>125</v>
      </c>
      <c r="E339" s="177">
        <v>2</v>
      </c>
      <c r="F339" s="171"/>
      <c r="G339" s="171"/>
      <c r="H339" s="171"/>
      <c r="J339" s="173">
        <v>0</v>
      </c>
      <c r="L339" s="173">
        <v>0</v>
      </c>
      <c r="M339" s="173">
        <v>0</v>
      </c>
      <c r="N339" s="153"/>
      <c r="O339" s="173">
        <v>0</v>
      </c>
      <c r="P339" s="173">
        <v>0</v>
      </c>
      <c r="Q339" s="173">
        <v>0</v>
      </c>
      <c r="R339" s="153"/>
      <c r="S339" s="173">
        <v>10</v>
      </c>
      <c r="T339" s="173">
        <v>0</v>
      </c>
      <c r="U339" s="173">
        <v>0</v>
      </c>
      <c r="V339" s="173">
        <v>0</v>
      </c>
      <c r="W339" s="173">
        <v>0</v>
      </c>
      <c r="X339" s="141">
        <f t="shared" si="30"/>
        <v>0</v>
      </c>
      <c r="Y339" s="158">
        <f t="shared" si="31"/>
        <v>10</v>
      </c>
      <c r="Z339" s="159">
        <f t="shared" si="33"/>
        <v>4602.8639999999996</v>
      </c>
      <c r="AA339" s="159">
        <f t="shared" si="34"/>
        <v>9205.479359999963</v>
      </c>
      <c r="AB339" s="159">
        <f t="shared" si="35"/>
        <v>13808.219040000035</v>
      </c>
      <c r="AC339" s="160">
        <f t="shared" si="32"/>
        <v>300</v>
      </c>
    </row>
    <row r="340" spans="1:29" s="173" customFormat="1" ht="15.75" customHeight="1" x14ac:dyDescent="0.2">
      <c r="A340" s="173">
        <v>338</v>
      </c>
      <c r="B340" s="176">
        <v>45629</v>
      </c>
      <c r="C340" s="177">
        <v>2024</v>
      </c>
      <c r="D340" s="178" t="s">
        <v>125</v>
      </c>
      <c r="E340" s="177">
        <v>3</v>
      </c>
      <c r="F340" s="171"/>
      <c r="G340" s="171"/>
      <c r="H340" s="171"/>
      <c r="J340" s="173">
        <v>0</v>
      </c>
      <c r="L340" s="173">
        <v>0</v>
      </c>
      <c r="M340" s="173">
        <v>0</v>
      </c>
      <c r="N340" s="153"/>
      <c r="O340" s="173">
        <v>0</v>
      </c>
      <c r="P340" s="173">
        <v>0</v>
      </c>
      <c r="Q340" s="173">
        <v>0</v>
      </c>
      <c r="R340" s="153"/>
      <c r="S340" s="173">
        <v>10</v>
      </c>
      <c r="T340" s="173">
        <v>0</v>
      </c>
      <c r="U340" s="173">
        <v>0</v>
      </c>
      <c r="V340" s="173">
        <v>0</v>
      </c>
      <c r="W340" s="173">
        <v>0</v>
      </c>
      <c r="X340" s="141">
        <f t="shared" si="30"/>
        <v>0</v>
      </c>
      <c r="Y340" s="158">
        <f t="shared" si="31"/>
        <v>10</v>
      </c>
      <c r="Z340" s="159">
        <f t="shared" si="33"/>
        <v>4616.5629999999992</v>
      </c>
      <c r="AA340" s="159">
        <f t="shared" si="34"/>
        <v>9232.8766199999627</v>
      </c>
      <c r="AB340" s="159">
        <f t="shared" si="35"/>
        <v>13849.314930000035</v>
      </c>
      <c r="AC340" s="160">
        <f t="shared" si="32"/>
        <v>300</v>
      </c>
    </row>
    <row r="341" spans="1:29" s="173" customFormat="1" ht="15.75" customHeight="1" x14ac:dyDescent="0.2">
      <c r="A341" s="173">
        <v>339</v>
      </c>
      <c r="B341" s="176">
        <v>45630</v>
      </c>
      <c r="C341" s="177">
        <v>2024</v>
      </c>
      <c r="D341" s="178" t="s">
        <v>125</v>
      </c>
      <c r="E341" s="177">
        <v>4</v>
      </c>
      <c r="F341" s="171"/>
      <c r="G341" s="171"/>
      <c r="H341" s="171"/>
      <c r="J341" s="173">
        <v>0</v>
      </c>
      <c r="L341" s="173">
        <v>0</v>
      </c>
      <c r="M341" s="173">
        <v>0</v>
      </c>
      <c r="N341" s="153"/>
      <c r="O341" s="173">
        <v>0</v>
      </c>
      <c r="P341" s="173">
        <v>0</v>
      </c>
      <c r="Q341" s="173">
        <v>0</v>
      </c>
      <c r="R341" s="153"/>
      <c r="S341" s="173">
        <v>10</v>
      </c>
      <c r="T341" s="173">
        <v>0</v>
      </c>
      <c r="U341" s="173">
        <v>0</v>
      </c>
      <c r="V341" s="173">
        <v>0</v>
      </c>
      <c r="W341" s="173">
        <v>0</v>
      </c>
      <c r="X341" s="141">
        <f t="shared" si="30"/>
        <v>0</v>
      </c>
      <c r="Y341" s="158">
        <f t="shared" si="31"/>
        <v>10</v>
      </c>
      <c r="Z341" s="159">
        <f t="shared" si="33"/>
        <v>4630.2619999999988</v>
      </c>
      <c r="AA341" s="159">
        <f t="shared" si="34"/>
        <v>9260.2738799999624</v>
      </c>
      <c r="AB341" s="159">
        <f t="shared" si="35"/>
        <v>13890.410820000036</v>
      </c>
      <c r="AC341" s="160">
        <f t="shared" si="32"/>
        <v>300</v>
      </c>
    </row>
    <row r="342" spans="1:29" s="173" customFormat="1" ht="15.75" customHeight="1" x14ac:dyDescent="0.2">
      <c r="A342" s="173">
        <v>340</v>
      </c>
      <c r="B342" s="176">
        <v>45631</v>
      </c>
      <c r="C342" s="177">
        <v>2024</v>
      </c>
      <c r="D342" s="178" t="s">
        <v>125</v>
      </c>
      <c r="E342" s="177">
        <v>5</v>
      </c>
      <c r="F342" s="171"/>
      <c r="G342" s="171"/>
      <c r="H342" s="171"/>
      <c r="J342" s="173">
        <v>0</v>
      </c>
      <c r="L342" s="173">
        <v>0</v>
      </c>
      <c r="M342" s="173">
        <v>0</v>
      </c>
      <c r="N342" s="153"/>
      <c r="O342" s="173">
        <v>0</v>
      </c>
      <c r="P342" s="173">
        <v>0</v>
      </c>
      <c r="Q342" s="173">
        <v>0</v>
      </c>
      <c r="R342" s="153"/>
      <c r="S342" s="173">
        <v>10</v>
      </c>
      <c r="T342" s="173">
        <v>0</v>
      </c>
      <c r="U342" s="173">
        <v>0</v>
      </c>
      <c r="V342" s="173">
        <v>0</v>
      </c>
      <c r="W342" s="173">
        <v>0</v>
      </c>
      <c r="X342" s="141">
        <f t="shared" si="30"/>
        <v>0</v>
      </c>
      <c r="Y342" s="158">
        <f t="shared" si="31"/>
        <v>10</v>
      </c>
      <c r="Z342" s="159">
        <f t="shared" si="33"/>
        <v>4643.9609999999984</v>
      </c>
      <c r="AA342" s="159">
        <f t="shared" si="34"/>
        <v>9287.6711399999622</v>
      </c>
      <c r="AB342" s="159">
        <f t="shared" si="35"/>
        <v>13931.506710000036</v>
      </c>
      <c r="AC342" s="160">
        <f t="shared" si="32"/>
        <v>300</v>
      </c>
    </row>
    <row r="343" spans="1:29" s="173" customFormat="1" ht="15.75" customHeight="1" x14ac:dyDescent="0.2">
      <c r="A343" s="173">
        <v>341</v>
      </c>
      <c r="B343" s="176">
        <v>45632</v>
      </c>
      <c r="C343" s="177">
        <v>2024</v>
      </c>
      <c r="D343" s="178" t="s">
        <v>125</v>
      </c>
      <c r="E343" s="177">
        <v>6</v>
      </c>
      <c r="F343" s="171"/>
      <c r="G343" s="171"/>
      <c r="H343" s="171"/>
      <c r="J343" s="173">
        <v>0</v>
      </c>
      <c r="L343" s="173">
        <v>0</v>
      </c>
      <c r="M343" s="173">
        <v>0</v>
      </c>
      <c r="N343" s="153"/>
      <c r="O343" s="173">
        <v>0</v>
      </c>
      <c r="P343" s="173">
        <v>0</v>
      </c>
      <c r="Q343" s="173">
        <v>0</v>
      </c>
      <c r="R343" s="153"/>
      <c r="S343" s="173">
        <v>10</v>
      </c>
      <c r="T343" s="173">
        <v>0</v>
      </c>
      <c r="U343" s="173">
        <v>0</v>
      </c>
      <c r="V343" s="173">
        <v>0</v>
      </c>
      <c r="W343" s="173">
        <v>0</v>
      </c>
      <c r="X343" s="141">
        <f t="shared" si="30"/>
        <v>0</v>
      </c>
      <c r="Y343" s="158">
        <f t="shared" si="31"/>
        <v>10</v>
      </c>
      <c r="Z343" s="159">
        <f t="shared" si="33"/>
        <v>4657.659999999998</v>
      </c>
      <c r="AA343" s="159">
        <f t="shared" si="34"/>
        <v>9315.0683999999619</v>
      </c>
      <c r="AB343" s="159">
        <f t="shared" si="35"/>
        <v>13972.602600000037</v>
      </c>
      <c r="AC343" s="160">
        <f t="shared" si="32"/>
        <v>300</v>
      </c>
    </row>
    <row r="344" spans="1:29" s="173" customFormat="1" ht="15.75" customHeight="1" x14ac:dyDescent="0.2">
      <c r="A344" s="173">
        <v>342</v>
      </c>
      <c r="B344" s="176">
        <v>45633</v>
      </c>
      <c r="C344" s="177">
        <v>2024</v>
      </c>
      <c r="D344" s="178" t="s">
        <v>125</v>
      </c>
      <c r="E344" s="177">
        <v>7</v>
      </c>
      <c r="F344" s="171"/>
      <c r="G344" s="171"/>
      <c r="H344" s="171"/>
      <c r="J344" s="173">
        <v>0</v>
      </c>
      <c r="L344" s="173">
        <v>0</v>
      </c>
      <c r="M344" s="173">
        <v>0</v>
      </c>
      <c r="N344" s="153"/>
      <c r="O344" s="173">
        <v>0</v>
      </c>
      <c r="P344" s="173">
        <v>0</v>
      </c>
      <c r="Q344" s="173">
        <v>0</v>
      </c>
      <c r="R344" s="153"/>
      <c r="S344" s="173">
        <v>10</v>
      </c>
      <c r="T344" s="173">
        <v>0</v>
      </c>
      <c r="U344" s="173">
        <v>0</v>
      </c>
      <c r="V344" s="173">
        <v>0</v>
      </c>
      <c r="W344" s="173">
        <v>0</v>
      </c>
      <c r="X344" s="141">
        <f t="shared" si="30"/>
        <v>0</v>
      </c>
      <c r="Y344" s="158">
        <f t="shared" si="31"/>
        <v>10</v>
      </c>
      <c r="Z344" s="159">
        <f t="shared" si="33"/>
        <v>4671.3589999999976</v>
      </c>
      <c r="AA344" s="159">
        <f t="shared" si="34"/>
        <v>9342.4656599999616</v>
      </c>
      <c r="AB344" s="159">
        <f t="shared" si="35"/>
        <v>14013.698490000037</v>
      </c>
      <c r="AC344" s="160">
        <f t="shared" si="32"/>
        <v>300</v>
      </c>
    </row>
    <row r="345" spans="1:29" s="173" customFormat="1" ht="15.75" customHeight="1" x14ac:dyDescent="0.2">
      <c r="A345" s="173">
        <v>343</v>
      </c>
      <c r="B345" s="176">
        <v>45634</v>
      </c>
      <c r="C345" s="177">
        <v>2024</v>
      </c>
      <c r="D345" s="178" t="s">
        <v>125</v>
      </c>
      <c r="E345" s="177">
        <v>8</v>
      </c>
      <c r="F345" s="171"/>
      <c r="G345" s="171"/>
      <c r="H345" s="171"/>
      <c r="J345" s="173">
        <v>0</v>
      </c>
      <c r="L345" s="173">
        <v>0</v>
      </c>
      <c r="M345" s="173">
        <v>0</v>
      </c>
      <c r="N345" s="153"/>
      <c r="O345" s="173">
        <v>0</v>
      </c>
      <c r="P345" s="173">
        <v>0</v>
      </c>
      <c r="Q345" s="173">
        <v>0</v>
      </c>
      <c r="R345" s="153"/>
      <c r="S345" s="173">
        <v>10</v>
      </c>
      <c r="T345" s="173">
        <v>0</v>
      </c>
      <c r="U345" s="173">
        <v>0</v>
      </c>
      <c r="V345" s="173">
        <v>0</v>
      </c>
      <c r="W345" s="173">
        <v>0</v>
      </c>
      <c r="X345" s="141">
        <f t="shared" si="30"/>
        <v>0</v>
      </c>
      <c r="Y345" s="158">
        <f t="shared" si="31"/>
        <v>10</v>
      </c>
      <c r="Z345" s="159">
        <f t="shared" si="33"/>
        <v>4685.0579999999973</v>
      </c>
      <c r="AA345" s="159">
        <f t="shared" si="34"/>
        <v>9369.8629199999614</v>
      </c>
      <c r="AB345" s="159">
        <f t="shared" si="35"/>
        <v>14054.794380000038</v>
      </c>
      <c r="AC345" s="160">
        <f t="shared" si="32"/>
        <v>300</v>
      </c>
    </row>
    <row r="346" spans="1:29" s="173" customFormat="1" ht="15.75" customHeight="1" x14ac:dyDescent="0.2">
      <c r="A346" s="173">
        <v>344</v>
      </c>
      <c r="B346" s="176">
        <v>45635</v>
      </c>
      <c r="C346" s="177">
        <v>2024</v>
      </c>
      <c r="D346" s="178" t="s">
        <v>125</v>
      </c>
      <c r="E346" s="177">
        <v>9</v>
      </c>
      <c r="F346" s="171"/>
      <c r="G346" s="171"/>
      <c r="H346" s="171"/>
      <c r="J346" s="173">
        <v>0</v>
      </c>
      <c r="L346" s="173">
        <v>0</v>
      </c>
      <c r="M346" s="173">
        <v>0</v>
      </c>
      <c r="N346" s="153"/>
      <c r="O346" s="173">
        <v>0</v>
      </c>
      <c r="P346" s="173">
        <v>0</v>
      </c>
      <c r="Q346" s="173">
        <v>0</v>
      </c>
      <c r="R346" s="153"/>
      <c r="S346" s="173">
        <v>10</v>
      </c>
      <c r="T346" s="173">
        <v>0</v>
      </c>
      <c r="U346" s="173">
        <v>0</v>
      </c>
      <c r="V346" s="173">
        <v>0</v>
      </c>
      <c r="W346" s="173">
        <v>0</v>
      </c>
      <c r="X346" s="141">
        <f t="shared" si="30"/>
        <v>0</v>
      </c>
      <c r="Y346" s="158">
        <f t="shared" si="31"/>
        <v>10</v>
      </c>
      <c r="Z346" s="159">
        <f t="shared" si="33"/>
        <v>4698.7569999999969</v>
      </c>
      <c r="AA346" s="159">
        <f t="shared" si="34"/>
        <v>9397.2601799999611</v>
      </c>
      <c r="AB346" s="159">
        <f t="shared" si="35"/>
        <v>14095.890270000038</v>
      </c>
      <c r="AC346" s="160">
        <f t="shared" si="32"/>
        <v>300</v>
      </c>
    </row>
    <row r="347" spans="1:29" s="173" customFormat="1" ht="15.75" customHeight="1" x14ac:dyDescent="0.2">
      <c r="A347" s="173">
        <v>345</v>
      </c>
      <c r="B347" s="176">
        <v>45636</v>
      </c>
      <c r="C347" s="177">
        <v>2024</v>
      </c>
      <c r="D347" s="178" t="s">
        <v>125</v>
      </c>
      <c r="E347" s="177">
        <v>10</v>
      </c>
      <c r="F347" s="171"/>
      <c r="G347" s="171"/>
      <c r="H347" s="171"/>
      <c r="J347" s="173">
        <v>0</v>
      </c>
      <c r="L347" s="173">
        <v>0</v>
      </c>
      <c r="M347" s="173">
        <v>0</v>
      </c>
      <c r="N347" s="153"/>
      <c r="O347" s="173">
        <v>0</v>
      </c>
      <c r="P347" s="173">
        <v>0</v>
      </c>
      <c r="Q347" s="173">
        <v>0</v>
      </c>
      <c r="R347" s="153"/>
      <c r="S347" s="173">
        <v>10</v>
      </c>
      <c r="T347" s="173">
        <v>0</v>
      </c>
      <c r="U347" s="173">
        <v>0</v>
      </c>
      <c r="V347" s="173">
        <v>0</v>
      </c>
      <c r="W347" s="173">
        <v>0</v>
      </c>
      <c r="X347" s="141">
        <f t="shared" si="30"/>
        <v>0</v>
      </c>
      <c r="Y347" s="158">
        <f t="shared" si="31"/>
        <v>10</v>
      </c>
      <c r="Z347" s="159">
        <f t="shared" si="33"/>
        <v>4712.4559999999965</v>
      </c>
      <c r="AA347" s="159">
        <f t="shared" si="34"/>
        <v>9424.6574399999608</v>
      </c>
      <c r="AB347" s="159">
        <f t="shared" si="35"/>
        <v>14136.986160000039</v>
      </c>
      <c r="AC347" s="160">
        <f t="shared" si="32"/>
        <v>300</v>
      </c>
    </row>
    <row r="348" spans="1:29" s="173" customFormat="1" ht="15.75" customHeight="1" x14ac:dyDescent="0.2">
      <c r="A348" s="173">
        <v>346</v>
      </c>
      <c r="B348" s="176">
        <v>45637</v>
      </c>
      <c r="C348" s="177">
        <v>2024</v>
      </c>
      <c r="D348" s="178" t="s">
        <v>125</v>
      </c>
      <c r="E348" s="177">
        <v>11</v>
      </c>
      <c r="F348" s="171"/>
      <c r="G348" s="171"/>
      <c r="H348" s="171"/>
      <c r="J348" s="173">
        <v>0</v>
      </c>
      <c r="L348" s="173">
        <v>0</v>
      </c>
      <c r="M348" s="173">
        <v>0</v>
      </c>
      <c r="N348" s="153"/>
      <c r="O348" s="173">
        <v>0</v>
      </c>
      <c r="P348" s="173">
        <v>0</v>
      </c>
      <c r="Q348" s="173">
        <v>0</v>
      </c>
      <c r="R348" s="153"/>
      <c r="S348" s="173">
        <v>10</v>
      </c>
      <c r="T348" s="173">
        <v>0</v>
      </c>
      <c r="U348" s="173">
        <v>0</v>
      </c>
      <c r="V348" s="173">
        <v>0</v>
      </c>
      <c r="W348" s="173">
        <v>0</v>
      </c>
      <c r="X348" s="141">
        <f t="shared" si="30"/>
        <v>0</v>
      </c>
      <c r="Y348" s="158">
        <f t="shared" si="31"/>
        <v>10</v>
      </c>
      <c r="Z348" s="159">
        <f t="shared" si="33"/>
        <v>4726.1549999999961</v>
      </c>
      <c r="AA348" s="159">
        <f t="shared" si="34"/>
        <v>9452.0546999999606</v>
      </c>
      <c r="AB348" s="159">
        <f t="shared" si="35"/>
        <v>14178.082050000039</v>
      </c>
      <c r="AC348" s="160">
        <f t="shared" si="32"/>
        <v>300</v>
      </c>
    </row>
    <row r="349" spans="1:29" s="173" customFormat="1" ht="15.75" customHeight="1" x14ac:dyDescent="0.2">
      <c r="A349" s="173">
        <v>347</v>
      </c>
      <c r="B349" s="176">
        <v>45638</v>
      </c>
      <c r="C349" s="177">
        <v>2024</v>
      </c>
      <c r="D349" s="178" t="s">
        <v>125</v>
      </c>
      <c r="E349" s="177">
        <v>12</v>
      </c>
      <c r="F349" s="171"/>
      <c r="G349" s="171"/>
      <c r="H349" s="171"/>
      <c r="J349" s="173">
        <v>0</v>
      </c>
      <c r="L349" s="173">
        <v>0</v>
      </c>
      <c r="M349" s="173">
        <v>0</v>
      </c>
      <c r="N349" s="153"/>
      <c r="O349" s="173">
        <v>0</v>
      </c>
      <c r="P349" s="173">
        <v>0</v>
      </c>
      <c r="Q349" s="173">
        <v>0</v>
      </c>
      <c r="R349" s="153"/>
      <c r="S349" s="173">
        <v>10</v>
      </c>
      <c r="T349" s="173">
        <v>0</v>
      </c>
      <c r="U349" s="173">
        <v>0</v>
      </c>
      <c r="V349" s="173">
        <v>0</v>
      </c>
      <c r="W349" s="173">
        <v>0</v>
      </c>
      <c r="X349" s="141">
        <f t="shared" si="30"/>
        <v>0</v>
      </c>
      <c r="Y349" s="158">
        <f t="shared" si="31"/>
        <v>10</v>
      </c>
      <c r="Z349" s="159">
        <f t="shared" si="33"/>
        <v>4739.8539999999957</v>
      </c>
      <c r="AA349" s="159">
        <f t="shared" si="34"/>
        <v>9479.4519599999603</v>
      </c>
      <c r="AB349" s="159">
        <f t="shared" si="35"/>
        <v>14219.17794000004</v>
      </c>
      <c r="AC349" s="160">
        <f t="shared" si="32"/>
        <v>300</v>
      </c>
    </row>
    <row r="350" spans="1:29" s="173" customFormat="1" ht="15.75" customHeight="1" x14ac:dyDescent="0.2">
      <c r="A350" s="173">
        <v>348</v>
      </c>
      <c r="B350" s="176">
        <v>45639</v>
      </c>
      <c r="C350" s="177">
        <v>2024</v>
      </c>
      <c r="D350" s="178" t="s">
        <v>125</v>
      </c>
      <c r="E350" s="177">
        <v>13</v>
      </c>
      <c r="F350" s="171"/>
      <c r="G350" s="171"/>
      <c r="H350" s="171"/>
      <c r="J350" s="173">
        <v>0</v>
      </c>
      <c r="L350" s="173">
        <v>0</v>
      </c>
      <c r="M350" s="173">
        <v>0</v>
      </c>
      <c r="N350" s="153"/>
      <c r="O350" s="173">
        <v>0</v>
      </c>
      <c r="P350" s="173">
        <v>0</v>
      </c>
      <c r="Q350" s="173">
        <v>0</v>
      </c>
      <c r="R350" s="153"/>
      <c r="S350" s="173">
        <v>10</v>
      </c>
      <c r="T350" s="173">
        <v>0</v>
      </c>
      <c r="U350" s="173">
        <v>0</v>
      </c>
      <c r="V350" s="173">
        <v>0</v>
      </c>
      <c r="W350" s="173">
        <v>0</v>
      </c>
      <c r="X350" s="141">
        <f t="shared" si="30"/>
        <v>0</v>
      </c>
      <c r="Y350" s="158">
        <f t="shared" si="31"/>
        <v>10</v>
      </c>
      <c r="Z350" s="159">
        <f t="shared" si="33"/>
        <v>4753.5529999999953</v>
      </c>
      <c r="AA350" s="159">
        <f t="shared" si="34"/>
        <v>9506.84921999996</v>
      </c>
      <c r="AB350" s="159">
        <f t="shared" si="35"/>
        <v>14260.27383000004</v>
      </c>
      <c r="AC350" s="160">
        <f t="shared" si="32"/>
        <v>300</v>
      </c>
    </row>
    <row r="351" spans="1:29" s="173" customFormat="1" ht="15.75" customHeight="1" x14ac:dyDescent="0.2">
      <c r="A351" s="173">
        <v>349</v>
      </c>
      <c r="B351" s="176">
        <v>45640</v>
      </c>
      <c r="C351" s="177">
        <v>2024</v>
      </c>
      <c r="D351" s="178" t="s">
        <v>125</v>
      </c>
      <c r="E351" s="177">
        <v>14</v>
      </c>
      <c r="F351" s="171"/>
      <c r="G351" s="171"/>
      <c r="H351" s="171"/>
      <c r="J351" s="173">
        <v>0</v>
      </c>
      <c r="L351" s="173">
        <v>0</v>
      </c>
      <c r="M351" s="173">
        <v>0</v>
      </c>
      <c r="N351" s="153"/>
      <c r="O351" s="173">
        <v>0</v>
      </c>
      <c r="P351" s="173">
        <v>0</v>
      </c>
      <c r="Q351" s="173">
        <v>0</v>
      </c>
      <c r="R351" s="153"/>
      <c r="S351" s="173">
        <v>10</v>
      </c>
      <c r="T351" s="173">
        <v>0</v>
      </c>
      <c r="U351" s="173">
        <v>0</v>
      </c>
      <c r="V351" s="173">
        <v>0</v>
      </c>
      <c r="W351" s="173">
        <v>0</v>
      </c>
      <c r="X351" s="141">
        <f t="shared" si="30"/>
        <v>0</v>
      </c>
      <c r="Y351" s="158">
        <f t="shared" si="31"/>
        <v>10</v>
      </c>
      <c r="Z351" s="159">
        <f t="shared" si="33"/>
        <v>4767.251999999995</v>
      </c>
      <c r="AA351" s="159">
        <f t="shared" si="34"/>
        <v>9534.2464799999598</v>
      </c>
      <c r="AB351" s="159">
        <f t="shared" si="35"/>
        <v>14301.369720000041</v>
      </c>
      <c r="AC351" s="160">
        <f t="shared" si="32"/>
        <v>300</v>
      </c>
    </row>
    <row r="352" spans="1:29" s="173" customFormat="1" ht="15.75" customHeight="1" x14ac:dyDescent="0.2">
      <c r="A352" s="173">
        <v>350</v>
      </c>
      <c r="B352" s="176">
        <v>45641</v>
      </c>
      <c r="C352" s="177">
        <v>2024</v>
      </c>
      <c r="D352" s="178" t="s">
        <v>125</v>
      </c>
      <c r="E352" s="177">
        <v>15</v>
      </c>
      <c r="F352" s="171"/>
      <c r="G352" s="171"/>
      <c r="H352" s="171"/>
      <c r="J352" s="173">
        <v>0</v>
      </c>
      <c r="L352" s="173">
        <v>0</v>
      </c>
      <c r="M352" s="173">
        <v>0</v>
      </c>
      <c r="N352" s="153"/>
      <c r="O352" s="173">
        <v>0</v>
      </c>
      <c r="P352" s="173">
        <v>0</v>
      </c>
      <c r="Q352" s="173">
        <v>0</v>
      </c>
      <c r="R352" s="153"/>
      <c r="S352" s="173">
        <v>10</v>
      </c>
      <c r="T352" s="173">
        <v>0</v>
      </c>
      <c r="U352" s="173">
        <v>0</v>
      </c>
      <c r="V352" s="173">
        <v>0</v>
      </c>
      <c r="W352" s="173">
        <v>0</v>
      </c>
      <c r="X352" s="141">
        <f t="shared" si="30"/>
        <v>0</v>
      </c>
      <c r="Y352" s="158">
        <f t="shared" si="31"/>
        <v>10</v>
      </c>
      <c r="Z352" s="159">
        <f t="shared" si="33"/>
        <v>4780.9509999999946</v>
      </c>
      <c r="AA352" s="159">
        <f t="shared" si="34"/>
        <v>9561.6437399999595</v>
      </c>
      <c r="AB352" s="159">
        <f t="shared" si="35"/>
        <v>14342.465610000041</v>
      </c>
      <c r="AC352" s="160">
        <f t="shared" si="32"/>
        <v>300</v>
      </c>
    </row>
    <row r="353" spans="1:29" s="173" customFormat="1" ht="15.75" customHeight="1" x14ac:dyDescent="0.2">
      <c r="A353" s="173">
        <v>351</v>
      </c>
      <c r="B353" s="176">
        <v>45642</v>
      </c>
      <c r="C353" s="177">
        <v>2024</v>
      </c>
      <c r="D353" s="178" t="s">
        <v>125</v>
      </c>
      <c r="E353" s="177">
        <v>16</v>
      </c>
      <c r="F353" s="171"/>
      <c r="G353" s="171"/>
      <c r="H353" s="171"/>
      <c r="J353" s="173">
        <v>0</v>
      </c>
      <c r="L353" s="173">
        <v>0</v>
      </c>
      <c r="M353" s="173">
        <v>0</v>
      </c>
      <c r="N353" s="153"/>
      <c r="O353" s="173">
        <v>0</v>
      </c>
      <c r="P353" s="173">
        <v>0</v>
      </c>
      <c r="Q353" s="173">
        <v>0</v>
      </c>
      <c r="R353" s="153"/>
      <c r="S353" s="173">
        <v>10</v>
      </c>
      <c r="T353" s="173">
        <v>0</v>
      </c>
      <c r="U353" s="173">
        <v>0</v>
      </c>
      <c r="V353" s="173">
        <v>0</v>
      </c>
      <c r="W353" s="173">
        <v>0</v>
      </c>
      <c r="X353" s="141">
        <f t="shared" si="30"/>
        <v>0</v>
      </c>
      <c r="Y353" s="158">
        <f t="shared" si="31"/>
        <v>10</v>
      </c>
      <c r="Z353" s="159">
        <f t="shared" si="33"/>
        <v>4794.6499999999942</v>
      </c>
      <c r="AA353" s="159">
        <f t="shared" si="34"/>
        <v>9589.0409999999592</v>
      </c>
      <c r="AB353" s="159">
        <f t="shared" si="35"/>
        <v>14383.561500000042</v>
      </c>
      <c r="AC353" s="160">
        <f t="shared" si="32"/>
        <v>300</v>
      </c>
    </row>
    <row r="354" spans="1:29" s="173" customFormat="1" ht="15.75" customHeight="1" x14ac:dyDescent="0.2">
      <c r="A354" s="173">
        <v>352</v>
      </c>
      <c r="B354" s="176">
        <v>45643</v>
      </c>
      <c r="C354" s="177">
        <v>2024</v>
      </c>
      <c r="D354" s="178" t="s">
        <v>125</v>
      </c>
      <c r="E354" s="177">
        <v>17</v>
      </c>
      <c r="F354" s="171"/>
      <c r="G354" s="171"/>
      <c r="H354" s="171"/>
      <c r="J354" s="173">
        <v>0</v>
      </c>
      <c r="L354" s="173">
        <v>0</v>
      </c>
      <c r="M354" s="173">
        <v>0</v>
      </c>
      <c r="N354" s="153"/>
      <c r="O354" s="173">
        <v>0</v>
      </c>
      <c r="P354" s="173">
        <v>0</v>
      </c>
      <c r="Q354" s="173">
        <v>0</v>
      </c>
      <c r="R354" s="153"/>
      <c r="S354" s="173">
        <v>10</v>
      </c>
      <c r="T354" s="173">
        <v>0</v>
      </c>
      <c r="U354" s="173">
        <v>0</v>
      </c>
      <c r="V354" s="173">
        <v>0</v>
      </c>
      <c r="W354" s="173">
        <v>0</v>
      </c>
      <c r="X354" s="141">
        <f t="shared" si="30"/>
        <v>0</v>
      </c>
      <c r="Y354" s="158">
        <f t="shared" si="31"/>
        <v>10</v>
      </c>
      <c r="Z354" s="159">
        <f t="shared" si="33"/>
        <v>4808.3489999999938</v>
      </c>
      <c r="AA354" s="159">
        <f t="shared" si="34"/>
        <v>9616.438259999959</v>
      </c>
      <c r="AB354" s="159">
        <f t="shared" si="35"/>
        <v>14424.657390000042</v>
      </c>
      <c r="AC354" s="160">
        <f t="shared" si="32"/>
        <v>300</v>
      </c>
    </row>
    <row r="355" spans="1:29" s="173" customFormat="1" ht="15.75" customHeight="1" x14ac:dyDescent="0.2">
      <c r="A355" s="173">
        <v>353</v>
      </c>
      <c r="B355" s="176">
        <v>45644</v>
      </c>
      <c r="C355" s="177">
        <v>2024</v>
      </c>
      <c r="D355" s="178" t="s">
        <v>125</v>
      </c>
      <c r="E355" s="177">
        <v>18</v>
      </c>
      <c r="F355" s="171"/>
      <c r="G355" s="171"/>
      <c r="H355" s="171"/>
      <c r="J355" s="173">
        <v>0</v>
      </c>
      <c r="L355" s="173">
        <v>0</v>
      </c>
      <c r="M355" s="173">
        <v>0</v>
      </c>
      <c r="N355" s="153"/>
      <c r="O355" s="173">
        <v>0</v>
      </c>
      <c r="P355" s="173">
        <v>0</v>
      </c>
      <c r="Q355" s="173">
        <v>0</v>
      </c>
      <c r="R355" s="153"/>
      <c r="S355" s="173">
        <v>10</v>
      </c>
      <c r="T355" s="173">
        <v>0</v>
      </c>
      <c r="U355" s="173">
        <v>0</v>
      </c>
      <c r="V355" s="173">
        <v>0</v>
      </c>
      <c r="W355" s="173">
        <v>0</v>
      </c>
      <c r="X355" s="141">
        <f t="shared" si="30"/>
        <v>0</v>
      </c>
      <c r="Y355" s="158">
        <f t="shared" si="31"/>
        <v>10</v>
      </c>
      <c r="Z355" s="159">
        <f t="shared" si="33"/>
        <v>4822.0479999999934</v>
      </c>
      <c r="AA355" s="159">
        <f t="shared" si="34"/>
        <v>9643.8355199999587</v>
      </c>
      <c r="AB355" s="159">
        <f t="shared" si="35"/>
        <v>14465.753280000043</v>
      </c>
      <c r="AC355" s="160">
        <f t="shared" si="32"/>
        <v>300</v>
      </c>
    </row>
    <row r="356" spans="1:29" s="173" customFormat="1" ht="15.75" customHeight="1" x14ac:dyDescent="0.2">
      <c r="A356" s="173">
        <v>354</v>
      </c>
      <c r="B356" s="176">
        <v>45645</v>
      </c>
      <c r="C356" s="177">
        <v>2024</v>
      </c>
      <c r="D356" s="178" t="s">
        <v>125</v>
      </c>
      <c r="E356" s="177">
        <v>19</v>
      </c>
      <c r="F356" s="171"/>
      <c r="G356" s="171"/>
      <c r="H356" s="171"/>
      <c r="J356" s="173">
        <v>0</v>
      </c>
      <c r="L356" s="173">
        <v>0</v>
      </c>
      <c r="M356" s="173">
        <v>0</v>
      </c>
      <c r="N356" s="153"/>
      <c r="O356" s="173">
        <v>0</v>
      </c>
      <c r="P356" s="173">
        <v>0</v>
      </c>
      <c r="Q356" s="173">
        <v>0</v>
      </c>
      <c r="R356" s="153"/>
      <c r="S356" s="173">
        <v>10</v>
      </c>
      <c r="T356" s="173">
        <v>0</v>
      </c>
      <c r="U356" s="173">
        <v>0</v>
      </c>
      <c r="V356" s="173">
        <v>0</v>
      </c>
      <c r="W356" s="173">
        <v>0</v>
      </c>
      <c r="X356" s="141">
        <f t="shared" si="30"/>
        <v>0</v>
      </c>
      <c r="Y356" s="158">
        <f t="shared" si="31"/>
        <v>10</v>
      </c>
      <c r="Z356" s="159">
        <f t="shared" si="33"/>
        <v>4835.746999999993</v>
      </c>
      <c r="AA356" s="159">
        <f t="shared" si="34"/>
        <v>9671.2327799999584</v>
      </c>
      <c r="AB356" s="159">
        <f t="shared" si="35"/>
        <v>14506.849170000043</v>
      </c>
      <c r="AC356" s="160">
        <f t="shared" si="32"/>
        <v>300</v>
      </c>
    </row>
    <row r="357" spans="1:29" s="173" customFormat="1" ht="15.75" customHeight="1" x14ac:dyDescent="0.2">
      <c r="A357" s="173">
        <v>355</v>
      </c>
      <c r="B357" s="176">
        <v>45646</v>
      </c>
      <c r="C357" s="177">
        <v>2024</v>
      </c>
      <c r="D357" s="178" t="s">
        <v>125</v>
      </c>
      <c r="E357" s="177">
        <v>20</v>
      </c>
      <c r="F357" s="171"/>
      <c r="G357" s="171"/>
      <c r="H357" s="171"/>
      <c r="J357" s="173">
        <v>0</v>
      </c>
      <c r="L357" s="173">
        <v>0</v>
      </c>
      <c r="M357" s="173">
        <v>0</v>
      </c>
      <c r="N357" s="153"/>
      <c r="O357" s="173">
        <v>0</v>
      </c>
      <c r="P357" s="173">
        <v>0</v>
      </c>
      <c r="Q357" s="173">
        <v>0</v>
      </c>
      <c r="R357" s="153"/>
      <c r="S357" s="173">
        <v>10</v>
      </c>
      <c r="T357" s="173">
        <v>0</v>
      </c>
      <c r="U357" s="173">
        <v>0</v>
      </c>
      <c r="V357" s="173">
        <v>0</v>
      </c>
      <c r="W357" s="173">
        <v>0</v>
      </c>
      <c r="X357" s="141">
        <f t="shared" si="30"/>
        <v>0</v>
      </c>
      <c r="Y357" s="158">
        <f t="shared" si="31"/>
        <v>10</v>
      </c>
      <c r="Z357" s="159">
        <f t="shared" si="33"/>
        <v>4849.4459999999926</v>
      </c>
      <c r="AA357" s="159">
        <f t="shared" si="34"/>
        <v>9698.6300399999582</v>
      </c>
      <c r="AB357" s="159">
        <f t="shared" si="35"/>
        <v>14547.945060000044</v>
      </c>
      <c r="AC357" s="160">
        <f t="shared" si="32"/>
        <v>300</v>
      </c>
    </row>
    <row r="358" spans="1:29" s="173" customFormat="1" ht="15.75" customHeight="1" x14ac:dyDescent="0.2">
      <c r="A358" s="173">
        <v>356</v>
      </c>
      <c r="B358" s="176">
        <v>45647</v>
      </c>
      <c r="C358" s="177">
        <v>2024</v>
      </c>
      <c r="D358" s="178" t="s">
        <v>125</v>
      </c>
      <c r="E358" s="177">
        <v>21</v>
      </c>
      <c r="F358" s="171"/>
      <c r="G358" s="171"/>
      <c r="H358" s="171"/>
      <c r="J358" s="173">
        <v>0</v>
      </c>
      <c r="L358" s="173">
        <v>0</v>
      </c>
      <c r="M358" s="173">
        <v>0</v>
      </c>
      <c r="N358" s="153"/>
      <c r="O358" s="173">
        <v>0</v>
      </c>
      <c r="P358" s="173">
        <v>0</v>
      </c>
      <c r="Q358" s="173">
        <v>0</v>
      </c>
      <c r="R358" s="153"/>
      <c r="S358" s="173">
        <v>10</v>
      </c>
      <c r="T358" s="173">
        <v>0</v>
      </c>
      <c r="U358" s="173">
        <v>0</v>
      </c>
      <c r="V358" s="173">
        <v>0</v>
      </c>
      <c r="W358" s="173">
        <v>0</v>
      </c>
      <c r="X358" s="141">
        <f t="shared" si="30"/>
        <v>0</v>
      </c>
      <c r="Y358" s="158">
        <f t="shared" si="31"/>
        <v>10</v>
      </c>
      <c r="Z358" s="159">
        <f t="shared" si="33"/>
        <v>4863.1449999999923</v>
      </c>
      <c r="AA358" s="159">
        <f t="shared" si="34"/>
        <v>9726.0272999999579</v>
      </c>
      <c r="AB358" s="159">
        <f t="shared" si="35"/>
        <v>14589.040950000044</v>
      </c>
      <c r="AC358" s="160">
        <f t="shared" si="32"/>
        <v>300</v>
      </c>
    </row>
    <row r="359" spans="1:29" s="173" customFormat="1" ht="15.75" customHeight="1" x14ac:dyDescent="0.2">
      <c r="A359" s="173">
        <v>357</v>
      </c>
      <c r="B359" s="176">
        <v>45648</v>
      </c>
      <c r="C359" s="177">
        <v>2024</v>
      </c>
      <c r="D359" s="178" t="s">
        <v>125</v>
      </c>
      <c r="E359" s="177">
        <v>22</v>
      </c>
      <c r="F359" s="171"/>
      <c r="G359" s="171"/>
      <c r="H359" s="171"/>
      <c r="J359" s="173">
        <v>0</v>
      </c>
      <c r="L359" s="173">
        <v>0</v>
      </c>
      <c r="M359" s="173">
        <v>0</v>
      </c>
      <c r="N359" s="153"/>
      <c r="O359" s="173">
        <v>0</v>
      </c>
      <c r="P359" s="173">
        <v>0</v>
      </c>
      <c r="Q359" s="173">
        <v>0</v>
      </c>
      <c r="R359" s="153"/>
      <c r="S359" s="173">
        <v>10</v>
      </c>
      <c r="T359" s="173">
        <v>0</v>
      </c>
      <c r="U359" s="173">
        <v>0</v>
      </c>
      <c r="V359" s="173">
        <v>0</v>
      </c>
      <c r="W359" s="173">
        <v>0</v>
      </c>
      <c r="X359" s="141">
        <f t="shared" si="30"/>
        <v>0</v>
      </c>
      <c r="Y359" s="158">
        <f t="shared" si="31"/>
        <v>10</v>
      </c>
      <c r="Z359" s="159">
        <f t="shared" si="33"/>
        <v>4876.8439999999919</v>
      </c>
      <c r="AA359" s="159">
        <f t="shared" si="34"/>
        <v>9753.4245599999576</v>
      </c>
      <c r="AB359" s="159">
        <f t="shared" si="35"/>
        <v>14630.136840000045</v>
      </c>
      <c r="AC359" s="160">
        <f t="shared" si="32"/>
        <v>300</v>
      </c>
    </row>
    <row r="360" spans="1:29" s="173" customFormat="1" ht="15.75" customHeight="1" x14ac:dyDescent="0.2">
      <c r="A360" s="173">
        <v>358</v>
      </c>
      <c r="B360" s="176">
        <v>45649</v>
      </c>
      <c r="C360" s="177">
        <v>2024</v>
      </c>
      <c r="D360" s="178" t="s">
        <v>125</v>
      </c>
      <c r="E360" s="177">
        <v>23</v>
      </c>
      <c r="F360" s="171"/>
      <c r="G360" s="171"/>
      <c r="H360" s="171"/>
      <c r="J360" s="173">
        <v>0</v>
      </c>
      <c r="L360" s="173">
        <v>0</v>
      </c>
      <c r="M360" s="173">
        <v>0</v>
      </c>
      <c r="N360" s="153"/>
      <c r="O360" s="173">
        <v>0</v>
      </c>
      <c r="P360" s="173">
        <v>0</v>
      </c>
      <c r="Q360" s="173">
        <v>0</v>
      </c>
      <c r="R360" s="153"/>
      <c r="S360" s="173">
        <v>10</v>
      </c>
      <c r="T360" s="173">
        <v>0</v>
      </c>
      <c r="U360" s="173">
        <v>0</v>
      </c>
      <c r="V360" s="173">
        <v>0</v>
      </c>
      <c r="W360" s="173">
        <v>0</v>
      </c>
      <c r="X360" s="141">
        <f t="shared" si="30"/>
        <v>0</v>
      </c>
      <c r="Y360" s="158">
        <f t="shared" si="31"/>
        <v>10</v>
      </c>
      <c r="Z360" s="159">
        <f t="shared" si="33"/>
        <v>4890.5429999999915</v>
      </c>
      <c r="AA360" s="159">
        <f t="shared" si="34"/>
        <v>9780.8218199999574</v>
      </c>
      <c r="AB360" s="159">
        <f t="shared" si="35"/>
        <v>14671.232730000045</v>
      </c>
      <c r="AC360" s="160">
        <f t="shared" si="32"/>
        <v>300</v>
      </c>
    </row>
    <row r="361" spans="1:29" s="173" customFormat="1" ht="15.75" customHeight="1" x14ac:dyDescent="0.2">
      <c r="A361" s="173">
        <v>359</v>
      </c>
      <c r="B361" s="176">
        <v>45650</v>
      </c>
      <c r="C361" s="177">
        <v>2024</v>
      </c>
      <c r="D361" s="178" t="s">
        <v>125</v>
      </c>
      <c r="E361" s="177">
        <v>24</v>
      </c>
      <c r="F361" s="171"/>
      <c r="G361" s="171"/>
      <c r="H361" s="171"/>
      <c r="J361" s="173">
        <v>0</v>
      </c>
      <c r="L361" s="173">
        <v>0</v>
      </c>
      <c r="M361" s="173">
        <v>0</v>
      </c>
      <c r="N361" s="153"/>
      <c r="O361" s="173">
        <v>0</v>
      </c>
      <c r="P361" s="173">
        <v>0</v>
      </c>
      <c r="Q361" s="173">
        <v>0</v>
      </c>
      <c r="R361" s="153"/>
      <c r="S361" s="173">
        <v>10</v>
      </c>
      <c r="T361" s="173">
        <v>0</v>
      </c>
      <c r="U361" s="173">
        <v>0</v>
      </c>
      <c r="V361" s="173">
        <v>0</v>
      </c>
      <c r="W361" s="173">
        <v>0</v>
      </c>
      <c r="X361" s="141">
        <f t="shared" si="30"/>
        <v>0</v>
      </c>
      <c r="Y361" s="158">
        <f t="shared" si="31"/>
        <v>10</v>
      </c>
      <c r="Z361" s="159">
        <f t="shared" si="33"/>
        <v>4904.2419999999911</v>
      </c>
      <c r="AA361" s="159">
        <f t="shared" si="34"/>
        <v>9808.2190799999571</v>
      </c>
      <c r="AB361" s="159">
        <f t="shared" si="35"/>
        <v>14712.328620000046</v>
      </c>
      <c r="AC361" s="160">
        <f t="shared" si="32"/>
        <v>300</v>
      </c>
    </row>
    <row r="362" spans="1:29" s="173" customFormat="1" ht="15.75" customHeight="1" x14ac:dyDescent="0.2">
      <c r="A362" s="173">
        <v>360</v>
      </c>
      <c r="B362" s="176">
        <v>45651</v>
      </c>
      <c r="C362" s="177">
        <v>2024</v>
      </c>
      <c r="D362" s="178" t="s">
        <v>125</v>
      </c>
      <c r="E362" s="177">
        <v>25</v>
      </c>
      <c r="F362" s="171"/>
      <c r="G362" s="171"/>
      <c r="H362" s="171"/>
      <c r="J362" s="173">
        <v>0</v>
      </c>
      <c r="L362" s="173">
        <v>0</v>
      </c>
      <c r="M362" s="173">
        <v>0</v>
      </c>
      <c r="N362" s="153"/>
      <c r="O362" s="173">
        <v>0</v>
      </c>
      <c r="P362" s="173">
        <v>0</v>
      </c>
      <c r="Q362" s="173">
        <v>0</v>
      </c>
      <c r="R362" s="153"/>
      <c r="S362" s="173">
        <v>10</v>
      </c>
      <c r="T362" s="173">
        <v>0</v>
      </c>
      <c r="U362" s="173">
        <v>0</v>
      </c>
      <c r="V362" s="173">
        <v>0</v>
      </c>
      <c r="W362" s="173">
        <v>0</v>
      </c>
      <c r="X362" s="141">
        <f t="shared" si="30"/>
        <v>0</v>
      </c>
      <c r="Y362" s="158">
        <f t="shared" si="31"/>
        <v>10</v>
      </c>
      <c r="Z362" s="159">
        <f t="shared" si="33"/>
        <v>4917.9409999999907</v>
      </c>
      <c r="AA362" s="159">
        <f t="shared" si="34"/>
        <v>9835.6163399999568</v>
      </c>
      <c r="AB362" s="159">
        <f t="shared" si="35"/>
        <v>14753.424510000046</v>
      </c>
      <c r="AC362" s="160">
        <f t="shared" si="32"/>
        <v>300</v>
      </c>
    </row>
    <row r="363" spans="1:29" s="173" customFormat="1" ht="15.75" customHeight="1" x14ac:dyDescent="0.2">
      <c r="A363" s="173">
        <v>361</v>
      </c>
      <c r="B363" s="176">
        <v>45652</v>
      </c>
      <c r="C363" s="177">
        <v>2024</v>
      </c>
      <c r="D363" s="178" t="s">
        <v>125</v>
      </c>
      <c r="E363" s="177">
        <v>26</v>
      </c>
      <c r="F363" s="171"/>
      <c r="G363" s="171"/>
      <c r="H363" s="171"/>
      <c r="J363" s="173">
        <v>0</v>
      </c>
      <c r="L363" s="173">
        <v>0</v>
      </c>
      <c r="M363" s="173">
        <v>0</v>
      </c>
      <c r="N363" s="153"/>
      <c r="O363" s="173">
        <v>0</v>
      </c>
      <c r="P363" s="173">
        <v>0</v>
      </c>
      <c r="Q363" s="173">
        <v>0</v>
      </c>
      <c r="R363" s="153"/>
      <c r="S363" s="173">
        <v>10</v>
      </c>
      <c r="T363" s="173">
        <v>0</v>
      </c>
      <c r="U363" s="173">
        <v>0</v>
      </c>
      <c r="V363" s="173">
        <v>0</v>
      </c>
      <c r="W363" s="173">
        <v>0</v>
      </c>
      <c r="X363" s="141">
        <f t="shared" si="30"/>
        <v>0</v>
      </c>
      <c r="Y363" s="158">
        <f t="shared" si="31"/>
        <v>10</v>
      </c>
      <c r="Z363" s="159">
        <f t="shared" si="33"/>
        <v>4931.6399999999903</v>
      </c>
      <c r="AA363" s="159">
        <f t="shared" si="34"/>
        <v>9863.0135999999566</v>
      </c>
      <c r="AB363" s="159">
        <f t="shared" si="35"/>
        <v>14794.520400000047</v>
      </c>
      <c r="AC363" s="160">
        <f t="shared" si="32"/>
        <v>300</v>
      </c>
    </row>
    <row r="364" spans="1:29" s="173" customFormat="1" ht="15.75" customHeight="1" x14ac:dyDescent="0.2">
      <c r="A364" s="173">
        <v>362</v>
      </c>
      <c r="B364" s="176">
        <v>45653</v>
      </c>
      <c r="C364" s="177">
        <v>2024</v>
      </c>
      <c r="D364" s="178" t="s">
        <v>125</v>
      </c>
      <c r="E364" s="177">
        <v>27</v>
      </c>
      <c r="F364" s="171"/>
      <c r="G364" s="171"/>
      <c r="H364" s="171"/>
      <c r="J364" s="173">
        <v>0</v>
      </c>
      <c r="L364" s="173">
        <v>0</v>
      </c>
      <c r="M364" s="173">
        <v>0</v>
      </c>
      <c r="N364" s="153"/>
      <c r="O364" s="173">
        <v>0</v>
      </c>
      <c r="P364" s="173">
        <v>0</v>
      </c>
      <c r="Q364" s="173">
        <v>0</v>
      </c>
      <c r="R364" s="153"/>
      <c r="S364" s="173">
        <v>10</v>
      </c>
      <c r="T364" s="173">
        <v>0</v>
      </c>
      <c r="U364" s="173">
        <v>0</v>
      </c>
      <c r="V364" s="173">
        <v>0</v>
      </c>
      <c r="W364" s="173">
        <v>0</v>
      </c>
      <c r="X364" s="141">
        <f t="shared" si="30"/>
        <v>0</v>
      </c>
      <c r="Y364" s="158">
        <f t="shared" si="31"/>
        <v>10</v>
      </c>
      <c r="Z364" s="159">
        <f t="shared" si="33"/>
        <v>4945.3389999999899</v>
      </c>
      <c r="AA364" s="159">
        <f t="shared" si="34"/>
        <v>9890.4108599999563</v>
      </c>
      <c r="AB364" s="159">
        <f t="shared" si="35"/>
        <v>14835.616290000047</v>
      </c>
      <c r="AC364" s="160">
        <f t="shared" si="32"/>
        <v>300</v>
      </c>
    </row>
    <row r="365" spans="1:29" s="173" customFormat="1" ht="15.75" customHeight="1" x14ac:dyDescent="0.2">
      <c r="A365" s="173">
        <v>363</v>
      </c>
      <c r="B365" s="176">
        <v>45654</v>
      </c>
      <c r="C365" s="177">
        <v>2024</v>
      </c>
      <c r="D365" s="178" t="s">
        <v>125</v>
      </c>
      <c r="E365" s="177">
        <v>28</v>
      </c>
      <c r="F365" s="171"/>
      <c r="G365" s="171"/>
      <c r="H365" s="171"/>
      <c r="J365" s="173">
        <v>0</v>
      </c>
      <c r="L365" s="173">
        <v>0</v>
      </c>
      <c r="M365" s="173">
        <v>0</v>
      </c>
      <c r="N365" s="153"/>
      <c r="O365" s="173">
        <v>0</v>
      </c>
      <c r="P365" s="173">
        <v>0</v>
      </c>
      <c r="Q365" s="173">
        <v>0</v>
      </c>
      <c r="R365" s="153"/>
      <c r="S365" s="173">
        <v>10</v>
      </c>
      <c r="T365" s="173">
        <v>0</v>
      </c>
      <c r="U365" s="173">
        <v>0</v>
      </c>
      <c r="V365" s="173">
        <v>0</v>
      </c>
      <c r="W365" s="173">
        <v>0</v>
      </c>
      <c r="X365" s="141">
        <f t="shared" si="30"/>
        <v>0</v>
      </c>
      <c r="Y365" s="158">
        <f t="shared" si="31"/>
        <v>10</v>
      </c>
      <c r="Z365" s="159">
        <f t="shared" si="33"/>
        <v>4959.0379999999896</v>
      </c>
      <c r="AA365" s="159">
        <f t="shared" si="34"/>
        <v>9917.808119999956</v>
      </c>
      <c r="AB365" s="159">
        <f t="shared" si="35"/>
        <v>14876.712180000048</v>
      </c>
      <c r="AC365" s="160">
        <f t="shared" si="32"/>
        <v>300</v>
      </c>
    </row>
    <row r="366" spans="1:29" s="173" customFormat="1" ht="15.75" customHeight="1" x14ac:dyDescent="0.2">
      <c r="A366" s="173">
        <v>364</v>
      </c>
      <c r="B366" s="176">
        <v>45655</v>
      </c>
      <c r="C366" s="177">
        <v>2024</v>
      </c>
      <c r="D366" s="178" t="s">
        <v>125</v>
      </c>
      <c r="E366" s="177">
        <v>29</v>
      </c>
      <c r="F366" s="171"/>
      <c r="G366" s="171"/>
      <c r="H366" s="171"/>
      <c r="J366" s="173">
        <v>0</v>
      </c>
      <c r="L366" s="173">
        <v>0</v>
      </c>
      <c r="M366" s="173">
        <v>0</v>
      </c>
      <c r="N366" s="153"/>
      <c r="O366" s="173">
        <v>0</v>
      </c>
      <c r="P366" s="173">
        <v>0</v>
      </c>
      <c r="Q366" s="173">
        <v>0</v>
      </c>
      <c r="R366" s="153"/>
      <c r="S366" s="173">
        <v>10</v>
      </c>
      <c r="T366" s="173">
        <v>0</v>
      </c>
      <c r="U366" s="173">
        <v>0</v>
      </c>
      <c r="V366" s="173">
        <v>0</v>
      </c>
      <c r="W366" s="173">
        <v>0</v>
      </c>
      <c r="X366" s="141">
        <f t="shared" si="30"/>
        <v>0</v>
      </c>
      <c r="Y366" s="158">
        <f t="shared" si="31"/>
        <v>10</v>
      </c>
      <c r="Z366" s="159">
        <f t="shared" si="33"/>
        <v>4972.7369999999892</v>
      </c>
      <c r="AA366" s="159">
        <f t="shared" si="34"/>
        <v>9945.2053799999558</v>
      </c>
      <c r="AB366" s="159">
        <f t="shared" si="35"/>
        <v>14917.808070000048</v>
      </c>
      <c r="AC366" s="160">
        <f t="shared" si="32"/>
        <v>300</v>
      </c>
    </row>
    <row r="367" spans="1:29" s="173" customFormat="1" ht="15.75" customHeight="1" x14ac:dyDescent="0.2">
      <c r="A367" s="173">
        <v>365</v>
      </c>
      <c r="B367" s="176">
        <v>45656</v>
      </c>
      <c r="C367" s="177">
        <v>2024</v>
      </c>
      <c r="D367" s="178" t="s">
        <v>125</v>
      </c>
      <c r="E367" s="177">
        <v>30</v>
      </c>
      <c r="F367" s="171"/>
      <c r="G367" s="171"/>
      <c r="H367" s="171"/>
      <c r="J367" s="173">
        <v>0</v>
      </c>
      <c r="L367" s="173">
        <v>0</v>
      </c>
      <c r="M367" s="173">
        <v>0</v>
      </c>
      <c r="N367" s="153"/>
      <c r="O367" s="173">
        <v>0</v>
      </c>
      <c r="P367" s="173">
        <v>0</v>
      </c>
      <c r="Q367" s="173">
        <v>0</v>
      </c>
      <c r="R367" s="153"/>
      <c r="S367" s="173">
        <v>10</v>
      </c>
      <c r="T367" s="173">
        <v>0</v>
      </c>
      <c r="U367" s="173">
        <v>0</v>
      </c>
      <c r="V367" s="173">
        <v>0</v>
      </c>
      <c r="W367" s="173">
        <v>0</v>
      </c>
      <c r="X367" s="141">
        <f t="shared" si="30"/>
        <v>0</v>
      </c>
      <c r="Y367" s="158">
        <f t="shared" si="31"/>
        <v>10</v>
      </c>
      <c r="Z367" s="159">
        <f t="shared" si="33"/>
        <v>4986.4359999999888</v>
      </c>
      <c r="AA367" s="159">
        <f t="shared" si="34"/>
        <v>9972.6026399999555</v>
      </c>
      <c r="AB367" s="159">
        <f t="shared" si="35"/>
        <v>14958.903960000049</v>
      </c>
      <c r="AC367" s="160">
        <f t="shared" si="32"/>
        <v>300</v>
      </c>
    </row>
    <row r="368" spans="1:29" s="167" customFormat="1" ht="15.75" customHeight="1" x14ac:dyDescent="0.2">
      <c r="A368" s="167">
        <v>366</v>
      </c>
      <c r="B368" s="168">
        <v>45657</v>
      </c>
      <c r="C368" s="169">
        <v>2024</v>
      </c>
      <c r="D368" s="170" t="s">
        <v>125</v>
      </c>
      <c r="E368" s="169">
        <v>31</v>
      </c>
      <c r="F368" s="172"/>
      <c r="G368" s="172"/>
      <c r="H368" s="172"/>
      <c r="J368" s="167">
        <v>0</v>
      </c>
      <c r="L368" s="167">
        <v>0</v>
      </c>
      <c r="M368" s="167">
        <v>0</v>
      </c>
      <c r="N368" s="174"/>
      <c r="O368" s="167">
        <v>0</v>
      </c>
      <c r="P368" s="167">
        <v>0</v>
      </c>
      <c r="Q368" s="167">
        <v>0</v>
      </c>
      <c r="R368" s="174"/>
      <c r="S368" s="167">
        <v>10</v>
      </c>
      <c r="T368" s="167">
        <v>0</v>
      </c>
      <c r="U368" s="167">
        <v>0</v>
      </c>
      <c r="V368" s="167">
        <v>0</v>
      </c>
      <c r="W368" s="167">
        <v>0</v>
      </c>
      <c r="X368" s="141">
        <f t="shared" si="30"/>
        <v>0</v>
      </c>
      <c r="Y368" s="158">
        <f t="shared" si="31"/>
        <v>10</v>
      </c>
      <c r="Z368" s="159">
        <f t="shared" si="33"/>
        <v>5000.1349999999884</v>
      </c>
      <c r="AA368" s="159">
        <f t="shared" si="34"/>
        <v>9999.9998999999552</v>
      </c>
      <c r="AB368" s="159">
        <f t="shared" si="35"/>
        <v>14999.999850000049</v>
      </c>
      <c r="AC368" s="160">
        <f t="shared" si="32"/>
        <v>300</v>
      </c>
    </row>
  </sheetData>
  <mergeCells count="40">
    <mergeCell ref="R339:R368"/>
    <mergeCell ref="R186:R215"/>
    <mergeCell ref="R217:R246"/>
    <mergeCell ref="R248:R276"/>
    <mergeCell ref="R278:R307"/>
    <mergeCell ref="R309:R337"/>
    <mergeCell ref="R35:R62"/>
    <mergeCell ref="R64:R93"/>
    <mergeCell ref="R95:R123"/>
    <mergeCell ref="R125:R154"/>
    <mergeCell ref="R156:R184"/>
    <mergeCell ref="F339:H368"/>
    <mergeCell ref="N4:N33"/>
    <mergeCell ref="N35:N62"/>
    <mergeCell ref="N64:N93"/>
    <mergeCell ref="N95:N123"/>
    <mergeCell ref="N125:N154"/>
    <mergeCell ref="N156:N184"/>
    <mergeCell ref="N186:N215"/>
    <mergeCell ref="N217:N246"/>
    <mergeCell ref="N248:N276"/>
    <mergeCell ref="N278:N307"/>
    <mergeCell ref="N309:N337"/>
    <mergeCell ref="N339:N368"/>
    <mergeCell ref="F186:H215"/>
    <mergeCell ref="F217:H246"/>
    <mergeCell ref="F248:H276"/>
    <mergeCell ref="F278:H307"/>
    <mergeCell ref="F309:H337"/>
    <mergeCell ref="F35:H62"/>
    <mergeCell ref="F64:H93"/>
    <mergeCell ref="F95:H123"/>
    <mergeCell ref="F125:H154"/>
    <mergeCell ref="F156:H184"/>
    <mergeCell ref="F1:Q1"/>
    <mergeCell ref="A1:E1"/>
    <mergeCell ref="R1:W1"/>
    <mergeCell ref="X1:AC1"/>
    <mergeCell ref="F4:H33"/>
    <mergeCell ref="R4:R3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EE4E-5C95-F041-8673-CA040A2553D9}">
  <dimension ref="A1:AR92"/>
  <sheetViews>
    <sheetView topLeftCell="G1" zoomScale="63" zoomScaleNormal="97" workbookViewId="0">
      <selection activeCell="AC50" sqref="AC50"/>
    </sheetView>
  </sheetViews>
  <sheetFormatPr baseColWidth="10" defaultRowHeight="13" x14ac:dyDescent="0.15"/>
  <cols>
    <col min="1" max="1" width="20" customWidth="1"/>
    <col min="4" max="4" width="40.83203125" customWidth="1"/>
    <col min="5" max="5" width="11" customWidth="1"/>
    <col min="6" max="6" width="14.1640625" customWidth="1"/>
    <col min="7" max="7" width="12.1640625" customWidth="1"/>
    <col min="8" max="8" width="32.5" customWidth="1"/>
    <col min="9" max="9" width="25.33203125" customWidth="1"/>
    <col min="10" max="10" width="28.5" customWidth="1"/>
    <col min="11" max="11" width="16.1640625" customWidth="1"/>
    <col min="12" max="12" width="37.33203125" customWidth="1"/>
    <col min="13" max="13" width="29" customWidth="1"/>
    <col min="14" max="14" width="23.83203125" customWidth="1"/>
    <col min="15" max="15" width="14.1640625" bestFit="1" customWidth="1"/>
    <col min="16" max="16" width="18.5" customWidth="1"/>
    <col min="17" max="17" width="17.1640625" customWidth="1"/>
    <col min="18" max="18" width="17" customWidth="1"/>
    <col min="19" max="19" width="14.1640625" customWidth="1"/>
    <col min="20" max="20" width="11.83203125" customWidth="1"/>
    <col min="21" max="21" width="28.33203125" customWidth="1"/>
    <col min="22" max="23" width="14.6640625" customWidth="1"/>
    <col min="28" max="28" width="23.5" customWidth="1"/>
    <col min="29" max="29" width="16.1640625" customWidth="1"/>
    <col min="30" max="30" width="16.33203125" customWidth="1"/>
    <col min="31" max="31" width="19.33203125" customWidth="1"/>
    <col min="32" max="32" width="14.33203125" bestFit="1" customWidth="1"/>
    <col min="33" max="33" width="11.6640625" customWidth="1"/>
    <col min="34" max="34" width="14.1640625" bestFit="1" customWidth="1"/>
    <col min="36" max="36" width="14.1640625" customWidth="1"/>
    <col min="37" max="40" width="23" customWidth="1"/>
    <col min="41" max="41" width="21" customWidth="1"/>
    <col min="42" max="42" width="19.5" customWidth="1"/>
    <col min="43" max="43" width="18.83203125" customWidth="1"/>
  </cols>
  <sheetData>
    <row r="1" spans="1:24" ht="39" customHeight="1" x14ac:dyDescent="0.2">
      <c r="A1" s="16" t="s">
        <v>142</v>
      </c>
      <c r="B1" s="15" t="s">
        <v>18</v>
      </c>
      <c r="C1" s="31">
        <v>2024</v>
      </c>
      <c r="D1" s="15" t="s">
        <v>167</v>
      </c>
      <c r="E1" s="31" t="str">
        <f>Control!B5</f>
        <v>ENERO</v>
      </c>
      <c r="F1" s="16" t="s">
        <v>143</v>
      </c>
      <c r="G1" s="32">
        <f ca="1">TODAY()</f>
        <v>45200</v>
      </c>
      <c r="H1" s="31" t="str" cm="1">
        <f t="array" aca="1" ref="H1" ca="1">"Hoy: "&amp;DAY(G1)&amp;" "&amp;INDEX(M57:M68,MONTH(G1))&amp;" "&amp;YEAR(G1)</f>
        <v>Hoy: 1 OCTUBRE 2023</v>
      </c>
      <c r="I1" s="35"/>
      <c r="J1" s="35"/>
      <c r="K1" s="35"/>
      <c r="L1" s="16" t="s">
        <v>162</v>
      </c>
      <c r="M1" s="51" cm="1">
        <f t="array" ref="M1">SUM(Datos!AC3:AC368*(--(Datos!B3:B368=DATE($C$1,$E$2,MAX(O57:O87)))))</f>
        <v>300</v>
      </c>
      <c r="N1" s="52"/>
      <c r="P1" s="29"/>
    </row>
    <row r="2" spans="1:24" ht="14" x14ac:dyDescent="0.15">
      <c r="A2" s="28"/>
      <c r="B2" s="28"/>
      <c r="C2" s="28"/>
      <c r="D2" s="28"/>
      <c r="E2" s="33">
        <f>MATCH(E1,{"ENERO";"FEBRERO";"MARZO";"ABRIL";"MAYO";"JUNIO";"JULIO";"AGOSTO";"SEPTIEMBRE";"OCTUBRE";"NOVIEMBRE";"DICIEMBRE"},0)</f>
        <v>1</v>
      </c>
      <c r="F2" s="28"/>
      <c r="G2" s="28"/>
      <c r="H2" s="28"/>
      <c r="I2" s="12"/>
      <c r="J2" s="12"/>
      <c r="K2" s="12"/>
      <c r="O2" s="12"/>
      <c r="X2" s="3"/>
    </row>
    <row r="3" spans="1:24" ht="14" x14ac:dyDescent="0.15">
      <c r="A3" s="12"/>
      <c r="B3" s="12"/>
      <c r="C3" s="12"/>
      <c r="D3" s="12"/>
      <c r="E3" s="53"/>
      <c r="F3" s="12"/>
      <c r="G3" s="12"/>
      <c r="H3" s="12"/>
      <c r="I3" s="12"/>
      <c r="J3" s="12"/>
      <c r="K3" s="12"/>
      <c r="O3" s="12"/>
      <c r="X3" s="3"/>
    </row>
    <row r="4" spans="1:24" ht="14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5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54"/>
      <c r="X4" s="122"/>
    </row>
    <row r="5" spans="1:24" ht="18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6"/>
      <c r="M5" s="136" t="s">
        <v>163</v>
      </c>
      <c r="N5" s="136"/>
      <c r="O5" s="126"/>
      <c r="P5" s="133"/>
      <c r="Q5" s="133"/>
      <c r="R5" s="133"/>
      <c r="S5" s="133"/>
      <c r="T5" s="137"/>
      <c r="U5" s="37" t="s">
        <v>166</v>
      </c>
      <c r="V5" s="36"/>
      <c r="W5" s="47"/>
      <c r="X5" s="123"/>
    </row>
    <row r="6" spans="1:24" ht="23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6"/>
      <c r="M6" s="38" t="s">
        <v>144</v>
      </c>
      <c r="N6" s="38" t="s">
        <v>113</v>
      </c>
      <c r="O6" s="38" t="s">
        <v>140</v>
      </c>
      <c r="P6" s="38" t="s">
        <v>141</v>
      </c>
      <c r="Q6" s="38" t="s">
        <v>164</v>
      </c>
      <c r="R6" s="38" t="s">
        <v>165</v>
      </c>
      <c r="S6" s="130"/>
      <c r="T6" s="130"/>
      <c r="U6" s="39" t="s">
        <v>164</v>
      </c>
      <c r="V6" s="38" t="s">
        <v>165</v>
      </c>
      <c r="W6" s="47"/>
      <c r="X6" s="123"/>
    </row>
    <row r="7" spans="1:24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6"/>
      <c r="M7" s="40">
        <v>1</v>
      </c>
      <c r="N7" s="41" t="s">
        <v>112</v>
      </c>
      <c r="O7" s="40">
        <f>SUMIF(Datos!$D$3:D$368,Procesamiento!N7,Datos!$Y$3:$Y$368)</f>
        <v>2010</v>
      </c>
      <c r="P7" s="40">
        <f>SUMIF(Datos!$D$3:D$368,Procesamiento!N7,Datos!$X$3:$X$368)</f>
        <v>400</v>
      </c>
      <c r="Q7" s="42">
        <f>O7/SUM(O7:P7)</f>
        <v>0.8340248962655602</v>
      </c>
      <c r="R7" s="42">
        <f>P7/SUM(O7:P7)</f>
        <v>0.16597510373443983</v>
      </c>
      <c r="S7" s="130"/>
      <c r="T7" s="130"/>
      <c r="U7" s="43">
        <f>INDEX(Q7:Q18,MATCH(E1, {"ENERO";"FEBRERO";"MARZO";"ABRIL";"MAYO";"JUNIO";"JULIO";"AGOSTO";"SEPTIEMBRE";"OCTUBRE";"NOVIEMBRE";"DICIEMBRE"}, 0))</f>
        <v>0.8340248962655602</v>
      </c>
      <c r="V7" s="43">
        <f>INDEX(R7:R18,MATCH(E1, {"ENERO";"FEBRERO";"MARZO";"ABRIL";"MAYO";"JUNIO";"JULIO";"AGOSTO";"SEPTIEMBRE";"OCTUBRE";"NOVIEMBRE";"DICIEMBRE"}, 0))</f>
        <v>0.16597510373443983</v>
      </c>
      <c r="W7" s="47"/>
      <c r="X7" s="123"/>
    </row>
    <row r="8" spans="1:24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6"/>
      <c r="M8" s="40">
        <v>2</v>
      </c>
      <c r="N8" s="41" t="s">
        <v>115</v>
      </c>
      <c r="O8" s="40">
        <f>SUMIF(Datos!$D$3:D$368,Procesamiento!N8,Datos!$Y$3:$Y$368)</f>
        <v>1990</v>
      </c>
      <c r="P8" s="40">
        <f>SUMIF(Datos!$D$3:D$368,Procesamiento!N8,Datos!$X$3:$X$368)</f>
        <v>400</v>
      </c>
      <c r="Q8" s="42">
        <f t="shared" ref="Q8:Q18" si="0">O8/SUM(O8:P8)</f>
        <v>0.83263598326359833</v>
      </c>
      <c r="R8" s="42">
        <f t="shared" ref="R8:R18" si="1">P8/SUM(O8:P8)</f>
        <v>0.16736401673640167</v>
      </c>
      <c r="S8" s="130"/>
      <c r="T8" s="130"/>
      <c r="U8" s="131"/>
      <c r="V8" s="131"/>
      <c r="W8" s="47"/>
      <c r="X8" s="123"/>
    </row>
    <row r="9" spans="1:24" ht="14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6"/>
      <c r="M9" s="40">
        <v>3</v>
      </c>
      <c r="N9" s="41" t="s">
        <v>116</v>
      </c>
      <c r="O9" s="40">
        <f>SUMIF(Datos!$D$3:D$368,Procesamiento!N9,Datos!$Y$3:$Y$368)</f>
        <v>2010</v>
      </c>
      <c r="P9" s="40">
        <f>SUMIF(Datos!$D$3:D$368,Procesamiento!N9,Datos!$X$3:$X$368)</f>
        <v>400</v>
      </c>
      <c r="Q9" s="42">
        <f t="shared" si="0"/>
        <v>0.8340248962655602</v>
      </c>
      <c r="R9" s="42">
        <f t="shared" si="1"/>
        <v>0.16597510373443983</v>
      </c>
      <c r="S9" s="130"/>
      <c r="T9" s="130"/>
      <c r="U9" s="131"/>
      <c r="V9" s="131"/>
      <c r="W9" s="47"/>
      <c r="X9" s="123"/>
    </row>
    <row r="10" spans="1:24" ht="14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6"/>
      <c r="M10" s="40">
        <v>4</v>
      </c>
      <c r="N10" s="41" t="s">
        <v>117</v>
      </c>
      <c r="O10" s="40">
        <f>SUMIF(Datos!$D$3:D$368,Procesamiento!N10,Datos!$Y$3:$Y$368)</f>
        <v>2000</v>
      </c>
      <c r="P10" s="40">
        <f>SUMIF(Datos!$D$3:D$368,Procesamiento!N10,Datos!$X$3:$X$368)</f>
        <v>400</v>
      </c>
      <c r="Q10" s="42">
        <f t="shared" si="0"/>
        <v>0.83333333333333337</v>
      </c>
      <c r="R10" s="42">
        <f t="shared" si="1"/>
        <v>0.16666666666666666</v>
      </c>
      <c r="S10" s="130"/>
      <c r="T10" s="130"/>
      <c r="U10" s="44" t="s">
        <v>145</v>
      </c>
      <c r="V10" s="44" t="s">
        <v>168</v>
      </c>
      <c r="W10" s="47"/>
      <c r="X10" s="123"/>
    </row>
    <row r="11" spans="1:24" ht="13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6"/>
      <c r="M11" s="40">
        <v>5</v>
      </c>
      <c r="N11" s="41" t="s">
        <v>118</v>
      </c>
      <c r="O11" s="40">
        <f>SUMIF(Datos!$D$3:D$368,Procesamiento!N11,Datos!$Y$3:$Y$368)</f>
        <v>2010</v>
      </c>
      <c r="P11" s="40">
        <f>SUMIF(Datos!$D$3:D$368,Procesamiento!N11,Datos!$X$3:$X$368)</f>
        <v>400</v>
      </c>
      <c r="Q11" s="42">
        <f t="shared" si="0"/>
        <v>0.8340248962655602</v>
      </c>
      <c r="R11" s="42">
        <f t="shared" si="1"/>
        <v>0.16597510373443983</v>
      </c>
      <c r="S11" s="130"/>
      <c r="T11" s="130"/>
      <c r="U11" s="45">
        <v>0</v>
      </c>
      <c r="V11" s="45">
        <v>1</v>
      </c>
      <c r="W11" s="47"/>
      <c r="X11" s="123"/>
    </row>
    <row r="12" spans="1:24" ht="13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6"/>
      <c r="M12" s="40">
        <v>6</v>
      </c>
      <c r="N12" s="41" t="s">
        <v>119</v>
      </c>
      <c r="O12" s="40">
        <f>SUMIF(Datos!$D$3:D$368,Procesamiento!N12,Datos!$Y$3:$Y$368)</f>
        <v>2000</v>
      </c>
      <c r="P12" s="40">
        <f>SUMIF(Datos!$D$3:D$368,Procesamiento!N12,Datos!$X$3:$X$368)</f>
        <v>400</v>
      </c>
      <c r="Q12" s="42">
        <f t="shared" si="0"/>
        <v>0.83333333333333337</v>
      </c>
      <c r="R12" s="42">
        <f t="shared" si="1"/>
        <v>0.16666666666666666</v>
      </c>
      <c r="S12" s="130"/>
      <c r="T12" s="130"/>
      <c r="U12" s="45">
        <f>SIN(U7*2*PI())</f>
        <v>-0.86384462592856781</v>
      </c>
      <c r="V12" s="45">
        <f>COS(V7*2*PI())</f>
        <v>0.5037583371561537</v>
      </c>
      <c r="W12" s="47"/>
      <c r="X12" s="123"/>
    </row>
    <row r="13" spans="1:24" ht="13" customHeight="1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6"/>
      <c r="M13" s="40">
        <v>7</v>
      </c>
      <c r="N13" s="41" t="s">
        <v>120</v>
      </c>
      <c r="O13" s="40">
        <f>SUMIF(Datos!$D$3:D$368,Procesamiento!N13,Datos!$Y$3:$Y$368)</f>
        <v>2010</v>
      </c>
      <c r="P13" s="40">
        <f>SUMIF(Datos!$D$3:D$368,Procesamiento!N13,Datos!$X$3:$X$368)</f>
        <v>400</v>
      </c>
      <c r="Q13" s="42">
        <f t="shared" si="0"/>
        <v>0.8340248962655602</v>
      </c>
      <c r="R13" s="42">
        <f t="shared" si="1"/>
        <v>0.16597510373443983</v>
      </c>
      <c r="S13" s="130"/>
      <c r="T13" s="130"/>
      <c r="U13" s="46"/>
      <c r="V13" s="47"/>
      <c r="W13" s="47"/>
      <c r="X13" s="123"/>
    </row>
    <row r="14" spans="1:24" ht="13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6"/>
      <c r="M14" s="40">
        <v>8</v>
      </c>
      <c r="N14" s="41" t="s">
        <v>121</v>
      </c>
      <c r="O14" s="40">
        <f>SUMIF(Datos!$D$3:D$368,Procesamiento!N14,Datos!$Y$3:$Y$368)</f>
        <v>2010</v>
      </c>
      <c r="P14" s="40">
        <f>SUMIF(Datos!$D$3:D$368,Procesamiento!N14,Datos!$X$3:$X$368)</f>
        <v>400</v>
      </c>
      <c r="Q14" s="42">
        <f t="shared" si="0"/>
        <v>0.8340248962655602</v>
      </c>
      <c r="R14" s="42">
        <f t="shared" si="1"/>
        <v>0.16597510373443983</v>
      </c>
      <c r="S14" s="130"/>
      <c r="T14" s="130"/>
      <c r="U14" s="129" t="s">
        <v>169</v>
      </c>
      <c r="V14" s="129"/>
      <c r="W14" s="47"/>
      <c r="X14" s="123"/>
    </row>
    <row r="15" spans="1:24" ht="13" customHeight="1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6"/>
      <c r="M15" s="40">
        <v>9</v>
      </c>
      <c r="N15" s="41" t="s">
        <v>122</v>
      </c>
      <c r="O15" s="40">
        <f>SUMIF(Datos!$D$3:D$368,Procesamiento!N15,Datos!$Y$3:$Y$368)</f>
        <v>2000</v>
      </c>
      <c r="P15" s="40">
        <f>SUMIF(Datos!$D$3:D$368,Procesamiento!N15,Datos!$X$3:$X$368)</f>
        <v>400</v>
      </c>
      <c r="Q15" s="42">
        <f t="shared" si="0"/>
        <v>0.83333333333333337</v>
      </c>
      <c r="R15" s="42">
        <f t="shared" si="1"/>
        <v>0.16666666666666666</v>
      </c>
      <c r="S15" s="130"/>
      <c r="T15" s="130"/>
      <c r="U15" s="48" t="s">
        <v>145</v>
      </c>
      <c r="V15" s="48" t="s">
        <v>168</v>
      </c>
      <c r="W15" s="56" t="s">
        <v>170</v>
      </c>
      <c r="X15" s="123"/>
    </row>
    <row r="16" spans="1:24" ht="13" customHeight="1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6"/>
      <c r="M16" s="40">
        <v>10</v>
      </c>
      <c r="N16" s="41" t="s">
        <v>123</v>
      </c>
      <c r="O16" s="40">
        <f>SUMIF(Datos!$D$3:D$368,Procesamiento!N16,Datos!$Y$3:$Y$368)</f>
        <v>2010</v>
      </c>
      <c r="P16" s="40">
        <f>SUMIF(Datos!$D$3:D$368,Procesamiento!N16,Datos!$X$3:$X$368)</f>
        <v>400</v>
      </c>
      <c r="Q16" s="42">
        <f t="shared" si="0"/>
        <v>0.8340248962655602</v>
      </c>
      <c r="R16" s="42">
        <f t="shared" si="1"/>
        <v>0.16597510373443983</v>
      </c>
      <c r="S16" s="131"/>
      <c r="T16" s="49" t="s">
        <v>140</v>
      </c>
      <c r="U16" s="40">
        <f>E2</f>
        <v>1</v>
      </c>
      <c r="V16" s="87" cm="1">
        <f t="array" ref="V16">INDEX(O7:O18,$E$2)</f>
        <v>2010</v>
      </c>
      <c r="W16" s="128">
        <f>V16-V17</f>
        <v>1610</v>
      </c>
      <c r="X16" s="123"/>
    </row>
    <row r="17" spans="1:37" ht="13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6"/>
      <c r="M17" s="40">
        <v>11</v>
      </c>
      <c r="N17" s="41" t="s">
        <v>124</v>
      </c>
      <c r="O17" s="40">
        <f>SUMIF(Datos!$D$3:D$368,Procesamiento!N17,Datos!$Y$3:$Y$368)</f>
        <v>2000</v>
      </c>
      <c r="P17" s="40">
        <f>SUMIF(Datos!$D$3:D$368,Procesamiento!N17,Datos!$X$3:$X$368)</f>
        <v>400</v>
      </c>
      <c r="Q17" s="42">
        <f t="shared" si="0"/>
        <v>0.83333333333333337</v>
      </c>
      <c r="R17" s="42">
        <f t="shared" si="1"/>
        <v>0.16666666666666666</v>
      </c>
      <c r="S17" s="131"/>
      <c r="T17" s="49" t="s">
        <v>141</v>
      </c>
      <c r="U17" s="40">
        <f>E2</f>
        <v>1</v>
      </c>
      <c r="V17" s="87" cm="1">
        <f t="array" ref="V17">INDEX(P7:P18,$E$2)</f>
        <v>400</v>
      </c>
      <c r="W17" s="128"/>
      <c r="X17" s="123"/>
    </row>
    <row r="18" spans="1:37" ht="13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6"/>
      <c r="M18" s="40">
        <v>12</v>
      </c>
      <c r="N18" s="41" t="s">
        <v>125</v>
      </c>
      <c r="O18" s="40">
        <f>SUMIF(Datos!$D$3:D$368,Procesamiento!N18,Datos!$Y$3:$Y$368)</f>
        <v>2010</v>
      </c>
      <c r="P18" s="40">
        <f>SUMIF(Datos!$D$3:D$368,Procesamiento!N18,Datos!$X$3:$X$368)</f>
        <v>400</v>
      </c>
      <c r="Q18" s="42">
        <f t="shared" si="0"/>
        <v>0.8340248962655602</v>
      </c>
      <c r="R18" s="42">
        <f t="shared" si="1"/>
        <v>0.16597510373443983</v>
      </c>
      <c r="S18" s="131"/>
      <c r="T18" s="135"/>
      <c r="U18" s="135"/>
      <c r="V18" s="135"/>
      <c r="W18" s="47"/>
      <c r="X18" s="123"/>
    </row>
    <row r="19" spans="1:37" ht="13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6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47"/>
      <c r="X19" s="123"/>
    </row>
    <row r="20" spans="1:37" ht="13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7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55"/>
      <c r="X20" s="124"/>
    </row>
    <row r="21" spans="1:37" ht="13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37" ht="13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17" t="s">
        <v>183</v>
      </c>
      <c r="K22" s="118"/>
      <c r="L22" s="65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78"/>
      <c r="AA22" s="183" t="s">
        <v>219</v>
      </c>
      <c r="AB22" s="184"/>
      <c r="AC22" s="54"/>
      <c r="AD22" s="54"/>
      <c r="AE22" s="54"/>
      <c r="AF22" s="54"/>
      <c r="AG22" s="54"/>
      <c r="AH22" s="54"/>
      <c r="AI22" s="54"/>
      <c r="AJ22" s="54"/>
      <c r="AK22" s="78"/>
    </row>
    <row r="23" spans="1:37" ht="13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19"/>
      <c r="K23" s="120"/>
      <c r="L23" s="64"/>
      <c r="M23" s="69" t="s">
        <v>171</v>
      </c>
      <c r="N23" s="47"/>
      <c r="O23" s="47"/>
      <c r="P23" s="47"/>
      <c r="Q23" s="70" t="s">
        <v>172</v>
      </c>
      <c r="R23" s="47"/>
      <c r="S23" s="47"/>
      <c r="T23" s="47"/>
      <c r="U23" s="47"/>
      <c r="V23" s="47"/>
      <c r="W23" s="47"/>
      <c r="X23" s="76"/>
      <c r="AA23" s="185"/>
      <c r="AB23" s="186"/>
      <c r="AC23" s="47"/>
      <c r="AD23" s="47"/>
      <c r="AE23" s="47"/>
      <c r="AF23" s="47"/>
      <c r="AG23" s="47"/>
      <c r="AH23" s="47"/>
      <c r="AI23" s="47"/>
      <c r="AJ23" s="47"/>
      <c r="AK23" s="76"/>
    </row>
    <row r="24" spans="1:37" ht="13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80"/>
      <c r="K24" s="79"/>
      <c r="L24" s="47"/>
      <c r="M24" s="61" t="s">
        <v>19</v>
      </c>
      <c r="N24" s="42">
        <f>O24/($O$31+$O$44)</f>
        <v>0.80952380952380953</v>
      </c>
      <c r="O24" s="88">
        <f>GETPIVOTDATA(""&amp;M24,Control!$A$7)</f>
        <v>1700</v>
      </c>
      <c r="P24" s="47"/>
      <c r="Q24" s="67">
        <f>SUM($N$24:$N$29)</f>
        <v>0.80952380952380953</v>
      </c>
      <c r="R24" s="67">
        <f>$N$30</f>
        <v>0</v>
      </c>
      <c r="S24" s="68">
        <f>$N$32</f>
        <v>0.16666666666666666</v>
      </c>
      <c r="T24" s="68">
        <f>$N$36</f>
        <v>0</v>
      </c>
      <c r="U24" s="68">
        <f>$N$43</f>
        <v>4.7619047619047616E-2</v>
      </c>
      <c r="V24" s="75"/>
      <c r="W24" s="47"/>
      <c r="X24" s="76"/>
      <c r="AA24" s="95"/>
      <c r="AB24" s="47"/>
      <c r="AC24" s="47"/>
      <c r="AD24" s="47"/>
      <c r="AE24" s="91" t="s">
        <v>184</v>
      </c>
      <c r="AF24" s="92">
        <f>SUM(AE26:AE30)</f>
        <v>310</v>
      </c>
      <c r="AG24" s="47"/>
      <c r="AH24" s="47"/>
      <c r="AI24" s="47"/>
      <c r="AJ24" s="47"/>
      <c r="AK24" s="76"/>
    </row>
    <row r="25" spans="1:37" ht="13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80"/>
      <c r="K25" s="79"/>
      <c r="L25" s="47"/>
      <c r="M25" s="61" t="s">
        <v>139</v>
      </c>
      <c r="N25" s="42">
        <f t="shared" ref="N25:N30" si="2">O25/($O$31+$O$44)</f>
        <v>0</v>
      </c>
      <c r="O25" s="88">
        <f>GETPIVOTDATA(""&amp;M25,Control!$A$7)</f>
        <v>0</v>
      </c>
      <c r="P25" s="73"/>
      <c r="Q25" s="67">
        <f t="shared" ref="Q25:Q26" si="3">SUM($N$24:$N$29)</f>
        <v>0.80952380952380953</v>
      </c>
      <c r="R25" s="67">
        <f>$N$30</f>
        <v>0</v>
      </c>
      <c r="S25" s="68">
        <f>$N$32</f>
        <v>0.16666666666666666</v>
      </c>
      <c r="T25" s="68">
        <f>$N$36</f>
        <v>0</v>
      </c>
      <c r="U25" s="68">
        <f>$N$43</f>
        <v>4.7619047619047616E-2</v>
      </c>
      <c r="V25" s="75"/>
      <c r="W25" s="47"/>
      <c r="X25" s="76"/>
      <c r="AA25" s="95"/>
      <c r="AB25" s="75"/>
      <c r="AC25" s="47"/>
      <c r="AD25" s="56" t="s">
        <v>19</v>
      </c>
      <c r="AE25" s="93" cm="1">
        <f t="array" ref="AE25">SUM(Datos!$R$3:$R$368*(MONTH(Datos!$B$3:$B$368)=$E$2)*(YEAR(Datos!$B$3:$B$368)=$C$1))</f>
        <v>1700</v>
      </c>
      <c r="AF25" s="42">
        <f>$AE$25/$AF$24</f>
        <v>5.4838709677419351</v>
      </c>
      <c r="AG25" s="42">
        <f>$AE$25/$AF$24</f>
        <v>5.4838709677419351</v>
      </c>
      <c r="AH25" s="42">
        <f>$AE$25/$AF$24</f>
        <v>5.4838709677419351</v>
      </c>
      <c r="AI25" s="42">
        <f>$AE$25/$AF$24</f>
        <v>5.4838709677419351</v>
      </c>
      <c r="AJ25" s="42">
        <f>$AE$25/$AF$24</f>
        <v>5.4838709677419351</v>
      </c>
      <c r="AK25" s="76"/>
    </row>
    <row r="26" spans="1:37" ht="13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80"/>
      <c r="K26" s="79"/>
      <c r="L26" s="47"/>
      <c r="M26" s="61" t="s">
        <v>135</v>
      </c>
      <c r="N26" s="42">
        <f t="shared" si="2"/>
        <v>0</v>
      </c>
      <c r="O26" s="88">
        <f>GETPIVOTDATA(""&amp;M26,Control!$A$7)</f>
        <v>0</v>
      </c>
      <c r="P26" s="47"/>
      <c r="Q26" s="67">
        <f t="shared" si="3"/>
        <v>0.80952380952380953</v>
      </c>
      <c r="R26" s="67">
        <f>$N$30</f>
        <v>0</v>
      </c>
      <c r="S26" s="68">
        <f>$N$32</f>
        <v>0.16666666666666666</v>
      </c>
      <c r="T26" s="68">
        <f>$N$36</f>
        <v>0</v>
      </c>
      <c r="U26" s="68">
        <f>$N$43</f>
        <v>4.7619047619047616E-2</v>
      </c>
      <c r="V26" s="75"/>
      <c r="W26" s="47"/>
      <c r="X26" s="76"/>
      <c r="AA26" s="95"/>
      <c r="AB26" s="75"/>
      <c r="AC26" s="47"/>
      <c r="AD26" s="56" t="s">
        <v>135</v>
      </c>
      <c r="AE26" s="87" cm="1">
        <f t="array" ref="AE26">SUM(Datos!$S$3:$S$368*(MONTH(Datos!$B$3:$B$368)=$E$2)*(YEAR(Datos!$B$3:$B$368)=$C$1))</f>
        <v>310</v>
      </c>
      <c r="AF26" s="42">
        <f>$AE$26/$AF$24</f>
        <v>1</v>
      </c>
      <c r="AG26" s="42">
        <f>$AE$26/$AF$24</f>
        <v>1</v>
      </c>
      <c r="AH26" s="42">
        <f>$AE$26/$AF$24</f>
        <v>1</v>
      </c>
      <c r="AI26" s="42">
        <f>$AE$26/$AF$24</f>
        <v>1</v>
      </c>
      <c r="AJ26" s="42">
        <f>$AE$26/$AF$24</f>
        <v>1</v>
      </c>
      <c r="AK26" s="76"/>
    </row>
    <row r="27" spans="1:37" ht="13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80"/>
      <c r="K27" s="79"/>
      <c r="L27" s="47"/>
      <c r="M27" s="61" t="s">
        <v>136</v>
      </c>
      <c r="N27" s="42">
        <f t="shared" si="2"/>
        <v>0</v>
      </c>
      <c r="O27" s="88">
        <f>GETPIVOTDATA(""&amp;M27,Control!$A$7)</f>
        <v>0</v>
      </c>
      <c r="P27" s="47"/>
      <c r="Q27" s="47"/>
      <c r="R27" s="47"/>
      <c r="S27" s="47"/>
      <c r="T27" s="47"/>
      <c r="U27" s="47"/>
      <c r="V27" s="47"/>
      <c r="W27" s="47"/>
      <c r="X27" s="76"/>
      <c r="AA27" s="64"/>
      <c r="AB27" s="47"/>
      <c r="AC27" s="47"/>
      <c r="AD27" s="40" t="s">
        <v>136</v>
      </c>
      <c r="AE27" s="87" cm="1">
        <f t="array" ref="AE27">SUM(Datos!$T$3:$T$368*(MONTH(Datos!$B$3:$B$368)=$E$2)*(YEAR(Datos!$B$3:$B$368)=$C$1))</f>
        <v>0</v>
      </c>
      <c r="AF27" s="42">
        <f>$AE$27/$AF$24</f>
        <v>0</v>
      </c>
      <c r="AG27" s="42">
        <f>$AE$27/$AF$24</f>
        <v>0</v>
      </c>
      <c r="AH27" s="42">
        <f>$AE$27/$AF$24</f>
        <v>0</v>
      </c>
      <c r="AI27" s="42">
        <f>$AE$27/$AF$24</f>
        <v>0</v>
      </c>
      <c r="AJ27" s="42">
        <f>$AE$27/$AF$24</f>
        <v>0</v>
      </c>
      <c r="AK27" s="76"/>
    </row>
    <row r="28" spans="1:37" ht="13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80"/>
      <c r="K28" s="79"/>
      <c r="L28" s="47"/>
      <c r="M28" s="63" t="s">
        <v>211</v>
      </c>
      <c r="N28" s="42">
        <f t="shared" si="2"/>
        <v>0</v>
      </c>
      <c r="O28" s="88">
        <f>GETPIVOTDATA(""&amp;M28,Control!$A$7)</f>
        <v>0</v>
      </c>
      <c r="P28" s="47"/>
      <c r="Q28" s="47"/>
      <c r="R28" s="47"/>
      <c r="S28" s="47"/>
      <c r="T28" s="47"/>
      <c r="U28" s="47"/>
      <c r="V28" s="47"/>
      <c r="W28" s="47"/>
      <c r="X28" s="76"/>
      <c r="AA28" s="64"/>
      <c r="AB28" s="47"/>
      <c r="AC28" s="47"/>
      <c r="AD28" s="56" t="s">
        <v>138</v>
      </c>
      <c r="AE28" s="87" cm="1">
        <f t="array" ref="AE28">SUM(Datos!$U$3:$U$368*(MONTH(Datos!$B$3:$B$368)=$E$2)*(YEAR(Datos!$B$3:$B$368)=$C$1))</f>
        <v>0</v>
      </c>
      <c r="AF28" s="42">
        <f>$AE$28/$AF$24</f>
        <v>0</v>
      </c>
      <c r="AG28" s="42">
        <f>$AE$28/$AF$24</f>
        <v>0</v>
      </c>
      <c r="AH28" s="42">
        <f>$AE$28/$AF$24</f>
        <v>0</v>
      </c>
      <c r="AI28" s="42">
        <f>$AE$28/$AF$24</f>
        <v>0</v>
      </c>
      <c r="AJ28" s="42">
        <f>$AE$28/$AF$24</f>
        <v>0</v>
      </c>
      <c r="AK28" s="76"/>
    </row>
    <row r="29" spans="1:37" ht="13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80"/>
      <c r="K29" s="79"/>
      <c r="L29" s="47"/>
      <c r="M29" s="61" t="s">
        <v>173</v>
      </c>
      <c r="N29" s="42">
        <f t="shared" si="2"/>
        <v>0</v>
      </c>
      <c r="O29" s="88">
        <f>GETPIVOTDATA(""&amp;M29,Control!$A$7)</f>
        <v>0</v>
      </c>
      <c r="P29" s="47"/>
      <c r="Q29" s="47"/>
      <c r="R29" s="47"/>
      <c r="S29" s="47"/>
      <c r="T29" s="47"/>
      <c r="U29" s="47"/>
      <c r="V29" s="47"/>
      <c r="W29" s="47"/>
      <c r="X29" s="76"/>
      <c r="AA29" s="64"/>
      <c r="AB29" s="47"/>
      <c r="AC29" s="47"/>
      <c r="AD29" s="56" t="s">
        <v>139</v>
      </c>
      <c r="AE29" s="87" cm="1">
        <f t="array" ref="AE29">SUM(Datos!$V$3:$V$368*(MONTH(Datos!$B$3:$B$368)=$E$2)*(YEAR(Datos!$B$3:$B$368)=$C$1))</f>
        <v>0</v>
      </c>
      <c r="AF29" s="42">
        <f>$AE$29/$AF$24</f>
        <v>0</v>
      </c>
      <c r="AG29" s="42">
        <f>$AE$29/$AF$24</f>
        <v>0</v>
      </c>
      <c r="AH29" s="42">
        <f>$AE$29/$AF$24</f>
        <v>0</v>
      </c>
      <c r="AI29" s="42">
        <f>$AE$29/$AF$24</f>
        <v>0</v>
      </c>
      <c r="AJ29" s="42">
        <f>$AE$29/$AF$24</f>
        <v>0</v>
      </c>
      <c r="AK29" s="76"/>
    </row>
    <row r="30" spans="1:37" ht="13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80"/>
      <c r="K30" s="79"/>
      <c r="L30" s="47"/>
      <c r="M30" s="61" t="s">
        <v>176</v>
      </c>
      <c r="N30" s="42">
        <f t="shared" si="2"/>
        <v>0</v>
      </c>
      <c r="O30" s="88" cm="1">
        <f t="array" ref="O30">SUM(O27:O29+O25)</f>
        <v>0</v>
      </c>
      <c r="P30" s="47"/>
      <c r="Q30" s="47"/>
      <c r="R30" s="47"/>
      <c r="S30" s="47"/>
      <c r="T30" s="47"/>
      <c r="U30" s="47"/>
      <c r="V30" s="47"/>
      <c r="W30" s="47"/>
      <c r="X30" s="76"/>
      <c r="AA30" s="64"/>
      <c r="AB30" s="47"/>
      <c r="AC30" s="47"/>
      <c r="AD30" s="56" t="s">
        <v>173</v>
      </c>
      <c r="AE30" s="87" cm="1">
        <f t="array" ref="AE30">SUM(Datos!$W$3:$W$368*(MONTH(Datos!$B$3:$B$368)=$E$2)*(YEAR(Datos!$B$3:$B$368)=$C$1))</f>
        <v>0</v>
      </c>
      <c r="AF30" s="42">
        <f>$AE$30/$AF$24</f>
        <v>0</v>
      </c>
      <c r="AG30" s="42">
        <f>$AE$30/$AF$24</f>
        <v>0</v>
      </c>
      <c r="AH30" s="42">
        <f>$AE$30/$AF$24</f>
        <v>0</v>
      </c>
      <c r="AI30" s="42">
        <f>$AE$30/$AF$24</f>
        <v>0</v>
      </c>
      <c r="AJ30" s="42">
        <f>$AE$30/$AF$24</f>
        <v>0</v>
      </c>
      <c r="AK30" s="76"/>
    </row>
    <row r="31" spans="1:37" ht="13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80"/>
      <c r="K31" s="79"/>
      <c r="L31" s="47"/>
      <c r="M31" s="58" t="s">
        <v>174</v>
      </c>
      <c r="N31" s="59">
        <f>SUM(N24:N29)</f>
        <v>0.80952380952380953</v>
      </c>
      <c r="O31" s="89">
        <f>SUM(O24:O29)</f>
        <v>1700</v>
      </c>
      <c r="P31" s="74"/>
      <c r="Q31" s="121" t="s">
        <v>187</v>
      </c>
      <c r="R31" s="121"/>
      <c r="S31" s="47"/>
      <c r="T31" s="47"/>
      <c r="U31" s="47"/>
      <c r="V31" s="47"/>
      <c r="W31" s="47"/>
      <c r="X31" s="76"/>
      <c r="AA31" s="64"/>
      <c r="AB31" s="47"/>
      <c r="AC31" s="47"/>
      <c r="AD31" s="47"/>
      <c r="AE31" s="47"/>
      <c r="AF31" s="62">
        <f>SUM(AF25:AF30)</f>
        <v>6.4838709677419351</v>
      </c>
      <c r="AG31" s="62">
        <f>SUM(AG25:AG30)</f>
        <v>6.4838709677419351</v>
      </c>
      <c r="AH31" s="62">
        <f>SUM(AH25:AH30)</f>
        <v>6.4838709677419351</v>
      </c>
      <c r="AI31" s="62">
        <f>SUM(AI25:AI30)</f>
        <v>6.4838709677419351</v>
      </c>
      <c r="AJ31" s="62">
        <f>SUM(AJ25:AJ30)</f>
        <v>6.4838709677419351</v>
      </c>
      <c r="AK31" s="76"/>
    </row>
    <row r="32" spans="1:37" ht="13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80"/>
      <c r="K32" s="79"/>
      <c r="L32" s="94" t="s">
        <v>190</v>
      </c>
      <c r="M32" s="61" t="s">
        <v>188</v>
      </c>
      <c r="N32" s="62">
        <f>O32/($O$31+$O$44)</f>
        <v>0.16666666666666666</v>
      </c>
      <c r="O32" s="88">
        <f>GETPIVOTDATA(""&amp;M32,Control!$A$7)</f>
        <v>350</v>
      </c>
      <c r="P32" s="74"/>
      <c r="Q32" s="121"/>
      <c r="R32" s="121"/>
      <c r="S32" s="47"/>
      <c r="T32" s="47"/>
      <c r="U32" s="47"/>
      <c r="V32" s="47"/>
      <c r="W32" s="47"/>
      <c r="X32" s="76"/>
      <c r="AA32" s="64"/>
      <c r="AB32" s="47"/>
      <c r="AC32" s="47"/>
      <c r="AD32" s="47"/>
      <c r="AE32" s="47"/>
      <c r="AF32" s="47"/>
      <c r="AG32" s="47"/>
      <c r="AH32" s="47"/>
      <c r="AI32" s="47"/>
      <c r="AJ32" s="47"/>
      <c r="AK32" s="76"/>
    </row>
    <row r="33" spans="1:37" ht="13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80"/>
      <c r="K33" s="79"/>
      <c r="L33" s="47"/>
      <c r="M33" s="61" t="s">
        <v>126</v>
      </c>
      <c r="N33" s="62">
        <f t="shared" ref="N33:N42" si="4">O33/($O$31+$O$44)</f>
        <v>0</v>
      </c>
      <c r="O33" s="88">
        <f>GETPIVOTDATA(""&amp;M33,Control!$A$7)</f>
        <v>0</v>
      </c>
      <c r="P33" s="74"/>
      <c r="Q33" s="98" t="s">
        <v>210</v>
      </c>
      <c r="R33" s="87">
        <f>$O$32</f>
        <v>350</v>
      </c>
      <c r="S33" s="47"/>
      <c r="T33" s="47"/>
      <c r="U33" s="47"/>
      <c r="V33" s="47"/>
      <c r="W33" s="47"/>
      <c r="X33" s="76"/>
      <c r="AA33" s="64"/>
      <c r="AB33" s="47"/>
      <c r="AC33" s="47"/>
      <c r="AD33" s="47"/>
      <c r="AE33" s="47"/>
      <c r="AF33" s="47"/>
      <c r="AG33" s="47"/>
      <c r="AH33" s="47"/>
      <c r="AI33" s="47"/>
      <c r="AJ33" s="47"/>
      <c r="AK33" s="76"/>
    </row>
    <row r="34" spans="1:37" ht="13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80"/>
      <c r="K34" s="79"/>
      <c r="L34" s="47"/>
      <c r="M34" s="61" t="s">
        <v>26</v>
      </c>
      <c r="N34" s="62">
        <f t="shared" si="4"/>
        <v>4.7619047619047623E-3</v>
      </c>
      <c r="O34" s="88">
        <f>GETPIVOTDATA(""&amp;M34,Control!$A$7)</f>
        <v>10</v>
      </c>
      <c r="P34" s="74"/>
      <c r="Q34" s="98" t="s">
        <v>128</v>
      </c>
      <c r="R34" s="87">
        <f>$O$36</f>
        <v>0</v>
      </c>
      <c r="S34" s="47"/>
      <c r="T34" s="47"/>
      <c r="U34" s="47"/>
      <c r="V34" s="47"/>
      <c r="W34" s="47"/>
      <c r="X34" s="76"/>
      <c r="AA34" s="64"/>
      <c r="AB34" s="47"/>
      <c r="AC34" s="47"/>
      <c r="AD34" s="47"/>
      <c r="AE34" s="47"/>
      <c r="AF34" s="47"/>
      <c r="AG34" s="47"/>
      <c r="AH34" s="47"/>
      <c r="AI34" s="47"/>
      <c r="AJ34" s="47"/>
      <c r="AK34" s="76"/>
    </row>
    <row r="35" spans="1:37" ht="13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80"/>
      <c r="K35" s="79"/>
      <c r="L35" s="47"/>
      <c r="M35" s="61" t="s">
        <v>127</v>
      </c>
      <c r="N35" s="62"/>
      <c r="O35" s="88">
        <f>GETPIVOTDATA(""&amp;M35,Control!$A$7)</f>
        <v>0</v>
      </c>
      <c r="P35" s="74"/>
      <c r="Q35" s="98" t="s">
        <v>189</v>
      </c>
      <c r="R35" s="87">
        <f>O38+O41+O39</f>
        <v>0</v>
      </c>
      <c r="S35" s="47"/>
      <c r="T35" s="47"/>
      <c r="U35" s="47"/>
      <c r="V35" s="47"/>
      <c r="W35" s="47"/>
      <c r="X35" s="76"/>
      <c r="AA35" s="64"/>
      <c r="AB35" s="47"/>
      <c r="AC35" s="47"/>
      <c r="AD35" s="47"/>
      <c r="AE35" s="47"/>
      <c r="AF35" s="47"/>
      <c r="AG35" s="47"/>
      <c r="AH35" s="47"/>
      <c r="AI35" s="47"/>
      <c r="AJ35" s="47"/>
      <c r="AK35" s="76"/>
    </row>
    <row r="36" spans="1:37" ht="13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80"/>
      <c r="K36" s="79"/>
      <c r="L36" s="47"/>
      <c r="M36" s="61" t="s">
        <v>128</v>
      </c>
      <c r="N36" s="62">
        <f t="shared" si="4"/>
        <v>0</v>
      </c>
      <c r="O36" s="88">
        <f>GETPIVOTDATA(""&amp;M36,Control!$A$7)</f>
        <v>0</v>
      </c>
      <c r="P36" s="74"/>
      <c r="Q36" s="98" t="s">
        <v>20</v>
      </c>
      <c r="R36" s="87">
        <f>O42+O40+O34</f>
        <v>50</v>
      </c>
      <c r="S36" s="47"/>
      <c r="T36" s="47"/>
      <c r="U36" s="47"/>
      <c r="V36" s="47"/>
      <c r="W36" s="47"/>
      <c r="X36" s="76"/>
      <c r="AA36" s="64"/>
      <c r="AB36" s="47"/>
      <c r="AC36" s="47"/>
      <c r="AD36" s="47"/>
      <c r="AE36" s="47"/>
      <c r="AF36" s="47"/>
      <c r="AG36" s="47"/>
      <c r="AH36" s="47"/>
      <c r="AI36" s="47"/>
      <c r="AJ36" s="47"/>
      <c r="AK36" s="76"/>
    </row>
    <row r="37" spans="1:37" ht="13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80"/>
      <c r="K37" s="79"/>
      <c r="L37" s="47"/>
      <c r="M37" s="61" t="s">
        <v>129</v>
      </c>
      <c r="N37" s="62">
        <f t="shared" si="4"/>
        <v>0</v>
      </c>
      <c r="O37" s="88">
        <f>GETPIVOTDATA(""&amp;M37,Control!$A$7)</f>
        <v>0</v>
      </c>
      <c r="P37" s="74"/>
      <c r="Q37" s="75"/>
      <c r="R37" s="47"/>
      <c r="S37" s="47"/>
      <c r="T37" s="47"/>
      <c r="U37" s="47"/>
      <c r="V37" s="47"/>
      <c r="W37" s="47"/>
      <c r="X37" s="76"/>
      <c r="AA37" s="64"/>
      <c r="AB37" s="47"/>
      <c r="AC37" s="47"/>
      <c r="AD37" s="47"/>
      <c r="AE37" s="47"/>
      <c r="AF37" s="47"/>
      <c r="AG37" s="47"/>
      <c r="AH37" s="47"/>
      <c r="AI37" s="47"/>
      <c r="AJ37" s="47"/>
      <c r="AK37" s="76"/>
    </row>
    <row r="38" spans="1:37" ht="13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80"/>
      <c r="K38" s="79"/>
      <c r="L38" s="47"/>
      <c r="M38" s="63" t="s">
        <v>130</v>
      </c>
      <c r="N38" s="62">
        <f t="shared" si="4"/>
        <v>0</v>
      </c>
      <c r="O38" s="88">
        <f>GETPIVOTDATA(""&amp;M38,Control!$A$7)</f>
        <v>0</v>
      </c>
      <c r="P38" s="74"/>
      <c r="Q38" s="75"/>
      <c r="R38" s="47"/>
      <c r="S38" s="47"/>
      <c r="T38" s="47"/>
      <c r="U38" s="47"/>
      <c r="V38" s="47"/>
      <c r="W38" s="47"/>
      <c r="X38" s="76"/>
      <c r="AA38" s="64"/>
      <c r="AB38" s="47"/>
      <c r="AC38" s="47"/>
      <c r="AD38" s="47"/>
      <c r="AE38" s="47"/>
      <c r="AF38" s="47"/>
      <c r="AG38" s="47"/>
      <c r="AH38" s="47"/>
      <c r="AI38" s="47"/>
      <c r="AJ38" s="47"/>
      <c r="AK38" s="76"/>
    </row>
    <row r="39" spans="1:37" ht="13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80"/>
      <c r="K39" s="79"/>
      <c r="L39" s="47"/>
      <c r="M39" s="63" t="s">
        <v>185</v>
      </c>
      <c r="N39" s="62"/>
      <c r="O39" s="88">
        <f>GETPIVOTDATA(""&amp;M39,Control!$A$7)</f>
        <v>0</v>
      </c>
      <c r="P39" s="74"/>
      <c r="Q39" s="75"/>
      <c r="R39" s="47"/>
      <c r="S39" s="47"/>
      <c r="T39" s="47"/>
      <c r="U39" s="47"/>
      <c r="V39" s="47"/>
      <c r="W39" s="47"/>
      <c r="X39" s="76"/>
      <c r="AA39" s="64"/>
      <c r="AB39" s="47"/>
      <c r="AC39" s="47"/>
      <c r="AD39" s="47"/>
      <c r="AE39" s="47"/>
      <c r="AF39" s="47"/>
      <c r="AG39" s="47"/>
      <c r="AH39" s="47"/>
      <c r="AI39" s="47"/>
      <c r="AJ39" s="47"/>
      <c r="AK39" s="76"/>
    </row>
    <row r="40" spans="1:37" ht="13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80"/>
      <c r="K40" s="79"/>
      <c r="L40" s="47"/>
      <c r="M40" s="61" t="s">
        <v>132</v>
      </c>
      <c r="N40" s="62">
        <f t="shared" si="4"/>
        <v>1.9047619047619049E-2</v>
      </c>
      <c r="O40" s="88">
        <f>GETPIVOTDATA(""&amp;M40,Control!$A$7)</f>
        <v>40</v>
      </c>
      <c r="P40" s="74"/>
      <c r="Q40" s="75"/>
      <c r="R40" s="47"/>
      <c r="S40" s="47"/>
      <c r="T40" s="47"/>
      <c r="U40" s="47"/>
      <c r="V40" s="47"/>
      <c r="W40" s="47"/>
      <c r="X40" s="76"/>
      <c r="AA40" s="64"/>
      <c r="AB40" s="47"/>
      <c r="AC40" s="47"/>
      <c r="AD40" s="47"/>
      <c r="AE40" s="47"/>
      <c r="AF40" s="47"/>
      <c r="AG40" s="47"/>
      <c r="AH40" s="47"/>
      <c r="AI40" s="47"/>
      <c r="AJ40" s="47"/>
      <c r="AK40" s="76"/>
    </row>
    <row r="41" spans="1:37" ht="13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80"/>
      <c r="K41" s="79"/>
      <c r="L41" s="47"/>
      <c r="M41" s="61" t="s">
        <v>24</v>
      </c>
      <c r="N41" s="62">
        <f t="shared" si="4"/>
        <v>0</v>
      </c>
      <c r="O41" s="88">
        <f>GETPIVOTDATA(""&amp;M41,Control!$A$7)</f>
        <v>0</v>
      </c>
      <c r="P41" s="74"/>
      <c r="Q41" s="75"/>
      <c r="R41" s="47"/>
      <c r="S41" s="47"/>
      <c r="T41" s="47"/>
      <c r="U41" s="47"/>
      <c r="V41" s="47"/>
      <c r="W41" s="47"/>
      <c r="X41" s="76"/>
      <c r="AA41" s="64"/>
      <c r="AB41" s="47"/>
      <c r="AC41" s="47"/>
      <c r="AD41" s="47"/>
      <c r="AE41" s="47"/>
      <c r="AF41" s="47"/>
      <c r="AG41" s="47"/>
      <c r="AH41" s="47"/>
      <c r="AI41" s="47"/>
      <c r="AJ41" s="47"/>
      <c r="AK41" s="76"/>
    </row>
    <row r="42" spans="1:37" ht="13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80"/>
      <c r="K42" s="79"/>
      <c r="L42" s="47"/>
      <c r="M42" s="61" t="s">
        <v>20</v>
      </c>
      <c r="N42" s="62">
        <f t="shared" si="4"/>
        <v>0</v>
      </c>
      <c r="O42" s="88">
        <f>GETPIVOTDATA(""&amp;M42,Control!$A$7)</f>
        <v>0</v>
      </c>
      <c r="P42" s="74"/>
      <c r="Q42" s="75"/>
      <c r="R42" s="47"/>
      <c r="S42" s="47"/>
      <c r="T42" s="47"/>
      <c r="U42" s="47"/>
      <c r="V42" s="47"/>
      <c r="W42" s="47"/>
      <c r="X42" s="76"/>
      <c r="AA42" s="64"/>
      <c r="AB42" s="47"/>
      <c r="AC42" s="47"/>
      <c r="AD42" s="47"/>
      <c r="AE42" s="47"/>
      <c r="AF42" s="47"/>
      <c r="AG42" s="47"/>
      <c r="AH42" s="47"/>
      <c r="AI42" s="47"/>
      <c r="AJ42" s="47"/>
      <c r="AK42" s="76"/>
    </row>
    <row r="43" spans="1:37" ht="13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80"/>
      <c r="K43" s="79"/>
      <c r="L43" s="47"/>
      <c r="M43" s="61" t="s">
        <v>177</v>
      </c>
      <c r="N43" s="62">
        <f>O43/(O44+O31)</f>
        <v>4.7619047619047616E-2</v>
      </c>
      <c r="O43" s="88" cm="1">
        <f t="array" ref="O43">SUM(O33+O34+O37:O42)</f>
        <v>100</v>
      </c>
      <c r="P43" s="74"/>
      <c r="Q43" s="75"/>
      <c r="R43" s="47"/>
      <c r="S43" s="47"/>
      <c r="T43" s="47"/>
      <c r="U43" s="47"/>
      <c r="V43" s="47"/>
      <c r="W43" s="47"/>
      <c r="X43" s="76"/>
      <c r="AA43" s="64"/>
      <c r="AB43" s="47"/>
      <c r="AC43" s="47"/>
      <c r="AD43" s="47"/>
      <c r="AE43" s="47"/>
      <c r="AF43" s="47"/>
      <c r="AG43" s="47"/>
      <c r="AH43" s="47"/>
      <c r="AI43" s="47"/>
      <c r="AJ43" s="47"/>
      <c r="AK43" s="76"/>
    </row>
    <row r="44" spans="1:37" ht="13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80"/>
      <c r="K44" s="79"/>
      <c r="L44" s="47"/>
      <c r="M44" s="60" t="s">
        <v>175</v>
      </c>
      <c r="N44" s="59">
        <f>SUM(N32:N42)</f>
        <v>0.19047619047619047</v>
      </c>
      <c r="O44" s="89">
        <f>SUM(O32:O42)</f>
        <v>400</v>
      </c>
      <c r="P44" s="47"/>
      <c r="Q44" s="47"/>
      <c r="R44" s="47"/>
      <c r="S44" s="47"/>
      <c r="T44" s="47"/>
      <c r="U44" s="47"/>
      <c r="V44" s="47"/>
      <c r="W44" s="47"/>
      <c r="X44" s="76"/>
      <c r="AA44" s="64"/>
      <c r="AB44" s="47"/>
      <c r="AC44" s="47"/>
      <c r="AD44" s="47"/>
      <c r="AE44" s="47"/>
      <c r="AF44" s="47"/>
      <c r="AG44" s="47"/>
      <c r="AH44" s="47"/>
      <c r="AI44" s="47"/>
      <c r="AJ44" s="47"/>
      <c r="AK44" s="76"/>
    </row>
    <row r="45" spans="1:37" ht="13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80"/>
      <c r="K45" s="79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76"/>
      <c r="AA45" s="64"/>
      <c r="AB45" s="47"/>
      <c r="AC45" s="47"/>
      <c r="AD45" s="47"/>
      <c r="AE45" s="47"/>
      <c r="AF45" s="47"/>
      <c r="AG45" s="47"/>
      <c r="AH45" s="47"/>
      <c r="AI45" s="47"/>
      <c r="AJ45" s="47"/>
      <c r="AK45" s="76"/>
    </row>
    <row r="46" spans="1:37" ht="13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81"/>
      <c r="K46" s="82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77"/>
      <c r="AA46" s="66"/>
      <c r="AB46" s="55"/>
      <c r="AC46" s="55"/>
      <c r="AD46" s="55"/>
      <c r="AE46" s="55"/>
      <c r="AF46" s="55"/>
      <c r="AG46" s="55"/>
      <c r="AH46" s="55"/>
      <c r="AI46" s="55"/>
      <c r="AJ46" s="55"/>
      <c r="AK46" s="77"/>
    </row>
    <row r="47" spans="1:37" ht="13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37" ht="13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44" ht="13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44" ht="13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44" ht="13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44" ht="13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44" ht="13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AA53" s="111" t="s">
        <v>192</v>
      </c>
      <c r="AB53" s="112"/>
      <c r="AC53" s="54"/>
      <c r="AD53" s="54"/>
      <c r="AE53" s="54"/>
      <c r="AF53" s="105" t="s">
        <v>197</v>
      </c>
      <c r="AG53" s="106"/>
      <c r="AH53" s="106"/>
      <c r="AI53" s="99"/>
      <c r="AJ53" s="54"/>
      <c r="AK53" s="99"/>
      <c r="AL53" s="99"/>
      <c r="AM53" s="99"/>
      <c r="AN53" s="99"/>
      <c r="AO53" s="99" t="s">
        <v>209</v>
      </c>
      <c r="AP53" s="54"/>
      <c r="AQ53" s="54"/>
      <c r="AR53" s="78"/>
    </row>
    <row r="54" spans="1:44" ht="13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Z54" s="12"/>
      <c r="AA54" s="113"/>
      <c r="AB54" s="114"/>
      <c r="AC54" s="187"/>
      <c r="AD54" s="187"/>
      <c r="AE54" s="188"/>
      <c r="AF54" s="56" t="s">
        <v>193</v>
      </c>
      <c r="AG54" s="56" t="s">
        <v>194</v>
      </c>
      <c r="AH54" s="56" t="s">
        <v>195</v>
      </c>
      <c r="AI54" s="189"/>
      <c r="AJ54" s="189"/>
      <c r="AK54" s="56" t="s">
        <v>199</v>
      </c>
      <c r="AL54" s="56" t="s">
        <v>201</v>
      </c>
      <c r="AM54" s="56" t="s">
        <v>200</v>
      </c>
      <c r="AN54" s="56" t="s">
        <v>202</v>
      </c>
      <c r="AO54" s="56" t="s">
        <v>206</v>
      </c>
      <c r="AP54" s="56" t="s">
        <v>207</v>
      </c>
      <c r="AQ54" s="56" t="s">
        <v>208</v>
      </c>
      <c r="AR54" s="76"/>
    </row>
    <row r="55" spans="1:44" ht="13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47"/>
      <c r="M55" s="79"/>
      <c r="N55" s="47"/>
      <c r="O55" s="115" t="s">
        <v>161</v>
      </c>
      <c r="P55" s="108" t="s">
        <v>217</v>
      </c>
      <c r="Q55" s="108" t="s">
        <v>218</v>
      </c>
      <c r="R55" s="109" t="s">
        <v>179</v>
      </c>
      <c r="S55" s="47"/>
      <c r="T55" s="47"/>
      <c r="U55" s="107"/>
      <c r="V55" s="107"/>
      <c r="W55" s="47"/>
      <c r="X55" s="47"/>
      <c r="Z55" s="71"/>
      <c r="AA55" s="64"/>
      <c r="AB55" s="189"/>
      <c r="AC55" s="187"/>
      <c r="AD55" s="187"/>
      <c r="AE55" s="41" t="s">
        <v>112</v>
      </c>
      <c r="AF55" s="93">
        <v>416.67</v>
      </c>
      <c r="AG55" s="93">
        <v>833.34</v>
      </c>
      <c r="AH55" s="87">
        <v>1250</v>
      </c>
      <c r="AI55" s="189"/>
      <c r="AJ55" s="91" t="s">
        <v>28</v>
      </c>
      <c r="AK55" s="100">
        <f>INDEX(Datos!AC4:AC369, MATCH(DATE($C$1,$E$2,MAX($O$57:$O$87)), Datos!B4:B369, 0))</f>
        <v>300</v>
      </c>
      <c r="AL55" s="93">
        <f>INDEX(Datos!Z3:Z368, MATCH(DATE($C$1,$E$2,MAX($O$57:$O$87)), Datos!$B$4:$B$369, 0))</f>
        <v>356.17400000000021</v>
      </c>
      <c r="AM55" s="93">
        <f>INDEX(Datos!AA3:AA368, MATCH(DATE($C$1,$E$2,MAX($O$57:$O$87)), Datos!$B$4:$B$369, 0))</f>
        <v>712.32875999999976</v>
      </c>
      <c r="AN55" s="93">
        <f>INDEX(Datos!AB3:AB368, MATCH(DATE($C$1,$E$2,MAX($O$57:$O$87)), Datos!$B$4:$B$369, 0))</f>
        <v>1068.4931400000007</v>
      </c>
      <c r="AO55" s="42">
        <f>AK55/AL55</f>
        <v>0.8422849506140252</v>
      </c>
      <c r="AP55" s="42">
        <f>AK55/AM55</f>
        <v>0.42115385036538477</v>
      </c>
      <c r="AQ55" s="42">
        <f>AK55/AN55</f>
        <v>0.28076923357692291</v>
      </c>
      <c r="AR55" s="76"/>
    </row>
    <row r="56" spans="1:44" ht="13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71"/>
      <c r="L56" s="47"/>
      <c r="M56" s="83"/>
      <c r="N56" s="47"/>
      <c r="O56" s="116"/>
      <c r="P56" s="108"/>
      <c r="Q56" s="108"/>
      <c r="R56" s="110"/>
      <c r="S56" s="47"/>
      <c r="T56" s="79"/>
      <c r="U56" s="107"/>
      <c r="V56" s="107"/>
      <c r="W56" s="47"/>
      <c r="X56" s="47"/>
      <c r="Z56" s="72"/>
      <c r="AA56" s="64"/>
      <c r="AB56" s="96" t="s">
        <v>196</v>
      </c>
      <c r="AC56" s="189"/>
      <c r="AD56" s="189"/>
      <c r="AE56" s="41" t="s">
        <v>115</v>
      </c>
      <c r="AF56" s="93">
        <f>AF55+416.67</f>
        <v>833.34</v>
      </c>
      <c r="AG56" s="93">
        <f>AG55+833.34</f>
        <v>1666.68</v>
      </c>
      <c r="AH56" s="87">
        <f>AH55+1250</f>
        <v>2500</v>
      </c>
      <c r="AI56" s="189"/>
      <c r="AJ56" s="99"/>
      <c r="AK56" s="93">
        <f>INDEX(Datos!AC5:AC370, MATCH(DATE($C$1,$E$2,MAX($O$57:$O$87)), Datos!B5:B370, 0))</f>
        <v>300</v>
      </c>
      <c r="AL56" s="188"/>
      <c r="AM56" s="188"/>
      <c r="AN56" s="188"/>
      <c r="AO56" s="62">
        <f>1-AO55</f>
        <v>0.1577150493859748</v>
      </c>
      <c r="AP56" s="62">
        <f t="shared" ref="AP56:AQ56" si="5">1-AP55</f>
        <v>0.57884614963461523</v>
      </c>
      <c r="AQ56" s="62">
        <f t="shared" si="5"/>
        <v>0.71923076642307704</v>
      </c>
      <c r="AR56" s="76"/>
    </row>
    <row r="57" spans="1:44" ht="13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72"/>
      <c r="L57" s="47"/>
      <c r="M57" s="41" t="s">
        <v>112</v>
      </c>
      <c r="N57" s="40">
        <f>DAY(EOMONTH(DATE($C$1,O57,1),0))</f>
        <v>31</v>
      </c>
      <c r="O57" s="40">
        <v>1</v>
      </c>
      <c r="P57" s="40" t="e">
        <f>IFERROR(GETPIVOTDATA(""&amp;$P$2,[2]Control!$A$7,""&amp;$H$25,O57)+GETPIVOTDATA(""&amp;$P$3,[2]Control!$A$7,""&amp;$H$25,O57)+GETPIVOTDATA(""&amp;$P$4,[2]Control!$A$7,""&amp;$H$25,O57),NA())</f>
        <v>#N/A</v>
      </c>
      <c r="Q57" s="40" t="e">
        <f t="array" ref="Q57">IFERROR(GETPIVOTDATA(""&amp;$P$5,[2]Control!$A$7,""&amp;$H$25,O57)+GETPIVOTDATA(""&amp;$P$6,[2]Control!$A$7,""&amp;$H$25,O57)+GETPIVOTDATA(""&amp;$P$7,[2]Control!$A$7,""&amp;$H$25,O57),NA())</f>
        <v>#N/A</v>
      </c>
      <c r="R57" s="40">
        <f t="array" ref="R57">SUM([2]Data!$D$2:$F$367*(--([2]Data!$A$2:$A$367=DATE([2]Processing!$C$1,[2]Processing!$E$1,[2]Processing!M55))))</f>
        <v>951</v>
      </c>
      <c r="S57" s="47"/>
      <c r="T57" s="47"/>
      <c r="U57" s="47"/>
      <c r="V57" s="47"/>
      <c r="W57" s="47"/>
      <c r="X57" s="47"/>
      <c r="Z57" s="72"/>
      <c r="AA57" s="64"/>
      <c r="AB57" s="56" t="s">
        <v>193</v>
      </c>
      <c r="AC57" s="87">
        <v>5000</v>
      </c>
      <c r="AD57" s="189"/>
      <c r="AE57" s="41" t="s">
        <v>116</v>
      </c>
      <c r="AF57" s="93">
        <f t="shared" ref="AF57:AF65" si="6">AF56+416.67</f>
        <v>1250.01</v>
      </c>
      <c r="AG57" s="93">
        <f t="shared" ref="AG57:AG58" si="7">AG56+833.34</f>
        <v>2500.02</v>
      </c>
      <c r="AH57" s="87">
        <f t="shared" ref="AH57:AH66" si="8">AH56+1250</f>
        <v>3750</v>
      </c>
      <c r="AI57" s="189"/>
      <c r="AJ57" s="189"/>
      <c r="AK57" s="189"/>
      <c r="AL57" s="189"/>
      <c r="AM57" s="189"/>
      <c r="AN57" s="189"/>
      <c r="AO57" s="189"/>
      <c r="AP57" s="189"/>
      <c r="AQ57" s="189"/>
      <c r="AR57" s="76"/>
    </row>
    <row r="58" spans="1:44" ht="13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72"/>
      <c r="L58" s="47"/>
      <c r="M58" s="41" t="s">
        <v>115</v>
      </c>
      <c r="N58" s="40">
        <f t="shared" ref="N58:N68" si="9">DAY(EOMONTH(DATE($C$1,O58,1),0))</f>
        <v>29</v>
      </c>
      <c r="O58" s="40">
        <v>2</v>
      </c>
      <c r="P58" s="40" t="e">
        <f>IFERROR(GETPIVOTDATA(""&amp;$P$2,[2]Control!$A$7,""&amp;$H$25,O58)+GETPIVOTDATA(""&amp;$P$3,[2]Control!$A$7,""&amp;$H$25,O58)+GETPIVOTDATA(""&amp;$P$4,[2]Control!$A$7,""&amp;$H$25,O58),NA())</f>
        <v>#N/A</v>
      </c>
      <c r="Q58" s="40" t="e">
        <f t="array" ref="Q58">IFERROR(GETPIVOTDATA(""&amp;$P$5,[2]Control!$A$7,""&amp;$H$25,O58)+GETPIVOTDATA(""&amp;$P$6,[2]Control!$A$7,""&amp;$H$25,O58)+GETPIVOTDATA(""&amp;$P$7,[2]Control!$A$7,""&amp;$H$25,O58),NA())</f>
        <v>#N/A</v>
      </c>
      <c r="R58" s="40" t="e">
        <f t="array" ref="R58">SUM([2]Data!$D$2:$F$367*(--([2]Data!$A$2:$A$367=DATE([2]Processing!$C$1,[2]Processing!$E$1,[2]Processing!M56))))</f>
        <v>#VALUE!</v>
      </c>
      <c r="S58" s="47"/>
      <c r="T58" s="47"/>
      <c r="U58" s="47"/>
      <c r="V58" s="47"/>
      <c r="W58" s="47"/>
      <c r="X58" s="47"/>
      <c r="Z58" s="72"/>
      <c r="AA58" s="64"/>
      <c r="AB58" s="56" t="s">
        <v>194</v>
      </c>
      <c r="AC58" s="87">
        <v>10000</v>
      </c>
      <c r="AD58" s="189"/>
      <c r="AE58" s="41" t="s">
        <v>117</v>
      </c>
      <c r="AF58" s="93">
        <f t="shared" si="6"/>
        <v>1666.68</v>
      </c>
      <c r="AG58" s="93">
        <f t="shared" si="7"/>
        <v>3333.36</v>
      </c>
      <c r="AH58" s="87">
        <f t="shared" si="8"/>
        <v>5000</v>
      </c>
      <c r="AI58" s="189"/>
      <c r="AJ58" s="189"/>
      <c r="AK58" s="189"/>
      <c r="AL58" s="189"/>
      <c r="AM58" s="189"/>
      <c r="AN58" s="189"/>
      <c r="AO58" s="189"/>
      <c r="AP58" s="189"/>
      <c r="AQ58" s="189"/>
      <c r="AR58" s="76"/>
    </row>
    <row r="59" spans="1:44" ht="13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72"/>
      <c r="L59" s="47"/>
      <c r="M59" s="41" t="s">
        <v>116</v>
      </c>
      <c r="N59" s="40">
        <f t="shared" si="9"/>
        <v>31</v>
      </c>
      <c r="O59" s="40">
        <v>3</v>
      </c>
      <c r="P59" s="40" t="e">
        <f t="array" ref="P59">IFERROR(GETPIVOTDATA(""&amp;$P$2,[2]Control!$A$7,""&amp;$H$25,O59)+GETPIVOTDATA(""&amp;$P$3,[2]Control!$A$7,""&amp;$H$25,O59)+GETPIVOTDATA(""&amp;$P$4,[2]Control!$A$7,""&amp;$H$25,O59),NA())</f>
        <v>#N/A</v>
      </c>
      <c r="Q59" s="40" t="e">
        <f t="array" ref="Q59">IFERROR(GETPIVOTDATA(""&amp;$P$5,[2]Control!$A$7,""&amp;$H$25,O59)+GETPIVOTDATA(""&amp;$P$6,[2]Control!$A$7,""&amp;$H$25,O59)+GETPIVOTDATA(""&amp;$P$7,[2]Control!$A$7,""&amp;$H$25,O59),NA())</f>
        <v>#N/A</v>
      </c>
      <c r="R59" s="40">
        <f t="array" ref="R59">SUM([2]Data!$D$2:$F$367*(--([2]Data!$A$2:$A$367=DATE([2]Processing!$C$1,[2]Processing!$E$1,[2]Processing!M57))))</f>
        <v>1131</v>
      </c>
      <c r="S59" s="47"/>
      <c r="T59" s="47"/>
      <c r="U59" s="47"/>
      <c r="V59" s="47"/>
      <c r="W59" s="47"/>
      <c r="X59" s="47"/>
      <c r="Z59" s="72"/>
      <c r="AA59" s="64"/>
      <c r="AB59" s="56" t="s">
        <v>195</v>
      </c>
      <c r="AC59" s="87">
        <v>15000</v>
      </c>
      <c r="AD59" s="189"/>
      <c r="AE59" s="41" t="s">
        <v>118</v>
      </c>
      <c r="AF59" s="93">
        <f t="shared" si="6"/>
        <v>2083.35</v>
      </c>
      <c r="AG59" s="93">
        <f t="shared" ref="AG59:AG66" si="10">AG58+833.33</f>
        <v>4166.6900000000005</v>
      </c>
      <c r="AH59" s="87">
        <f t="shared" si="8"/>
        <v>6250</v>
      </c>
      <c r="AI59" s="189"/>
      <c r="AJ59" s="189"/>
      <c r="AK59" s="189"/>
      <c r="AL59" s="189"/>
      <c r="AM59" s="189"/>
      <c r="AN59" s="189"/>
      <c r="AO59" s="189"/>
      <c r="AP59" s="189"/>
      <c r="AQ59" s="189"/>
      <c r="AR59" s="76"/>
    </row>
    <row r="60" spans="1:44" ht="13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72"/>
      <c r="L60" s="47"/>
      <c r="M60" s="41" t="s">
        <v>117</v>
      </c>
      <c r="N60" s="40">
        <f t="shared" si="9"/>
        <v>30</v>
      </c>
      <c r="O60" s="40">
        <v>4</v>
      </c>
      <c r="P60" s="40" t="e">
        <f t="array" ref="P60">IFERROR(GETPIVOTDATA(""&amp;$P$2,[2]Control!$A$7,""&amp;$H$25,O60)+GETPIVOTDATA(""&amp;$P$3,[2]Control!$A$7,""&amp;$H$25,O60)+GETPIVOTDATA(""&amp;$P$4,[2]Control!$A$7,""&amp;$H$25,O60),NA())</f>
        <v>#N/A</v>
      </c>
      <c r="Q60" s="40" t="e">
        <f t="array" ref="Q60">IFERROR(GETPIVOTDATA(""&amp;$P$5,[2]Control!$A$7,""&amp;$H$25,O60)+GETPIVOTDATA(""&amp;$P$6,[2]Control!$A$7,""&amp;$H$25,O60)+GETPIVOTDATA(""&amp;$P$7,[2]Control!$A$7,""&amp;$H$25,O60),NA())</f>
        <v>#N/A</v>
      </c>
      <c r="R60" s="40">
        <f t="array" ref="R60">SUM([2]Data!$D$2:$F$367*(--([2]Data!$A$2:$A$367=DATE([2]Processing!$C$1,[2]Processing!$E$1,[2]Processing!M58))))</f>
        <v>1131</v>
      </c>
      <c r="S60" s="47"/>
      <c r="T60" s="47"/>
      <c r="U60" s="47"/>
      <c r="V60" s="47"/>
      <c r="W60" s="47"/>
      <c r="X60" s="47"/>
      <c r="Z60" s="72"/>
      <c r="AA60" s="64"/>
      <c r="AB60" s="189"/>
      <c r="AC60" s="189"/>
      <c r="AD60" s="189"/>
      <c r="AE60" s="41" t="s">
        <v>119</v>
      </c>
      <c r="AF60" s="93">
        <f t="shared" si="6"/>
        <v>2500.02</v>
      </c>
      <c r="AG60" s="93">
        <f t="shared" si="10"/>
        <v>5000.0200000000004</v>
      </c>
      <c r="AH60" s="87">
        <f t="shared" si="8"/>
        <v>7500</v>
      </c>
      <c r="AI60" s="189"/>
      <c r="AJ60" s="189"/>
      <c r="AK60" s="189"/>
      <c r="AL60" s="189"/>
      <c r="AM60" s="189"/>
      <c r="AN60" s="189"/>
      <c r="AO60" s="189"/>
      <c r="AP60" s="189"/>
      <c r="AQ60" s="189"/>
      <c r="AR60" s="76"/>
    </row>
    <row r="61" spans="1:44" ht="13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72"/>
      <c r="L61" s="47"/>
      <c r="M61" s="41" t="s">
        <v>118</v>
      </c>
      <c r="N61" s="40">
        <f t="shared" si="9"/>
        <v>31</v>
      </c>
      <c r="O61" s="40">
        <v>5</v>
      </c>
      <c r="P61" s="40" t="e">
        <f t="array" ref="P61">IFERROR(GETPIVOTDATA(""&amp;$P$2,[2]Control!$A$7,""&amp;$H$25,O61)+GETPIVOTDATA(""&amp;$P$3,[2]Control!$A$7,""&amp;$H$25,O61)+GETPIVOTDATA(""&amp;$P$4,[2]Control!$A$7,""&amp;$H$25,O61),NA())</f>
        <v>#N/A</v>
      </c>
      <c r="Q61" s="40" t="e">
        <f t="array" ref="Q61">IFERROR(GETPIVOTDATA(""&amp;$P$5,[2]Control!$A$7,""&amp;$H$25,O61)+GETPIVOTDATA(""&amp;$P$6,[2]Control!$A$7,""&amp;$H$25,O61)+GETPIVOTDATA(""&amp;$P$7,[2]Control!$A$7,""&amp;$H$25,O61),NA())</f>
        <v>#N/A</v>
      </c>
      <c r="R61" s="40">
        <f t="array" ref="R61">SUM([2]Data!$D$2:$F$367*(--([2]Data!$A$2:$A$367=DATE([2]Processing!$C$1,[2]Processing!$E$1,[2]Processing!M59))))</f>
        <v>1131</v>
      </c>
      <c r="S61" s="47"/>
      <c r="T61" s="47"/>
      <c r="U61" s="47"/>
      <c r="V61" s="47"/>
      <c r="W61" s="47"/>
      <c r="X61" s="47"/>
      <c r="Z61" s="72"/>
      <c r="AA61" s="64"/>
      <c r="AB61" s="189"/>
      <c r="AC61" s="189"/>
      <c r="AD61" s="189"/>
      <c r="AE61" s="41" t="s">
        <v>120</v>
      </c>
      <c r="AF61" s="93">
        <f t="shared" si="6"/>
        <v>2916.69</v>
      </c>
      <c r="AG61" s="93">
        <f t="shared" si="10"/>
        <v>5833.35</v>
      </c>
      <c r="AH61" s="87">
        <f t="shared" si="8"/>
        <v>8750</v>
      </c>
      <c r="AI61" s="189"/>
      <c r="AJ61" s="189"/>
      <c r="AK61" s="189"/>
      <c r="AL61" s="189"/>
      <c r="AM61" s="189"/>
      <c r="AN61" s="189"/>
      <c r="AO61" s="189"/>
      <c r="AP61" s="189"/>
      <c r="AQ61" s="189"/>
      <c r="AR61" s="76"/>
    </row>
    <row r="62" spans="1:44" ht="13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72"/>
      <c r="L62" s="47"/>
      <c r="M62" s="41" t="s">
        <v>119</v>
      </c>
      <c r="N62" s="40">
        <f t="shared" si="9"/>
        <v>30</v>
      </c>
      <c r="O62" s="40">
        <v>6</v>
      </c>
      <c r="P62" s="40" t="e">
        <f t="array" ref="P62">IFERROR(GETPIVOTDATA(""&amp;$P$2,[2]Control!$A$7,""&amp;$H$25,O62)+GETPIVOTDATA(""&amp;$P$3,[2]Control!$A$7,""&amp;$H$25,O62)+GETPIVOTDATA(""&amp;$P$4,[2]Control!$A$7,""&amp;$H$25,O62),NA())</f>
        <v>#N/A</v>
      </c>
      <c r="Q62" s="40" t="e">
        <f t="array" ref="Q62">IFERROR(GETPIVOTDATA(""&amp;$P$5,[2]Control!$A$7,""&amp;$H$25,O62)+GETPIVOTDATA(""&amp;$P$6,[2]Control!$A$7,""&amp;$H$25,O62)+GETPIVOTDATA(""&amp;$P$7,[2]Control!$A$7,""&amp;$H$25,O62),NA())</f>
        <v>#N/A</v>
      </c>
      <c r="R62" s="40">
        <f t="array" ref="R62">SUM([2]Data!$D$2:$F$367*(--([2]Data!$A$2:$A$367=DATE([2]Processing!$C$1,[2]Processing!$E$1,[2]Processing!M60))))</f>
        <v>1131</v>
      </c>
      <c r="S62" s="47"/>
      <c r="T62" s="47"/>
      <c r="U62" s="47"/>
      <c r="V62" s="47"/>
      <c r="W62" s="47"/>
      <c r="X62" s="47"/>
      <c r="Z62" s="72"/>
      <c r="AA62" s="64"/>
      <c r="AB62" s="189"/>
      <c r="AC62" s="189"/>
      <c r="AD62" s="189"/>
      <c r="AE62" s="41" t="s">
        <v>121</v>
      </c>
      <c r="AF62" s="93">
        <f t="shared" si="6"/>
        <v>3333.36</v>
      </c>
      <c r="AG62" s="93">
        <f t="shared" si="10"/>
        <v>6666.68</v>
      </c>
      <c r="AH62" s="87">
        <f t="shared" si="8"/>
        <v>10000</v>
      </c>
      <c r="AI62" s="189"/>
      <c r="AJ62" s="189"/>
      <c r="AK62" s="189"/>
      <c r="AL62" s="189"/>
      <c r="AM62" s="189"/>
      <c r="AN62" s="189"/>
      <c r="AO62" s="189"/>
      <c r="AP62" s="189"/>
      <c r="AQ62" s="189"/>
      <c r="AR62" s="76"/>
    </row>
    <row r="63" spans="1:44" ht="13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72"/>
      <c r="L63" s="47"/>
      <c r="M63" s="41" t="s">
        <v>120</v>
      </c>
      <c r="N63" s="40">
        <f t="shared" si="9"/>
        <v>31</v>
      </c>
      <c r="O63" s="40">
        <v>7</v>
      </c>
      <c r="P63" s="40" t="e">
        <f t="array" ref="P63">IFERROR(GETPIVOTDATA(""&amp;$P$2,[2]Control!$A$7,""&amp;$H$25,O63)+GETPIVOTDATA(""&amp;$P$3,[2]Control!$A$7,""&amp;$H$25,O63)+GETPIVOTDATA(""&amp;$P$4,[2]Control!$A$7,""&amp;$H$25,O63),NA())</f>
        <v>#N/A</v>
      </c>
      <c r="Q63" s="40" t="e">
        <f t="array" ref="Q63">IFERROR(GETPIVOTDATA(""&amp;$P$5,[2]Control!$A$7,""&amp;$H$25,O63)+GETPIVOTDATA(""&amp;$P$6,[2]Control!$A$7,""&amp;$H$25,O63)+GETPIVOTDATA(""&amp;$P$7,[2]Control!$A$7,""&amp;$H$25,O63),NA())</f>
        <v>#N/A</v>
      </c>
      <c r="R63" s="40">
        <f t="array" ref="R63">SUM([2]Data!$D$2:$F$367*(--([2]Data!$A$2:$A$367=DATE([2]Processing!$C$1,[2]Processing!$E$1,[2]Processing!M61))))</f>
        <v>1131</v>
      </c>
      <c r="S63" s="47"/>
      <c r="T63" s="47"/>
      <c r="U63" s="47"/>
      <c r="V63" s="47"/>
      <c r="W63" s="47"/>
      <c r="X63" s="47"/>
      <c r="Z63" s="72"/>
      <c r="AA63" s="64"/>
      <c r="AB63" s="189"/>
      <c r="AC63" s="189"/>
      <c r="AD63" s="189"/>
      <c r="AE63" s="41" t="s">
        <v>122</v>
      </c>
      <c r="AF63" s="93">
        <f t="shared" si="6"/>
        <v>3750.03</v>
      </c>
      <c r="AG63" s="93">
        <f t="shared" si="10"/>
        <v>7500.01</v>
      </c>
      <c r="AH63" s="87">
        <f t="shared" si="8"/>
        <v>11250</v>
      </c>
      <c r="AI63" s="189"/>
      <c r="AJ63" s="189"/>
      <c r="AK63" s="189"/>
      <c r="AL63" s="189"/>
      <c r="AM63" s="189"/>
      <c r="AN63" s="189"/>
      <c r="AO63" s="189"/>
      <c r="AP63" s="189"/>
      <c r="AQ63" s="189"/>
      <c r="AR63" s="76"/>
    </row>
    <row r="64" spans="1:44" ht="13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72"/>
      <c r="L64" s="47"/>
      <c r="M64" s="41" t="s">
        <v>121</v>
      </c>
      <c r="N64" s="40">
        <f t="shared" si="9"/>
        <v>31</v>
      </c>
      <c r="O64" s="40">
        <v>8</v>
      </c>
      <c r="P64" s="40" t="e">
        <f t="array" ref="P64">IFERROR(GETPIVOTDATA(""&amp;$P$2,[2]Control!$A$7,""&amp;$H$25,O64)+GETPIVOTDATA(""&amp;$P$3,[2]Control!$A$7,""&amp;$H$25,O64)+GETPIVOTDATA(""&amp;$P$4,[2]Control!$A$7,""&amp;$H$25,O64),NA())</f>
        <v>#N/A</v>
      </c>
      <c r="Q64" s="40" t="e">
        <f t="array" ref="Q64">IFERROR(GETPIVOTDATA(""&amp;$P$5,[2]Control!$A$7,""&amp;$H$25,O64)+GETPIVOTDATA(""&amp;$P$6,[2]Control!$A$7,""&amp;$H$25,O64)+GETPIVOTDATA(""&amp;$P$7,[2]Control!$A$7,""&amp;$H$25,O64),NA())</f>
        <v>#N/A</v>
      </c>
      <c r="R64" s="40">
        <f t="array" ref="R64">SUM([2]Data!$D$2:$F$367*(--([2]Data!$A$2:$A$367=DATE([2]Processing!$C$1,[2]Processing!$E$1,[2]Processing!M62))))</f>
        <v>1131</v>
      </c>
      <c r="S64" s="47"/>
      <c r="T64" s="47"/>
      <c r="U64" s="47"/>
      <c r="V64" s="47"/>
      <c r="W64" s="47"/>
      <c r="X64" s="47"/>
      <c r="Z64" s="72"/>
      <c r="AA64" s="64"/>
      <c r="AB64" s="189"/>
      <c r="AC64" s="189"/>
      <c r="AD64" s="189"/>
      <c r="AE64" s="41" t="s">
        <v>123</v>
      </c>
      <c r="AF64" s="93">
        <f t="shared" si="6"/>
        <v>4166.7</v>
      </c>
      <c r="AG64" s="93">
        <f t="shared" si="10"/>
        <v>8333.34</v>
      </c>
      <c r="AH64" s="87">
        <f t="shared" si="8"/>
        <v>12500</v>
      </c>
      <c r="AI64" s="189"/>
      <c r="AJ64" s="189"/>
      <c r="AK64" s="189"/>
      <c r="AL64" s="189"/>
      <c r="AM64" s="189"/>
      <c r="AN64" s="189"/>
      <c r="AO64" s="189"/>
      <c r="AP64" s="189"/>
      <c r="AQ64" s="189"/>
      <c r="AR64" s="76"/>
    </row>
    <row r="65" spans="1:44" ht="13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72"/>
      <c r="L65" s="47"/>
      <c r="M65" s="41" t="s">
        <v>122</v>
      </c>
      <c r="N65" s="40">
        <f t="shared" si="9"/>
        <v>30</v>
      </c>
      <c r="O65" s="40">
        <v>9</v>
      </c>
      <c r="P65" s="40" t="e">
        <f t="array" ref="P65">IFERROR(GETPIVOTDATA(""&amp;$P$2,[2]Control!$A$7,""&amp;$H$25,O65)+GETPIVOTDATA(""&amp;$P$3,[2]Control!$A$7,""&amp;$H$25,O65)+GETPIVOTDATA(""&amp;$P$4,[2]Control!$A$7,""&amp;$H$25,O65),NA())</f>
        <v>#N/A</v>
      </c>
      <c r="Q65" s="40" t="e">
        <f t="array" ref="Q65">IFERROR(GETPIVOTDATA(""&amp;$P$5,[2]Control!$A$7,""&amp;$H$25,O65)+GETPIVOTDATA(""&amp;$P$6,[2]Control!$A$7,""&amp;$H$25,O65)+GETPIVOTDATA(""&amp;$P$7,[2]Control!$A$7,""&amp;$H$25,O65),NA())</f>
        <v>#N/A</v>
      </c>
      <c r="R65" s="40">
        <f t="array" ref="R65">SUM([2]Data!$D$2:$F$367*(--([2]Data!$A$2:$A$367=DATE([2]Processing!$C$1,[2]Processing!$E$1,[2]Processing!M63))))</f>
        <v>1131</v>
      </c>
      <c r="S65" s="47"/>
      <c r="T65" s="47"/>
      <c r="U65" s="47"/>
      <c r="V65" s="47"/>
      <c r="W65" s="47"/>
      <c r="X65" s="47"/>
      <c r="Z65" s="72"/>
      <c r="AA65" s="64"/>
      <c r="AB65" s="189"/>
      <c r="AC65" s="189"/>
      <c r="AD65" s="189"/>
      <c r="AE65" s="41" t="s">
        <v>124</v>
      </c>
      <c r="AF65" s="93">
        <f t="shared" si="6"/>
        <v>4583.37</v>
      </c>
      <c r="AG65" s="93">
        <f t="shared" si="10"/>
        <v>9166.67</v>
      </c>
      <c r="AH65" s="87">
        <f t="shared" si="8"/>
        <v>13750</v>
      </c>
      <c r="AI65" s="189"/>
      <c r="AJ65" s="189"/>
      <c r="AK65" s="189"/>
      <c r="AL65" s="189"/>
      <c r="AM65" s="189"/>
      <c r="AN65" s="189"/>
      <c r="AO65" s="189"/>
      <c r="AP65" s="189"/>
      <c r="AQ65" s="189"/>
      <c r="AR65" s="76"/>
    </row>
    <row r="66" spans="1:44" ht="13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72"/>
      <c r="L66" s="47"/>
      <c r="M66" s="41" t="s">
        <v>123</v>
      </c>
      <c r="N66" s="40">
        <f t="shared" si="9"/>
        <v>31</v>
      </c>
      <c r="O66" s="40">
        <v>10</v>
      </c>
      <c r="P66" s="40" t="e">
        <f t="array" ref="P66">IFERROR(GETPIVOTDATA(""&amp;$P$2,[2]Control!$A$7,""&amp;$H$25,O66)+GETPIVOTDATA(""&amp;$P$3,[2]Control!$A$7,""&amp;$H$25,O66)+GETPIVOTDATA(""&amp;$P$4,[2]Control!$A$7,""&amp;$H$25,O66),NA())</f>
        <v>#N/A</v>
      </c>
      <c r="Q66" s="40" t="e">
        <f t="array" ref="Q66">IFERROR(GETPIVOTDATA(""&amp;$P$5,[2]Control!$A$7,""&amp;$H$25,O66)+GETPIVOTDATA(""&amp;$P$6,[2]Control!$A$7,""&amp;$H$25,O66)+GETPIVOTDATA(""&amp;$P$7,[2]Control!$A$7,""&amp;$H$25,O66),NA())</f>
        <v>#N/A</v>
      </c>
      <c r="R66" s="40">
        <f t="array" ref="R66">SUM([2]Data!$D$2:$F$367*(--([2]Data!$A$2:$A$367=DATE([2]Processing!$C$1,[2]Processing!$E$1,[2]Processing!M64))))</f>
        <v>1131</v>
      </c>
      <c r="S66" s="47"/>
      <c r="T66" s="47"/>
      <c r="U66" s="47"/>
      <c r="V66" s="47"/>
      <c r="W66" s="47"/>
      <c r="X66" s="47"/>
      <c r="Z66" s="72"/>
      <c r="AA66" s="64"/>
      <c r="AB66" s="189"/>
      <c r="AC66" s="189"/>
      <c r="AD66" s="189"/>
      <c r="AE66" s="41" t="s">
        <v>125</v>
      </c>
      <c r="AF66" s="93">
        <f>AF65+416.63</f>
        <v>5000</v>
      </c>
      <c r="AG66" s="93">
        <f t="shared" si="10"/>
        <v>10000</v>
      </c>
      <c r="AH66" s="87">
        <f t="shared" si="8"/>
        <v>15000</v>
      </c>
      <c r="AI66" s="189"/>
      <c r="AJ66" s="189"/>
      <c r="AK66" s="189"/>
      <c r="AL66" s="189"/>
      <c r="AM66" s="189"/>
      <c r="AN66" s="189"/>
      <c r="AO66" s="189"/>
      <c r="AP66" s="189"/>
      <c r="AQ66" s="189"/>
      <c r="AR66" s="76"/>
    </row>
    <row r="67" spans="1:44" ht="13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72"/>
      <c r="L67" s="47"/>
      <c r="M67" s="41" t="s">
        <v>124</v>
      </c>
      <c r="N67" s="40">
        <f t="shared" si="9"/>
        <v>30</v>
      </c>
      <c r="O67" s="40">
        <v>11</v>
      </c>
      <c r="P67" s="40" t="e">
        <f t="array" ref="P67">IFERROR(GETPIVOTDATA(""&amp;$P$2,[2]Control!$A$7,""&amp;$H$25,O67)+GETPIVOTDATA(""&amp;$P$3,[2]Control!$A$7,""&amp;$H$25,O67)+GETPIVOTDATA(""&amp;$P$4,[2]Control!$A$7,""&amp;$H$25,O67),NA())</f>
        <v>#N/A</v>
      </c>
      <c r="Q67" s="40" t="e">
        <f t="array" ref="Q67">IFERROR(GETPIVOTDATA(""&amp;$P$5,[2]Control!$A$7,""&amp;$H$25,O67)+GETPIVOTDATA(""&amp;$P$6,[2]Control!$A$7,""&amp;$H$25,O67)+GETPIVOTDATA(""&amp;$P$7,[2]Control!$A$7,""&amp;$H$25,O67),NA())</f>
        <v>#N/A</v>
      </c>
      <c r="R67" s="40">
        <f t="array" ref="R67">SUM([2]Data!$D$2:$F$367*(--([2]Data!$A$2:$A$367=DATE([2]Processing!$C$1,[2]Processing!$E$1,[2]Processing!M65))))</f>
        <v>1131</v>
      </c>
      <c r="S67" s="47"/>
      <c r="T67" s="47"/>
      <c r="U67" s="47"/>
      <c r="V67" s="47"/>
      <c r="W67" s="47"/>
      <c r="X67" s="47"/>
      <c r="Z67" s="72"/>
      <c r="AA67" s="64"/>
      <c r="AB67" s="189"/>
      <c r="AC67" s="189"/>
      <c r="AD67" s="189"/>
      <c r="AE67" s="189"/>
      <c r="AF67" s="189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89"/>
      <c r="AR67" s="76"/>
    </row>
    <row r="68" spans="1:44" ht="13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72"/>
      <c r="L68" s="47"/>
      <c r="M68" s="41" t="s">
        <v>125</v>
      </c>
      <c r="N68" s="40">
        <f t="shared" si="9"/>
        <v>31</v>
      </c>
      <c r="O68" s="40">
        <v>12</v>
      </c>
      <c r="P68" s="40" t="e">
        <f t="array" ref="P68">IFERROR(GETPIVOTDATA(""&amp;$P$2,[2]Control!$A$7,""&amp;$H$25,O68)+GETPIVOTDATA(""&amp;$P$3,[2]Control!$A$7,""&amp;$H$25,O68)+GETPIVOTDATA(""&amp;$P$4,[2]Control!$A$7,""&amp;$H$25,O68),NA())</f>
        <v>#N/A</v>
      </c>
      <c r="Q68" s="40" t="e">
        <f t="array" ref="Q68">IFERROR(GETPIVOTDATA(""&amp;$P$5,[2]Control!$A$7,""&amp;$H$25,O68)+GETPIVOTDATA(""&amp;$P$6,[2]Control!$A$7,""&amp;$H$25,O68)+GETPIVOTDATA(""&amp;$P$7,[2]Control!$A$7,""&amp;$H$25,O68),NA())</f>
        <v>#N/A</v>
      </c>
      <c r="R68" s="40">
        <f t="array" ref="R68">SUM([2]Data!$D$2:$F$367*(--([2]Data!$A$2:$A$367=DATE([2]Processing!$C$1,[2]Processing!$E$1,[2]Processing!M66))))</f>
        <v>1131</v>
      </c>
      <c r="S68" s="47"/>
      <c r="T68" s="47"/>
      <c r="U68" s="47"/>
      <c r="V68" s="47"/>
      <c r="W68" s="47"/>
      <c r="X68" s="47"/>
      <c r="AA68" s="64"/>
      <c r="AB68" s="189"/>
      <c r="AC68" s="189"/>
      <c r="AD68" s="189"/>
      <c r="AE68" s="189"/>
      <c r="AF68" s="189"/>
      <c r="AG68" s="189"/>
      <c r="AH68" s="189"/>
      <c r="AI68" s="189"/>
      <c r="AJ68" s="189"/>
      <c r="AK68" s="189"/>
      <c r="AL68" s="189"/>
      <c r="AM68" s="189"/>
      <c r="AN68" s="189"/>
      <c r="AO68" s="189"/>
      <c r="AP68" s="189"/>
      <c r="AQ68" s="189"/>
      <c r="AR68" s="76"/>
    </row>
    <row r="69" spans="1:44" x14ac:dyDescent="0.15">
      <c r="L69" s="47"/>
      <c r="M69" s="47"/>
      <c r="N69" s="47"/>
      <c r="O69" s="40">
        <v>13</v>
      </c>
      <c r="P69" s="40" t="e">
        <f t="array" ref="P69">IFERROR(GETPIVOTDATA(""&amp;$P$2,[2]Control!$A$7,""&amp;$H$25,O69)+GETPIVOTDATA(""&amp;$P$3,[2]Control!$A$7,""&amp;$H$25,O69)+GETPIVOTDATA(""&amp;$P$4,[2]Control!$A$7,""&amp;$H$25,O69),NA())</f>
        <v>#N/A</v>
      </c>
      <c r="Q69" s="40" t="e">
        <f t="array" ref="Q69">IFERROR(GETPIVOTDATA(""&amp;$P$5,[2]Control!$A$7,""&amp;$H$25,O69)+GETPIVOTDATA(""&amp;$P$6,[2]Control!$A$7,""&amp;$H$25,O69)+GETPIVOTDATA(""&amp;$P$7,[2]Control!$A$7,""&amp;$H$25,O69),NA())</f>
        <v>#N/A</v>
      </c>
      <c r="R69" s="40">
        <f t="array" ref="R69">SUM([2]Data!$D$2:$F$367*(--([2]Data!$A$2:$A$367=DATE([2]Processing!$C$1,[2]Processing!$E$1,[2]Processing!M67))))</f>
        <v>1131</v>
      </c>
      <c r="S69" s="47"/>
      <c r="T69" s="47"/>
      <c r="U69" s="47"/>
      <c r="V69" s="47"/>
      <c r="W69" s="47"/>
      <c r="X69" s="47"/>
      <c r="AA69" s="64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76"/>
    </row>
    <row r="70" spans="1:44" x14ac:dyDescent="0.15">
      <c r="L70" s="47"/>
      <c r="M70" s="47"/>
      <c r="N70" s="47"/>
      <c r="O70" s="40">
        <v>14</v>
      </c>
      <c r="P70" s="40" t="e">
        <f t="array" ref="P70">IFERROR(GETPIVOTDATA(""&amp;$P$2,[2]Control!$A$7,""&amp;$H$25,O70)+GETPIVOTDATA(""&amp;$P$3,[2]Control!$A$7,""&amp;$H$25,O70)+GETPIVOTDATA(""&amp;$P$4,[2]Control!$A$7,""&amp;$H$25,O70),NA())</f>
        <v>#N/A</v>
      </c>
      <c r="Q70" s="40" t="e">
        <f t="array" ref="Q70">IFERROR(GETPIVOTDATA(""&amp;$P$5,[2]Control!$A$7,""&amp;$H$25,O70)+GETPIVOTDATA(""&amp;$P$6,[2]Control!$A$7,""&amp;$H$25,O70)+GETPIVOTDATA(""&amp;$P$7,[2]Control!$A$7,""&amp;$H$25,O70),NA())</f>
        <v>#N/A</v>
      </c>
      <c r="R70" s="40">
        <f t="array" ref="R70">SUM([2]Data!$D$2:$F$367*(--([2]Data!$A$2:$A$367=DATE([2]Processing!$C$1,[2]Processing!$E$1,[2]Processing!M68))))</f>
        <v>1131</v>
      </c>
      <c r="S70" s="47"/>
      <c r="T70" s="47"/>
      <c r="U70" s="47"/>
      <c r="V70" s="47"/>
      <c r="W70" s="47"/>
      <c r="X70" s="47"/>
      <c r="AA70" s="64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76"/>
    </row>
    <row r="71" spans="1:44" x14ac:dyDescent="0.15">
      <c r="L71" s="47"/>
      <c r="M71" s="47"/>
      <c r="N71" s="47"/>
      <c r="O71" s="40">
        <v>15</v>
      </c>
      <c r="P71" s="40" t="e">
        <f t="array" ref="P71">IFERROR(GETPIVOTDATA(""&amp;$P$2,[2]Control!$A$7,""&amp;$H$25,O71)+GETPIVOTDATA(""&amp;$P$3,[2]Control!$A$7,""&amp;$H$25,O71)+GETPIVOTDATA(""&amp;$P$4,[2]Control!$A$7,""&amp;$H$25,O71),NA())</f>
        <v>#N/A</v>
      </c>
      <c r="Q71" s="40" t="e">
        <f t="array" ref="Q71">IFERROR(GETPIVOTDATA(""&amp;$P$5,[2]Control!$A$7,""&amp;$H$25,O71)+GETPIVOTDATA(""&amp;$P$6,[2]Control!$A$7,""&amp;$H$25,O71)+GETPIVOTDATA(""&amp;$P$7,[2]Control!$A$7,""&amp;$H$25,O71),NA())</f>
        <v>#N/A</v>
      </c>
      <c r="R71" s="40">
        <f t="array" ref="R71">SUM([2]Data!$D$2:$F$367*(--([2]Data!$A$2:$A$367=DATE([2]Processing!$C$1,[2]Processing!$E$1,[2]Processing!M69))))</f>
        <v>1131</v>
      </c>
      <c r="S71" s="47"/>
      <c r="T71" s="47"/>
      <c r="U71" s="47"/>
      <c r="V71" s="47"/>
      <c r="W71" s="47"/>
      <c r="X71" s="47"/>
      <c r="AA71" s="64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76"/>
    </row>
    <row r="72" spans="1:44" x14ac:dyDescent="0.15">
      <c r="L72" s="47"/>
      <c r="M72" s="47"/>
      <c r="N72" s="47"/>
      <c r="O72" s="40">
        <v>16</v>
      </c>
      <c r="P72" s="40" t="e">
        <f t="array" ref="P72">IFERROR(GETPIVOTDATA(""&amp;$P$2,[2]Control!$A$7,""&amp;$H$25,O72)+GETPIVOTDATA(""&amp;$P$3,[2]Control!$A$7,""&amp;$H$25,O72)+GETPIVOTDATA(""&amp;$P$4,[2]Control!$A$7,""&amp;$H$25,O72),NA())</f>
        <v>#N/A</v>
      </c>
      <c r="Q72" s="40" t="e">
        <f t="array" ref="Q72">IFERROR(GETPIVOTDATA(""&amp;$P$5,[2]Control!$A$7,""&amp;$H$25,O72)+GETPIVOTDATA(""&amp;$P$6,[2]Control!$A$7,""&amp;$H$25,O72)+GETPIVOTDATA(""&amp;$P$7,[2]Control!$A$7,""&amp;$H$25,O72),NA())</f>
        <v>#N/A</v>
      </c>
      <c r="R72" s="40">
        <f t="array" ref="R72">SUM([2]Data!$D$2:$F$367*(--([2]Data!$A$2:$A$367=DATE([2]Processing!$C$1,[2]Processing!$E$1,[2]Processing!M70))))</f>
        <v>1131</v>
      </c>
      <c r="S72" s="47"/>
      <c r="T72" s="47"/>
      <c r="U72" s="47"/>
      <c r="V72" s="47"/>
      <c r="W72" s="47"/>
      <c r="X72" s="47"/>
      <c r="AA72" s="66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77"/>
    </row>
    <row r="73" spans="1:44" x14ac:dyDescent="0.15">
      <c r="L73" s="47"/>
      <c r="M73" s="47"/>
      <c r="N73" s="47"/>
      <c r="O73" s="40">
        <v>17</v>
      </c>
      <c r="P73" s="40" t="e">
        <f t="array" ref="P73">IFERROR(GETPIVOTDATA(""&amp;$P$2,[2]Control!$A$7,""&amp;$H$25,O73)+GETPIVOTDATA(""&amp;$P$3,[2]Control!$A$7,""&amp;$H$25,O73)+GETPIVOTDATA(""&amp;$P$4,[2]Control!$A$7,""&amp;$H$25,O73),NA())</f>
        <v>#N/A</v>
      </c>
      <c r="Q73" s="40" t="e">
        <f t="array" ref="Q73">IFERROR(GETPIVOTDATA(""&amp;$P$5,[2]Control!$A$7,""&amp;$H$25,O73)+GETPIVOTDATA(""&amp;$P$6,[2]Control!$A$7,""&amp;$H$25,O73)+GETPIVOTDATA(""&amp;$P$7,[2]Control!$A$7,""&amp;$H$25,O73),NA())</f>
        <v>#N/A</v>
      </c>
      <c r="R73" s="40">
        <f t="array" ref="R73">SUM([2]Data!$D$2:$F$367*(--([2]Data!$A$2:$A$367=DATE([2]Processing!$C$1,[2]Processing!$E$1,[2]Processing!M71))))</f>
        <v>1131</v>
      </c>
      <c r="S73" s="47"/>
      <c r="T73" s="47"/>
      <c r="U73" s="47"/>
      <c r="V73" s="47"/>
      <c r="W73" s="47"/>
      <c r="X73" s="47"/>
    </row>
    <row r="74" spans="1:44" x14ac:dyDescent="0.15">
      <c r="L74" s="47"/>
      <c r="M74" s="47"/>
      <c r="N74" s="47"/>
      <c r="O74" s="40">
        <v>18</v>
      </c>
      <c r="P74" s="40" t="e">
        <f t="array" ref="P74">IFERROR(GETPIVOTDATA(""&amp;$P$2,[2]Control!$A$7,""&amp;$H$25,O74)+GETPIVOTDATA(""&amp;$P$3,[2]Control!$A$7,""&amp;$H$25,O74)+GETPIVOTDATA(""&amp;$P$4,[2]Control!$A$7,""&amp;$H$25,O74),NA())</f>
        <v>#N/A</v>
      </c>
      <c r="Q74" s="40" t="e">
        <f t="array" ref="Q74">IFERROR(GETPIVOTDATA(""&amp;$P$5,[2]Control!$A$7,""&amp;$H$25,O74)+GETPIVOTDATA(""&amp;$P$6,[2]Control!$A$7,""&amp;$H$25,O74)+GETPIVOTDATA(""&amp;$P$7,[2]Control!$A$7,""&amp;$H$25,O74),NA())</f>
        <v>#N/A</v>
      </c>
      <c r="R74" s="40">
        <f t="array" ref="R74">SUM([2]Data!$D$2:$F$367*(--([2]Data!$A$2:$A$367=DATE([2]Processing!$C$1,[2]Processing!$E$1,[2]Processing!M72))))</f>
        <v>1131</v>
      </c>
      <c r="S74" s="47"/>
      <c r="T74" s="47"/>
      <c r="U74" s="47"/>
      <c r="V74" s="47"/>
      <c r="W74" s="47"/>
      <c r="X74" s="47"/>
    </row>
    <row r="75" spans="1:44" x14ac:dyDescent="0.15">
      <c r="L75" s="47"/>
      <c r="M75" s="47"/>
      <c r="N75" s="47"/>
      <c r="O75" s="40">
        <v>19</v>
      </c>
      <c r="P75" s="40" t="e">
        <f t="array" ref="P75">IFERROR(GETPIVOTDATA(""&amp;$P$2,[2]Control!$A$7,""&amp;$H$25,O75)+GETPIVOTDATA(""&amp;$P$3,[2]Control!$A$7,""&amp;$H$25,O75)+GETPIVOTDATA(""&amp;$P$4,[2]Control!$A$7,""&amp;$H$25,O75),NA())</f>
        <v>#N/A</v>
      </c>
      <c r="Q75" s="40" t="e">
        <f t="array" ref="Q75">IFERROR(GETPIVOTDATA(""&amp;$P$5,[2]Control!$A$7,""&amp;$H$25,O75)+GETPIVOTDATA(""&amp;$P$6,[2]Control!$A$7,""&amp;$H$25,O75)+GETPIVOTDATA(""&amp;$P$7,[2]Control!$A$7,""&amp;$H$25,O75),NA())</f>
        <v>#N/A</v>
      </c>
      <c r="R75" s="40">
        <f t="array" ref="R75">SUM([2]Data!$D$2:$F$367*(--([2]Data!$A$2:$A$367=DATE([2]Processing!$C$1,[2]Processing!$E$1,[2]Processing!M73))))</f>
        <v>1131</v>
      </c>
      <c r="S75" s="47"/>
      <c r="T75" s="47"/>
      <c r="U75" s="47"/>
      <c r="V75" s="47"/>
      <c r="W75" s="47"/>
      <c r="X75" s="47"/>
    </row>
    <row r="76" spans="1:44" x14ac:dyDescent="0.15">
      <c r="L76" s="47"/>
      <c r="M76" s="47"/>
      <c r="N76" s="47"/>
      <c r="O76" s="40">
        <v>20</v>
      </c>
      <c r="P76" s="40" t="e">
        <f t="array" ref="P76">IFERROR(GETPIVOTDATA(""&amp;$P$2,[2]Control!$A$7,""&amp;$H$25,O76)+GETPIVOTDATA(""&amp;$P$3,[2]Control!$A$7,""&amp;$H$25,O76)+GETPIVOTDATA(""&amp;$P$4,[2]Control!$A$7,""&amp;$H$25,O76),NA())</f>
        <v>#N/A</v>
      </c>
      <c r="Q76" s="40" t="e">
        <f t="array" ref="Q76">IFERROR(GETPIVOTDATA(""&amp;$P$5,[2]Control!$A$7,""&amp;$H$25,O76)+GETPIVOTDATA(""&amp;$P$6,[2]Control!$A$7,""&amp;$H$25,O76)+GETPIVOTDATA(""&amp;$P$7,[2]Control!$A$7,""&amp;$H$25,O76),NA())</f>
        <v>#N/A</v>
      </c>
      <c r="R76" s="40">
        <f t="array" ref="R76">SUM([2]Data!$D$2:$F$367*(--([2]Data!$A$2:$A$367=DATE([2]Processing!$C$1,[2]Processing!$E$1,[2]Processing!M74))))</f>
        <v>1131</v>
      </c>
      <c r="S76" s="47"/>
      <c r="T76" s="47"/>
      <c r="U76" s="47"/>
      <c r="V76" s="47"/>
      <c r="W76" s="47"/>
      <c r="X76" s="47"/>
    </row>
    <row r="77" spans="1:44" x14ac:dyDescent="0.15">
      <c r="L77" s="47"/>
      <c r="M77" s="47"/>
      <c r="N77" s="47"/>
      <c r="O77" s="40">
        <v>21</v>
      </c>
      <c r="P77" s="40" t="e">
        <f t="array" ref="P77">IFERROR(GETPIVOTDATA(""&amp;$P$2,[2]Control!$A$7,""&amp;$H$25,O77)+GETPIVOTDATA(""&amp;$P$3,[2]Control!$A$7,""&amp;$H$25,O77)+GETPIVOTDATA(""&amp;$P$4,[2]Control!$A$7,""&amp;$H$25,O77),NA())</f>
        <v>#N/A</v>
      </c>
      <c r="Q77" s="40" t="e">
        <f t="array" ref="Q77">IFERROR(GETPIVOTDATA(""&amp;$P$5,[2]Control!$A$7,""&amp;$H$25,O77)+GETPIVOTDATA(""&amp;$P$6,[2]Control!$A$7,""&amp;$H$25,O77)+GETPIVOTDATA(""&amp;$P$7,[2]Control!$A$7,""&amp;$H$25,O77),NA())</f>
        <v>#N/A</v>
      </c>
      <c r="R77" s="40">
        <f t="array" ref="R77">SUM([2]Data!$D$2:$F$367*(--([2]Data!$A$2:$A$367=DATE([2]Processing!$C$1,[2]Processing!$E$1,[2]Processing!M75))))</f>
        <v>1131</v>
      </c>
      <c r="S77" s="47"/>
      <c r="T77" s="47"/>
      <c r="U77" s="47"/>
      <c r="V77" s="47"/>
      <c r="W77" s="47"/>
      <c r="X77" s="47"/>
    </row>
    <row r="78" spans="1:44" x14ac:dyDescent="0.15">
      <c r="L78" s="47"/>
      <c r="M78" s="47"/>
      <c r="N78" s="47"/>
      <c r="O78" s="40">
        <v>22</v>
      </c>
      <c r="P78" s="40" t="e">
        <f t="array" ref="P78">IFERROR(GETPIVOTDATA(""&amp;$P$2,[2]Control!$A$7,""&amp;$H$25,O78)+GETPIVOTDATA(""&amp;$P$3,[2]Control!$A$7,""&amp;$H$25,O78)+GETPIVOTDATA(""&amp;$P$4,[2]Control!$A$7,""&amp;$H$25,O78),NA())</f>
        <v>#N/A</v>
      </c>
      <c r="Q78" s="40" t="e">
        <f t="array" ref="Q78">IFERROR(GETPIVOTDATA(""&amp;$P$5,[2]Control!$A$7,""&amp;$H$25,O78)+GETPIVOTDATA(""&amp;$P$6,[2]Control!$A$7,""&amp;$H$25,O78)+GETPIVOTDATA(""&amp;$P$7,[2]Control!$A$7,""&amp;$H$25,O78),NA())</f>
        <v>#N/A</v>
      </c>
      <c r="R78" s="40">
        <f t="array" ref="R78">SUM([2]Data!$D$2:$F$367*(--([2]Data!$A$2:$A$367=DATE([2]Processing!$C$1,[2]Processing!$E$1,[2]Processing!M76))))</f>
        <v>1131</v>
      </c>
      <c r="S78" s="47"/>
      <c r="T78" s="47"/>
      <c r="U78" s="47"/>
      <c r="V78" s="47"/>
      <c r="W78" s="47"/>
      <c r="X78" s="47"/>
    </row>
    <row r="79" spans="1:44" x14ac:dyDescent="0.15">
      <c r="L79" s="47"/>
      <c r="M79" s="47"/>
      <c r="N79" s="47"/>
      <c r="O79" s="40">
        <v>23</v>
      </c>
      <c r="P79" s="40" t="e">
        <f t="array" ref="P79">IFERROR(GETPIVOTDATA(""&amp;$P$2,[2]Control!$A$7,""&amp;$H$25,O79)+GETPIVOTDATA(""&amp;$P$3,[2]Control!$A$7,""&amp;$H$25,O79)+GETPIVOTDATA(""&amp;$P$4,[2]Control!$A$7,""&amp;$H$25,O79),NA())</f>
        <v>#N/A</v>
      </c>
      <c r="Q79" s="40" t="e">
        <f t="array" ref="Q79">IFERROR(GETPIVOTDATA(""&amp;$P$5,[2]Control!$A$7,""&amp;$H$25,O79)+GETPIVOTDATA(""&amp;$P$6,[2]Control!$A$7,""&amp;$H$25,O79)+GETPIVOTDATA(""&amp;$P$7,[2]Control!$A$7,""&amp;$H$25,O79),NA())</f>
        <v>#N/A</v>
      </c>
      <c r="R79" s="40">
        <f t="array" ref="R79">SUM([2]Data!$D$2:$F$367*(--([2]Data!$A$2:$A$367=DATE([2]Processing!$C$1,[2]Processing!$E$1,[2]Processing!M77))))</f>
        <v>1131</v>
      </c>
      <c r="S79" s="47"/>
      <c r="T79" s="47"/>
      <c r="U79" s="47"/>
      <c r="V79" s="47"/>
      <c r="W79" s="47"/>
      <c r="X79" s="47"/>
    </row>
    <row r="80" spans="1:44" x14ac:dyDescent="0.15">
      <c r="L80" s="47"/>
      <c r="M80" s="47"/>
      <c r="N80" s="47"/>
      <c r="O80" s="40">
        <v>24</v>
      </c>
      <c r="P80" s="40" t="e">
        <f t="array" ref="P80">IFERROR(GETPIVOTDATA(""&amp;$P$2,[2]Control!$A$7,""&amp;$H$25,O80)+GETPIVOTDATA(""&amp;$P$3,[2]Control!$A$7,""&amp;$H$25,O80)+GETPIVOTDATA(""&amp;$P$4,[2]Control!$A$7,""&amp;$H$25,O80),NA())</f>
        <v>#N/A</v>
      </c>
      <c r="Q80" s="40" t="e">
        <f t="array" ref="Q80">IFERROR(GETPIVOTDATA(""&amp;$P$5,[2]Control!$A$7,""&amp;$H$25,O80)+GETPIVOTDATA(""&amp;$P$6,[2]Control!$A$7,""&amp;$H$25,O80)+GETPIVOTDATA(""&amp;$P$7,[2]Control!$A$7,""&amp;$H$25,O80),NA())</f>
        <v>#N/A</v>
      </c>
      <c r="R80" s="40">
        <f t="array" ref="R80">SUM([2]Data!$D$2:$F$367*(--([2]Data!$A$2:$A$367=DATE([2]Processing!$C$1,[2]Processing!$E$1,[2]Processing!M78))))</f>
        <v>1131</v>
      </c>
      <c r="S80" s="47"/>
      <c r="T80" s="47"/>
      <c r="U80" s="47"/>
      <c r="V80" s="47"/>
      <c r="W80" s="47"/>
      <c r="X80" s="47"/>
    </row>
    <row r="81" spans="12:30" x14ac:dyDescent="0.15">
      <c r="L81" s="47"/>
      <c r="M81" s="47"/>
      <c r="N81" s="47"/>
      <c r="O81" s="40">
        <v>25</v>
      </c>
      <c r="P81" s="40" t="e">
        <f t="array" ref="P81">IFERROR(GETPIVOTDATA(""&amp;$P$2,[2]Control!$A$7,""&amp;$H$25,O81)+GETPIVOTDATA(""&amp;$P$3,[2]Control!$A$7,""&amp;$H$25,O81)+GETPIVOTDATA(""&amp;$P$4,[2]Control!$A$7,""&amp;$H$25,O81),NA())</f>
        <v>#N/A</v>
      </c>
      <c r="Q81" s="40" t="e">
        <f t="array" ref="Q81">IFERROR(GETPIVOTDATA(""&amp;$P$5,[2]Control!$A$7,""&amp;$H$25,O81)+GETPIVOTDATA(""&amp;$P$6,[2]Control!$A$7,""&amp;$H$25,O81)+GETPIVOTDATA(""&amp;$P$7,[2]Control!$A$7,""&amp;$H$25,O81),NA())</f>
        <v>#N/A</v>
      </c>
      <c r="R81" s="40">
        <f t="array" ref="R81">SUM([2]Data!$D$2:$F$367*(--([2]Data!$A$2:$A$367=DATE([2]Processing!$C$1,[2]Processing!$E$1,[2]Processing!M79))))</f>
        <v>1131</v>
      </c>
      <c r="S81" s="47"/>
      <c r="T81" s="47"/>
      <c r="U81" s="47"/>
      <c r="V81" s="47"/>
      <c r="W81" s="47"/>
      <c r="X81" s="47"/>
    </row>
    <row r="82" spans="12:30" x14ac:dyDescent="0.15">
      <c r="L82" s="47"/>
      <c r="M82" s="47"/>
      <c r="N82" s="47"/>
      <c r="O82" s="40">
        <v>26</v>
      </c>
      <c r="P82" s="40" t="e">
        <f t="array" ref="P82">IFERROR(GETPIVOTDATA(""&amp;$P$2,[2]Control!$A$7,""&amp;$H$25,O82)+GETPIVOTDATA(""&amp;$P$3,[2]Control!$A$7,""&amp;$H$25,O82)+GETPIVOTDATA(""&amp;$P$4,[2]Control!$A$7,""&amp;$H$25,O82),NA())</f>
        <v>#N/A</v>
      </c>
      <c r="Q82" s="40" t="e">
        <f t="array" ref="Q82">IFERROR(GETPIVOTDATA(""&amp;$P$5,[2]Control!$A$7,""&amp;$H$25,O82)+GETPIVOTDATA(""&amp;$P$6,[2]Control!$A$7,""&amp;$H$25,O82)+GETPIVOTDATA(""&amp;$P$7,[2]Control!$A$7,""&amp;$H$25,O82),NA())</f>
        <v>#N/A</v>
      </c>
      <c r="R82" s="40">
        <f t="array" ref="R82">SUM([2]Data!$D$2:$F$367*(--([2]Data!$A$2:$A$367=DATE([2]Processing!$C$1,[2]Processing!$E$1,[2]Processing!M80))))</f>
        <v>1131</v>
      </c>
      <c r="S82" s="47"/>
      <c r="T82" s="47"/>
      <c r="U82" s="47"/>
      <c r="V82" s="47"/>
      <c r="W82" s="47"/>
      <c r="X82" s="47"/>
    </row>
    <row r="83" spans="12:30" x14ac:dyDescent="0.15">
      <c r="L83" s="47"/>
      <c r="M83" s="47"/>
      <c r="N83" s="47"/>
      <c r="O83" s="40">
        <v>27</v>
      </c>
      <c r="P83" s="40" t="e">
        <f t="array" ref="P83">IFERROR(GETPIVOTDATA(""&amp;$P$2,[2]Control!$A$7,""&amp;$H$25,O83)+GETPIVOTDATA(""&amp;$P$3,[2]Control!$A$7,""&amp;$H$25,O83)+GETPIVOTDATA(""&amp;$P$4,[2]Control!$A$7,""&amp;$H$25,O83),NA())</f>
        <v>#N/A</v>
      </c>
      <c r="Q83" s="40" t="e">
        <f t="array" ref="Q83">IFERROR(GETPIVOTDATA(""&amp;$P$5,[2]Control!$A$7,""&amp;$H$25,O83)+GETPIVOTDATA(""&amp;$P$6,[2]Control!$A$7,""&amp;$H$25,O83)+GETPIVOTDATA(""&amp;$P$7,[2]Control!$A$7,""&amp;$H$25,O83),NA())</f>
        <v>#N/A</v>
      </c>
      <c r="R83" s="40">
        <f t="array" ref="R83">SUM([2]Data!$D$2:$F$367*(--([2]Data!$A$2:$A$367=DATE([2]Processing!$C$1,[2]Processing!$E$1,[2]Processing!M81))))</f>
        <v>1131</v>
      </c>
      <c r="S83" s="47"/>
      <c r="T83" s="47"/>
      <c r="U83" s="47"/>
      <c r="V83" s="47"/>
      <c r="W83" s="47"/>
      <c r="X83" s="47"/>
    </row>
    <row r="84" spans="12:30" x14ac:dyDescent="0.15">
      <c r="L84" s="47"/>
      <c r="M84" s="47"/>
      <c r="N84" s="47"/>
      <c r="O84" s="40">
        <v>28</v>
      </c>
      <c r="P84" s="40" t="e">
        <f t="array" ref="P84">IFERROR(GETPIVOTDATA(""&amp;$P$2,[2]Control!$A$7,""&amp;$H$25,O84)+GETPIVOTDATA(""&amp;$P$3,[2]Control!$A$7,""&amp;$H$25,O84)+GETPIVOTDATA(""&amp;$P$4,[2]Control!$A$7,""&amp;$H$25,O84),NA())</f>
        <v>#N/A</v>
      </c>
      <c r="Q84" s="40" t="e">
        <f t="array" ref="Q84">IFERROR(GETPIVOTDATA(""&amp;$P$5,[2]Control!$A$7,""&amp;$H$25,O84)+GETPIVOTDATA(""&amp;$P$6,[2]Control!$A$7,""&amp;$H$25,O84)+GETPIVOTDATA(""&amp;$P$7,[2]Control!$A$7,""&amp;$H$25,O84),NA())</f>
        <v>#N/A</v>
      </c>
      <c r="R84" s="40">
        <f t="array" ref="R84">SUM([2]Data!$D$2:$F$367*(--([2]Data!$A$2:$A$367=DATE([2]Processing!$C$1,[2]Processing!$E$1,[2]Processing!M82))))</f>
        <v>1131</v>
      </c>
      <c r="S84" s="47"/>
      <c r="T84" s="47"/>
      <c r="U84" s="47"/>
      <c r="V84" s="47"/>
      <c r="W84" s="47"/>
      <c r="X84" s="47"/>
    </row>
    <row r="85" spans="12:30" x14ac:dyDescent="0.15">
      <c r="L85" s="47"/>
      <c r="M85" s="47"/>
      <c r="N85" s="47"/>
      <c r="O85" s="40" t="str" cm="1">
        <f t="array" ref="O85">IF(INDEX($K$57:$K$68,$E$2)&gt;=29,29,"")</f>
        <v/>
      </c>
      <c r="P85" s="40" t="e">
        <f t="array" ref="P85">IFERROR(GETPIVOTDATA(""&amp;$P$2,[2]Control!$A$7,""&amp;$H$25,O85)+GETPIVOTDATA(""&amp;$P$3,[2]Control!$A$7,""&amp;$H$25,O85)+GETPIVOTDATA(""&amp;$P$4,[2]Control!$A$7,""&amp;$H$25,O85),NA())</f>
        <v>#N/A</v>
      </c>
      <c r="Q85" s="40" t="e">
        <f t="array" ref="Q85">IFERROR(GETPIVOTDATA(""&amp;$P$5,[2]Control!$A$7,""&amp;$H$25,O85)+GETPIVOTDATA(""&amp;$P$6,[2]Control!$A$7,""&amp;$H$25,O85)+GETPIVOTDATA(""&amp;$P$7,[2]Control!$A$7,""&amp;$H$25,O85),NA())</f>
        <v>#N/A</v>
      </c>
      <c r="R85" s="40">
        <f t="array" ref="R85">SUM([2]Data!$D$2:$F$367*(--([2]Data!$A$2:$A$367=DATE([2]Processing!$C$1,[2]Processing!$E$1,[2]Processing!M83))))</f>
        <v>1131</v>
      </c>
      <c r="S85" s="47"/>
      <c r="T85" s="47"/>
      <c r="U85" s="47"/>
      <c r="V85" s="47"/>
      <c r="W85" s="47"/>
      <c r="X85" s="47"/>
    </row>
    <row r="86" spans="12:30" x14ac:dyDescent="0.15">
      <c r="L86" s="47"/>
      <c r="M86" s="47"/>
      <c r="N86" s="47"/>
      <c r="O86" s="40" t="str" cm="1">
        <f t="array" ref="O86">IF(INDEX($K$57:$K$68,$E$2)&gt;=30,30,"")</f>
        <v/>
      </c>
      <c r="P86" s="40" t="e">
        <f t="array" ref="P86">IFERROR(GETPIVOTDATA(""&amp;$P$2,[2]Control!$A$7,""&amp;$H$25,O86)+GETPIVOTDATA(""&amp;$P$3,[2]Control!$A$7,""&amp;$H$25,O86)+GETPIVOTDATA(""&amp;$P$4,[2]Control!$A$7,""&amp;$H$25,O86),NA())</f>
        <v>#N/A</v>
      </c>
      <c r="Q86" s="40" t="e">
        <f t="array" ref="Q86">IFERROR(GETPIVOTDATA(""&amp;$P$5,[2]Control!$A$7,""&amp;$H$25,O86)+GETPIVOTDATA(""&amp;$P$6,[2]Control!$A$7,""&amp;$H$25,O86)+GETPIVOTDATA(""&amp;$P$7,[2]Control!$A$7,""&amp;$H$25,O86),NA())</f>
        <v>#N/A</v>
      </c>
      <c r="R86" s="40">
        <f t="array" ref="R86">SUM([2]Data!$D$2:$F$367*(--([2]Data!$A$2:$A$367=DATE([2]Processing!$C$1,[2]Processing!$E$1,[2]Processing!M84))))</f>
        <v>1131</v>
      </c>
      <c r="S86" s="47"/>
      <c r="T86" s="47"/>
      <c r="U86" s="47"/>
      <c r="V86" s="47"/>
      <c r="W86" s="47"/>
      <c r="X86" s="47"/>
    </row>
    <row r="87" spans="12:30" x14ac:dyDescent="0.15">
      <c r="L87" s="47"/>
      <c r="M87" s="47"/>
      <c r="N87" s="47"/>
      <c r="O87" s="40" t="str" cm="1">
        <f t="array" ref="O87">IF(INDEX($K$57:$K$68,$E$2)=31,31,"")</f>
        <v/>
      </c>
      <c r="P87" s="40" t="e">
        <f t="array" ref="P87">IFERROR(GETPIVOTDATA(""&amp;$P$2,[2]Control!$A$7,""&amp;$H$25,O87)+GETPIVOTDATA(""&amp;$P$3,[2]Control!$A$7,""&amp;$H$25,O87)+GETPIVOTDATA(""&amp;$P$4,[2]Control!$A$7,""&amp;$H$25,O87),NA())</f>
        <v>#N/A</v>
      </c>
      <c r="Q87" s="40" t="e">
        <f t="array" ref="Q87">IFERROR(GETPIVOTDATA(""&amp;$P$5,[2]Control!$A$7,""&amp;$H$25,O87)+GETPIVOTDATA(""&amp;$P$6,[2]Control!$A$7,""&amp;$H$25,O87)+GETPIVOTDATA(""&amp;$P$7,[2]Control!$A$7,""&amp;$H$25,O87),NA())</f>
        <v>#N/A</v>
      </c>
      <c r="R87" s="40">
        <f t="array" ref="R87">SUM([2]Data!$D$2:$F$367*(--([2]Data!$A$2:$A$367=DATE([2]Processing!$C$1,[2]Processing!$E$1,[2]Processing!M85))))</f>
        <v>1131</v>
      </c>
      <c r="S87" s="47"/>
      <c r="T87" s="47"/>
      <c r="U87" s="47"/>
      <c r="V87" s="47"/>
      <c r="W87" s="47"/>
      <c r="X87" s="47"/>
      <c r="AC87" s="34"/>
      <c r="AD87" s="34"/>
    </row>
    <row r="88" spans="12:30" x14ac:dyDescent="0.15">
      <c r="L88" s="47"/>
      <c r="M88" s="47"/>
      <c r="N88" s="47"/>
      <c r="O88" s="40" t="s">
        <v>180</v>
      </c>
      <c r="P88" s="50">
        <f>_xlfn.AGGREGATE(9,2,P57:P87)</f>
        <v>0</v>
      </c>
      <c r="Q88" s="50">
        <f>_xlfn.AGGREGATE(9,2,Q57:Q87)</f>
        <v>0</v>
      </c>
      <c r="R88" s="40"/>
      <c r="S88" s="47"/>
      <c r="T88" s="47"/>
      <c r="U88" s="73"/>
      <c r="V88" s="73"/>
      <c r="W88" s="47"/>
      <c r="X88" s="47"/>
      <c r="AC88" s="13"/>
      <c r="AD88" s="13"/>
    </row>
    <row r="89" spans="12:30" x14ac:dyDescent="0.15">
      <c r="L89" s="47"/>
      <c r="M89" s="47"/>
      <c r="N89" s="47"/>
      <c r="O89" s="40" t="s">
        <v>181</v>
      </c>
      <c r="P89" s="42" t="e">
        <f>1-Q88/P88</f>
        <v>#DIV/0!</v>
      </c>
      <c r="Q89" s="42" t="e">
        <f>1-P89</f>
        <v>#DIV/0!</v>
      </c>
      <c r="R89" s="40" t="s">
        <v>182</v>
      </c>
      <c r="S89" s="47"/>
      <c r="T89" s="47"/>
      <c r="U89" s="74"/>
      <c r="V89" s="74"/>
      <c r="W89" s="47"/>
      <c r="X89" s="47"/>
      <c r="AC89" s="97"/>
      <c r="AD89" s="97"/>
    </row>
    <row r="90" spans="12:30" x14ac:dyDescent="0.15">
      <c r="L90" s="47"/>
      <c r="M90" s="47"/>
      <c r="N90" s="47"/>
      <c r="O90" s="47"/>
      <c r="P90" s="84" t="e">
        <f>IF(P89&gt;0,P89,0)</f>
        <v>#DIV/0!</v>
      </c>
      <c r="Q90" s="84" t="e">
        <f>1-P90</f>
        <v>#DIV/0!</v>
      </c>
      <c r="R90" s="47"/>
      <c r="S90" s="47"/>
      <c r="T90" s="47"/>
      <c r="U90" s="47"/>
      <c r="V90" s="47"/>
      <c r="W90" s="47"/>
      <c r="X90" s="47"/>
      <c r="AC90" s="97"/>
      <c r="AD90" s="97"/>
    </row>
    <row r="91" spans="12:30" x14ac:dyDescent="0.15">
      <c r="L91" s="47"/>
      <c r="M91" s="47"/>
      <c r="N91" s="47"/>
      <c r="O91" s="47"/>
      <c r="P91" s="42" t="e">
        <f>IF(P89&gt;1,P89-1,)</f>
        <v>#DIV/0!</v>
      </c>
      <c r="Q91" s="42" t="e">
        <f>1-P91</f>
        <v>#DIV/0!</v>
      </c>
      <c r="R91" s="47"/>
      <c r="S91" s="47"/>
      <c r="T91" s="47"/>
      <c r="U91" s="47"/>
      <c r="V91" s="47"/>
      <c r="W91" s="47"/>
      <c r="X91" s="47"/>
    </row>
    <row r="92" spans="12:30" x14ac:dyDescent="0.15"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</sheetData>
  <mergeCells count="25">
    <mergeCell ref="AA22:AB23"/>
    <mergeCell ref="O55:O56"/>
    <mergeCell ref="J22:K23"/>
    <mergeCell ref="U55:U56"/>
    <mergeCell ref="Q31:R32"/>
    <mergeCell ref="X4:X20"/>
    <mergeCell ref="L4:L20"/>
    <mergeCell ref="W16:W17"/>
    <mergeCell ref="U14:V14"/>
    <mergeCell ref="S6:T15"/>
    <mergeCell ref="S16:S18"/>
    <mergeCell ref="M4:V4"/>
    <mergeCell ref="M19:V20"/>
    <mergeCell ref="T18:V18"/>
    <mergeCell ref="M5:N5"/>
    <mergeCell ref="O5:T5"/>
    <mergeCell ref="U8:V9"/>
    <mergeCell ref="AF53:AH53"/>
    <mergeCell ref="V55:V56"/>
    <mergeCell ref="AC54:AC55"/>
    <mergeCell ref="AD54:AD55"/>
    <mergeCell ref="P55:P56"/>
    <mergeCell ref="Q55:Q56"/>
    <mergeCell ref="R55:R56"/>
    <mergeCell ref="AA53:AB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820D-88C9-534D-8C70-457BFC153A14}">
  <dimension ref="A1:U39"/>
  <sheetViews>
    <sheetView topLeftCell="E1" zoomScale="58" zoomScaleNormal="71" workbookViewId="0">
      <selection activeCell="S8" sqref="S8"/>
    </sheetView>
  </sheetViews>
  <sheetFormatPr baseColWidth="10" defaultRowHeight="13" x14ac:dyDescent="0.15"/>
  <cols>
    <col min="1" max="1" width="17.1640625" bestFit="1" customWidth="1"/>
    <col min="2" max="2" width="22.1640625" bestFit="1" customWidth="1"/>
    <col min="3" max="3" width="37.83203125" bestFit="1" customWidth="1"/>
    <col min="4" max="4" width="35.1640625" bestFit="1" customWidth="1"/>
    <col min="5" max="5" width="21.1640625" bestFit="1" customWidth="1"/>
    <col min="6" max="6" width="22.33203125" bestFit="1" customWidth="1"/>
    <col min="7" max="7" width="30.6640625" bestFit="1" customWidth="1"/>
    <col min="8" max="8" width="48.83203125" bestFit="1" customWidth="1"/>
    <col min="9" max="9" width="31.83203125" bestFit="1" customWidth="1"/>
    <col min="10" max="10" width="24" bestFit="1" customWidth="1"/>
    <col min="11" max="11" width="30.33203125" bestFit="1" customWidth="1"/>
    <col min="12" max="12" width="25.6640625" bestFit="1" customWidth="1"/>
    <col min="13" max="13" width="19.5" bestFit="1" customWidth="1"/>
    <col min="14" max="14" width="21.1640625" bestFit="1" customWidth="1"/>
    <col min="15" max="15" width="26.83203125" bestFit="1" customWidth="1"/>
    <col min="16" max="16" width="26.33203125" bestFit="1" customWidth="1"/>
    <col min="17" max="17" width="53.33203125" bestFit="1" customWidth="1"/>
    <col min="18" max="18" width="31.5" bestFit="1" customWidth="1"/>
    <col min="19" max="19" width="33" bestFit="1" customWidth="1"/>
    <col min="20" max="20" width="21.1640625" bestFit="1" customWidth="1"/>
    <col min="21" max="21" width="23.1640625" bestFit="1" customWidth="1"/>
    <col min="22" max="25" width="28" bestFit="1" customWidth="1"/>
  </cols>
  <sheetData>
    <row r="1" spans="1:21" ht="49" customHeight="1" x14ac:dyDescent="0.15">
      <c r="I1" s="23" t="s">
        <v>134</v>
      </c>
      <c r="J1" s="24" t="s">
        <v>137</v>
      </c>
    </row>
    <row r="2" spans="1:21" ht="18" customHeight="1" x14ac:dyDescent="0.15">
      <c r="A2" s="138" t="s">
        <v>160</v>
      </c>
      <c r="B2" s="138"/>
      <c r="C2" s="138"/>
      <c r="D2" s="138"/>
      <c r="E2" s="138"/>
      <c r="F2" s="138"/>
      <c r="G2" s="138"/>
      <c r="I2" s="139"/>
      <c r="J2" s="140"/>
    </row>
    <row r="3" spans="1:21" ht="33" customHeight="1" x14ac:dyDescent="0.15">
      <c r="A3" s="138"/>
      <c r="B3" s="138"/>
      <c r="C3" s="138"/>
      <c r="D3" s="138"/>
      <c r="E3" s="138"/>
      <c r="F3" s="138"/>
      <c r="G3" s="138"/>
      <c r="I3" s="139"/>
      <c r="J3" s="140"/>
    </row>
    <row r="4" spans="1:21" ht="33" customHeight="1" x14ac:dyDescent="0.15">
      <c r="A4" s="22"/>
      <c r="B4" s="22"/>
      <c r="C4" s="22"/>
      <c r="D4" s="22"/>
      <c r="E4" s="22"/>
      <c r="F4" s="22"/>
      <c r="G4" s="22"/>
    </row>
    <row r="5" spans="1:21" ht="18" x14ac:dyDescent="0.2">
      <c r="A5" s="17" t="s">
        <v>113</v>
      </c>
      <c r="B5" s="18" t="s">
        <v>112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8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8" x14ac:dyDescent="0.2">
      <c r="A7" s="26" t="s">
        <v>161</v>
      </c>
      <c r="B7" s="90" t="s">
        <v>191</v>
      </c>
      <c r="C7" s="90" t="s">
        <v>146</v>
      </c>
      <c r="D7" s="90" t="s">
        <v>147</v>
      </c>
      <c r="E7" s="90" t="s">
        <v>213</v>
      </c>
      <c r="F7" s="90" t="s">
        <v>148</v>
      </c>
      <c r="G7" s="90" t="s">
        <v>214</v>
      </c>
      <c r="H7" s="90" t="s">
        <v>149</v>
      </c>
      <c r="I7" s="90" t="s">
        <v>186</v>
      </c>
      <c r="J7" s="90" t="s">
        <v>150</v>
      </c>
      <c r="K7" s="90" t="s">
        <v>151</v>
      </c>
      <c r="L7" s="90" t="s">
        <v>152</v>
      </c>
      <c r="M7" s="90" t="s">
        <v>153</v>
      </c>
      <c r="N7" s="25" t="s">
        <v>154</v>
      </c>
      <c r="O7" s="21" t="s">
        <v>155</v>
      </c>
      <c r="P7" s="21" t="s">
        <v>156</v>
      </c>
      <c r="Q7" s="21" t="s">
        <v>215</v>
      </c>
      <c r="R7" s="21" t="s">
        <v>157</v>
      </c>
      <c r="S7" s="21" t="s">
        <v>216</v>
      </c>
      <c r="T7" s="19" t="s">
        <v>159</v>
      </c>
      <c r="U7" s="20" t="s">
        <v>158</v>
      </c>
    </row>
    <row r="8" spans="1:21" ht="18" x14ac:dyDescent="0.2">
      <c r="A8" s="27">
        <v>1</v>
      </c>
      <c r="B8" s="150">
        <v>350</v>
      </c>
      <c r="C8" s="150">
        <v>0</v>
      </c>
      <c r="D8" s="150">
        <v>10</v>
      </c>
      <c r="E8" s="150"/>
      <c r="F8" s="150">
        <v>0</v>
      </c>
      <c r="G8" s="150"/>
      <c r="H8" s="150">
        <v>0</v>
      </c>
      <c r="I8" s="150">
        <v>0</v>
      </c>
      <c r="J8" s="150">
        <v>40</v>
      </c>
      <c r="K8" s="150">
        <v>0</v>
      </c>
      <c r="L8" s="150">
        <v>0</v>
      </c>
      <c r="M8" s="150">
        <v>0</v>
      </c>
      <c r="N8" s="146">
        <v>1700</v>
      </c>
      <c r="O8" s="147">
        <v>0</v>
      </c>
      <c r="P8" s="147">
        <v>0</v>
      </c>
      <c r="Q8" s="147">
        <v>0</v>
      </c>
      <c r="R8" s="147">
        <v>0</v>
      </c>
      <c r="S8" s="147">
        <v>0</v>
      </c>
      <c r="T8" s="142">
        <v>400</v>
      </c>
      <c r="U8" s="143">
        <v>1700</v>
      </c>
    </row>
    <row r="9" spans="1:21" ht="18" x14ac:dyDescent="0.2">
      <c r="A9" s="27">
        <v>2</v>
      </c>
      <c r="B9" s="150"/>
      <c r="C9" s="150"/>
      <c r="D9" s="150"/>
      <c r="E9" s="150"/>
      <c r="F9" s="150">
        <v>0</v>
      </c>
      <c r="G9" s="150"/>
      <c r="H9" s="150">
        <v>0</v>
      </c>
      <c r="I9" s="150">
        <v>0</v>
      </c>
      <c r="J9" s="150"/>
      <c r="K9" s="150">
        <v>0</v>
      </c>
      <c r="L9" s="150">
        <v>0</v>
      </c>
      <c r="M9" s="150">
        <v>0</v>
      </c>
      <c r="N9" s="146"/>
      <c r="O9" s="147">
        <v>0</v>
      </c>
      <c r="P9" s="147">
        <v>0</v>
      </c>
      <c r="Q9" s="147">
        <v>0</v>
      </c>
      <c r="R9" s="147">
        <v>0</v>
      </c>
      <c r="S9" s="147">
        <v>0</v>
      </c>
      <c r="T9" s="144">
        <v>0</v>
      </c>
      <c r="U9" s="145">
        <v>0</v>
      </c>
    </row>
    <row r="10" spans="1:21" ht="18" x14ac:dyDescent="0.2">
      <c r="A10" s="27">
        <v>3</v>
      </c>
      <c r="B10" s="150"/>
      <c r="C10" s="150"/>
      <c r="D10" s="150"/>
      <c r="E10" s="150"/>
      <c r="F10" s="150">
        <v>0</v>
      </c>
      <c r="G10" s="150"/>
      <c r="H10" s="150">
        <v>0</v>
      </c>
      <c r="I10" s="150">
        <v>0</v>
      </c>
      <c r="J10" s="150"/>
      <c r="K10" s="150">
        <v>0</v>
      </c>
      <c r="L10" s="150">
        <v>0</v>
      </c>
      <c r="M10" s="150">
        <v>0</v>
      </c>
      <c r="N10" s="146"/>
      <c r="O10" s="147">
        <v>0</v>
      </c>
      <c r="P10" s="147">
        <v>0</v>
      </c>
      <c r="Q10" s="147">
        <v>0</v>
      </c>
      <c r="R10" s="147">
        <v>0</v>
      </c>
      <c r="S10" s="147">
        <v>0</v>
      </c>
      <c r="T10" s="144">
        <v>0</v>
      </c>
      <c r="U10" s="145">
        <v>0</v>
      </c>
    </row>
    <row r="11" spans="1:21" ht="18" x14ac:dyDescent="0.2">
      <c r="A11" s="27">
        <v>4</v>
      </c>
      <c r="B11" s="150"/>
      <c r="C11" s="150"/>
      <c r="D11" s="150"/>
      <c r="E11" s="150"/>
      <c r="F11" s="150">
        <v>0</v>
      </c>
      <c r="G11" s="150"/>
      <c r="H11" s="150">
        <v>0</v>
      </c>
      <c r="I11" s="150">
        <v>0</v>
      </c>
      <c r="J11" s="150"/>
      <c r="K11" s="150">
        <v>0</v>
      </c>
      <c r="L11" s="150">
        <v>0</v>
      </c>
      <c r="M11" s="150">
        <v>0</v>
      </c>
      <c r="N11" s="146"/>
      <c r="O11" s="147">
        <v>0</v>
      </c>
      <c r="P11" s="147">
        <v>0</v>
      </c>
      <c r="Q11" s="147">
        <v>0</v>
      </c>
      <c r="R11" s="147">
        <v>0</v>
      </c>
      <c r="S11" s="147">
        <v>0</v>
      </c>
      <c r="T11" s="144">
        <v>0</v>
      </c>
      <c r="U11" s="145">
        <v>0</v>
      </c>
    </row>
    <row r="12" spans="1:21" ht="18" x14ac:dyDescent="0.2">
      <c r="A12" s="27">
        <v>5</v>
      </c>
      <c r="B12" s="150"/>
      <c r="C12" s="150"/>
      <c r="D12" s="150"/>
      <c r="E12" s="150"/>
      <c r="F12" s="150">
        <v>0</v>
      </c>
      <c r="G12" s="150"/>
      <c r="H12" s="150">
        <v>0</v>
      </c>
      <c r="I12" s="150">
        <v>0</v>
      </c>
      <c r="J12" s="150"/>
      <c r="K12" s="150">
        <v>0</v>
      </c>
      <c r="L12" s="150">
        <v>0</v>
      </c>
      <c r="M12" s="150">
        <v>0</v>
      </c>
      <c r="N12" s="146"/>
      <c r="O12" s="147">
        <v>0</v>
      </c>
      <c r="P12" s="147">
        <v>0</v>
      </c>
      <c r="Q12" s="147">
        <v>0</v>
      </c>
      <c r="R12" s="147">
        <v>0</v>
      </c>
      <c r="S12" s="147">
        <v>0</v>
      </c>
      <c r="T12" s="144">
        <v>0</v>
      </c>
      <c r="U12" s="145">
        <v>0</v>
      </c>
    </row>
    <row r="13" spans="1:21" ht="18" x14ac:dyDescent="0.2">
      <c r="A13" s="27">
        <v>6</v>
      </c>
      <c r="B13" s="150"/>
      <c r="C13" s="150"/>
      <c r="D13" s="150"/>
      <c r="E13" s="150"/>
      <c r="F13" s="150">
        <v>0</v>
      </c>
      <c r="G13" s="150"/>
      <c r="H13" s="150">
        <v>0</v>
      </c>
      <c r="I13" s="150">
        <v>0</v>
      </c>
      <c r="J13" s="150"/>
      <c r="K13" s="150">
        <v>0</v>
      </c>
      <c r="L13" s="150">
        <v>0</v>
      </c>
      <c r="M13" s="150">
        <v>0</v>
      </c>
      <c r="N13" s="146"/>
      <c r="O13" s="147">
        <v>0</v>
      </c>
      <c r="P13" s="147">
        <v>0</v>
      </c>
      <c r="Q13" s="147">
        <v>0</v>
      </c>
      <c r="R13" s="147">
        <v>0</v>
      </c>
      <c r="S13" s="147">
        <v>0</v>
      </c>
      <c r="T13" s="144">
        <v>0</v>
      </c>
      <c r="U13" s="145">
        <v>0</v>
      </c>
    </row>
    <row r="14" spans="1:21" ht="18" x14ac:dyDescent="0.2">
      <c r="A14" s="27">
        <v>7</v>
      </c>
      <c r="B14" s="150"/>
      <c r="C14" s="150"/>
      <c r="D14" s="150"/>
      <c r="E14" s="150"/>
      <c r="F14" s="150">
        <v>0</v>
      </c>
      <c r="G14" s="150"/>
      <c r="H14" s="150">
        <v>0</v>
      </c>
      <c r="I14" s="150">
        <v>0</v>
      </c>
      <c r="J14" s="150"/>
      <c r="K14" s="150">
        <v>0</v>
      </c>
      <c r="L14" s="150">
        <v>0</v>
      </c>
      <c r="M14" s="150">
        <v>0</v>
      </c>
      <c r="N14" s="146"/>
      <c r="O14" s="147">
        <v>0</v>
      </c>
      <c r="P14" s="147">
        <v>0</v>
      </c>
      <c r="Q14" s="147">
        <v>0</v>
      </c>
      <c r="R14" s="147">
        <v>0</v>
      </c>
      <c r="S14" s="147">
        <v>0</v>
      </c>
      <c r="T14" s="144">
        <v>0</v>
      </c>
      <c r="U14" s="145">
        <v>0</v>
      </c>
    </row>
    <row r="15" spans="1:21" ht="18" x14ac:dyDescent="0.2">
      <c r="A15" s="27">
        <v>8</v>
      </c>
      <c r="B15" s="150"/>
      <c r="C15" s="150"/>
      <c r="D15" s="150"/>
      <c r="E15" s="150"/>
      <c r="F15" s="150">
        <v>0</v>
      </c>
      <c r="G15" s="150"/>
      <c r="H15" s="150">
        <v>0</v>
      </c>
      <c r="I15" s="150">
        <v>0</v>
      </c>
      <c r="J15" s="150"/>
      <c r="K15" s="150">
        <v>0</v>
      </c>
      <c r="L15" s="150">
        <v>0</v>
      </c>
      <c r="M15" s="150">
        <v>0</v>
      </c>
      <c r="N15" s="146"/>
      <c r="O15" s="147">
        <v>0</v>
      </c>
      <c r="P15" s="147">
        <v>0</v>
      </c>
      <c r="Q15" s="147">
        <v>0</v>
      </c>
      <c r="R15" s="147">
        <v>0</v>
      </c>
      <c r="S15" s="147">
        <v>0</v>
      </c>
      <c r="T15" s="144">
        <v>0</v>
      </c>
      <c r="U15" s="145">
        <v>0</v>
      </c>
    </row>
    <row r="16" spans="1:21" ht="18" x14ac:dyDescent="0.2">
      <c r="A16" s="27">
        <v>9</v>
      </c>
      <c r="B16" s="150"/>
      <c r="C16" s="150"/>
      <c r="D16" s="150"/>
      <c r="E16" s="150"/>
      <c r="F16" s="150">
        <v>0</v>
      </c>
      <c r="G16" s="150"/>
      <c r="H16" s="150">
        <v>0</v>
      </c>
      <c r="I16" s="150">
        <v>0</v>
      </c>
      <c r="J16" s="150"/>
      <c r="K16" s="150">
        <v>0</v>
      </c>
      <c r="L16" s="150">
        <v>0</v>
      </c>
      <c r="M16" s="150">
        <v>0</v>
      </c>
      <c r="N16" s="146"/>
      <c r="O16" s="147">
        <v>0</v>
      </c>
      <c r="P16" s="147">
        <v>0</v>
      </c>
      <c r="Q16" s="147">
        <v>0</v>
      </c>
      <c r="R16" s="147">
        <v>0</v>
      </c>
      <c r="S16" s="147">
        <v>0</v>
      </c>
      <c r="T16" s="144">
        <v>0</v>
      </c>
      <c r="U16" s="145">
        <v>0</v>
      </c>
    </row>
    <row r="17" spans="1:21" ht="18" x14ac:dyDescent="0.2">
      <c r="A17" s="27">
        <v>10</v>
      </c>
      <c r="B17" s="150"/>
      <c r="C17" s="150"/>
      <c r="D17" s="150"/>
      <c r="E17" s="150"/>
      <c r="F17" s="150">
        <v>0</v>
      </c>
      <c r="G17" s="150"/>
      <c r="H17" s="150">
        <v>0</v>
      </c>
      <c r="I17" s="150">
        <v>0</v>
      </c>
      <c r="J17" s="150"/>
      <c r="K17" s="150">
        <v>0</v>
      </c>
      <c r="L17" s="150">
        <v>0</v>
      </c>
      <c r="M17" s="150">
        <v>0</v>
      </c>
      <c r="N17" s="146"/>
      <c r="O17" s="147">
        <v>0</v>
      </c>
      <c r="P17" s="147">
        <v>0</v>
      </c>
      <c r="Q17" s="147">
        <v>0</v>
      </c>
      <c r="R17" s="147">
        <v>0</v>
      </c>
      <c r="S17" s="147">
        <v>0</v>
      </c>
      <c r="T17" s="144">
        <v>0</v>
      </c>
      <c r="U17" s="145">
        <v>0</v>
      </c>
    </row>
    <row r="18" spans="1:21" ht="18" x14ac:dyDescent="0.2">
      <c r="A18" s="27">
        <v>11</v>
      </c>
      <c r="B18" s="150"/>
      <c r="C18" s="150"/>
      <c r="D18" s="150"/>
      <c r="E18" s="150"/>
      <c r="F18" s="150">
        <v>0</v>
      </c>
      <c r="G18" s="150"/>
      <c r="H18" s="150">
        <v>0</v>
      </c>
      <c r="I18" s="150">
        <v>0</v>
      </c>
      <c r="J18" s="150"/>
      <c r="K18" s="150">
        <v>0</v>
      </c>
      <c r="L18" s="150">
        <v>0</v>
      </c>
      <c r="M18" s="150">
        <v>0</v>
      </c>
      <c r="N18" s="146"/>
      <c r="O18" s="147">
        <v>0</v>
      </c>
      <c r="P18" s="147">
        <v>0</v>
      </c>
      <c r="Q18" s="147">
        <v>0</v>
      </c>
      <c r="R18" s="147">
        <v>0</v>
      </c>
      <c r="S18" s="147">
        <v>0</v>
      </c>
      <c r="T18" s="144">
        <v>0</v>
      </c>
      <c r="U18" s="145">
        <v>0</v>
      </c>
    </row>
    <row r="19" spans="1:21" ht="18" x14ac:dyDescent="0.2">
      <c r="A19" s="27">
        <v>12</v>
      </c>
      <c r="B19" s="150"/>
      <c r="C19" s="150"/>
      <c r="D19" s="150"/>
      <c r="E19" s="150"/>
      <c r="F19" s="150">
        <v>0</v>
      </c>
      <c r="G19" s="150"/>
      <c r="H19" s="150">
        <v>0</v>
      </c>
      <c r="I19" s="150">
        <v>0</v>
      </c>
      <c r="J19" s="150"/>
      <c r="K19" s="150">
        <v>0</v>
      </c>
      <c r="L19" s="150">
        <v>0</v>
      </c>
      <c r="M19" s="150">
        <v>0</v>
      </c>
      <c r="N19" s="146"/>
      <c r="O19" s="147">
        <v>0</v>
      </c>
      <c r="P19" s="147">
        <v>0</v>
      </c>
      <c r="Q19" s="147">
        <v>0</v>
      </c>
      <c r="R19" s="147">
        <v>0</v>
      </c>
      <c r="S19" s="147">
        <v>0</v>
      </c>
      <c r="T19" s="144">
        <v>0</v>
      </c>
      <c r="U19" s="145">
        <v>0</v>
      </c>
    </row>
    <row r="20" spans="1:21" ht="18" x14ac:dyDescent="0.2">
      <c r="A20" s="27">
        <v>13</v>
      </c>
      <c r="B20" s="150"/>
      <c r="C20" s="150"/>
      <c r="D20" s="150"/>
      <c r="E20" s="150"/>
      <c r="F20" s="150">
        <v>0</v>
      </c>
      <c r="G20" s="150"/>
      <c r="H20" s="150">
        <v>0</v>
      </c>
      <c r="I20" s="150">
        <v>0</v>
      </c>
      <c r="J20" s="150"/>
      <c r="K20" s="150">
        <v>0</v>
      </c>
      <c r="L20" s="150">
        <v>0</v>
      </c>
      <c r="M20" s="150">
        <v>0</v>
      </c>
      <c r="N20" s="146"/>
      <c r="O20" s="147">
        <v>0</v>
      </c>
      <c r="P20" s="147">
        <v>0</v>
      </c>
      <c r="Q20" s="147">
        <v>0</v>
      </c>
      <c r="R20" s="147">
        <v>0</v>
      </c>
      <c r="S20" s="147">
        <v>0</v>
      </c>
      <c r="T20" s="144">
        <v>0</v>
      </c>
      <c r="U20" s="145">
        <v>0</v>
      </c>
    </row>
    <row r="21" spans="1:21" ht="18" x14ac:dyDescent="0.2">
      <c r="A21" s="27">
        <v>14</v>
      </c>
      <c r="B21" s="150"/>
      <c r="C21" s="150"/>
      <c r="D21" s="150"/>
      <c r="E21" s="150"/>
      <c r="F21" s="150">
        <v>0</v>
      </c>
      <c r="G21" s="150"/>
      <c r="H21" s="150">
        <v>0</v>
      </c>
      <c r="I21" s="150">
        <v>0</v>
      </c>
      <c r="J21" s="150"/>
      <c r="K21" s="150">
        <v>0</v>
      </c>
      <c r="L21" s="150">
        <v>0</v>
      </c>
      <c r="M21" s="150">
        <v>0</v>
      </c>
      <c r="N21" s="146"/>
      <c r="O21" s="147">
        <v>0</v>
      </c>
      <c r="P21" s="147">
        <v>0</v>
      </c>
      <c r="Q21" s="147">
        <v>0</v>
      </c>
      <c r="R21" s="147">
        <v>0</v>
      </c>
      <c r="S21" s="147">
        <v>0</v>
      </c>
      <c r="T21" s="144">
        <v>0</v>
      </c>
      <c r="U21" s="145">
        <v>0</v>
      </c>
    </row>
    <row r="22" spans="1:21" ht="18" x14ac:dyDescent="0.2">
      <c r="A22" s="27">
        <v>15</v>
      </c>
      <c r="B22" s="150"/>
      <c r="C22" s="150"/>
      <c r="D22" s="150"/>
      <c r="E22" s="150"/>
      <c r="F22" s="150">
        <v>0</v>
      </c>
      <c r="G22" s="150"/>
      <c r="H22" s="150">
        <v>0</v>
      </c>
      <c r="I22" s="150">
        <v>0</v>
      </c>
      <c r="J22" s="150"/>
      <c r="K22" s="150">
        <v>0</v>
      </c>
      <c r="L22" s="150">
        <v>0</v>
      </c>
      <c r="M22" s="150">
        <v>0</v>
      </c>
      <c r="N22" s="146"/>
      <c r="O22" s="147">
        <v>0</v>
      </c>
      <c r="P22" s="147">
        <v>0</v>
      </c>
      <c r="Q22" s="147">
        <v>0</v>
      </c>
      <c r="R22" s="147">
        <v>0</v>
      </c>
      <c r="S22" s="147">
        <v>0</v>
      </c>
      <c r="T22" s="144">
        <v>0</v>
      </c>
      <c r="U22" s="145">
        <v>0</v>
      </c>
    </row>
    <row r="23" spans="1:21" ht="18" x14ac:dyDescent="0.2">
      <c r="A23" s="27">
        <v>16</v>
      </c>
      <c r="B23" s="150"/>
      <c r="C23" s="150"/>
      <c r="D23" s="150"/>
      <c r="E23" s="150"/>
      <c r="F23" s="150">
        <v>0</v>
      </c>
      <c r="G23" s="150"/>
      <c r="H23" s="150">
        <v>0</v>
      </c>
      <c r="I23" s="150">
        <v>0</v>
      </c>
      <c r="J23" s="150"/>
      <c r="K23" s="150">
        <v>0</v>
      </c>
      <c r="L23" s="150">
        <v>0</v>
      </c>
      <c r="M23" s="150">
        <v>0</v>
      </c>
      <c r="N23" s="146"/>
      <c r="O23" s="147">
        <v>0</v>
      </c>
      <c r="P23" s="147">
        <v>0</v>
      </c>
      <c r="Q23" s="147">
        <v>0</v>
      </c>
      <c r="R23" s="147">
        <v>0</v>
      </c>
      <c r="S23" s="147">
        <v>0</v>
      </c>
      <c r="T23" s="144">
        <v>0</v>
      </c>
      <c r="U23" s="145">
        <v>0</v>
      </c>
    </row>
    <row r="24" spans="1:21" ht="18" x14ac:dyDescent="0.2">
      <c r="A24" s="27">
        <v>17</v>
      </c>
      <c r="B24" s="150"/>
      <c r="C24" s="150"/>
      <c r="D24" s="150"/>
      <c r="E24" s="150"/>
      <c r="F24" s="150">
        <v>0</v>
      </c>
      <c r="G24" s="150"/>
      <c r="H24" s="150">
        <v>0</v>
      </c>
      <c r="I24" s="150">
        <v>0</v>
      </c>
      <c r="J24" s="150"/>
      <c r="K24" s="150">
        <v>0</v>
      </c>
      <c r="L24" s="150">
        <v>0</v>
      </c>
      <c r="M24" s="150">
        <v>0</v>
      </c>
      <c r="N24" s="146"/>
      <c r="O24" s="147">
        <v>0</v>
      </c>
      <c r="P24" s="147">
        <v>0</v>
      </c>
      <c r="Q24" s="147">
        <v>0</v>
      </c>
      <c r="R24" s="147">
        <v>0</v>
      </c>
      <c r="S24" s="147">
        <v>0</v>
      </c>
      <c r="T24" s="144">
        <v>0</v>
      </c>
      <c r="U24" s="145">
        <v>0</v>
      </c>
    </row>
    <row r="25" spans="1:21" ht="18" x14ac:dyDescent="0.2">
      <c r="A25" s="27">
        <v>18</v>
      </c>
      <c r="B25" s="150"/>
      <c r="C25" s="150"/>
      <c r="D25" s="150"/>
      <c r="E25" s="150"/>
      <c r="F25" s="150">
        <v>0</v>
      </c>
      <c r="G25" s="150"/>
      <c r="H25" s="150">
        <v>0</v>
      </c>
      <c r="I25" s="150">
        <v>0</v>
      </c>
      <c r="J25" s="150"/>
      <c r="K25" s="150">
        <v>0</v>
      </c>
      <c r="L25" s="150">
        <v>0</v>
      </c>
      <c r="M25" s="150">
        <v>0</v>
      </c>
      <c r="N25" s="146"/>
      <c r="O25" s="147">
        <v>0</v>
      </c>
      <c r="P25" s="147">
        <v>0</v>
      </c>
      <c r="Q25" s="147">
        <v>0</v>
      </c>
      <c r="R25" s="147">
        <v>0</v>
      </c>
      <c r="S25" s="147">
        <v>0</v>
      </c>
      <c r="T25" s="144">
        <v>0</v>
      </c>
      <c r="U25" s="145">
        <v>0</v>
      </c>
    </row>
    <row r="26" spans="1:21" ht="18" x14ac:dyDescent="0.2">
      <c r="A26" s="27">
        <v>19</v>
      </c>
      <c r="B26" s="150"/>
      <c r="C26" s="150"/>
      <c r="D26" s="150"/>
      <c r="E26" s="150"/>
      <c r="F26" s="150">
        <v>0</v>
      </c>
      <c r="G26" s="150"/>
      <c r="H26" s="150">
        <v>0</v>
      </c>
      <c r="I26" s="150">
        <v>0</v>
      </c>
      <c r="J26" s="150"/>
      <c r="K26" s="150">
        <v>0</v>
      </c>
      <c r="L26" s="150">
        <v>0</v>
      </c>
      <c r="M26" s="150">
        <v>0</v>
      </c>
      <c r="N26" s="146"/>
      <c r="O26" s="147">
        <v>0</v>
      </c>
      <c r="P26" s="147">
        <v>0</v>
      </c>
      <c r="Q26" s="147">
        <v>0</v>
      </c>
      <c r="R26" s="147">
        <v>0</v>
      </c>
      <c r="S26" s="147">
        <v>0</v>
      </c>
      <c r="T26" s="144">
        <v>0</v>
      </c>
      <c r="U26" s="145">
        <v>0</v>
      </c>
    </row>
    <row r="27" spans="1:21" ht="18" x14ac:dyDescent="0.2">
      <c r="A27" s="27">
        <v>20</v>
      </c>
      <c r="B27" s="150"/>
      <c r="C27" s="150"/>
      <c r="D27" s="150"/>
      <c r="E27" s="150"/>
      <c r="F27" s="150">
        <v>0</v>
      </c>
      <c r="G27" s="150"/>
      <c r="H27" s="150">
        <v>0</v>
      </c>
      <c r="I27" s="150">
        <v>0</v>
      </c>
      <c r="J27" s="150"/>
      <c r="K27" s="150">
        <v>0</v>
      </c>
      <c r="L27" s="150">
        <v>0</v>
      </c>
      <c r="M27" s="150">
        <v>0</v>
      </c>
      <c r="N27" s="146"/>
      <c r="O27" s="147">
        <v>0</v>
      </c>
      <c r="P27" s="147">
        <v>0</v>
      </c>
      <c r="Q27" s="147">
        <v>0</v>
      </c>
      <c r="R27" s="147">
        <v>0</v>
      </c>
      <c r="S27" s="147">
        <v>0</v>
      </c>
      <c r="T27" s="144">
        <v>0</v>
      </c>
      <c r="U27" s="145">
        <v>0</v>
      </c>
    </row>
    <row r="28" spans="1:21" ht="18" x14ac:dyDescent="0.2">
      <c r="A28" s="27">
        <v>21</v>
      </c>
      <c r="B28" s="150"/>
      <c r="C28" s="150"/>
      <c r="D28" s="150"/>
      <c r="E28" s="150"/>
      <c r="F28" s="150">
        <v>0</v>
      </c>
      <c r="G28" s="150"/>
      <c r="H28" s="150">
        <v>0</v>
      </c>
      <c r="I28" s="150">
        <v>0</v>
      </c>
      <c r="J28" s="150"/>
      <c r="K28" s="150">
        <v>0</v>
      </c>
      <c r="L28" s="150">
        <v>0</v>
      </c>
      <c r="M28" s="150">
        <v>0</v>
      </c>
      <c r="N28" s="146"/>
      <c r="O28" s="147">
        <v>0</v>
      </c>
      <c r="P28" s="147">
        <v>0</v>
      </c>
      <c r="Q28" s="147">
        <v>0</v>
      </c>
      <c r="R28" s="147">
        <v>0</v>
      </c>
      <c r="S28" s="147">
        <v>0</v>
      </c>
      <c r="T28" s="144">
        <v>0</v>
      </c>
      <c r="U28" s="145">
        <v>0</v>
      </c>
    </row>
    <row r="29" spans="1:21" ht="18" x14ac:dyDescent="0.2">
      <c r="A29" s="27">
        <v>22</v>
      </c>
      <c r="B29" s="150"/>
      <c r="C29" s="150"/>
      <c r="D29" s="150"/>
      <c r="E29" s="150"/>
      <c r="F29" s="150">
        <v>0</v>
      </c>
      <c r="G29" s="150"/>
      <c r="H29" s="150">
        <v>0</v>
      </c>
      <c r="I29" s="150">
        <v>0</v>
      </c>
      <c r="J29" s="150"/>
      <c r="K29" s="150">
        <v>0</v>
      </c>
      <c r="L29" s="150">
        <v>0</v>
      </c>
      <c r="M29" s="150">
        <v>0</v>
      </c>
      <c r="N29" s="146"/>
      <c r="O29" s="147">
        <v>0</v>
      </c>
      <c r="P29" s="147">
        <v>0</v>
      </c>
      <c r="Q29" s="147">
        <v>0</v>
      </c>
      <c r="R29" s="147">
        <v>0</v>
      </c>
      <c r="S29" s="147">
        <v>0</v>
      </c>
      <c r="T29" s="144">
        <v>0</v>
      </c>
      <c r="U29" s="145">
        <v>0</v>
      </c>
    </row>
    <row r="30" spans="1:21" ht="18" x14ac:dyDescent="0.2">
      <c r="A30" s="27">
        <v>23</v>
      </c>
      <c r="B30" s="150"/>
      <c r="C30" s="150"/>
      <c r="D30" s="150"/>
      <c r="E30" s="150"/>
      <c r="F30" s="150">
        <v>0</v>
      </c>
      <c r="G30" s="150"/>
      <c r="H30" s="150">
        <v>0</v>
      </c>
      <c r="I30" s="150">
        <v>0</v>
      </c>
      <c r="J30" s="150"/>
      <c r="K30" s="150">
        <v>0</v>
      </c>
      <c r="L30" s="150">
        <v>0</v>
      </c>
      <c r="M30" s="150">
        <v>0</v>
      </c>
      <c r="N30" s="146"/>
      <c r="O30" s="147">
        <v>0</v>
      </c>
      <c r="P30" s="147">
        <v>0</v>
      </c>
      <c r="Q30" s="147">
        <v>0</v>
      </c>
      <c r="R30" s="147">
        <v>0</v>
      </c>
      <c r="S30" s="147">
        <v>0</v>
      </c>
      <c r="T30" s="144">
        <v>0</v>
      </c>
      <c r="U30" s="145">
        <v>0</v>
      </c>
    </row>
    <row r="31" spans="1:21" ht="18" x14ac:dyDescent="0.2">
      <c r="A31" s="27">
        <v>24</v>
      </c>
      <c r="B31" s="150"/>
      <c r="C31" s="150"/>
      <c r="D31" s="150"/>
      <c r="E31" s="150"/>
      <c r="F31" s="150">
        <v>0</v>
      </c>
      <c r="G31" s="150"/>
      <c r="H31" s="150">
        <v>0</v>
      </c>
      <c r="I31" s="150">
        <v>0</v>
      </c>
      <c r="J31" s="150"/>
      <c r="K31" s="150">
        <v>0</v>
      </c>
      <c r="L31" s="150">
        <v>0</v>
      </c>
      <c r="M31" s="150">
        <v>0</v>
      </c>
      <c r="N31" s="146"/>
      <c r="O31" s="147">
        <v>0</v>
      </c>
      <c r="P31" s="147">
        <v>0</v>
      </c>
      <c r="Q31" s="147">
        <v>0</v>
      </c>
      <c r="R31" s="147">
        <v>0</v>
      </c>
      <c r="S31" s="147">
        <v>0</v>
      </c>
      <c r="T31" s="144">
        <v>0</v>
      </c>
      <c r="U31" s="145">
        <v>0</v>
      </c>
    </row>
    <row r="32" spans="1:21" ht="18" x14ac:dyDescent="0.2">
      <c r="A32" s="27">
        <v>25</v>
      </c>
      <c r="B32" s="150"/>
      <c r="C32" s="150"/>
      <c r="D32" s="150"/>
      <c r="E32" s="150"/>
      <c r="F32" s="150">
        <v>0</v>
      </c>
      <c r="G32" s="150"/>
      <c r="H32" s="150">
        <v>0</v>
      </c>
      <c r="I32" s="150">
        <v>0</v>
      </c>
      <c r="J32" s="150"/>
      <c r="K32" s="150">
        <v>0</v>
      </c>
      <c r="L32" s="150">
        <v>0</v>
      </c>
      <c r="M32" s="150">
        <v>0</v>
      </c>
      <c r="N32" s="146"/>
      <c r="O32" s="147">
        <v>0</v>
      </c>
      <c r="P32" s="147">
        <v>0</v>
      </c>
      <c r="Q32" s="147">
        <v>0</v>
      </c>
      <c r="R32" s="147">
        <v>0</v>
      </c>
      <c r="S32" s="147">
        <v>0</v>
      </c>
      <c r="T32" s="144">
        <v>0</v>
      </c>
      <c r="U32" s="145">
        <v>0</v>
      </c>
    </row>
    <row r="33" spans="1:21" ht="18" x14ac:dyDescent="0.2">
      <c r="A33" s="27">
        <v>26</v>
      </c>
      <c r="B33" s="150"/>
      <c r="C33" s="150"/>
      <c r="D33" s="150"/>
      <c r="E33" s="150"/>
      <c r="F33" s="150">
        <v>0</v>
      </c>
      <c r="G33" s="150"/>
      <c r="H33" s="150">
        <v>0</v>
      </c>
      <c r="I33" s="150">
        <v>0</v>
      </c>
      <c r="J33" s="150"/>
      <c r="K33" s="150">
        <v>0</v>
      </c>
      <c r="L33" s="150">
        <v>0</v>
      </c>
      <c r="M33" s="150">
        <v>0</v>
      </c>
      <c r="N33" s="146"/>
      <c r="O33" s="147">
        <v>0</v>
      </c>
      <c r="P33" s="147">
        <v>0</v>
      </c>
      <c r="Q33" s="147">
        <v>0</v>
      </c>
      <c r="R33" s="147">
        <v>0</v>
      </c>
      <c r="S33" s="147">
        <v>0</v>
      </c>
      <c r="T33" s="144">
        <v>0</v>
      </c>
      <c r="U33" s="145">
        <v>0</v>
      </c>
    </row>
    <row r="34" spans="1:21" ht="18" x14ac:dyDescent="0.2">
      <c r="A34" s="27">
        <v>27</v>
      </c>
      <c r="B34" s="150"/>
      <c r="C34" s="150"/>
      <c r="D34" s="150"/>
      <c r="E34" s="150"/>
      <c r="F34" s="150">
        <v>0</v>
      </c>
      <c r="G34" s="150"/>
      <c r="H34" s="150">
        <v>0</v>
      </c>
      <c r="I34" s="150">
        <v>0</v>
      </c>
      <c r="J34" s="150"/>
      <c r="K34" s="150">
        <v>0</v>
      </c>
      <c r="L34" s="150">
        <v>0</v>
      </c>
      <c r="M34" s="150">
        <v>0</v>
      </c>
      <c r="N34" s="146"/>
      <c r="O34" s="147">
        <v>0</v>
      </c>
      <c r="P34" s="147">
        <v>0</v>
      </c>
      <c r="Q34" s="147">
        <v>0</v>
      </c>
      <c r="R34" s="147">
        <v>0</v>
      </c>
      <c r="S34" s="147">
        <v>0</v>
      </c>
      <c r="T34" s="144">
        <v>0</v>
      </c>
      <c r="U34" s="145">
        <v>0</v>
      </c>
    </row>
    <row r="35" spans="1:21" ht="18" x14ac:dyDescent="0.2">
      <c r="A35" s="27">
        <v>28</v>
      </c>
      <c r="B35" s="150"/>
      <c r="C35" s="150"/>
      <c r="D35" s="150"/>
      <c r="E35" s="150"/>
      <c r="F35" s="150">
        <v>0</v>
      </c>
      <c r="G35" s="150"/>
      <c r="H35" s="150">
        <v>0</v>
      </c>
      <c r="I35" s="150">
        <v>0</v>
      </c>
      <c r="J35" s="150"/>
      <c r="K35" s="150">
        <v>0</v>
      </c>
      <c r="L35" s="150">
        <v>0</v>
      </c>
      <c r="M35" s="150">
        <v>0</v>
      </c>
      <c r="N35" s="146"/>
      <c r="O35" s="147">
        <v>0</v>
      </c>
      <c r="P35" s="147">
        <v>0</v>
      </c>
      <c r="Q35" s="147">
        <v>0</v>
      </c>
      <c r="R35" s="147">
        <v>0</v>
      </c>
      <c r="S35" s="147">
        <v>0</v>
      </c>
      <c r="T35" s="144">
        <v>0</v>
      </c>
      <c r="U35" s="145">
        <v>0</v>
      </c>
    </row>
    <row r="36" spans="1:21" ht="18" x14ac:dyDescent="0.2">
      <c r="A36" s="27">
        <v>29</v>
      </c>
      <c r="B36" s="150"/>
      <c r="C36" s="150"/>
      <c r="D36" s="150"/>
      <c r="E36" s="150"/>
      <c r="F36" s="150">
        <v>0</v>
      </c>
      <c r="G36" s="150"/>
      <c r="H36" s="150">
        <v>0</v>
      </c>
      <c r="I36" s="150">
        <v>0</v>
      </c>
      <c r="J36" s="150"/>
      <c r="K36" s="150">
        <v>0</v>
      </c>
      <c r="L36" s="150">
        <v>0</v>
      </c>
      <c r="M36" s="150">
        <v>0</v>
      </c>
      <c r="N36" s="146"/>
      <c r="O36" s="147">
        <v>0</v>
      </c>
      <c r="P36" s="147">
        <v>0</v>
      </c>
      <c r="Q36" s="147">
        <v>0</v>
      </c>
      <c r="R36" s="147">
        <v>0</v>
      </c>
      <c r="S36" s="147">
        <v>0</v>
      </c>
      <c r="T36" s="144">
        <v>0</v>
      </c>
      <c r="U36" s="145">
        <v>0</v>
      </c>
    </row>
    <row r="37" spans="1:21" ht="18" x14ac:dyDescent="0.2">
      <c r="A37" s="27">
        <v>30</v>
      </c>
      <c r="B37" s="150"/>
      <c r="C37" s="150"/>
      <c r="D37" s="150"/>
      <c r="E37" s="150"/>
      <c r="F37" s="150">
        <v>0</v>
      </c>
      <c r="G37" s="150"/>
      <c r="H37" s="150">
        <v>0</v>
      </c>
      <c r="I37" s="150">
        <v>0</v>
      </c>
      <c r="J37" s="150"/>
      <c r="K37" s="150">
        <v>0</v>
      </c>
      <c r="L37" s="150">
        <v>0</v>
      </c>
      <c r="M37" s="150">
        <v>0</v>
      </c>
      <c r="N37" s="146"/>
      <c r="O37" s="147">
        <v>0</v>
      </c>
      <c r="P37" s="147">
        <v>0</v>
      </c>
      <c r="Q37" s="147">
        <v>0</v>
      </c>
      <c r="R37" s="147">
        <v>0</v>
      </c>
      <c r="S37" s="147">
        <v>0</v>
      </c>
      <c r="T37" s="144">
        <v>0</v>
      </c>
      <c r="U37" s="145">
        <v>0</v>
      </c>
    </row>
    <row r="38" spans="1:21" ht="18" x14ac:dyDescent="0.2">
      <c r="A38" s="27">
        <v>31</v>
      </c>
      <c r="B38" s="150"/>
      <c r="C38" s="150"/>
      <c r="D38" s="150"/>
      <c r="E38" s="150"/>
      <c r="F38" s="150">
        <v>0</v>
      </c>
      <c r="G38" s="150"/>
      <c r="H38" s="150">
        <v>0</v>
      </c>
      <c r="I38" s="150">
        <v>0</v>
      </c>
      <c r="J38" s="150"/>
      <c r="K38" s="150">
        <v>0</v>
      </c>
      <c r="L38" s="150">
        <v>0</v>
      </c>
      <c r="M38" s="150">
        <v>0</v>
      </c>
      <c r="N38" s="146"/>
      <c r="O38" s="147">
        <v>0</v>
      </c>
      <c r="P38" s="147">
        <v>0</v>
      </c>
      <c r="Q38" s="147">
        <v>0</v>
      </c>
      <c r="R38" s="147">
        <v>0</v>
      </c>
      <c r="S38" s="147">
        <v>0</v>
      </c>
      <c r="T38" s="144">
        <v>0</v>
      </c>
      <c r="U38" s="145">
        <v>0</v>
      </c>
    </row>
    <row r="39" spans="1:21" ht="18" x14ac:dyDescent="0.2">
      <c r="A39" s="57" t="s">
        <v>110</v>
      </c>
      <c r="B39" s="150">
        <v>350</v>
      </c>
      <c r="C39" s="150">
        <v>0</v>
      </c>
      <c r="D39" s="150">
        <v>10</v>
      </c>
      <c r="E39" s="150"/>
      <c r="F39" s="150">
        <v>0</v>
      </c>
      <c r="G39" s="150"/>
      <c r="H39" s="150">
        <v>0</v>
      </c>
      <c r="I39" s="150">
        <v>0</v>
      </c>
      <c r="J39" s="150">
        <v>40</v>
      </c>
      <c r="K39" s="150">
        <v>0</v>
      </c>
      <c r="L39" s="150">
        <v>0</v>
      </c>
      <c r="M39" s="150">
        <v>0</v>
      </c>
      <c r="N39" s="146">
        <v>1700</v>
      </c>
      <c r="O39" s="147">
        <v>0</v>
      </c>
      <c r="P39" s="147">
        <v>0</v>
      </c>
      <c r="Q39" s="147">
        <v>0</v>
      </c>
      <c r="R39" s="147">
        <v>0</v>
      </c>
      <c r="S39" s="147">
        <v>0</v>
      </c>
      <c r="T39" s="148">
        <v>400</v>
      </c>
      <c r="U39" s="149">
        <v>1700</v>
      </c>
    </row>
  </sheetData>
  <mergeCells count="3">
    <mergeCell ref="A2:G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DashBoard</vt:lpstr>
      <vt:lpstr>Presupuesto mensual</vt:lpstr>
      <vt:lpstr>Inversiones</vt:lpstr>
      <vt:lpstr>Inversiones Acciones y Dividend</vt:lpstr>
      <vt:lpstr>Datos</vt:lpstr>
      <vt:lpstr>Procesamiento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González Fernández</cp:lastModifiedBy>
  <dcterms:created xsi:type="dcterms:W3CDTF">2023-09-29T11:49:20Z</dcterms:created>
  <dcterms:modified xsi:type="dcterms:W3CDTF">2023-10-01T13:56:57Z</dcterms:modified>
</cp:coreProperties>
</file>