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manugnzl/Desktop/Finanzas/"/>
    </mc:Choice>
  </mc:AlternateContent>
  <xr:revisionPtr revIDLastSave="0" documentId="8_{7B2DAECD-7048-DD42-B431-2AD13431CB16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DashBoard" sheetId="13" r:id="rId1"/>
    <sheet name="Presupuesto mensual" sheetId="2" r:id="rId2"/>
    <sheet name="Inversiones" sheetId="7" r:id="rId3"/>
    <sheet name="Inversiones Acciones y Dividend" sheetId="8" r:id="rId4"/>
    <sheet name="Datos" sheetId="4" r:id="rId5"/>
    <sheet name="Procesamiento" sheetId="11" r:id="rId6"/>
    <sheet name="Control" sheetId="12" r:id="rId7"/>
  </sheets>
  <externalReferences>
    <externalReference r:id="rId8"/>
    <externalReference r:id="rId9"/>
  </externalReferences>
  <definedNames>
    <definedName name="SegmentaciónDeDatos_Mes">#N/A</definedName>
  </definedNames>
  <calcPr calcId="191029"/>
  <pivotCaches>
    <pivotCache cacheId="7" r:id="rId10"/>
  </pivotCaches>
  <extLst>
    <ext xmlns:x14="http://schemas.microsoft.com/office/spreadsheetml/2009/9/main" uri="{BBE1A952-AA13-448e-AADC-164F8A28A991}">
      <x14:slicerCaches>
        <x14:slicerCache r:id="rId11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5" i="4" l="1"/>
  <c r="AB6" i="4" s="1"/>
  <c r="AB7" i="4" s="1"/>
  <c r="AB8" i="4" s="1"/>
  <c r="AB9" i="4" s="1"/>
  <c r="AB10" i="4" s="1"/>
  <c r="AB11" i="4" s="1"/>
  <c r="AB12" i="4" s="1"/>
  <c r="AB13" i="4" s="1"/>
  <c r="AB14" i="4" s="1"/>
  <c r="AB15" i="4" s="1"/>
  <c r="AB16" i="4" s="1"/>
  <c r="AB17" i="4" s="1"/>
  <c r="AB18" i="4" s="1"/>
  <c r="AB19" i="4" s="1"/>
  <c r="AB20" i="4" s="1"/>
  <c r="AB21" i="4" s="1"/>
  <c r="AB22" i="4" s="1"/>
  <c r="AB23" i="4" s="1"/>
  <c r="AB24" i="4" s="1"/>
  <c r="AB25" i="4" s="1"/>
  <c r="AB26" i="4" s="1"/>
  <c r="AB27" i="4" s="1"/>
  <c r="AB28" i="4" s="1"/>
  <c r="AB29" i="4" s="1"/>
  <c r="AB30" i="4" s="1"/>
  <c r="AB31" i="4" s="1"/>
  <c r="AB32" i="4" s="1"/>
  <c r="AB33" i="4" s="1"/>
  <c r="AB34" i="4" s="1"/>
  <c r="AB35" i="4" s="1"/>
  <c r="AB36" i="4" s="1"/>
  <c r="AB37" i="4" s="1"/>
  <c r="AB38" i="4" s="1"/>
  <c r="AB39" i="4" s="1"/>
  <c r="AB40" i="4" s="1"/>
  <c r="AB41" i="4" s="1"/>
  <c r="AB42" i="4" s="1"/>
  <c r="AB43" i="4" s="1"/>
  <c r="AB44" i="4" s="1"/>
  <c r="AB45" i="4" s="1"/>
  <c r="AB46" i="4" s="1"/>
  <c r="AB47" i="4" s="1"/>
  <c r="AB48" i="4" s="1"/>
  <c r="AB49" i="4" s="1"/>
  <c r="AB50" i="4" s="1"/>
  <c r="AB51" i="4" s="1"/>
  <c r="AB52" i="4" s="1"/>
  <c r="AB53" i="4" s="1"/>
  <c r="AB54" i="4" s="1"/>
  <c r="AB55" i="4" s="1"/>
  <c r="AB56" i="4" s="1"/>
  <c r="AB57" i="4" s="1"/>
  <c r="AB58" i="4" s="1"/>
  <c r="AB59" i="4" s="1"/>
  <c r="AB60" i="4" s="1"/>
  <c r="AB61" i="4" s="1"/>
  <c r="AB62" i="4" s="1"/>
  <c r="AB63" i="4" s="1"/>
  <c r="AB64" i="4" s="1"/>
  <c r="AB65" i="4" s="1"/>
  <c r="AB66" i="4" s="1"/>
  <c r="AB67" i="4" s="1"/>
  <c r="AB68" i="4" s="1"/>
  <c r="AB69" i="4" s="1"/>
  <c r="AB70" i="4" s="1"/>
  <c r="AB71" i="4" s="1"/>
  <c r="AB72" i="4" s="1"/>
  <c r="AB73" i="4" s="1"/>
  <c r="AB74" i="4" s="1"/>
  <c r="AB75" i="4" s="1"/>
  <c r="AB76" i="4" s="1"/>
  <c r="AB77" i="4" s="1"/>
  <c r="AB78" i="4" s="1"/>
  <c r="AB79" i="4" s="1"/>
  <c r="AB80" i="4" s="1"/>
  <c r="AB81" i="4" s="1"/>
  <c r="AB82" i="4" s="1"/>
  <c r="AB83" i="4" s="1"/>
  <c r="AB84" i="4" s="1"/>
  <c r="AB85" i="4" s="1"/>
  <c r="AB86" i="4" s="1"/>
  <c r="AB87" i="4" s="1"/>
  <c r="AB88" i="4" s="1"/>
  <c r="AB89" i="4" s="1"/>
  <c r="AB90" i="4" s="1"/>
  <c r="AB91" i="4" s="1"/>
  <c r="AB92" i="4" s="1"/>
  <c r="AB93" i="4" s="1"/>
  <c r="AB94" i="4" s="1"/>
  <c r="AB95" i="4" s="1"/>
  <c r="AB96" i="4" s="1"/>
  <c r="AB97" i="4" s="1"/>
  <c r="AB98" i="4" s="1"/>
  <c r="AB99" i="4" s="1"/>
  <c r="AB100" i="4" s="1"/>
  <c r="AB101" i="4" s="1"/>
  <c r="AB102" i="4" s="1"/>
  <c r="AB103" i="4" s="1"/>
  <c r="AB104" i="4" s="1"/>
  <c r="AB105" i="4" s="1"/>
  <c r="AB106" i="4" s="1"/>
  <c r="AB107" i="4" s="1"/>
  <c r="AB108" i="4" s="1"/>
  <c r="AB109" i="4" s="1"/>
  <c r="AB110" i="4" s="1"/>
  <c r="AB111" i="4" s="1"/>
  <c r="AB112" i="4" s="1"/>
  <c r="AB113" i="4" s="1"/>
  <c r="AB114" i="4" s="1"/>
  <c r="AB115" i="4" s="1"/>
  <c r="AB116" i="4" s="1"/>
  <c r="AB117" i="4" s="1"/>
  <c r="AB118" i="4" s="1"/>
  <c r="AB119" i="4" s="1"/>
  <c r="AB120" i="4" s="1"/>
  <c r="AB121" i="4" s="1"/>
  <c r="AB122" i="4" s="1"/>
  <c r="AB123" i="4" s="1"/>
  <c r="AB124" i="4" s="1"/>
  <c r="AB125" i="4" s="1"/>
  <c r="AB126" i="4" s="1"/>
  <c r="AB127" i="4" s="1"/>
  <c r="AB128" i="4" s="1"/>
  <c r="AB129" i="4" s="1"/>
  <c r="AB130" i="4" s="1"/>
  <c r="AB131" i="4" s="1"/>
  <c r="AB132" i="4" s="1"/>
  <c r="AB133" i="4" s="1"/>
  <c r="AB134" i="4" s="1"/>
  <c r="AB135" i="4" s="1"/>
  <c r="AB136" i="4" s="1"/>
  <c r="AB137" i="4" s="1"/>
  <c r="AB138" i="4" s="1"/>
  <c r="AB139" i="4" s="1"/>
  <c r="AB140" i="4" s="1"/>
  <c r="AB141" i="4" s="1"/>
  <c r="AB142" i="4" s="1"/>
  <c r="AB143" i="4" s="1"/>
  <c r="AB144" i="4" s="1"/>
  <c r="AB145" i="4" s="1"/>
  <c r="AB146" i="4" s="1"/>
  <c r="AB147" i="4" s="1"/>
  <c r="AB148" i="4" s="1"/>
  <c r="AB149" i="4" s="1"/>
  <c r="AB150" i="4" s="1"/>
  <c r="AB151" i="4" s="1"/>
  <c r="AB152" i="4" s="1"/>
  <c r="AB153" i="4" s="1"/>
  <c r="AB154" i="4" s="1"/>
  <c r="AB155" i="4" s="1"/>
  <c r="AB156" i="4" s="1"/>
  <c r="AB157" i="4" s="1"/>
  <c r="AB158" i="4" s="1"/>
  <c r="AB159" i="4" s="1"/>
  <c r="AB160" i="4" s="1"/>
  <c r="AB161" i="4" s="1"/>
  <c r="AB162" i="4" s="1"/>
  <c r="AB163" i="4" s="1"/>
  <c r="AB164" i="4" s="1"/>
  <c r="AB165" i="4" s="1"/>
  <c r="AB166" i="4" s="1"/>
  <c r="AB167" i="4" s="1"/>
  <c r="AB168" i="4" s="1"/>
  <c r="AB169" i="4" s="1"/>
  <c r="AB170" i="4" s="1"/>
  <c r="AB171" i="4" s="1"/>
  <c r="AB172" i="4" s="1"/>
  <c r="AB173" i="4" s="1"/>
  <c r="AB174" i="4" s="1"/>
  <c r="AB175" i="4" s="1"/>
  <c r="AB176" i="4" s="1"/>
  <c r="AB177" i="4" s="1"/>
  <c r="AB178" i="4" s="1"/>
  <c r="AB179" i="4" s="1"/>
  <c r="AB180" i="4" s="1"/>
  <c r="AB181" i="4" s="1"/>
  <c r="AB182" i="4" s="1"/>
  <c r="AB183" i="4" s="1"/>
  <c r="AB184" i="4" s="1"/>
  <c r="AB185" i="4" s="1"/>
  <c r="AB186" i="4" s="1"/>
  <c r="AB187" i="4" s="1"/>
  <c r="AB188" i="4" s="1"/>
  <c r="AB189" i="4" s="1"/>
  <c r="AB190" i="4" s="1"/>
  <c r="AB191" i="4" s="1"/>
  <c r="AB192" i="4" s="1"/>
  <c r="AB193" i="4" s="1"/>
  <c r="AB194" i="4" s="1"/>
  <c r="AB195" i="4" s="1"/>
  <c r="AB196" i="4" s="1"/>
  <c r="AB197" i="4" s="1"/>
  <c r="AB198" i="4" s="1"/>
  <c r="AB199" i="4" s="1"/>
  <c r="AB200" i="4" s="1"/>
  <c r="AB201" i="4" s="1"/>
  <c r="AB202" i="4" s="1"/>
  <c r="AB203" i="4" s="1"/>
  <c r="AB204" i="4" s="1"/>
  <c r="AB205" i="4" s="1"/>
  <c r="AB206" i="4" s="1"/>
  <c r="AB207" i="4" s="1"/>
  <c r="AB208" i="4" s="1"/>
  <c r="AB209" i="4" s="1"/>
  <c r="AB210" i="4" s="1"/>
  <c r="AB211" i="4" s="1"/>
  <c r="AB212" i="4" s="1"/>
  <c r="AB213" i="4" s="1"/>
  <c r="AB214" i="4" s="1"/>
  <c r="AB215" i="4" s="1"/>
  <c r="AB216" i="4" s="1"/>
  <c r="AB217" i="4" s="1"/>
  <c r="AB218" i="4" s="1"/>
  <c r="AB219" i="4" s="1"/>
  <c r="AB220" i="4" s="1"/>
  <c r="AB221" i="4" s="1"/>
  <c r="AB222" i="4" s="1"/>
  <c r="AB223" i="4" s="1"/>
  <c r="AB224" i="4" s="1"/>
  <c r="AB225" i="4" s="1"/>
  <c r="AB226" i="4" s="1"/>
  <c r="AB227" i="4" s="1"/>
  <c r="AB228" i="4" s="1"/>
  <c r="AB229" i="4" s="1"/>
  <c r="AB230" i="4" s="1"/>
  <c r="AB231" i="4" s="1"/>
  <c r="AB232" i="4" s="1"/>
  <c r="AB233" i="4" s="1"/>
  <c r="AB234" i="4" s="1"/>
  <c r="AB235" i="4" s="1"/>
  <c r="AB236" i="4" s="1"/>
  <c r="AB237" i="4" s="1"/>
  <c r="AB238" i="4" s="1"/>
  <c r="AB239" i="4" s="1"/>
  <c r="AB240" i="4" s="1"/>
  <c r="AB241" i="4" s="1"/>
  <c r="AB242" i="4" s="1"/>
  <c r="AB243" i="4" s="1"/>
  <c r="AB244" i="4" s="1"/>
  <c r="AB245" i="4" s="1"/>
  <c r="AB246" i="4" s="1"/>
  <c r="AB247" i="4" s="1"/>
  <c r="AB248" i="4" s="1"/>
  <c r="AB249" i="4" s="1"/>
  <c r="AB250" i="4" s="1"/>
  <c r="AB251" i="4" s="1"/>
  <c r="AB252" i="4" s="1"/>
  <c r="AB253" i="4" s="1"/>
  <c r="AB254" i="4" s="1"/>
  <c r="AB255" i="4" s="1"/>
  <c r="AB256" i="4" s="1"/>
  <c r="AB257" i="4" s="1"/>
  <c r="AB258" i="4" s="1"/>
  <c r="AB259" i="4" s="1"/>
  <c r="AB260" i="4" s="1"/>
  <c r="AB261" i="4" s="1"/>
  <c r="AB262" i="4" s="1"/>
  <c r="AB263" i="4" s="1"/>
  <c r="AB264" i="4" s="1"/>
  <c r="AB265" i="4" s="1"/>
  <c r="AB266" i="4" s="1"/>
  <c r="AB267" i="4" s="1"/>
  <c r="AB268" i="4" s="1"/>
  <c r="AB269" i="4" s="1"/>
  <c r="AB270" i="4" s="1"/>
  <c r="AB271" i="4" s="1"/>
  <c r="AB272" i="4" s="1"/>
  <c r="AB273" i="4" s="1"/>
  <c r="AB274" i="4" s="1"/>
  <c r="AB275" i="4" s="1"/>
  <c r="AB276" i="4" s="1"/>
  <c r="AB277" i="4" s="1"/>
  <c r="AB278" i="4" s="1"/>
  <c r="AB279" i="4" s="1"/>
  <c r="AB280" i="4" s="1"/>
  <c r="AB281" i="4" s="1"/>
  <c r="AB282" i="4" s="1"/>
  <c r="AB283" i="4" s="1"/>
  <c r="AB284" i="4" s="1"/>
  <c r="AB285" i="4" s="1"/>
  <c r="AB286" i="4" s="1"/>
  <c r="AB287" i="4" s="1"/>
  <c r="AB288" i="4" s="1"/>
  <c r="AB289" i="4" s="1"/>
  <c r="AB290" i="4" s="1"/>
  <c r="AB291" i="4" s="1"/>
  <c r="AB292" i="4" s="1"/>
  <c r="AB293" i="4" s="1"/>
  <c r="AB294" i="4" s="1"/>
  <c r="AB295" i="4" s="1"/>
  <c r="AB296" i="4" s="1"/>
  <c r="AB297" i="4" s="1"/>
  <c r="AB298" i="4" s="1"/>
  <c r="AB299" i="4" s="1"/>
  <c r="AB300" i="4" s="1"/>
  <c r="AB301" i="4" s="1"/>
  <c r="AB302" i="4" s="1"/>
  <c r="AB303" i="4" s="1"/>
  <c r="AB304" i="4" s="1"/>
  <c r="AB305" i="4" s="1"/>
  <c r="AB306" i="4" s="1"/>
  <c r="AB307" i="4" s="1"/>
  <c r="AB308" i="4" s="1"/>
  <c r="AB309" i="4" s="1"/>
  <c r="AB310" i="4" s="1"/>
  <c r="AB311" i="4" s="1"/>
  <c r="AB312" i="4" s="1"/>
  <c r="AB313" i="4" s="1"/>
  <c r="AB314" i="4" s="1"/>
  <c r="AB315" i="4" s="1"/>
  <c r="AB316" i="4" s="1"/>
  <c r="AB317" i="4" s="1"/>
  <c r="AB318" i="4" s="1"/>
  <c r="AB319" i="4" s="1"/>
  <c r="AB320" i="4" s="1"/>
  <c r="AB321" i="4" s="1"/>
  <c r="AB322" i="4" s="1"/>
  <c r="AB323" i="4" s="1"/>
  <c r="AB324" i="4" s="1"/>
  <c r="AB325" i="4" s="1"/>
  <c r="AB326" i="4" s="1"/>
  <c r="AB327" i="4" s="1"/>
  <c r="AB328" i="4" s="1"/>
  <c r="AB329" i="4" s="1"/>
  <c r="AB330" i="4" s="1"/>
  <c r="AB331" i="4" s="1"/>
  <c r="AB332" i="4" s="1"/>
  <c r="AB333" i="4" s="1"/>
  <c r="AB334" i="4" s="1"/>
  <c r="AB335" i="4" s="1"/>
  <c r="AB336" i="4" s="1"/>
  <c r="AB337" i="4" s="1"/>
  <c r="AB338" i="4" s="1"/>
  <c r="AB339" i="4" s="1"/>
  <c r="AB340" i="4" s="1"/>
  <c r="AB341" i="4" s="1"/>
  <c r="AB342" i="4" s="1"/>
  <c r="AB343" i="4" s="1"/>
  <c r="AB344" i="4" s="1"/>
  <c r="AB345" i="4" s="1"/>
  <c r="AB346" i="4" s="1"/>
  <c r="AB347" i="4" s="1"/>
  <c r="AB348" i="4" s="1"/>
  <c r="AB349" i="4" s="1"/>
  <c r="AB350" i="4" s="1"/>
  <c r="AB351" i="4" s="1"/>
  <c r="AB352" i="4" s="1"/>
  <c r="AB353" i="4" s="1"/>
  <c r="AB354" i="4" s="1"/>
  <c r="AB355" i="4" s="1"/>
  <c r="AB356" i="4" s="1"/>
  <c r="AB357" i="4" s="1"/>
  <c r="AB358" i="4" s="1"/>
  <c r="AB359" i="4" s="1"/>
  <c r="AB360" i="4" s="1"/>
  <c r="AB361" i="4" s="1"/>
  <c r="AB362" i="4" s="1"/>
  <c r="AB363" i="4" s="1"/>
  <c r="AB364" i="4" s="1"/>
  <c r="AB365" i="4" s="1"/>
  <c r="AB366" i="4" s="1"/>
  <c r="AB367" i="4" s="1"/>
  <c r="AB368" i="4" s="1"/>
  <c r="AB4" i="4"/>
  <c r="AA5" i="4"/>
  <c r="AA6" i="4" s="1"/>
  <c r="AA7" i="4" s="1"/>
  <c r="AA8" i="4" s="1"/>
  <c r="AA9" i="4" s="1"/>
  <c r="AA10" i="4" s="1"/>
  <c r="AA11" i="4" s="1"/>
  <c r="AA12" i="4" s="1"/>
  <c r="AA13" i="4" s="1"/>
  <c r="AA14" i="4" s="1"/>
  <c r="AA15" i="4" s="1"/>
  <c r="AA16" i="4" s="1"/>
  <c r="AA17" i="4" s="1"/>
  <c r="AA18" i="4" s="1"/>
  <c r="AA19" i="4" s="1"/>
  <c r="AA20" i="4" s="1"/>
  <c r="AA21" i="4" s="1"/>
  <c r="AA22" i="4" s="1"/>
  <c r="AA23" i="4" s="1"/>
  <c r="AA24" i="4" s="1"/>
  <c r="AA25" i="4" s="1"/>
  <c r="AA26" i="4" s="1"/>
  <c r="AA27" i="4" s="1"/>
  <c r="AA28" i="4" s="1"/>
  <c r="AA29" i="4" s="1"/>
  <c r="AA30" i="4" s="1"/>
  <c r="AA31" i="4" s="1"/>
  <c r="AA32" i="4" s="1"/>
  <c r="AA33" i="4" s="1"/>
  <c r="AA34" i="4" s="1"/>
  <c r="AA35" i="4" s="1"/>
  <c r="AA36" i="4" s="1"/>
  <c r="AA37" i="4" s="1"/>
  <c r="AA38" i="4" s="1"/>
  <c r="AA39" i="4" s="1"/>
  <c r="AA40" i="4" s="1"/>
  <c r="AA41" i="4" s="1"/>
  <c r="AA42" i="4" s="1"/>
  <c r="AA43" i="4" s="1"/>
  <c r="AA44" i="4" s="1"/>
  <c r="AA45" i="4" s="1"/>
  <c r="AA46" i="4" s="1"/>
  <c r="AA47" i="4" s="1"/>
  <c r="AA48" i="4" s="1"/>
  <c r="AA49" i="4" s="1"/>
  <c r="AA50" i="4" s="1"/>
  <c r="AA51" i="4" s="1"/>
  <c r="AA52" i="4" s="1"/>
  <c r="AA53" i="4" s="1"/>
  <c r="AA54" i="4" s="1"/>
  <c r="AA55" i="4" s="1"/>
  <c r="AA56" i="4" s="1"/>
  <c r="AA57" i="4" s="1"/>
  <c r="AA58" i="4" s="1"/>
  <c r="AA59" i="4" s="1"/>
  <c r="AA60" i="4" s="1"/>
  <c r="AA61" i="4" s="1"/>
  <c r="AA62" i="4" s="1"/>
  <c r="AA63" i="4" s="1"/>
  <c r="AA64" i="4" s="1"/>
  <c r="AA65" i="4" s="1"/>
  <c r="AA66" i="4" s="1"/>
  <c r="AA67" i="4" s="1"/>
  <c r="AA68" i="4" s="1"/>
  <c r="AA69" i="4" s="1"/>
  <c r="AA70" i="4" s="1"/>
  <c r="AA71" i="4" s="1"/>
  <c r="AA72" i="4" s="1"/>
  <c r="AA73" i="4" s="1"/>
  <c r="AA74" i="4" s="1"/>
  <c r="AA75" i="4" s="1"/>
  <c r="AA76" i="4" s="1"/>
  <c r="AA77" i="4" s="1"/>
  <c r="AA78" i="4" s="1"/>
  <c r="AA79" i="4" s="1"/>
  <c r="AA80" i="4" s="1"/>
  <c r="AA81" i="4" s="1"/>
  <c r="AA82" i="4" s="1"/>
  <c r="AA83" i="4" s="1"/>
  <c r="AA84" i="4" s="1"/>
  <c r="AA85" i="4" s="1"/>
  <c r="AA86" i="4" s="1"/>
  <c r="AA87" i="4" s="1"/>
  <c r="AA88" i="4" s="1"/>
  <c r="AA89" i="4" s="1"/>
  <c r="AA90" i="4" s="1"/>
  <c r="AA91" i="4" s="1"/>
  <c r="AA92" i="4" s="1"/>
  <c r="AA93" i="4" s="1"/>
  <c r="AA94" i="4" s="1"/>
  <c r="AA95" i="4" s="1"/>
  <c r="AA96" i="4" s="1"/>
  <c r="AA97" i="4" s="1"/>
  <c r="AA98" i="4" s="1"/>
  <c r="AA99" i="4" s="1"/>
  <c r="AA100" i="4" s="1"/>
  <c r="AA101" i="4" s="1"/>
  <c r="AA102" i="4" s="1"/>
  <c r="AA103" i="4" s="1"/>
  <c r="AA104" i="4" s="1"/>
  <c r="AA105" i="4" s="1"/>
  <c r="AA106" i="4" s="1"/>
  <c r="AA107" i="4" s="1"/>
  <c r="AA108" i="4" s="1"/>
  <c r="AA109" i="4" s="1"/>
  <c r="AA110" i="4" s="1"/>
  <c r="AA111" i="4" s="1"/>
  <c r="AA112" i="4" s="1"/>
  <c r="AA113" i="4" s="1"/>
  <c r="AA114" i="4" s="1"/>
  <c r="AA115" i="4" s="1"/>
  <c r="AA116" i="4" s="1"/>
  <c r="AA117" i="4" s="1"/>
  <c r="AA118" i="4" s="1"/>
  <c r="AA119" i="4" s="1"/>
  <c r="AA120" i="4" s="1"/>
  <c r="AA121" i="4" s="1"/>
  <c r="AA122" i="4" s="1"/>
  <c r="AA123" i="4" s="1"/>
  <c r="AA124" i="4" s="1"/>
  <c r="AA125" i="4" s="1"/>
  <c r="AA126" i="4" s="1"/>
  <c r="AA127" i="4" s="1"/>
  <c r="AA128" i="4" s="1"/>
  <c r="AA129" i="4" s="1"/>
  <c r="AA130" i="4" s="1"/>
  <c r="AA131" i="4" s="1"/>
  <c r="AA132" i="4" s="1"/>
  <c r="AA133" i="4" s="1"/>
  <c r="AA134" i="4" s="1"/>
  <c r="AA135" i="4" s="1"/>
  <c r="AA136" i="4" s="1"/>
  <c r="AA137" i="4" s="1"/>
  <c r="AA138" i="4" s="1"/>
  <c r="AA139" i="4" s="1"/>
  <c r="AA140" i="4" s="1"/>
  <c r="AA141" i="4" s="1"/>
  <c r="AA142" i="4" s="1"/>
  <c r="AA143" i="4" s="1"/>
  <c r="AA144" i="4" s="1"/>
  <c r="AA145" i="4" s="1"/>
  <c r="AA146" i="4" s="1"/>
  <c r="AA147" i="4" s="1"/>
  <c r="AA148" i="4" s="1"/>
  <c r="AA149" i="4" s="1"/>
  <c r="AA150" i="4" s="1"/>
  <c r="AA151" i="4" s="1"/>
  <c r="AA152" i="4" s="1"/>
  <c r="AA153" i="4" s="1"/>
  <c r="AA154" i="4" s="1"/>
  <c r="AA155" i="4" s="1"/>
  <c r="AA156" i="4" s="1"/>
  <c r="AA157" i="4" s="1"/>
  <c r="AA158" i="4" s="1"/>
  <c r="AA159" i="4" s="1"/>
  <c r="AA160" i="4" s="1"/>
  <c r="AA161" i="4" s="1"/>
  <c r="AA162" i="4" s="1"/>
  <c r="AA163" i="4" s="1"/>
  <c r="AA164" i="4" s="1"/>
  <c r="AA165" i="4" s="1"/>
  <c r="AA166" i="4" s="1"/>
  <c r="AA167" i="4" s="1"/>
  <c r="AA168" i="4" s="1"/>
  <c r="AA169" i="4" s="1"/>
  <c r="AA170" i="4" s="1"/>
  <c r="AA171" i="4" s="1"/>
  <c r="AA172" i="4" s="1"/>
  <c r="AA173" i="4" s="1"/>
  <c r="AA174" i="4" s="1"/>
  <c r="AA175" i="4" s="1"/>
  <c r="AA176" i="4" s="1"/>
  <c r="AA177" i="4" s="1"/>
  <c r="AA178" i="4" s="1"/>
  <c r="AA179" i="4" s="1"/>
  <c r="AA180" i="4" s="1"/>
  <c r="AA181" i="4" s="1"/>
  <c r="AA182" i="4" s="1"/>
  <c r="AA183" i="4" s="1"/>
  <c r="AA184" i="4" s="1"/>
  <c r="AA185" i="4" s="1"/>
  <c r="AA186" i="4" s="1"/>
  <c r="AA187" i="4" s="1"/>
  <c r="AA188" i="4" s="1"/>
  <c r="AA189" i="4" s="1"/>
  <c r="AA190" i="4" s="1"/>
  <c r="AA191" i="4" s="1"/>
  <c r="AA192" i="4" s="1"/>
  <c r="AA193" i="4" s="1"/>
  <c r="AA194" i="4" s="1"/>
  <c r="AA195" i="4" s="1"/>
  <c r="AA196" i="4" s="1"/>
  <c r="AA197" i="4" s="1"/>
  <c r="AA198" i="4" s="1"/>
  <c r="AA199" i="4" s="1"/>
  <c r="AA200" i="4" s="1"/>
  <c r="AA201" i="4" s="1"/>
  <c r="AA202" i="4" s="1"/>
  <c r="AA203" i="4" s="1"/>
  <c r="AA204" i="4" s="1"/>
  <c r="AA205" i="4" s="1"/>
  <c r="AA206" i="4" s="1"/>
  <c r="AA207" i="4" s="1"/>
  <c r="AA208" i="4" s="1"/>
  <c r="AA209" i="4" s="1"/>
  <c r="AA210" i="4" s="1"/>
  <c r="AA211" i="4" s="1"/>
  <c r="AA212" i="4" s="1"/>
  <c r="AA213" i="4" s="1"/>
  <c r="AA214" i="4" s="1"/>
  <c r="AA215" i="4" s="1"/>
  <c r="AA216" i="4" s="1"/>
  <c r="AA217" i="4" s="1"/>
  <c r="AA218" i="4" s="1"/>
  <c r="AA219" i="4" s="1"/>
  <c r="AA220" i="4" s="1"/>
  <c r="AA221" i="4" s="1"/>
  <c r="AA222" i="4" s="1"/>
  <c r="AA223" i="4" s="1"/>
  <c r="AA224" i="4" s="1"/>
  <c r="AA225" i="4" s="1"/>
  <c r="AA226" i="4" s="1"/>
  <c r="AA227" i="4" s="1"/>
  <c r="AA228" i="4" s="1"/>
  <c r="AA229" i="4" s="1"/>
  <c r="AA230" i="4" s="1"/>
  <c r="AA231" i="4" s="1"/>
  <c r="AA232" i="4" s="1"/>
  <c r="AA233" i="4" s="1"/>
  <c r="AA234" i="4" s="1"/>
  <c r="AA235" i="4" s="1"/>
  <c r="AA236" i="4" s="1"/>
  <c r="AA237" i="4" s="1"/>
  <c r="AA238" i="4" s="1"/>
  <c r="AA239" i="4" s="1"/>
  <c r="AA240" i="4" s="1"/>
  <c r="AA241" i="4" s="1"/>
  <c r="AA242" i="4" s="1"/>
  <c r="AA243" i="4" s="1"/>
  <c r="AA244" i="4" s="1"/>
  <c r="AA245" i="4" s="1"/>
  <c r="AA246" i="4" s="1"/>
  <c r="AA247" i="4" s="1"/>
  <c r="AA248" i="4" s="1"/>
  <c r="AA249" i="4" s="1"/>
  <c r="AA250" i="4" s="1"/>
  <c r="AA251" i="4" s="1"/>
  <c r="AA252" i="4" s="1"/>
  <c r="AA253" i="4" s="1"/>
  <c r="AA254" i="4" s="1"/>
  <c r="AA255" i="4" s="1"/>
  <c r="AA256" i="4" s="1"/>
  <c r="AA257" i="4" s="1"/>
  <c r="AA258" i="4" s="1"/>
  <c r="AA259" i="4" s="1"/>
  <c r="AA260" i="4" s="1"/>
  <c r="AA261" i="4" s="1"/>
  <c r="AA262" i="4" s="1"/>
  <c r="AA263" i="4" s="1"/>
  <c r="AA264" i="4" s="1"/>
  <c r="AA265" i="4" s="1"/>
  <c r="AA266" i="4" s="1"/>
  <c r="AA267" i="4" s="1"/>
  <c r="AA268" i="4" s="1"/>
  <c r="AA269" i="4" s="1"/>
  <c r="AA270" i="4" s="1"/>
  <c r="AA271" i="4" s="1"/>
  <c r="AA272" i="4" s="1"/>
  <c r="AA273" i="4" s="1"/>
  <c r="AA274" i="4" s="1"/>
  <c r="AA275" i="4" s="1"/>
  <c r="AA276" i="4" s="1"/>
  <c r="AA277" i="4" s="1"/>
  <c r="AA278" i="4" s="1"/>
  <c r="AA279" i="4" s="1"/>
  <c r="AA280" i="4" s="1"/>
  <c r="AA281" i="4" s="1"/>
  <c r="AA282" i="4" s="1"/>
  <c r="AA283" i="4" s="1"/>
  <c r="AA284" i="4" s="1"/>
  <c r="AA285" i="4" s="1"/>
  <c r="AA286" i="4" s="1"/>
  <c r="AA287" i="4" s="1"/>
  <c r="AA288" i="4" s="1"/>
  <c r="AA289" i="4" s="1"/>
  <c r="AA290" i="4" s="1"/>
  <c r="AA291" i="4" s="1"/>
  <c r="AA292" i="4" s="1"/>
  <c r="AA293" i="4" s="1"/>
  <c r="AA294" i="4" s="1"/>
  <c r="AA295" i="4" s="1"/>
  <c r="AA296" i="4" s="1"/>
  <c r="AA297" i="4" s="1"/>
  <c r="AA298" i="4" s="1"/>
  <c r="AA299" i="4" s="1"/>
  <c r="AA300" i="4" s="1"/>
  <c r="AA301" i="4" s="1"/>
  <c r="AA302" i="4" s="1"/>
  <c r="AA303" i="4" s="1"/>
  <c r="AA304" i="4" s="1"/>
  <c r="AA305" i="4" s="1"/>
  <c r="AA306" i="4" s="1"/>
  <c r="AA307" i="4" s="1"/>
  <c r="AA308" i="4" s="1"/>
  <c r="AA309" i="4" s="1"/>
  <c r="AA310" i="4" s="1"/>
  <c r="AA311" i="4" s="1"/>
  <c r="AA312" i="4" s="1"/>
  <c r="AA313" i="4" s="1"/>
  <c r="AA314" i="4" s="1"/>
  <c r="AA315" i="4" s="1"/>
  <c r="AA316" i="4" s="1"/>
  <c r="AA317" i="4" s="1"/>
  <c r="AA318" i="4" s="1"/>
  <c r="AA319" i="4" s="1"/>
  <c r="AA320" i="4" s="1"/>
  <c r="AA321" i="4" s="1"/>
  <c r="AA322" i="4" s="1"/>
  <c r="AA323" i="4" s="1"/>
  <c r="AA324" i="4" s="1"/>
  <c r="AA325" i="4" s="1"/>
  <c r="AA326" i="4" s="1"/>
  <c r="AA327" i="4" s="1"/>
  <c r="AA328" i="4" s="1"/>
  <c r="AA329" i="4" s="1"/>
  <c r="AA330" i="4" s="1"/>
  <c r="AA331" i="4" s="1"/>
  <c r="AA332" i="4" s="1"/>
  <c r="AA333" i="4" s="1"/>
  <c r="AA334" i="4" s="1"/>
  <c r="AA335" i="4" s="1"/>
  <c r="AA336" i="4" s="1"/>
  <c r="AA337" i="4" s="1"/>
  <c r="AA338" i="4" s="1"/>
  <c r="AA339" i="4" s="1"/>
  <c r="AA340" i="4" s="1"/>
  <c r="AA341" i="4" s="1"/>
  <c r="AA342" i="4" s="1"/>
  <c r="AA343" i="4" s="1"/>
  <c r="AA344" i="4" s="1"/>
  <c r="AA345" i="4" s="1"/>
  <c r="AA346" i="4" s="1"/>
  <c r="AA347" i="4" s="1"/>
  <c r="AA348" i="4" s="1"/>
  <c r="AA349" i="4" s="1"/>
  <c r="AA350" i="4" s="1"/>
  <c r="AA351" i="4" s="1"/>
  <c r="AA352" i="4" s="1"/>
  <c r="AA353" i="4" s="1"/>
  <c r="AA354" i="4" s="1"/>
  <c r="AA355" i="4" s="1"/>
  <c r="AA356" i="4" s="1"/>
  <c r="AA357" i="4" s="1"/>
  <c r="AA358" i="4" s="1"/>
  <c r="AA359" i="4" s="1"/>
  <c r="AA360" i="4" s="1"/>
  <c r="AA361" i="4" s="1"/>
  <c r="AA362" i="4" s="1"/>
  <c r="AA363" i="4" s="1"/>
  <c r="AA364" i="4" s="1"/>
  <c r="AA365" i="4" s="1"/>
  <c r="AA366" i="4" s="1"/>
  <c r="AA367" i="4" s="1"/>
  <c r="AA368" i="4" s="1"/>
  <c r="AA4" i="4"/>
  <c r="Z5" i="4"/>
  <c r="Z6" i="4" s="1"/>
  <c r="Z7" i="4" s="1"/>
  <c r="Z8" i="4" s="1"/>
  <c r="Z9" i="4" s="1"/>
  <c r="Z10" i="4" s="1"/>
  <c r="Z11" i="4" s="1"/>
  <c r="Z12" i="4" s="1"/>
  <c r="Z13" i="4" s="1"/>
  <c r="Z14" i="4" s="1"/>
  <c r="Z15" i="4" s="1"/>
  <c r="Z16" i="4" s="1"/>
  <c r="Z17" i="4" s="1"/>
  <c r="Z18" i="4" s="1"/>
  <c r="Z19" i="4" s="1"/>
  <c r="Z20" i="4" s="1"/>
  <c r="Z21" i="4" s="1"/>
  <c r="Z22" i="4" s="1"/>
  <c r="Z23" i="4" s="1"/>
  <c r="Z24" i="4" s="1"/>
  <c r="Z25" i="4" s="1"/>
  <c r="Z26" i="4" s="1"/>
  <c r="Z27" i="4" s="1"/>
  <c r="Z28" i="4" s="1"/>
  <c r="Z29" i="4" s="1"/>
  <c r="Z30" i="4" s="1"/>
  <c r="Z31" i="4" s="1"/>
  <c r="Z32" i="4" s="1"/>
  <c r="Z33" i="4" s="1"/>
  <c r="Z34" i="4" s="1"/>
  <c r="Z35" i="4" s="1"/>
  <c r="Z36" i="4" s="1"/>
  <c r="Z37" i="4" s="1"/>
  <c r="Z38" i="4" s="1"/>
  <c r="Z39" i="4" s="1"/>
  <c r="Z40" i="4" s="1"/>
  <c r="Z41" i="4" s="1"/>
  <c r="Z42" i="4" s="1"/>
  <c r="Z43" i="4" s="1"/>
  <c r="Z44" i="4" s="1"/>
  <c r="Z45" i="4" s="1"/>
  <c r="Z46" i="4" s="1"/>
  <c r="Z47" i="4" s="1"/>
  <c r="Z48" i="4" s="1"/>
  <c r="Z49" i="4" s="1"/>
  <c r="Z50" i="4" s="1"/>
  <c r="Z51" i="4" s="1"/>
  <c r="Z52" i="4" s="1"/>
  <c r="Z53" i="4" s="1"/>
  <c r="Z54" i="4" s="1"/>
  <c r="Z55" i="4" s="1"/>
  <c r="Z56" i="4" s="1"/>
  <c r="Z57" i="4" s="1"/>
  <c r="Z58" i="4" s="1"/>
  <c r="Z59" i="4" s="1"/>
  <c r="Z60" i="4" s="1"/>
  <c r="Z61" i="4" s="1"/>
  <c r="Z62" i="4" s="1"/>
  <c r="Z63" i="4" s="1"/>
  <c r="Z64" i="4" s="1"/>
  <c r="Z65" i="4" s="1"/>
  <c r="Z66" i="4" s="1"/>
  <c r="Z67" i="4" s="1"/>
  <c r="Z68" i="4" s="1"/>
  <c r="Z69" i="4" s="1"/>
  <c r="Z70" i="4" s="1"/>
  <c r="Z71" i="4" s="1"/>
  <c r="Z72" i="4" s="1"/>
  <c r="Z73" i="4" s="1"/>
  <c r="Z74" i="4" s="1"/>
  <c r="Z75" i="4" s="1"/>
  <c r="Z76" i="4" s="1"/>
  <c r="Z77" i="4" s="1"/>
  <c r="Z78" i="4" s="1"/>
  <c r="Z79" i="4" s="1"/>
  <c r="Z80" i="4" s="1"/>
  <c r="Z81" i="4" s="1"/>
  <c r="Z82" i="4" s="1"/>
  <c r="Z83" i="4" s="1"/>
  <c r="Z84" i="4" s="1"/>
  <c r="Z85" i="4" s="1"/>
  <c r="Z86" i="4" s="1"/>
  <c r="Z87" i="4" s="1"/>
  <c r="Z88" i="4" s="1"/>
  <c r="Z89" i="4" s="1"/>
  <c r="Z90" i="4" s="1"/>
  <c r="Z91" i="4" s="1"/>
  <c r="Z92" i="4" s="1"/>
  <c r="Z93" i="4" s="1"/>
  <c r="Z94" i="4" s="1"/>
  <c r="Z95" i="4" s="1"/>
  <c r="Z96" i="4" s="1"/>
  <c r="Z97" i="4" s="1"/>
  <c r="Z98" i="4" s="1"/>
  <c r="Z99" i="4" s="1"/>
  <c r="Z100" i="4" s="1"/>
  <c r="Z101" i="4" s="1"/>
  <c r="Z102" i="4" s="1"/>
  <c r="Z103" i="4" s="1"/>
  <c r="Z104" i="4" s="1"/>
  <c r="Z105" i="4" s="1"/>
  <c r="Z106" i="4" s="1"/>
  <c r="Z107" i="4" s="1"/>
  <c r="Z108" i="4" s="1"/>
  <c r="Z109" i="4" s="1"/>
  <c r="Z110" i="4" s="1"/>
  <c r="Z111" i="4" s="1"/>
  <c r="Z112" i="4" s="1"/>
  <c r="Z113" i="4" s="1"/>
  <c r="Z114" i="4" s="1"/>
  <c r="Z115" i="4" s="1"/>
  <c r="Z116" i="4" s="1"/>
  <c r="Z117" i="4" s="1"/>
  <c r="Z118" i="4" s="1"/>
  <c r="Z119" i="4" s="1"/>
  <c r="Z120" i="4" s="1"/>
  <c r="Z121" i="4" s="1"/>
  <c r="Z122" i="4" s="1"/>
  <c r="Z123" i="4" s="1"/>
  <c r="Z124" i="4" s="1"/>
  <c r="Z125" i="4" s="1"/>
  <c r="Z126" i="4" s="1"/>
  <c r="Z127" i="4" s="1"/>
  <c r="Z128" i="4" s="1"/>
  <c r="Z129" i="4" s="1"/>
  <c r="Z130" i="4" s="1"/>
  <c r="Z131" i="4" s="1"/>
  <c r="Z132" i="4" s="1"/>
  <c r="Z133" i="4" s="1"/>
  <c r="Z134" i="4" s="1"/>
  <c r="Z135" i="4" s="1"/>
  <c r="Z136" i="4" s="1"/>
  <c r="Z137" i="4" s="1"/>
  <c r="Z138" i="4" s="1"/>
  <c r="Z139" i="4" s="1"/>
  <c r="Z140" i="4" s="1"/>
  <c r="Z141" i="4" s="1"/>
  <c r="Z142" i="4" s="1"/>
  <c r="Z143" i="4" s="1"/>
  <c r="Z144" i="4" s="1"/>
  <c r="Z145" i="4" s="1"/>
  <c r="Z146" i="4" s="1"/>
  <c r="Z147" i="4" s="1"/>
  <c r="Z148" i="4" s="1"/>
  <c r="Z149" i="4" s="1"/>
  <c r="Z150" i="4" s="1"/>
  <c r="Z151" i="4" s="1"/>
  <c r="Z152" i="4" s="1"/>
  <c r="Z153" i="4" s="1"/>
  <c r="Z154" i="4" s="1"/>
  <c r="Z155" i="4" s="1"/>
  <c r="Z156" i="4" s="1"/>
  <c r="Z157" i="4" s="1"/>
  <c r="Z158" i="4" s="1"/>
  <c r="Z159" i="4" s="1"/>
  <c r="Z160" i="4" s="1"/>
  <c r="Z161" i="4" s="1"/>
  <c r="Z162" i="4" s="1"/>
  <c r="Z163" i="4" s="1"/>
  <c r="Z164" i="4" s="1"/>
  <c r="Z165" i="4" s="1"/>
  <c r="Z166" i="4" s="1"/>
  <c r="Z167" i="4" s="1"/>
  <c r="Z168" i="4" s="1"/>
  <c r="Z169" i="4" s="1"/>
  <c r="Z170" i="4" s="1"/>
  <c r="Z171" i="4" s="1"/>
  <c r="Z172" i="4" s="1"/>
  <c r="Z173" i="4" s="1"/>
  <c r="Z174" i="4" s="1"/>
  <c r="Z175" i="4" s="1"/>
  <c r="Z176" i="4" s="1"/>
  <c r="Z177" i="4" s="1"/>
  <c r="Z178" i="4" s="1"/>
  <c r="Z179" i="4" s="1"/>
  <c r="Z180" i="4" s="1"/>
  <c r="Z181" i="4" s="1"/>
  <c r="Z182" i="4" s="1"/>
  <c r="Z183" i="4" s="1"/>
  <c r="Z184" i="4" s="1"/>
  <c r="Z185" i="4" s="1"/>
  <c r="Z186" i="4" s="1"/>
  <c r="Z187" i="4" s="1"/>
  <c r="Z188" i="4" s="1"/>
  <c r="Z189" i="4" s="1"/>
  <c r="Z190" i="4" s="1"/>
  <c r="Z191" i="4" s="1"/>
  <c r="Z192" i="4" s="1"/>
  <c r="Z193" i="4" s="1"/>
  <c r="Z194" i="4" s="1"/>
  <c r="Z195" i="4" s="1"/>
  <c r="Z196" i="4" s="1"/>
  <c r="Z197" i="4" s="1"/>
  <c r="Z198" i="4" s="1"/>
  <c r="Z199" i="4" s="1"/>
  <c r="Z200" i="4" s="1"/>
  <c r="Z201" i="4" s="1"/>
  <c r="Z202" i="4" s="1"/>
  <c r="Z203" i="4" s="1"/>
  <c r="Z204" i="4" s="1"/>
  <c r="Z205" i="4" s="1"/>
  <c r="Z206" i="4" s="1"/>
  <c r="Z207" i="4" s="1"/>
  <c r="Z208" i="4" s="1"/>
  <c r="Z209" i="4" s="1"/>
  <c r="Z210" i="4" s="1"/>
  <c r="Z211" i="4" s="1"/>
  <c r="Z212" i="4" s="1"/>
  <c r="Z213" i="4" s="1"/>
  <c r="Z214" i="4" s="1"/>
  <c r="Z215" i="4" s="1"/>
  <c r="Z216" i="4" s="1"/>
  <c r="Z217" i="4" s="1"/>
  <c r="Z218" i="4" s="1"/>
  <c r="Z219" i="4" s="1"/>
  <c r="Z220" i="4" s="1"/>
  <c r="Z221" i="4" s="1"/>
  <c r="Z222" i="4" s="1"/>
  <c r="Z223" i="4" s="1"/>
  <c r="Z224" i="4" s="1"/>
  <c r="Z225" i="4" s="1"/>
  <c r="Z226" i="4" s="1"/>
  <c r="Z227" i="4" s="1"/>
  <c r="Z228" i="4" s="1"/>
  <c r="Z229" i="4" s="1"/>
  <c r="Z230" i="4" s="1"/>
  <c r="Z231" i="4" s="1"/>
  <c r="Z232" i="4" s="1"/>
  <c r="Z233" i="4" s="1"/>
  <c r="Z234" i="4" s="1"/>
  <c r="Z235" i="4" s="1"/>
  <c r="Z236" i="4" s="1"/>
  <c r="Z237" i="4" s="1"/>
  <c r="Z238" i="4" s="1"/>
  <c r="Z239" i="4" s="1"/>
  <c r="Z240" i="4" s="1"/>
  <c r="Z241" i="4" s="1"/>
  <c r="Z242" i="4" s="1"/>
  <c r="Z243" i="4" s="1"/>
  <c r="Z244" i="4" s="1"/>
  <c r="Z245" i="4" s="1"/>
  <c r="Z246" i="4" s="1"/>
  <c r="Z247" i="4" s="1"/>
  <c r="Z248" i="4" s="1"/>
  <c r="Z249" i="4" s="1"/>
  <c r="Z250" i="4" s="1"/>
  <c r="Z251" i="4" s="1"/>
  <c r="Z252" i="4" s="1"/>
  <c r="Z253" i="4" s="1"/>
  <c r="Z254" i="4" s="1"/>
  <c r="Z255" i="4" s="1"/>
  <c r="Z256" i="4" s="1"/>
  <c r="Z257" i="4" s="1"/>
  <c r="Z258" i="4" s="1"/>
  <c r="Z259" i="4" s="1"/>
  <c r="Z260" i="4" s="1"/>
  <c r="Z261" i="4" s="1"/>
  <c r="Z262" i="4" s="1"/>
  <c r="Z263" i="4" s="1"/>
  <c r="Z264" i="4" s="1"/>
  <c r="Z265" i="4" s="1"/>
  <c r="Z266" i="4" s="1"/>
  <c r="Z267" i="4" s="1"/>
  <c r="Z268" i="4" s="1"/>
  <c r="Z269" i="4" s="1"/>
  <c r="Z270" i="4" s="1"/>
  <c r="Z271" i="4" s="1"/>
  <c r="Z272" i="4" s="1"/>
  <c r="Z273" i="4" s="1"/>
  <c r="Z274" i="4" s="1"/>
  <c r="Z275" i="4" s="1"/>
  <c r="Z276" i="4" s="1"/>
  <c r="Z277" i="4" s="1"/>
  <c r="Z278" i="4" s="1"/>
  <c r="Z279" i="4" s="1"/>
  <c r="Z280" i="4" s="1"/>
  <c r="Z281" i="4" s="1"/>
  <c r="Z282" i="4" s="1"/>
  <c r="Z283" i="4" s="1"/>
  <c r="Z284" i="4" s="1"/>
  <c r="Z285" i="4" s="1"/>
  <c r="Z286" i="4" s="1"/>
  <c r="Z287" i="4" s="1"/>
  <c r="Z288" i="4" s="1"/>
  <c r="Z289" i="4" s="1"/>
  <c r="Z290" i="4" s="1"/>
  <c r="Z291" i="4" s="1"/>
  <c r="Z292" i="4" s="1"/>
  <c r="Z293" i="4" s="1"/>
  <c r="Z294" i="4" s="1"/>
  <c r="Z295" i="4" s="1"/>
  <c r="Z296" i="4" s="1"/>
  <c r="Z297" i="4" s="1"/>
  <c r="Z298" i="4" s="1"/>
  <c r="Z299" i="4" s="1"/>
  <c r="Z300" i="4" s="1"/>
  <c r="Z301" i="4" s="1"/>
  <c r="Z302" i="4" s="1"/>
  <c r="Z303" i="4" s="1"/>
  <c r="Z304" i="4" s="1"/>
  <c r="Z305" i="4" s="1"/>
  <c r="Z306" i="4" s="1"/>
  <c r="Z307" i="4" s="1"/>
  <c r="Z308" i="4" s="1"/>
  <c r="Z309" i="4" s="1"/>
  <c r="Z310" i="4" s="1"/>
  <c r="Z311" i="4" s="1"/>
  <c r="Z312" i="4" s="1"/>
  <c r="Z313" i="4" s="1"/>
  <c r="Z314" i="4" s="1"/>
  <c r="Z315" i="4" s="1"/>
  <c r="Z316" i="4" s="1"/>
  <c r="Z317" i="4" s="1"/>
  <c r="Z318" i="4" s="1"/>
  <c r="Z319" i="4" s="1"/>
  <c r="Z320" i="4" s="1"/>
  <c r="Z321" i="4" s="1"/>
  <c r="Z322" i="4" s="1"/>
  <c r="Z323" i="4" s="1"/>
  <c r="Z324" i="4" s="1"/>
  <c r="Z325" i="4" s="1"/>
  <c r="Z326" i="4" s="1"/>
  <c r="Z327" i="4" s="1"/>
  <c r="Z328" i="4" s="1"/>
  <c r="Z329" i="4" s="1"/>
  <c r="Z330" i="4" s="1"/>
  <c r="Z331" i="4" s="1"/>
  <c r="Z332" i="4" s="1"/>
  <c r="Z333" i="4" s="1"/>
  <c r="Z334" i="4" s="1"/>
  <c r="Z335" i="4" s="1"/>
  <c r="Z336" i="4" s="1"/>
  <c r="Z337" i="4" s="1"/>
  <c r="Z338" i="4" s="1"/>
  <c r="Z339" i="4" s="1"/>
  <c r="Z340" i="4" s="1"/>
  <c r="Z341" i="4" s="1"/>
  <c r="Z342" i="4" s="1"/>
  <c r="Z343" i="4" s="1"/>
  <c r="Z344" i="4" s="1"/>
  <c r="Z345" i="4" s="1"/>
  <c r="Z346" i="4" s="1"/>
  <c r="Z347" i="4" s="1"/>
  <c r="Z348" i="4" s="1"/>
  <c r="Z349" i="4" s="1"/>
  <c r="Z350" i="4" s="1"/>
  <c r="Z351" i="4" s="1"/>
  <c r="Z352" i="4" s="1"/>
  <c r="Z353" i="4" s="1"/>
  <c r="Z354" i="4" s="1"/>
  <c r="Z355" i="4" s="1"/>
  <c r="Z356" i="4" s="1"/>
  <c r="Z357" i="4" s="1"/>
  <c r="Z358" i="4" s="1"/>
  <c r="Z359" i="4" s="1"/>
  <c r="Z360" i="4" s="1"/>
  <c r="Z361" i="4" s="1"/>
  <c r="Z362" i="4" s="1"/>
  <c r="Z363" i="4" s="1"/>
  <c r="Z364" i="4" s="1"/>
  <c r="Z365" i="4" s="1"/>
  <c r="Z366" i="4" s="1"/>
  <c r="Z367" i="4" s="1"/>
  <c r="Z368" i="4" s="1"/>
  <c r="Z4" i="4"/>
  <c r="P58" i="11"/>
  <c r="P57" i="11"/>
  <c r="O24" i="11"/>
  <c r="AH56" i="11"/>
  <c r="AH57" i="11" s="1"/>
  <c r="AH58" i="11" s="1"/>
  <c r="AH59" i="11" s="1"/>
  <c r="AH60" i="11" s="1"/>
  <c r="AH61" i="11" s="1"/>
  <c r="AH62" i="11" s="1"/>
  <c r="AH63" i="11" s="1"/>
  <c r="AH64" i="11" s="1"/>
  <c r="AH65" i="11" s="1"/>
  <c r="AH66" i="11" s="1"/>
  <c r="AF56" i="11"/>
  <c r="AF57" i="11" s="1"/>
  <c r="AF58" i="11" s="1"/>
  <c r="AF59" i="11" s="1"/>
  <c r="AF60" i="11" s="1"/>
  <c r="AF61" i="11" s="1"/>
  <c r="AF62" i="11" s="1"/>
  <c r="AF63" i="11" s="1"/>
  <c r="AF64" i="11" s="1"/>
  <c r="AF65" i="11" s="1"/>
  <c r="AF66" i="11" s="1"/>
  <c r="AG56" i="11"/>
  <c r="AG57" i="11" s="1"/>
  <c r="AG58" i="11" s="1"/>
  <c r="AG59" i="11" s="1"/>
  <c r="AG60" i="11" s="1"/>
  <c r="AG61" i="11" s="1"/>
  <c r="AG62" i="11" s="1"/>
  <c r="AG63" i="11" s="1"/>
  <c r="AG64" i="11" s="1"/>
  <c r="AG65" i="11" s="1"/>
  <c r="AG66" i="11" s="1"/>
  <c r="R87" i="11" a="1"/>
  <c r="R86" i="11" a="1"/>
  <c r="R85" i="11" a="1"/>
  <c r="R84" i="11" a="1"/>
  <c r="R83" i="11" a="1"/>
  <c r="R82" i="11" a="1"/>
  <c r="R81" i="11" a="1"/>
  <c r="R80" i="11" a="1"/>
  <c r="R79" i="11" a="1"/>
  <c r="R78" i="11" a="1"/>
  <c r="R77" i="11" a="1"/>
  <c r="R76" i="11" a="1"/>
  <c r="R75" i="11" a="1"/>
  <c r="R74" i="11" a="1"/>
  <c r="R73" i="11" a="1"/>
  <c r="R72" i="11" a="1"/>
  <c r="R71" i="11" a="1"/>
  <c r="R70" i="11" a="1"/>
  <c r="R69" i="11" a="1"/>
  <c r="R68" i="11" a="1"/>
  <c r="N68" i="11"/>
  <c r="R67" i="11" a="1"/>
  <c r="N67" i="11"/>
  <c r="R66" i="11" a="1"/>
  <c r="N66" i="11"/>
  <c r="R65" i="11" a="1"/>
  <c r="N65" i="11"/>
  <c r="R64" i="11" a="1"/>
  <c r="N64" i="11"/>
  <c r="R63" i="11" a="1"/>
  <c r="N63" i="11"/>
  <c r="R62" i="11" a="1"/>
  <c r="N62" i="11"/>
  <c r="R61" i="11" a="1"/>
  <c r="N61" i="11"/>
  <c r="R60" i="11" a="1"/>
  <c r="N60" i="11"/>
  <c r="R59" i="11" a="1"/>
  <c r="N59" i="11"/>
  <c r="R58" i="11" a="1"/>
  <c r="N58" i="11"/>
  <c r="R57" i="11" a="1"/>
  <c r="N57" i="11"/>
  <c r="O39" i="11"/>
  <c r="O35" i="11"/>
  <c r="O34" i="11"/>
  <c r="P63" i="11" a="1"/>
  <c r="P78" i="11" a="1"/>
  <c r="P82" i="11" a="1"/>
  <c r="P65" i="11" a="1"/>
  <c r="P75" i="11" a="1"/>
  <c r="P66" i="11" a="1"/>
  <c r="P74" i="11" a="1"/>
  <c r="P70" i="11" a="1"/>
  <c r="P83" i="11" a="1"/>
  <c r="P79" i="11" a="1"/>
  <c r="P71" i="11" a="1"/>
  <c r="P62" i="11" a="1"/>
  <c r="P67" i="11" a="1"/>
  <c r="P59" i="11" a="1"/>
  <c r="P76" i="11" a="1"/>
  <c r="P68" i="11" a="1"/>
  <c r="P84" i="11" a="1"/>
  <c r="P80" i="11" a="1"/>
  <c r="P72" i="11" a="1"/>
  <c r="P60" i="11" a="1"/>
  <c r="P69" i="11" a="1"/>
  <c r="P61" i="11" a="1"/>
  <c r="P73" i="11" a="1"/>
  <c r="P81" i="11" a="1"/>
  <c r="P77" i="11" a="1"/>
  <c r="P64" i="11" a="1"/>
  <c r="P64" i="11" l="1"/>
  <c r="P77" i="11"/>
  <c r="P81" i="11"/>
  <c r="P73" i="11"/>
  <c r="P61" i="11"/>
  <c r="P69" i="11"/>
  <c r="P60" i="11"/>
  <c r="P72" i="11"/>
  <c r="P80" i="11"/>
  <c r="P84" i="11"/>
  <c r="P68" i="11"/>
  <c r="P76" i="11"/>
  <c r="P59" i="11"/>
  <c r="P67" i="11"/>
  <c r="P62" i="11"/>
  <c r="P71" i="11"/>
  <c r="P79" i="11"/>
  <c r="P83" i="11"/>
  <c r="P70" i="11"/>
  <c r="P74" i="11"/>
  <c r="P66" i="11"/>
  <c r="P75" i="11"/>
  <c r="P65" i="11"/>
  <c r="P82" i="11"/>
  <c r="P78" i="11"/>
  <c r="P63" i="11"/>
  <c r="E1" i="11" l="1"/>
  <c r="AC4" i="4"/>
  <c r="AC5" i="4"/>
  <c r="AC6" i="4"/>
  <c r="AC7" i="4"/>
  <c r="AC8" i="4"/>
  <c r="AC9" i="4"/>
  <c r="AC10" i="4"/>
  <c r="AC11" i="4"/>
  <c r="AC12" i="4"/>
  <c r="AC13" i="4"/>
  <c r="AC14" i="4"/>
  <c r="AC15" i="4"/>
  <c r="AC16" i="4"/>
  <c r="AC17" i="4"/>
  <c r="AC18" i="4"/>
  <c r="AC19" i="4"/>
  <c r="AC20" i="4"/>
  <c r="AC21" i="4"/>
  <c r="AC22" i="4"/>
  <c r="AC23" i="4"/>
  <c r="AC24" i="4"/>
  <c r="AC25" i="4"/>
  <c r="AC26" i="4"/>
  <c r="AC27" i="4"/>
  <c r="AC28" i="4"/>
  <c r="AC29" i="4"/>
  <c r="AC30" i="4"/>
  <c r="AC31" i="4"/>
  <c r="AC32" i="4"/>
  <c r="AC33" i="4"/>
  <c r="AC34" i="4"/>
  <c r="AC35" i="4"/>
  <c r="AC36" i="4"/>
  <c r="AC37" i="4"/>
  <c r="AC38" i="4"/>
  <c r="AC39" i="4"/>
  <c r="AC40" i="4"/>
  <c r="AC41" i="4"/>
  <c r="AC42" i="4"/>
  <c r="AC43" i="4"/>
  <c r="AC44" i="4"/>
  <c r="AC45" i="4"/>
  <c r="AC46" i="4"/>
  <c r="AC47" i="4"/>
  <c r="AC48" i="4"/>
  <c r="AC49" i="4"/>
  <c r="AC50" i="4"/>
  <c r="AC51" i="4"/>
  <c r="AC52" i="4"/>
  <c r="AC53" i="4"/>
  <c r="AC54" i="4"/>
  <c r="AC55" i="4"/>
  <c r="AC56" i="4"/>
  <c r="AC57" i="4"/>
  <c r="AC58" i="4"/>
  <c r="AC59" i="4"/>
  <c r="AC60" i="4"/>
  <c r="AC61" i="4"/>
  <c r="AC62" i="4"/>
  <c r="AC63" i="4"/>
  <c r="AC64" i="4"/>
  <c r="AC65" i="4"/>
  <c r="AC66" i="4"/>
  <c r="AC67" i="4"/>
  <c r="AC68" i="4"/>
  <c r="AC69" i="4"/>
  <c r="AC70" i="4"/>
  <c r="AC71" i="4"/>
  <c r="AC72" i="4"/>
  <c r="AC73" i="4"/>
  <c r="AC74" i="4"/>
  <c r="AC75" i="4"/>
  <c r="AC76" i="4"/>
  <c r="AC77" i="4"/>
  <c r="AC78" i="4"/>
  <c r="AC79" i="4"/>
  <c r="AC80" i="4"/>
  <c r="AC81" i="4"/>
  <c r="AC82" i="4"/>
  <c r="AC83" i="4"/>
  <c r="AC84" i="4"/>
  <c r="AC85" i="4"/>
  <c r="AC86" i="4"/>
  <c r="AC87" i="4"/>
  <c r="AC88" i="4"/>
  <c r="AC89" i="4"/>
  <c r="AC90" i="4"/>
  <c r="AC91" i="4"/>
  <c r="AC92" i="4"/>
  <c r="AC93" i="4"/>
  <c r="AC94" i="4"/>
  <c r="AC95" i="4"/>
  <c r="AC96" i="4"/>
  <c r="AC97" i="4"/>
  <c r="AC98" i="4"/>
  <c r="AC99" i="4"/>
  <c r="AC100" i="4"/>
  <c r="AC101" i="4"/>
  <c r="AC102" i="4"/>
  <c r="AC103" i="4"/>
  <c r="AC104" i="4"/>
  <c r="AC105" i="4"/>
  <c r="AC106" i="4"/>
  <c r="AC107" i="4"/>
  <c r="AC108" i="4"/>
  <c r="AC109" i="4"/>
  <c r="AC110" i="4"/>
  <c r="AC111" i="4"/>
  <c r="AC112" i="4"/>
  <c r="AC113" i="4"/>
  <c r="AC114" i="4"/>
  <c r="AC115" i="4"/>
  <c r="AC116" i="4"/>
  <c r="AC117" i="4"/>
  <c r="AC118" i="4"/>
  <c r="AC119" i="4"/>
  <c r="AC120" i="4"/>
  <c r="AC121" i="4"/>
  <c r="AC122" i="4"/>
  <c r="AC123" i="4"/>
  <c r="AC124" i="4"/>
  <c r="AC125" i="4"/>
  <c r="AC126" i="4"/>
  <c r="AC127" i="4"/>
  <c r="AC128" i="4"/>
  <c r="AC129" i="4"/>
  <c r="AC130" i="4"/>
  <c r="AC131" i="4"/>
  <c r="AC132" i="4"/>
  <c r="AC133" i="4"/>
  <c r="AC134" i="4"/>
  <c r="AC135" i="4"/>
  <c r="AC136" i="4"/>
  <c r="AC137" i="4"/>
  <c r="AC138" i="4"/>
  <c r="AC139" i="4"/>
  <c r="AC140" i="4"/>
  <c r="AC141" i="4"/>
  <c r="AC142" i="4"/>
  <c r="AC143" i="4"/>
  <c r="AC144" i="4"/>
  <c r="AC145" i="4"/>
  <c r="AC146" i="4"/>
  <c r="AC147" i="4"/>
  <c r="AC148" i="4"/>
  <c r="AC149" i="4"/>
  <c r="AC150" i="4"/>
  <c r="AC151" i="4"/>
  <c r="AC152" i="4"/>
  <c r="AC153" i="4"/>
  <c r="AC154" i="4"/>
  <c r="AC155" i="4"/>
  <c r="AC156" i="4"/>
  <c r="AC157" i="4"/>
  <c r="AC158" i="4"/>
  <c r="AC159" i="4"/>
  <c r="AC160" i="4"/>
  <c r="AC161" i="4"/>
  <c r="AC162" i="4"/>
  <c r="AC163" i="4"/>
  <c r="AC164" i="4"/>
  <c r="AC165" i="4"/>
  <c r="AC166" i="4"/>
  <c r="AC167" i="4"/>
  <c r="AC168" i="4"/>
  <c r="AC169" i="4"/>
  <c r="AC170" i="4"/>
  <c r="AC171" i="4"/>
  <c r="AC172" i="4"/>
  <c r="AC173" i="4"/>
  <c r="AC174" i="4"/>
  <c r="AC175" i="4"/>
  <c r="AC176" i="4"/>
  <c r="AC177" i="4"/>
  <c r="AC178" i="4"/>
  <c r="AC179" i="4"/>
  <c r="AC180" i="4"/>
  <c r="AC181" i="4"/>
  <c r="AC182" i="4"/>
  <c r="AC183" i="4"/>
  <c r="AC184" i="4"/>
  <c r="AC185" i="4"/>
  <c r="AC186" i="4"/>
  <c r="AC187" i="4"/>
  <c r="AC188" i="4"/>
  <c r="AC189" i="4"/>
  <c r="AC190" i="4"/>
  <c r="AC191" i="4"/>
  <c r="AC192" i="4"/>
  <c r="AC193" i="4"/>
  <c r="AC194" i="4"/>
  <c r="AC195" i="4"/>
  <c r="AC196" i="4"/>
  <c r="AC197" i="4"/>
  <c r="AC198" i="4"/>
  <c r="AC199" i="4"/>
  <c r="AC200" i="4"/>
  <c r="AC201" i="4"/>
  <c r="AC202" i="4"/>
  <c r="AC203" i="4"/>
  <c r="AC204" i="4"/>
  <c r="AC205" i="4"/>
  <c r="AC206" i="4"/>
  <c r="AC207" i="4"/>
  <c r="AC208" i="4"/>
  <c r="AC209" i="4"/>
  <c r="AC210" i="4"/>
  <c r="AC211" i="4"/>
  <c r="AC212" i="4"/>
  <c r="AC213" i="4"/>
  <c r="AC214" i="4"/>
  <c r="AC215" i="4"/>
  <c r="AC216" i="4"/>
  <c r="AC217" i="4"/>
  <c r="AC218" i="4"/>
  <c r="AC219" i="4"/>
  <c r="AC220" i="4"/>
  <c r="AC221" i="4"/>
  <c r="AC222" i="4"/>
  <c r="AC223" i="4"/>
  <c r="AC224" i="4"/>
  <c r="AC225" i="4"/>
  <c r="AC226" i="4"/>
  <c r="AC227" i="4"/>
  <c r="AC228" i="4"/>
  <c r="AC229" i="4"/>
  <c r="AC230" i="4"/>
  <c r="AC231" i="4"/>
  <c r="AC232" i="4"/>
  <c r="AC233" i="4"/>
  <c r="AC234" i="4"/>
  <c r="AC235" i="4"/>
  <c r="AC236" i="4"/>
  <c r="AC237" i="4"/>
  <c r="AC238" i="4"/>
  <c r="AC239" i="4"/>
  <c r="AC240" i="4"/>
  <c r="AC241" i="4"/>
  <c r="AC242" i="4"/>
  <c r="AC243" i="4"/>
  <c r="AC244" i="4"/>
  <c r="AC245" i="4"/>
  <c r="AC246" i="4"/>
  <c r="AC247" i="4"/>
  <c r="AC248" i="4"/>
  <c r="AC249" i="4"/>
  <c r="AC250" i="4"/>
  <c r="AC251" i="4"/>
  <c r="AC252" i="4"/>
  <c r="AC253" i="4"/>
  <c r="AC254" i="4"/>
  <c r="AC255" i="4"/>
  <c r="AC256" i="4"/>
  <c r="AC257" i="4"/>
  <c r="AC258" i="4"/>
  <c r="AC259" i="4"/>
  <c r="AC260" i="4"/>
  <c r="AC261" i="4"/>
  <c r="AC262" i="4"/>
  <c r="AC263" i="4"/>
  <c r="AC264" i="4"/>
  <c r="AC265" i="4"/>
  <c r="AC266" i="4"/>
  <c r="AC267" i="4"/>
  <c r="AC268" i="4"/>
  <c r="AC269" i="4"/>
  <c r="AC270" i="4"/>
  <c r="AC271" i="4"/>
  <c r="AC272" i="4"/>
  <c r="AC273" i="4"/>
  <c r="AC274" i="4"/>
  <c r="AC275" i="4"/>
  <c r="AC276" i="4"/>
  <c r="AC277" i="4"/>
  <c r="AC278" i="4"/>
  <c r="AC279" i="4"/>
  <c r="AC280" i="4"/>
  <c r="AC281" i="4"/>
  <c r="AC282" i="4"/>
  <c r="AC283" i="4"/>
  <c r="AC284" i="4"/>
  <c r="AC285" i="4"/>
  <c r="AC286" i="4"/>
  <c r="AC287" i="4"/>
  <c r="AC288" i="4"/>
  <c r="AC289" i="4"/>
  <c r="AC290" i="4"/>
  <c r="AC291" i="4"/>
  <c r="AC292" i="4"/>
  <c r="AC293" i="4"/>
  <c r="AC294" i="4"/>
  <c r="AC295" i="4"/>
  <c r="AC296" i="4"/>
  <c r="AC297" i="4"/>
  <c r="AC298" i="4"/>
  <c r="AC299" i="4"/>
  <c r="AC300" i="4"/>
  <c r="AC301" i="4"/>
  <c r="AC302" i="4"/>
  <c r="AC303" i="4"/>
  <c r="AC304" i="4"/>
  <c r="AC305" i="4"/>
  <c r="AC306" i="4"/>
  <c r="AC307" i="4"/>
  <c r="AC308" i="4"/>
  <c r="AC309" i="4"/>
  <c r="AC310" i="4"/>
  <c r="AC311" i="4"/>
  <c r="AC312" i="4"/>
  <c r="AC313" i="4"/>
  <c r="AC314" i="4"/>
  <c r="AC315" i="4"/>
  <c r="AC316" i="4"/>
  <c r="AC317" i="4"/>
  <c r="AC318" i="4"/>
  <c r="AC319" i="4"/>
  <c r="AC320" i="4"/>
  <c r="AC321" i="4"/>
  <c r="AC322" i="4"/>
  <c r="AC323" i="4"/>
  <c r="AC324" i="4"/>
  <c r="AC325" i="4"/>
  <c r="AC326" i="4"/>
  <c r="AC327" i="4"/>
  <c r="AC328" i="4"/>
  <c r="AC329" i="4"/>
  <c r="AC330" i="4"/>
  <c r="AC331" i="4"/>
  <c r="AC332" i="4"/>
  <c r="AC333" i="4"/>
  <c r="AC334" i="4"/>
  <c r="AC335" i="4"/>
  <c r="AC336" i="4"/>
  <c r="AC337" i="4"/>
  <c r="AC338" i="4"/>
  <c r="AC339" i="4"/>
  <c r="AC340" i="4"/>
  <c r="AC341" i="4"/>
  <c r="AC342" i="4"/>
  <c r="AC343" i="4"/>
  <c r="AC344" i="4"/>
  <c r="AC345" i="4"/>
  <c r="AC346" i="4"/>
  <c r="AC347" i="4"/>
  <c r="AC348" i="4"/>
  <c r="AC349" i="4"/>
  <c r="AC350" i="4"/>
  <c r="AC351" i="4"/>
  <c r="AC352" i="4"/>
  <c r="AC353" i="4"/>
  <c r="AC354" i="4"/>
  <c r="AC355" i="4"/>
  <c r="AC356" i="4"/>
  <c r="AC357" i="4"/>
  <c r="AC358" i="4"/>
  <c r="AC359" i="4"/>
  <c r="AC360" i="4"/>
  <c r="AC361" i="4"/>
  <c r="AC362" i="4"/>
  <c r="AC363" i="4"/>
  <c r="AC364" i="4"/>
  <c r="AC365" i="4"/>
  <c r="AC366" i="4"/>
  <c r="AC367" i="4"/>
  <c r="AC368" i="4"/>
  <c r="AC3" i="4"/>
  <c r="X3" i="4"/>
  <c r="Y4" i="4"/>
  <c r="Y5" i="4"/>
  <c r="Y6" i="4"/>
  <c r="Y7" i="4"/>
  <c r="Y8" i="4"/>
  <c r="Y9" i="4"/>
  <c r="Y10" i="4"/>
  <c r="Y11" i="4"/>
  <c r="Y12" i="4"/>
  <c r="Y13" i="4"/>
  <c r="Y14" i="4"/>
  <c r="Y15" i="4"/>
  <c r="Y16" i="4"/>
  <c r="Y17" i="4"/>
  <c r="Y18" i="4"/>
  <c r="Y19" i="4"/>
  <c r="Y20" i="4"/>
  <c r="Y21" i="4"/>
  <c r="Y22" i="4"/>
  <c r="Y23" i="4"/>
  <c r="Y24" i="4"/>
  <c r="Y25" i="4"/>
  <c r="Y26" i="4"/>
  <c r="Y27" i="4"/>
  <c r="Y28" i="4"/>
  <c r="Y29" i="4"/>
  <c r="Y30" i="4"/>
  <c r="Y31" i="4"/>
  <c r="Y32" i="4"/>
  <c r="Y33" i="4"/>
  <c r="Y34" i="4"/>
  <c r="Y35" i="4"/>
  <c r="Y36" i="4"/>
  <c r="Y37" i="4"/>
  <c r="Y38" i="4"/>
  <c r="Y39" i="4"/>
  <c r="Y40" i="4"/>
  <c r="Y41" i="4"/>
  <c r="Y42" i="4"/>
  <c r="Y43" i="4"/>
  <c r="Y44" i="4"/>
  <c r="Y45" i="4"/>
  <c r="Y46" i="4"/>
  <c r="Y47" i="4"/>
  <c r="Y48" i="4"/>
  <c r="Y49" i="4"/>
  <c r="Y50" i="4"/>
  <c r="Y51" i="4"/>
  <c r="Y52" i="4"/>
  <c r="Y53" i="4"/>
  <c r="Y54" i="4"/>
  <c r="Y55" i="4"/>
  <c r="Y56" i="4"/>
  <c r="Y57" i="4"/>
  <c r="Y58" i="4"/>
  <c r="Y59" i="4"/>
  <c r="Y60" i="4"/>
  <c r="Y61" i="4"/>
  <c r="Y62" i="4"/>
  <c r="Y63" i="4"/>
  <c r="Y64" i="4"/>
  <c r="Y65" i="4"/>
  <c r="Y66" i="4"/>
  <c r="Y67" i="4"/>
  <c r="Y68" i="4"/>
  <c r="Y69" i="4"/>
  <c r="Y70" i="4"/>
  <c r="Y71" i="4"/>
  <c r="Y72" i="4"/>
  <c r="Y73" i="4"/>
  <c r="Y74" i="4"/>
  <c r="Y75" i="4"/>
  <c r="Y76" i="4"/>
  <c r="Y77" i="4"/>
  <c r="Y78" i="4"/>
  <c r="Y79" i="4"/>
  <c r="Y80" i="4"/>
  <c r="Y81" i="4"/>
  <c r="Y82" i="4"/>
  <c r="Y83" i="4"/>
  <c r="Y84" i="4"/>
  <c r="Y85" i="4"/>
  <c r="Y86" i="4"/>
  <c r="Y87" i="4"/>
  <c r="Y88" i="4"/>
  <c r="Y89" i="4"/>
  <c r="Y90" i="4"/>
  <c r="Y91" i="4"/>
  <c r="Y92" i="4"/>
  <c r="Y93" i="4"/>
  <c r="Y94" i="4"/>
  <c r="Y95" i="4"/>
  <c r="Y96" i="4"/>
  <c r="Y97" i="4"/>
  <c r="Y98" i="4"/>
  <c r="Y99" i="4"/>
  <c r="Y100" i="4"/>
  <c r="Y101" i="4"/>
  <c r="Y102" i="4"/>
  <c r="Y103" i="4"/>
  <c r="Y104" i="4"/>
  <c r="Y105" i="4"/>
  <c r="Y106" i="4"/>
  <c r="Y107" i="4"/>
  <c r="Y108" i="4"/>
  <c r="Y109" i="4"/>
  <c r="Y110" i="4"/>
  <c r="Y111" i="4"/>
  <c r="Y112" i="4"/>
  <c r="Y113" i="4"/>
  <c r="Y114" i="4"/>
  <c r="Y115" i="4"/>
  <c r="Y116" i="4"/>
  <c r="Y117" i="4"/>
  <c r="Y118" i="4"/>
  <c r="Y119" i="4"/>
  <c r="Y120" i="4"/>
  <c r="Y121" i="4"/>
  <c r="Y122" i="4"/>
  <c r="Y123" i="4"/>
  <c r="Y124" i="4"/>
  <c r="Y125" i="4"/>
  <c r="Y126" i="4"/>
  <c r="Y127" i="4"/>
  <c r="Y128" i="4"/>
  <c r="Y129" i="4"/>
  <c r="Y130" i="4"/>
  <c r="Y131" i="4"/>
  <c r="Y132" i="4"/>
  <c r="Y133" i="4"/>
  <c r="Y134" i="4"/>
  <c r="Y135" i="4"/>
  <c r="Y136" i="4"/>
  <c r="Y137" i="4"/>
  <c r="Y138" i="4"/>
  <c r="Y139" i="4"/>
  <c r="Y140" i="4"/>
  <c r="Y141" i="4"/>
  <c r="Y142" i="4"/>
  <c r="Y143" i="4"/>
  <c r="Y144" i="4"/>
  <c r="Y145" i="4"/>
  <c r="Y146" i="4"/>
  <c r="Y147" i="4"/>
  <c r="Y148" i="4"/>
  <c r="Y149" i="4"/>
  <c r="Y150" i="4"/>
  <c r="Y151" i="4"/>
  <c r="Y152" i="4"/>
  <c r="Y153" i="4"/>
  <c r="Y154" i="4"/>
  <c r="Y155" i="4"/>
  <c r="Y156" i="4"/>
  <c r="Y157" i="4"/>
  <c r="Y158" i="4"/>
  <c r="Y159" i="4"/>
  <c r="Y160" i="4"/>
  <c r="Y161" i="4"/>
  <c r="Y162" i="4"/>
  <c r="Y163" i="4"/>
  <c r="Y164" i="4"/>
  <c r="Y165" i="4"/>
  <c r="Y166" i="4"/>
  <c r="Y167" i="4"/>
  <c r="Y168" i="4"/>
  <c r="Y169" i="4"/>
  <c r="Y170" i="4"/>
  <c r="Y171" i="4"/>
  <c r="Y172" i="4"/>
  <c r="Y173" i="4"/>
  <c r="Y174" i="4"/>
  <c r="Y175" i="4"/>
  <c r="Y176" i="4"/>
  <c r="Y177" i="4"/>
  <c r="Y178" i="4"/>
  <c r="Y179" i="4"/>
  <c r="Y180" i="4"/>
  <c r="Y181" i="4"/>
  <c r="Y182" i="4"/>
  <c r="Y183" i="4"/>
  <c r="Y184" i="4"/>
  <c r="Y185" i="4"/>
  <c r="Y186" i="4"/>
  <c r="Y187" i="4"/>
  <c r="Y188" i="4"/>
  <c r="Y189" i="4"/>
  <c r="Y190" i="4"/>
  <c r="Y191" i="4"/>
  <c r="Y192" i="4"/>
  <c r="Y193" i="4"/>
  <c r="Y194" i="4"/>
  <c r="Y195" i="4"/>
  <c r="Y196" i="4"/>
  <c r="Y197" i="4"/>
  <c r="Y198" i="4"/>
  <c r="Y199" i="4"/>
  <c r="Y200" i="4"/>
  <c r="Y201" i="4"/>
  <c r="Y202" i="4"/>
  <c r="Y203" i="4"/>
  <c r="Y204" i="4"/>
  <c r="Y205" i="4"/>
  <c r="Y206" i="4"/>
  <c r="Y207" i="4"/>
  <c r="Y208" i="4"/>
  <c r="Y209" i="4"/>
  <c r="Y210" i="4"/>
  <c r="Y211" i="4"/>
  <c r="Y212" i="4"/>
  <c r="Y213" i="4"/>
  <c r="Y214" i="4"/>
  <c r="Y215" i="4"/>
  <c r="Y216" i="4"/>
  <c r="Y217" i="4"/>
  <c r="Y218" i="4"/>
  <c r="Y219" i="4"/>
  <c r="Y220" i="4"/>
  <c r="Y221" i="4"/>
  <c r="Y222" i="4"/>
  <c r="Y223" i="4"/>
  <c r="Y224" i="4"/>
  <c r="Y225" i="4"/>
  <c r="Y226" i="4"/>
  <c r="Y227" i="4"/>
  <c r="Y228" i="4"/>
  <c r="Y229" i="4"/>
  <c r="Y230" i="4"/>
  <c r="Y231" i="4"/>
  <c r="Y232" i="4"/>
  <c r="Y233" i="4"/>
  <c r="Y234" i="4"/>
  <c r="Y235" i="4"/>
  <c r="Y236" i="4"/>
  <c r="Y237" i="4"/>
  <c r="Y238" i="4"/>
  <c r="Y239" i="4"/>
  <c r="Y240" i="4"/>
  <c r="Y241" i="4"/>
  <c r="Y242" i="4"/>
  <c r="Y243" i="4"/>
  <c r="Y244" i="4"/>
  <c r="Y245" i="4"/>
  <c r="Y246" i="4"/>
  <c r="Y247" i="4"/>
  <c r="Y248" i="4"/>
  <c r="Y249" i="4"/>
  <c r="Y250" i="4"/>
  <c r="Y251" i="4"/>
  <c r="Y252" i="4"/>
  <c r="Y253" i="4"/>
  <c r="Y254" i="4"/>
  <c r="Y255" i="4"/>
  <c r="Y256" i="4"/>
  <c r="Y257" i="4"/>
  <c r="Y258" i="4"/>
  <c r="Y259" i="4"/>
  <c r="Y260" i="4"/>
  <c r="Y261" i="4"/>
  <c r="Y262" i="4"/>
  <c r="Y263" i="4"/>
  <c r="Y264" i="4"/>
  <c r="Y265" i="4"/>
  <c r="Y266" i="4"/>
  <c r="Y267" i="4"/>
  <c r="Y268" i="4"/>
  <c r="Y269" i="4"/>
  <c r="Y270" i="4"/>
  <c r="Y271" i="4"/>
  <c r="Y272" i="4"/>
  <c r="Y273" i="4"/>
  <c r="Y274" i="4"/>
  <c r="Y275" i="4"/>
  <c r="Y276" i="4"/>
  <c r="Y277" i="4"/>
  <c r="Y278" i="4"/>
  <c r="Y279" i="4"/>
  <c r="Y280" i="4"/>
  <c r="Y281" i="4"/>
  <c r="Y282" i="4"/>
  <c r="Y283" i="4"/>
  <c r="Y284" i="4"/>
  <c r="Y285" i="4"/>
  <c r="Y286" i="4"/>
  <c r="Y287" i="4"/>
  <c r="Y288" i="4"/>
  <c r="Y289" i="4"/>
  <c r="Y290" i="4"/>
  <c r="Y291" i="4"/>
  <c r="Y292" i="4"/>
  <c r="Y293" i="4"/>
  <c r="Y294" i="4"/>
  <c r="Y295" i="4"/>
  <c r="Y296" i="4"/>
  <c r="Y297" i="4"/>
  <c r="Y298" i="4"/>
  <c r="Y299" i="4"/>
  <c r="Y300" i="4"/>
  <c r="Y301" i="4"/>
  <c r="Y302" i="4"/>
  <c r="Y303" i="4"/>
  <c r="Y304" i="4"/>
  <c r="Y305" i="4"/>
  <c r="Y306" i="4"/>
  <c r="Y307" i="4"/>
  <c r="Y308" i="4"/>
  <c r="Y309" i="4"/>
  <c r="Y310" i="4"/>
  <c r="Y311" i="4"/>
  <c r="Y312" i="4"/>
  <c r="Y313" i="4"/>
  <c r="Y314" i="4"/>
  <c r="Y315" i="4"/>
  <c r="Y316" i="4"/>
  <c r="Y317" i="4"/>
  <c r="Y318" i="4"/>
  <c r="Y319" i="4"/>
  <c r="Y320" i="4"/>
  <c r="Y321" i="4"/>
  <c r="Y322" i="4"/>
  <c r="Y323" i="4"/>
  <c r="Y324" i="4"/>
  <c r="Y325" i="4"/>
  <c r="Y326" i="4"/>
  <c r="Y327" i="4"/>
  <c r="Y328" i="4"/>
  <c r="Y329" i="4"/>
  <c r="Y330" i="4"/>
  <c r="Y331" i="4"/>
  <c r="Y332" i="4"/>
  <c r="Y333" i="4"/>
  <c r="Y334" i="4"/>
  <c r="Y335" i="4"/>
  <c r="Y336" i="4"/>
  <c r="Y337" i="4"/>
  <c r="Y338" i="4"/>
  <c r="Y339" i="4"/>
  <c r="Y340" i="4"/>
  <c r="Y341" i="4"/>
  <c r="Y342" i="4"/>
  <c r="Y343" i="4"/>
  <c r="Y344" i="4"/>
  <c r="Y345" i="4"/>
  <c r="Y346" i="4"/>
  <c r="Y347" i="4"/>
  <c r="Y348" i="4"/>
  <c r="Y349" i="4"/>
  <c r="Y350" i="4"/>
  <c r="Y351" i="4"/>
  <c r="Y352" i="4"/>
  <c r="Y353" i="4"/>
  <c r="Y354" i="4"/>
  <c r="Y355" i="4"/>
  <c r="Y356" i="4"/>
  <c r="Y357" i="4"/>
  <c r="Y358" i="4"/>
  <c r="Y359" i="4"/>
  <c r="Y360" i="4"/>
  <c r="Y361" i="4"/>
  <c r="Y362" i="4"/>
  <c r="Y363" i="4"/>
  <c r="Y364" i="4"/>
  <c r="Y365" i="4"/>
  <c r="Y366" i="4"/>
  <c r="Y367" i="4"/>
  <c r="Y368" i="4"/>
  <c r="Y3" i="4"/>
  <c r="X4" i="4"/>
  <c r="X5" i="4"/>
  <c r="X6" i="4"/>
  <c r="X7" i="4"/>
  <c r="X8" i="4"/>
  <c r="X9" i="4"/>
  <c r="X10" i="4"/>
  <c r="X11" i="4"/>
  <c r="X12" i="4"/>
  <c r="X13" i="4"/>
  <c r="X14" i="4"/>
  <c r="X15" i="4"/>
  <c r="X16" i="4"/>
  <c r="X17" i="4"/>
  <c r="X18" i="4"/>
  <c r="X19" i="4"/>
  <c r="X20" i="4"/>
  <c r="X21" i="4"/>
  <c r="X22" i="4"/>
  <c r="X23" i="4"/>
  <c r="X24" i="4"/>
  <c r="X25" i="4"/>
  <c r="X26" i="4"/>
  <c r="X27" i="4"/>
  <c r="X28" i="4"/>
  <c r="X29" i="4"/>
  <c r="X30" i="4"/>
  <c r="X31" i="4"/>
  <c r="X32" i="4"/>
  <c r="X33" i="4"/>
  <c r="X34" i="4"/>
  <c r="X35" i="4"/>
  <c r="X36" i="4"/>
  <c r="X37" i="4"/>
  <c r="X38" i="4"/>
  <c r="X39" i="4"/>
  <c r="X40" i="4"/>
  <c r="X41" i="4"/>
  <c r="X42" i="4"/>
  <c r="X43" i="4"/>
  <c r="X44" i="4"/>
  <c r="X45" i="4"/>
  <c r="X46" i="4"/>
  <c r="X47" i="4"/>
  <c r="X48" i="4"/>
  <c r="X49" i="4"/>
  <c r="X50" i="4"/>
  <c r="X51" i="4"/>
  <c r="X52" i="4"/>
  <c r="X53" i="4"/>
  <c r="X54" i="4"/>
  <c r="X55" i="4"/>
  <c r="X56" i="4"/>
  <c r="X57" i="4"/>
  <c r="X58" i="4"/>
  <c r="X59" i="4"/>
  <c r="X60" i="4"/>
  <c r="X61" i="4"/>
  <c r="X62" i="4"/>
  <c r="X63" i="4"/>
  <c r="X64" i="4"/>
  <c r="X65" i="4"/>
  <c r="X66" i="4"/>
  <c r="X67" i="4"/>
  <c r="X68" i="4"/>
  <c r="X69" i="4"/>
  <c r="X70" i="4"/>
  <c r="X71" i="4"/>
  <c r="X72" i="4"/>
  <c r="X73" i="4"/>
  <c r="X74" i="4"/>
  <c r="X75" i="4"/>
  <c r="X76" i="4"/>
  <c r="X77" i="4"/>
  <c r="X78" i="4"/>
  <c r="X79" i="4"/>
  <c r="X80" i="4"/>
  <c r="X81" i="4"/>
  <c r="X82" i="4"/>
  <c r="X83" i="4"/>
  <c r="X84" i="4"/>
  <c r="X85" i="4"/>
  <c r="X86" i="4"/>
  <c r="X87" i="4"/>
  <c r="X88" i="4"/>
  <c r="X89" i="4"/>
  <c r="X90" i="4"/>
  <c r="X91" i="4"/>
  <c r="X92" i="4"/>
  <c r="X93" i="4"/>
  <c r="X94" i="4"/>
  <c r="X95" i="4"/>
  <c r="X96" i="4"/>
  <c r="X97" i="4"/>
  <c r="X98" i="4"/>
  <c r="X99" i="4"/>
  <c r="X100" i="4"/>
  <c r="X101" i="4"/>
  <c r="X102" i="4"/>
  <c r="X103" i="4"/>
  <c r="X104" i="4"/>
  <c r="X105" i="4"/>
  <c r="X106" i="4"/>
  <c r="X107" i="4"/>
  <c r="X108" i="4"/>
  <c r="X109" i="4"/>
  <c r="X110" i="4"/>
  <c r="X111" i="4"/>
  <c r="X112" i="4"/>
  <c r="X113" i="4"/>
  <c r="X114" i="4"/>
  <c r="X115" i="4"/>
  <c r="X116" i="4"/>
  <c r="X117" i="4"/>
  <c r="X118" i="4"/>
  <c r="X119" i="4"/>
  <c r="X120" i="4"/>
  <c r="X121" i="4"/>
  <c r="X122" i="4"/>
  <c r="X123" i="4"/>
  <c r="X124" i="4"/>
  <c r="X125" i="4"/>
  <c r="X126" i="4"/>
  <c r="X127" i="4"/>
  <c r="X128" i="4"/>
  <c r="X129" i="4"/>
  <c r="X130" i="4"/>
  <c r="X131" i="4"/>
  <c r="X132" i="4"/>
  <c r="X133" i="4"/>
  <c r="X134" i="4"/>
  <c r="X135" i="4"/>
  <c r="X136" i="4"/>
  <c r="X137" i="4"/>
  <c r="X138" i="4"/>
  <c r="X139" i="4"/>
  <c r="X140" i="4"/>
  <c r="X141" i="4"/>
  <c r="X142" i="4"/>
  <c r="X143" i="4"/>
  <c r="X144" i="4"/>
  <c r="X145" i="4"/>
  <c r="X146" i="4"/>
  <c r="X147" i="4"/>
  <c r="X148" i="4"/>
  <c r="X149" i="4"/>
  <c r="X150" i="4"/>
  <c r="X151" i="4"/>
  <c r="X152" i="4"/>
  <c r="X153" i="4"/>
  <c r="X154" i="4"/>
  <c r="X155" i="4"/>
  <c r="X156" i="4"/>
  <c r="X157" i="4"/>
  <c r="X158" i="4"/>
  <c r="X159" i="4"/>
  <c r="X160" i="4"/>
  <c r="X161" i="4"/>
  <c r="X162" i="4"/>
  <c r="X163" i="4"/>
  <c r="X164" i="4"/>
  <c r="X165" i="4"/>
  <c r="X166" i="4"/>
  <c r="X167" i="4"/>
  <c r="X168" i="4"/>
  <c r="X169" i="4"/>
  <c r="X170" i="4"/>
  <c r="X171" i="4"/>
  <c r="X172" i="4"/>
  <c r="X173" i="4"/>
  <c r="X174" i="4"/>
  <c r="X175" i="4"/>
  <c r="X176" i="4"/>
  <c r="X177" i="4"/>
  <c r="X178" i="4"/>
  <c r="X179" i="4"/>
  <c r="X180" i="4"/>
  <c r="X181" i="4"/>
  <c r="X182" i="4"/>
  <c r="X183" i="4"/>
  <c r="X184" i="4"/>
  <c r="X185" i="4"/>
  <c r="X186" i="4"/>
  <c r="X187" i="4"/>
  <c r="X188" i="4"/>
  <c r="X189" i="4"/>
  <c r="X190" i="4"/>
  <c r="X191" i="4"/>
  <c r="X192" i="4"/>
  <c r="X193" i="4"/>
  <c r="X194" i="4"/>
  <c r="X195" i="4"/>
  <c r="X196" i="4"/>
  <c r="X197" i="4"/>
  <c r="X198" i="4"/>
  <c r="X199" i="4"/>
  <c r="X200" i="4"/>
  <c r="X201" i="4"/>
  <c r="X202" i="4"/>
  <c r="X203" i="4"/>
  <c r="X204" i="4"/>
  <c r="X205" i="4"/>
  <c r="X206" i="4"/>
  <c r="X207" i="4"/>
  <c r="X208" i="4"/>
  <c r="X209" i="4"/>
  <c r="X210" i="4"/>
  <c r="X211" i="4"/>
  <c r="X212" i="4"/>
  <c r="X213" i="4"/>
  <c r="X214" i="4"/>
  <c r="X215" i="4"/>
  <c r="X216" i="4"/>
  <c r="X217" i="4"/>
  <c r="X218" i="4"/>
  <c r="X219" i="4"/>
  <c r="X220" i="4"/>
  <c r="X221" i="4"/>
  <c r="X222" i="4"/>
  <c r="X223" i="4"/>
  <c r="X224" i="4"/>
  <c r="X225" i="4"/>
  <c r="X226" i="4"/>
  <c r="X227" i="4"/>
  <c r="X228" i="4"/>
  <c r="X229" i="4"/>
  <c r="X230" i="4"/>
  <c r="X231" i="4"/>
  <c r="X232" i="4"/>
  <c r="X233" i="4"/>
  <c r="X234" i="4"/>
  <c r="X235" i="4"/>
  <c r="X236" i="4"/>
  <c r="X237" i="4"/>
  <c r="X238" i="4"/>
  <c r="X239" i="4"/>
  <c r="X240" i="4"/>
  <c r="X241" i="4"/>
  <c r="X242" i="4"/>
  <c r="X243" i="4"/>
  <c r="X244" i="4"/>
  <c r="X245" i="4"/>
  <c r="X246" i="4"/>
  <c r="X247" i="4"/>
  <c r="X248" i="4"/>
  <c r="X249" i="4"/>
  <c r="X250" i="4"/>
  <c r="X251" i="4"/>
  <c r="X252" i="4"/>
  <c r="X253" i="4"/>
  <c r="X254" i="4"/>
  <c r="X255" i="4"/>
  <c r="X256" i="4"/>
  <c r="X257" i="4"/>
  <c r="X258" i="4"/>
  <c r="X259" i="4"/>
  <c r="X260" i="4"/>
  <c r="X261" i="4"/>
  <c r="X262" i="4"/>
  <c r="X263" i="4"/>
  <c r="X264" i="4"/>
  <c r="X265" i="4"/>
  <c r="X266" i="4"/>
  <c r="X267" i="4"/>
  <c r="X268" i="4"/>
  <c r="X269" i="4"/>
  <c r="X270" i="4"/>
  <c r="X271" i="4"/>
  <c r="X272" i="4"/>
  <c r="X273" i="4"/>
  <c r="X274" i="4"/>
  <c r="X275" i="4"/>
  <c r="X276" i="4"/>
  <c r="X277" i="4"/>
  <c r="X278" i="4"/>
  <c r="X279" i="4"/>
  <c r="X280" i="4"/>
  <c r="X281" i="4"/>
  <c r="X282" i="4"/>
  <c r="X283" i="4"/>
  <c r="X284" i="4"/>
  <c r="X285" i="4"/>
  <c r="X286" i="4"/>
  <c r="X287" i="4"/>
  <c r="X288" i="4"/>
  <c r="X289" i="4"/>
  <c r="X290" i="4"/>
  <c r="X291" i="4"/>
  <c r="X292" i="4"/>
  <c r="X293" i="4"/>
  <c r="X294" i="4"/>
  <c r="X295" i="4"/>
  <c r="X296" i="4"/>
  <c r="X297" i="4"/>
  <c r="X298" i="4"/>
  <c r="X299" i="4"/>
  <c r="X300" i="4"/>
  <c r="X301" i="4"/>
  <c r="X302" i="4"/>
  <c r="X303" i="4"/>
  <c r="X304" i="4"/>
  <c r="X305" i="4"/>
  <c r="X306" i="4"/>
  <c r="X307" i="4"/>
  <c r="X308" i="4"/>
  <c r="X309" i="4"/>
  <c r="X310" i="4"/>
  <c r="X311" i="4"/>
  <c r="X312" i="4"/>
  <c r="X313" i="4"/>
  <c r="X314" i="4"/>
  <c r="X315" i="4"/>
  <c r="X316" i="4"/>
  <c r="X317" i="4"/>
  <c r="X318" i="4"/>
  <c r="X319" i="4"/>
  <c r="X320" i="4"/>
  <c r="X321" i="4"/>
  <c r="X322" i="4"/>
  <c r="X323" i="4"/>
  <c r="X324" i="4"/>
  <c r="X325" i="4"/>
  <c r="X326" i="4"/>
  <c r="X327" i="4"/>
  <c r="X328" i="4"/>
  <c r="X329" i="4"/>
  <c r="X330" i="4"/>
  <c r="X331" i="4"/>
  <c r="X332" i="4"/>
  <c r="X333" i="4"/>
  <c r="X334" i="4"/>
  <c r="X335" i="4"/>
  <c r="X336" i="4"/>
  <c r="X337" i="4"/>
  <c r="X338" i="4"/>
  <c r="X339" i="4"/>
  <c r="X340" i="4"/>
  <c r="X341" i="4"/>
  <c r="X342" i="4"/>
  <c r="X343" i="4"/>
  <c r="X344" i="4"/>
  <c r="X345" i="4"/>
  <c r="X346" i="4"/>
  <c r="X347" i="4"/>
  <c r="X348" i="4"/>
  <c r="X349" i="4"/>
  <c r="X350" i="4"/>
  <c r="X351" i="4"/>
  <c r="X352" i="4"/>
  <c r="X353" i="4"/>
  <c r="X354" i="4"/>
  <c r="X355" i="4"/>
  <c r="X356" i="4"/>
  <c r="X357" i="4"/>
  <c r="X358" i="4"/>
  <c r="X359" i="4"/>
  <c r="X360" i="4"/>
  <c r="X361" i="4"/>
  <c r="X362" i="4"/>
  <c r="X363" i="4"/>
  <c r="X364" i="4"/>
  <c r="X365" i="4"/>
  <c r="X366" i="4"/>
  <c r="X367" i="4"/>
  <c r="X368" i="4"/>
  <c r="G1" i="11"/>
  <c r="H1" i="11" s="1" a="1"/>
  <c r="H1" i="11" s="1"/>
  <c r="O40" i="11"/>
  <c r="O26" i="11"/>
  <c r="O41" i="11"/>
  <c r="O42" i="11"/>
  <c r="O27" i="11"/>
  <c r="O38" i="11"/>
  <c r="O33" i="11"/>
  <c r="O32" i="11"/>
  <c r="O37" i="11"/>
  <c r="O29" i="11"/>
  <c r="O36" i="11"/>
  <c r="O28" i="11"/>
  <c r="O25" i="11"/>
  <c r="R33" i="11" l="1"/>
  <c r="R36" i="11"/>
  <c r="R34" i="11"/>
  <c r="R35" i="11"/>
  <c r="O31" i="11"/>
  <c r="O44" i="11"/>
  <c r="O43" i="11" a="1"/>
  <c r="O43" i="11" s="1"/>
  <c r="O30" i="11" a="1"/>
  <c r="O30" i="11" s="1"/>
  <c r="E2" i="11"/>
  <c r="O18" i="11"/>
  <c r="O17" i="11"/>
  <c r="O16" i="11"/>
  <c r="O15" i="11"/>
  <c r="P18" i="11"/>
  <c r="P17" i="11"/>
  <c r="P16" i="11"/>
  <c r="P15" i="11"/>
  <c r="P14" i="11"/>
  <c r="P13" i="11"/>
  <c r="P12" i="11"/>
  <c r="P11" i="11"/>
  <c r="P8" i="11"/>
  <c r="P10" i="11"/>
  <c r="P9" i="11"/>
  <c r="P7" i="11"/>
  <c r="O14" i="11"/>
  <c r="O13" i="11"/>
  <c r="O12" i="11"/>
  <c r="O11" i="11"/>
  <c r="O8" i="11"/>
  <c r="O10" i="11"/>
  <c r="O9" i="11"/>
  <c r="O7" i="11"/>
  <c r="Q66" i="11" a="1"/>
  <c r="Q78" i="11" a="1"/>
  <c r="Q82" i="11" a="1"/>
  <c r="Q58" i="11" a="1"/>
  <c r="Q74" i="11" a="1"/>
  <c r="Q63" i="11" a="1"/>
  <c r="Q70" i="11" a="1"/>
  <c r="Q62" i="11" a="1"/>
  <c r="Q73" i="11" a="1"/>
  <c r="Q81" i="11" a="1"/>
  <c r="Q75" i="11" a="1"/>
  <c r="Q69" i="11" a="1"/>
  <c r="Q77" i="11" a="1"/>
  <c r="Q61" i="11" a="1"/>
  <c r="Q60" i="11" a="1"/>
  <c r="Q72" i="11" a="1"/>
  <c r="Q80" i="11" a="1"/>
  <c r="Q84" i="11" a="1"/>
  <c r="Q71" i="11" a="1"/>
  <c r="Q64" i="11" a="1"/>
  <c r="Q68" i="11" a="1"/>
  <c r="Q76" i="11" a="1"/>
  <c r="Q59" i="11" a="1"/>
  <c r="Q67" i="11" a="1"/>
  <c r="Q83" i="11" a="1"/>
  <c r="Q79" i="11" a="1"/>
  <c r="Q57" i="11" a="1"/>
  <c r="Q65" i="11" a="1"/>
  <c r="N26" i="11" l="1"/>
  <c r="AE30" i="11" a="1"/>
  <c r="AE30" i="11" s="1"/>
  <c r="AE29" i="11" a="1"/>
  <c r="AE29" i="11" s="1"/>
  <c r="AE28" i="11" a="1"/>
  <c r="AE28" i="11" s="1"/>
  <c r="AE27" i="11" a="1"/>
  <c r="AE27" i="11" s="1"/>
  <c r="AE26" i="11" a="1"/>
  <c r="AE26" i="11" s="1"/>
  <c r="AE25" i="11" a="1"/>
  <c r="AE25" i="11" s="1"/>
  <c r="Q65" i="11"/>
  <c r="Q57" i="11"/>
  <c r="Q79" i="11"/>
  <c r="Q83" i="11"/>
  <c r="Q67" i="11"/>
  <c r="Q59" i="11"/>
  <c r="Q76" i="11"/>
  <c r="Q68" i="11"/>
  <c r="Q64" i="11"/>
  <c r="Q71" i="11"/>
  <c r="Q84" i="11"/>
  <c r="Q80" i="11"/>
  <c r="Q72" i="11"/>
  <c r="Q60" i="11"/>
  <c r="Q61" i="11"/>
  <c r="Q77" i="11"/>
  <c r="Q69" i="11"/>
  <c r="Q75" i="11"/>
  <c r="Q81" i="11"/>
  <c r="Q73" i="11"/>
  <c r="Q62" i="11"/>
  <c r="Q70" i="11"/>
  <c r="Q63" i="11"/>
  <c r="Q74" i="11"/>
  <c r="Q58" i="11"/>
  <c r="Q82" i="11"/>
  <c r="Q78" i="11"/>
  <c r="Q66" i="11"/>
  <c r="O87" i="11" a="1"/>
  <c r="O87" i="11" s="1"/>
  <c r="O86" i="11" a="1"/>
  <c r="O86" i="11" s="1"/>
  <c r="O85" i="11" a="1"/>
  <c r="O85" i="11" s="1"/>
  <c r="AN55" i="11" s="1"/>
  <c r="N33" i="11"/>
  <c r="N34" i="11"/>
  <c r="N36" i="11"/>
  <c r="T26" i="11" s="1"/>
  <c r="N42" i="11"/>
  <c r="N43" i="11"/>
  <c r="U25" i="11" s="1"/>
  <c r="N30" i="11"/>
  <c r="N32" i="11"/>
  <c r="N29" i="11"/>
  <c r="N28" i="11"/>
  <c r="N38" i="11"/>
  <c r="N27" i="11"/>
  <c r="N37" i="11"/>
  <c r="N25" i="11"/>
  <c r="N40" i="11"/>
  <c r="N41" i="11"/>
  <c r="N24" i="11"/>
  <c r="V17" i="11" a="1"/>
  <c r="V17" i="11" s="1"/>
  <c r="V16" i="11" a="1"/>
  <c r="V16" i="11" s="1"/>
  <c r="U17" i="11"/>
  <c r="U16" i="11"/>
  <c r="Q15" i="11"/>
  <c r="R17" i="11"/>
  <c r="Q18" i="11"/>
  <c r="R16" i="11"/>
  <c r="R14" i="11"/>
  <c r="Q16" i="11"/>
  <c r="R18" i="11"/>
  <c r="Q17" i="11"/>
  <c r="R15" i="11"/>
  <c r="Q14" i="11"/>
  <c r="Q13" i="11"/>
  <c r="R10" i="11"/>
  <c r="R8" i="11"/>
  <c r="Q11" i="11"/>
  <c r="R12" i="11"/>
  <c r="Q9" i="11"/>
  <c r="Q7" i="11"/>
  <c r="R13" i="11"/>
  <c r="R11" i="11"/>
  <c r="Q12" i="11"/>
  <c r="Q8" i="11"/>
  <c r="Q10" i="11"/>
  <c r="R7" i="11"/>
  <c r="V7" i="11" s="1"/>
  <c r="V12" i="11" s="1"/>
  <c r="R9" i="11"/>
  <c r="P86" i="11" a="1"/>
  <c r="Q86" i="11" a="1"/>
  <c r="P85" i="11" a="1"/>
  <c r="Q85" i="11" a="1"/>
  <c r="P87" i="11" a="1"/>
  <c r="Q87" i="11" a="1"/>
  <c r="AL55" i="11" l="1"/>
  <c r="Q25" i="11"/>
  <c r="Q26" i="11"/>
  <c r="Q24" i="11"/>
  <c r="AK55" i="11"/>
  <c r="AF24" i="11"/>
  <c r="AH26" i="11" s="1"/>
  <c r="AM55" i="11"/>
  <c r="AK56" i="11"/>
  <c r="M1" i="11" a="1"/>
  <c r="M1" i="11" s="1"/>
  <c r="U24" i="11"/>
  <c r="U26" i="11"/>
  <c r="Q87" i="11"/>
  <c r="P87" i="11"/>
  <c r="Q85" i="11"/>
  <c r="P85" i="11"/>
  <c r="Q86" i="11"/>
  <c r="P86" i="11"/>
  <c r="T24" i="11"/>
  <c r="T25" i="11"/>
  <c r="N31" i="11"/>
  <c r="S24" i="11"/>
  <c r="S25" i="11"/>
  <c r="S26" i="11"/>
  <c r="N44" i="11"/>
  <c r="R25" i="11"/>
  <c r="R26" i="11"/>
  <c r="R24" i="11"/>
  <c r="W16" i="11"/>
  <c r="U7" i="11"/>
  <c r="U12" i="11" s="1"/>
  <c r="Q88" i="11" l="1"/>
  <c r="AP55" i="11"/>
  <c r="AP56" i="11" s="1"/>
  <c r="AQ55" i="11"/>
  <c r="AQ56" i="11" s="1"/>
  <c r="AO55" i="11"/>
  <c r="AO56" i="11" s="1"/>
  <c r="AH25" i="11"/>
  <c r="AF28" i="11"/>
  <c r="P88" i="11"/>
  <c r="P89" i="11" s="1"/>
  <c r="AH30" i="11"/>
  <c r="AJ25" i="11"/>
  <c r="AH29" i="11"/>
  <c r="AJ28" i="11"/>
  <c r="AJ27" i="11"/>
  <c r="AG30" i="11"/>
  <c r="AI27" i="11"/>
  <c r="AF30" i="11"/>
  <c r="AH27" i="11"/>
  <c r="AF25" i="11"/>
  <c r="AJ30" i="11"/>
  <c r="AF26" i="11"/>
  <c r="AI25" i="11"/>
  <c r="AI29" i="11"/>
  <c r="AH28" i="11"/>
  <c r="AG26" i="11"/>
  <c r="AG28" i="11"/>
  <c r="AI28" i="11"/>
  <c r="AG25" i="11"/>
  <c r="AF29" i="11"/>
  <c r="AG27" i="11"/>
  <c r="AI26" i="11"/>
  <c r="AG29" i="11"/>
  <c r="AJ26" i="11"/>
  <c r="AI30" i="11"/>
  <c r="AJ29" i="11"/>
  <c r="AF27" i="11"/>
  <c r="Q89" i="11" l="1"/>
  <c r="P91" i="11"/>
  <c r="Q91" i="11" s="1"/>
  <c r="P90" i="11"/>
  <c r="Q90" i="11" s="1"/>
  <c r="AH31" i="11"/>
  <c r="AF31" i="11"/>
  <c r="AJ31" i="11"/>
  <c r="AI31" i="11"/>
  <c r="AG31" i="11"/>
  <c r="R76" i="11" l="1"/>
  <c r="R69" i="11"/>
  <c r="R70" i="11"/>
  <c r="R74" i="11"/>
  <c r="R63" i="11"/>
  <c r="R77" i="11"/>
  <c r="R61" i="11"/>
  <c r="R82" i="11"/>
  <c r="R75" i="11"/>
  <c r="R65" i="11"/>
  <c r="R78" i="11"/>
  <c r="R66" i="11"/>
  <c r="R68" i="11"/>
  <c r="R86" i="11"/>
  <c r="R62" i="11"/>
  <c r="R73" i="11"/>
  <c r="R59" i="11"/>
  <c r="R71" i="11"/>
  <c r="R72" i="11"/>
  <c r="R81" i="11"/>
  <c r="R83" i="11"/>
  <c r="R79" i="11"/>
  <c r="R80" i="11"/>
  <c r="R64" i="11"/>
  <c r="R87" i="11"/>
  <c r="R84" i="11"/>
  <c r="R60" i="11"/>
  <c r="R85" i="11"/>
  <c r="R67" i="11"/>
  <c r="R57" i="11" l="1"/>
  <c r="R58" i="1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<sst xmlns="http://schemas.openxmlformats.org/spreadsheetml/2006/main" count="663" uniqueCount="221">
  <si>
    <t>Fecha</t>
  </si>
  <si>
    <t>2000</t>
  </si>
  <si>
    <t>Categoría de Gasto</t>
  </si>
  <si>
    <t>Presupuesto Planificado</t>
  </si>
  <si>
    <t>Gasto Real</t>
  </si>
  <si>
    <t>Diferencia</t>
  </si>
  <si>
    <t>Vivienda</t>
  </si>
  <si>
    <t>1000</t>
  </si>
  <si>
    <t>900</t>
  </si>
  <si>
    <t>-100</t>
  </si>
  <si>
    <t>Transporte</t>
  </si>
  <si>
    <t>500</t>
  </si>
  <si>
    <t>550</t>
  </si>
  <si>
    <t>50</t>
  </si>
  <si>
    <t>Entretenimiento</t>
  </si>
  <si>
    <t>200</t>
  </si>
  <si>
    <t>150</t>
  </si>
  <si>
    <t>-50</t>
  </si>
  <si>
    <t>Año</t>
  </si>
  <si>
    <t>Salario</t>
  </si>
  <si>
    <t>Otros</t>
  </si>
  <si>
    <t>Descripción</t>
  </si>
  <si>
    <t>1500</t>
  </si>
  <si>
    <t>40</t>
  </si>
  <si>
    <t>Medicamentos</t>
  </si>
  <si>
    <t>20</t>
  </si>
  <si>
    <t>Transporte público</t>
  </si>
  <si>
    <t>30</t>
  </si>
  <si>
    <t>Saldo Actual</t>
  </si>
  <si>
    <t>Tipo de Inversión</t>
  </si>
  <si>
    <t>Cantidad Invertida</t>
  </si>
  <si>
    <t>Valor Actual</t>
  </si>
  <si>
    <t>Ganancia/Pérdida</t>
  </si>
  <si>
    <t>Acciones</t>
  </si>
  <si>
    <t>Apple Inc.</t>
  </si>
  <si>
    <t>$1000</t>
  </si>
  <si>
    <t>$1200</t>
  </si>
  <si>
    <t>$200</t>
  </si>
  <si>
    <t>Bonos</t>
  </si>
  <si>
    <t>Gobierno de Estados Unidos</t>
  </si>
  <si>
    <t>$5000</t>
  </si>
  <si>
    <t>$5200</t>
  </si>
  <si>
    <t>Fondos Mutuos</t>
  </si>
  <si>
    <t>Fidelity Contrafund</t>
  </si>
  <si>
    <t>$2000</t>
  </si>
  <si>
    <t>$2200</t>
  </si>
  <si>
    <t>Fecha de Compra</t>
  </si>
  <si>
    <t>Nombre de la Empresa</t>
  </si>
  <si>
    <t>Símbolo de Acciones</t>
  </si>
  <si>
    <t>Cantidad de Acciones</t>
  </si>
  <si>
    <t>Precio de Compra por Acción</t>
  </si>
  <si>
    <t>Valor Actual por Acción</t>
  </si>
  <si>
    <t>Valor Total de la Inversión</t>
  </si>
  <si>
    <t>Dividendos Anuales por Acción</t>
  </si>
  <si>
    <t>Total de Dividendos Anuales</t>
  </si>
  <si>
    <t>Última Fecha de Dividendos</t>
  </si>
  <si>
    <t>Rendimiento de Dividendos</t>
  </si>
  <si>
    <t>2020-01-01</t>
  </si>
  <si>
    <t>AAPL</t>
  </si>
  <si>
    <t>100</t>
  </si>
  <si>
    <t>175</t>
  </si>
  <si>
    <t>17500</t>
  </si>
  <si>
    <t>2</t>
  </si>
  <si>
    <t>2021-01-01</t>
  </si>
  <si>
    <t>0.011428571</t>
  </si>
  <si>
    <t>2019-05-15</t>
  </si>
  <si>
    <t>Microsoft Corporation</t>
  </si>
  <si>
    <t>MSFT</t>
  </si>
  <si>
    <t>120</t>
  </si>
  <si>
    <t>130</t>
  </si>
  <si>
    <t>6500</t>
  </si>
  <si>
    <t>1.5</t>
  </si>
  <si>
    <t>75</t>
  </si>
  <si>
    <t>2020-12-15</t>
  </si>
  <si>
    <t>0.011538462</t>
  </si>
  <si>
    <t>2020-03-10</t>
  </si>
  <si>
    <t>Amazon.com, Inc.</t>
  </si>
  <si>
    <t>AMZN</t>
  </si>
  <si>
    <t>2200</t>
  </si>
  <si>
    <t>44000</t>
  </si>
  <si>
    <t>0.5</t>
  </si>
  <si>
    <t>10</t>
  </si>
  <si>
    <t>2021-02-28</t>
  </si>
  <si>
    <t>0.000227273</t>
  </si>
  <si>
    <t>2018-11-20</t>
  </si>
  <si>
    <t>Google LLC</t>
  </si>
  <si>
    <t>GOOGL</t>
  </si>
  <si>
    <t>1100</t>
  </si>
  <si>
    <t>33000</t>
  </si>
  <si>
    <t>1</t>
  </si>
  <si>
    <t>2020-11-20</t>
  </si>
  <si>
    <t>0.000909091</t>
  </si>
  <si>
    <t>2019-09-05</t>
  </si>
  <si>
    <t>Facebook, Inc.</t>
  </si>
  <si>
    <t>FB</t>
  </si>
  <si>
    <t>180</t>
  </si>
  <si>
    <t>8000</t>
  </si>
  <si>
    <t>1.2</t>
  </si>
  <si>
    <t>48</t>
  </si>
  <si>
    <t>2020-09-05</t>
  </si>
  <si>
    <t>0.006</t>
  </si>
  <si>
    <t>2020-07-12</t>
  </si>
  <si>
    <t>Tesla, Inc.</t>
  </si>
  <si>
    <t>TSLA</t>
  </si>
  <si>
    <t>1700</t>
  </si>
  <si>
    <t>17000</t>
  </si>
  <si>
    <t>0.8</t>
  </si>
  <si>
    <t>8</t>
  </si>
  <si>
    <t>2021-07-12</t>
  </si>
  <si>
    <t>0.000470588</t>
  </si>
  <si>
    <t>Total general</t>
  </si>
  <si>
    <t>RowID</t>
  </si>
  <si>
    <t>ENERO</t>
  </si>
  <si>
    <t>Mes</t>
  </si>
  <si>
    <t>Día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</si>
  <si>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</si>
  <si>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</si>
  <si>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</si>
  <si>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</si>
  <si>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</si>
  <si>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</si>
  <si>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</si>
  <si>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</si>
  <si>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</si>
  <si>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</si>
  <si>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</si>
  <si>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Préstamos</t>
  </si>
  <si>
    <t>Cursos de formación</t>
  </si>
  <si>
    <t>móvil</t>
  </si>
  <si>
    <t>Comida</t>
  </si>
  <si>
    <t>Internet y TV</t>
  </si>
  <si>
    <t>Gastos Casa
 (productos, etc)</t>
  </si>
  <si>
    <t>Ropa y calzado</t>
  </si>
  <si>
    <t>Gimnasio</t>
  </si>
  <si>
    <t>Peluquería</t>
  </si>
  <si>
    <t>GASTOS</t>
  </si>
  <si>
    <t>Inversiones</t>
  </si>
  <si>
    <t>Dividendos</t>
  </si>
  <si>
    <t>INGRESOS</t>
  </si>
  <si>
    <t>Intereses</t>
  </si>
  <si>
    <t>Criptomonedas</t>
  </si>
  <si>
    <t>Ingresos</t>
  </si>
  <si>
    <t>Gastos</t>
  </si>
  <si>
    <t>Dashboard</t>
  </si>
  <si>
    <t>Calendar</t>
  </si>
  <si>
    <t>№</t>
  </si>
  <si>
    <t>X</t>
  </si>
  <si>
    <t>Suma de Cursos de formación</t>
  </si>
  <si>
    <t>Suma de Transporte público</t>
  </si>
  <si>
    <t>Suma de móvil</t>
  </si>
  <si>
    <t>Suma de Comida</t>
  </si>
  <si>
    <t>Suma de Internet y TV</t>
  </si>
  <si>
    <t>Suma de Gastos Casa
 (productos, etc)</t>
  </si>
  <si>
    <t>Suma de Gimnasio</t>
  </si>
  <si>
    <t>Suma de Medicamentos</t>
  </si>
  <si>
    <t>Suma de Peluquería</t>
  </si>
  <si>
    <t>Suma de Otros</t>
  </si>
  <si>
    <t>Suma de Salario</t>
  </si>
  <si>
    <t>Suma de Inversiones</t>
  </si>
  <si>
    <t>Suma de Inversiones2</t>
  </si>
  <si>
    <t>Suma de Dividendos</t>
  </si>
  <si>
    <t>Suma de Intereses</t>
  </si>
  <si>
    <t>Suma de Criptomonedas</t>
  </si>
  <si>
    <t>Suma de Otros2</t>
  </si>
  <si>
    <t>Suma de Ingresos</t>
  </si>
  <si>
    <t>Suma de Gastos</t>
  </si>
  <si>
    <t>Seleccionamos el mes y obtenemos la suma de valores del día y el total general, es decir, la suma de elementos de todos los dias del mes</t>
  </si>
  <si>
    <t>Dia</t>
  </si>
  <si>
    <t>Balance:</t>
  </si>
  <si>
    <t>Cálculo de Ingresos y Gastos</t>
  </si>
  <si>
    <t>Ratio Ingresos</t>
  </si>
  <si>
    <t>Ratio Gastos</t>
  </si>
  <si>
    <t>Ratio de Ingresos/Gastos</t>
  </si>
  <si>
    <t>Mes Seleccionado DashBoard</t>
  </si>
  <si>
    <t>Y</t>
  </si>
  <si>
    <t>Cursores Gráfica Ingresos/Gastos</t>
  </si>
  <si>
    <t>Resta</t>
  </si>
  <si>
    <t>Budget Plan</t>
  </si>
  <si>
    <t>Pie Chart</t>
  </si>
  <si>
    <t>Otros2</t>
  </si>
  <si>
    <t>Otros (Ingresos)</t>
  </si>
  <si>
    <t>Ingresos Totales</t>
  </si>
  <si>
    <t>Gastos Totales</t>
  </si>
  <si>
    <t>Ingresos - Salario e Inversiones</t>
  </si>
  <si>
    <t>Gastos-Prestamos y Comida</t>
  </si>
  <si>
    <t xml:space="preserve"> </t>
  </si>
  <si>
    <t>Income Budget</t>
  </si>
  <si>
    <t>Expenses Budget</t>
  </si>
  <si>
    <t>back</t>
  </si>
  <si>
    <t>Total</t>
  </si>
  <si>
    <t>Ratio Budget</t>
  </si>
  <si>
    <t>Lable</t>
  </si>
  <si>
    <t>1ERAS GRÁFICAS GASTOS/INGRESOS</t>
  </si>
  <si>
    <t>Toal Inversiones</t>
  </si>
  <si>
    <t>Ropa y Calzado</t>
  </si>
  <si>
    <t>Suma de Ropa y calzado</t>
  </si>
  <si>
    <t>GRÁFICA GASTOS CIRCULOS</t>
  </si>
  <si>
    <t>Alquiler</t>
  </si>
  <si>
    <t>Ropa-Casa</t>
  </si>
  <si>
    <t>Alquiler+Luz/Aua</t>
  </si>
  <si>
    <t>Prestamos = Alquiler+Luz y Agua</t>
  </si>
  <si>
    <t>Suma de Alquiler</t>
  </si>
  <si>
    <t>GRÁFICO METAS</t>
  </si>
  <si>
    <t>Meta Baja</t>
  </si>
  <si>
    <t>Meta Media</t>
  </si>
  <si>
    <t>Meta Alta</t>
  </si>
  <si>
    <t>Metas Saldo Cuenta</t>
  </si>
  <si>
    <t>Metas</t>
  </si>
  <si>
    <t>z</t>
  </si>
  <si>
    <t>Suma de Saldo Actual</t>
  </si>
  <si>
    <t>Progreso hasta ahora</t>
  </si>
  <si>
    <t>Progreso Meta Media</t>
  </si>
  <si>
    <t>Progreso Meta Baja</t>
  </si>
  <si>
    <t>Progreso Meta Alta</t>
  </si>
  <si>
    <t>Meta Baja (5k)</t>
  </si>
  <si>
    <t>Meta Media (10k)</t>
  </si>
  <si>
    <t>Meta Alta (15k)</t>
  </si>
  <si>
    <t>% progreso Meta 1</t>
  </si>
  <si>
    <t>% progreso Meta 2</t>
  </si>
  <si>
    <t>% progreso Meta 3</t>
  </si>
  <si>
    <t>% Progreso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</si>
</sst>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164" formatCode="d/mm/yyyy"/>
    <numFmt numFmtId="165" formatCode="_-[$$-409]* #,##0.00_ ;_-[$$-409]* \-#,##0.00\ ;_-[$$-409]* &quot;-&quot;??_ ;_-@_ "/>
    <numFmt numFmtId="166" formatCode="0.0%"/>
    <numFmt numFmtId="167" formatCode="_-[$$-409]* #,##0_ ;_-[$$-409]* \-#,##0\ ;_-[$$-409]* &quot;-&quot;??_ ;_-@_ "/>
    <numFmt numFmtId="168" formatCode="_-[$€-2]\ * #,##0.00_-;\-[$€-2]\ * #,##0.00_-;_-[$€-2]\ * &quot;-&quot;??_-;_-@_-"/>
    <numFmt numFmtId="170" formatCode="_-[$€-2]\ * #,##0_-;\-[$€-2]\ * #,##0_-;_-[$€-2]\ * &quot;-&quot;??_-;_-@_-"/>
    <numFmt numFmtId="174" formatCode="_-* #,##0\ [$€-40A]_-;\-* #,##0\ [$€-40A]_-;_-* &quot;-&quot;??\ [$€-40A]_-;_-@_-"/>
  </numFmts>
  <fonts count="14" x14ac:knownFonts="1">
    <font>
      <sz val="10"/>
      <color rgb="FF000000"/>
      <name val="Verdana"/>
      <scheme val="minor"/>
    </font>
    <font>
      <sz val="10"/>
      <color theme="1"/>
      <name val="Verdana"/>
      <family val="2"/>
      <scheme val="minor"/>
    </font>
    <font>
      <sz val="10"/>
      <color rgb="FF000000"/>
      <name val="Verdana"/>
      <family val="2"/>
      <scheme val="minor"/>
    </font>
    <font>
      <sz val="8"/>
      <name val="Verdana"/>
      <family val="2"/>
      <scheme val="minor"/>
    </font>
    <font>
      <b/>
      <sz val="11"/>
      <color theme="1"/>
      <name val="Verdana"/>
      <family val="2"/>
      <charset val="204"/>
      <scheme val="minor"/>
    </font>
    <font>
      <b/>
      <sz val="10"/>
      <color rgb="FF000000"/>
      <name val="Verdana"/>
      <family val="2"/>
      <scheme val="minor"/>
    </font>
    <font>
      <b/>
      <sz val="11"/>
      <color rgb="FF000000"/>
      <name val="Verdana"/>
      <family val="2"/>
      <scheme val="minor"/>
    </font>
    <font>
      <sz val="72"/>
      <color rgb="FF000000"/>
      <name val="Verdana (Cuerpo)"/>
    </font>
    <font>
      <sz val="72"/>
      <color rgb="FF000000"/>
      <name val="Verdana"/>
      <family val="2"/>
      <scheme val="minor"/>
    </font>
    <font>
      <sz val="14"/>
      <color rgb="FF000000"/>
      <name val="Verdana"/>
      <family val="2"/>
      <scheme val="minor"/>
    </font>
    <font>
      <b/>
      <sz val="14"/>
      <color theme="1"/>
      <name val="Verdana"/>
      <family val="2"/>
      <scheme val="minor"/>
    </font>
    <font>
      <b/>
      <sz val="14"/>
      <color rgb="FF000000"/>
      <name val="Verdana"/>
      <family val="2"/>
      <scheme val="minor"/>
    </font>
    <font>
      <sz val="11"/>
      <color theme="1"/>
      <name val="Verdana"/>
      <family val="2"/>
      <scheme val="minor"/>
    </font>
    <font>
      <b/>
      <sz val="11"/>
      <color theme="1"/>
      <name val="Verdana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9051"/>
        <bgColor indexed="64"/>
      </patternFill>
    </fill>
    <fill>
      <patternFill patternType="solid">
        <fgColor rgb="FFD883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</fills>
  <borders count="21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/>
      <diagonal/>
    </border>
    <border>
      <left/>
      <right style="thin">
        <color rgb="FF999999"/>
      </right>
      <top style="thin">
        <color indexed="65"/>
      </top>
      <bottom/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/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/>
      <top style="thin">
        <color indexed="65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66">
    <xf numFmtId="0" fontId="0" fillId="0" borderId="0" xfId="0"/>
    <xf numFmtId="0" fontId="1" fillId="0" borderId="0" xfId="0" applyFont="1"/>
    <xf numFmtId="164" fontId="1" fillId="0" borderId="0" xfId="0" applyNumberFormat="1" applyFont="1"/>
    <xf numFmtId="14" fontId="0" fillId="0" borderId="0" xfId="0" applyNumberForma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4" fillId="3" borderId="9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0" borderId="0" xfId="0" applyFont="1"/>
    <xf numFmtId="9" fontId="0" fillId="0" borderId="0" xfId="1" applyFont="1"/>
    <xf numFmtId="0" fontId="9" fillId="0" borderId="0" xfId="0" applyFont="1"/>
    <xf numFmtId="0" fontId="10" fillId="0" borderId="9" xfId="0" applyFont="1" applyBorder="1" applyAlignment="1">
      <alignment horizontal="center"/>
    </xf>
    <xf numFmtId="0" fontId="11" fillId="0" borderId="9" xfId="0" applyFont="1" applyBorder="1"/>
    <xf numFmtId="0" fontId="9" fillId="0" borderId="1" xfId="0" pivotButton="1" applyFont="1" applyBorder="1"/>
    <xf numFmtId="0" fontId="9" fillId="0" borderId="1" xfId="0" applyFont="1" applyBorder="1"/>
    <xf numFmtId="0" fontId="9" fillId="3" borderId="9" xfId="0" applyFont="1" applyFill="1" applyBorder="1"/>
    <xf numFmtId="0" fontId="9" fillId="0" borderId="5" xfId="0" applyFont="1" applyBorder="1"/>
    <xf numFmtId="0" fontId="9" fillId="0" borderId="2" xfId="0" applyFont="1" applyBorder="1"/>
    <xf numFmtId="0" fontId="9" fillId="4" borderId="9" xfId="0" applyFont="1" applyFill="1" applyBorder="1"/>
    <xf numFmtId="0" fontId="11" fillId="0" borderId="0" xfId="0" applyFont="1" applyAlignment="1">
      <alignment horizontal="left" vertical="center"/>
    </xf>
    <xf numFmtId="0" fontId="9" fillId="3" borderId="9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/>
    </xf>
    <xf numFmtId="0" fontId="9" fillId="4" borderId="11" xfId="0" applyFont="1" applyFill="1" applyBorder="1"/>
    <xf numFmtId="0" fontId="9" fillId="0" borderId="10" xfId="0" pivotButton="1" applyFont="1" applyBorder="1"/>
    <xf numFmtId="0" fontId="9" fillId="0" borderId="10" xfId="0" applyFont="1" applyBorder="1" applyAlignment="1">
      <alignment horizontal="left"/>
    </xf>
    <xf numFmtId="0" fontId="4" fillId="0" borderId="15" xfId="0" applyFont="1" applyBorder="1"/>
    <xf numFmtId="0" fontId="11" fillId="0" borderId="0" xfId="0" applyFont="1"/>
    <xf numFmtId="0" fontId="4" fillId="5" borderId="9" xfId="0" applyFont="1" applyFill="1" applyBorder="1" applyAlignment="1">
      <alignment horizontal="center" vertical="center" wrapText="1"/>
    </xf>
    <xf numFmtId="0" fontId="9" fillId="0" borderId="9" xfId="0" applyFont="1" applyBorder="1" applyAlignment="1">
      <alignment horizontal="center"/>
    </xf>
    <xf numFmtId="14" fontId="9" fillId="0" borderId="9" xfId="0" applyNumberFormat="1" applyFont="1" applyBorder="1" applyAlignment="1">
      <alignment horizontal="center"/>
    </xf>
    <xf numFmtId="0" fontId="12" fillId="0" borderId="9" xfId="0" applyFont="1" applyBorder="1" applyAlignment="1">
      <alignment horizontal="center"/>
    </xf>
    <xf numFmtId="167" fontId="0" fillId="0" borderId="0" xfId="0" applyNumberFormat="1"/>
    <xf numFmtId="0" fontId="9" fillId="0" borderId="0" xfId="0" applyFont="1" applyAlignment="1">
      <alignment horizontal="center"/>
    </xf>
    <xf numFmtId="0" fontId="0" fillId="6" borderId="16" xfId="0" applyFill="1" applyBorder="1" applyAlignment="1">
      <alignment horizontal="center"/>
    </xf>
    <xf numFmtId="9" fontId="6" fillId="6" borderId="18" xfId="1" applyFont="1" applyFill="1" applyBorder="1" applyAlignment="1">
      <alignment vertical="center"/>
    </xf>
    <xf numFmtId="0" fontId="4" fillId="6" borderId="9" xfId="0" applyFont="1" applyFill="1" applyBorder="1" applyAlignment="1">
      <alignment horizontal="center" vertical="center"/>
    </xf>
    <xf numFmtId="9" fontId="6" fillId="6" borderId="9" xfId="1" applyFont="1" applyFill="1" applyBorder="1" applyAlignment="1">
      <alignment horizontal="center" vertical="center"/>
    </xf>
    <xf numFmtId="0" fontId="0" fillId="6" borderId="9" xfId="0" applyFill="1" applyBorder="1"/>
    <xf numFmtId="0" fontId="2" fillId="6" borderId="9" xfId="0" applyFont="1" applyFill="1" applyBorder="1" applyAlignment="1">
      <alignment horizontal="right"/>
    </xf>
    <xf numFmtId="9" fontId="0" fillId="6" borderId="9" xfId="1" applyFont="1" applyFill="1" applyBorder="1"/>
    <xf numFmtId="166" fontId="0" fillId="6" borderId="9" xfId="1" applyNumberFormat="1" applyFont="1" applyFill="1" applyBorder="1"/>
    <xf numFmtId="0" fontId="5" fillId="6" borderId="9" xfId="0" applyFont="1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9" fontId="0" fillId="6" borderId="0" xfId="1" applyFont="1" applyFill="1" applyBorder="1"/>
    <xf numFmtId="0" fontId="0" fillId="6" borderId="0" xfId="0" applyFill="1"/>
    <xf numFmtId="0" fontId="4" fillId="6" borderId="9" xfId="0" applyFont="1" applyFill="1" applyBorder="1" applyAlignment="1">
      <alignment horizontal="center"/>
    </xf>
    <xf numFmtId="0" fontId="4" fillId="6" borderId="10" xfId="0" applyFont="1" applyFill="1" applyBorder="1" applyAlignment="1">
      <alignment horizontal="right" vertical="center"/>
    </xf>
    <xf numFmtId="167" fontId="0" fillId="6" borderId="9" xfId="0" applyNumberFormat="1" applyFill="1" applyBorder="1"/>
    <xf numFmtId="168" fontId="9" fillId="0" borderId="9" xfId="0" applyNumberFormat="1" applyFont="1" applyBorder="1"/>
    <xf numFmtId="165" fontId="9" fillId="0" borderId="0" xfId="0" applyNumberFormat="1" applyFont="1"/>
    <xf numFmtId="0" fontId="12" fillId="0" borderId="0" xfId="0" applyFont="1" applyAlignment="1">
      <alignment horizontal="center"/>
    </xf>
    <xf numFmtId="0" fontId="0" fillId="6" borderId="15" xfId="0" applyFill="1" applyBorder="1"/>
    <xf numFmtId="0" fontId="0" fillId="6" borderId="8" xfId="0" applyFill="1" applyBorder="1"/>
    <xf numFmtId="0" fontId="2" fillId="6" borderId="9" xfId="0" applyFont="1" applyFill="1" applyBorder="1"/>
    <xf numFmtId="0" fontId="9" fillId="2" borderId="10" xfId="0" applyFont="1" applyFill="1" applyBorder="1" applyAlignment="1">
      <alignment horizontal="left"/>
    </xf>
    <xf numFmtId="0" fontId="2" fillId="2" borderId="10" xfId="0" applyFont="1" applyFill="1" applyBorder="1" applyAlignment="1">
      <alignment horizontal="right"/>
    </xf>
    <xf numFmtId="9" fontId="0" fillId="2" borderId="9" xfId="0" applyNumberFormat="1" applyFill="1" applyBorder="1"/>
    <xf numFmtId="0" fontId="2" fillId="2" borderId="9" xfId="0" applyFont="1" applyFill="1" applyBorder="1" applyAlignment="1">
      <alignment horizontal="right"/>
    </xf>
    <xf numFmtId="0" fontId="2" fillId="6" borderId="10" xfId="0" applyFont="1" applyFill="1" applyBorder="1" applyAlignment="1">
      <alignment horizontal="right"/>
    </xf>
    <xf numFmtId="9" fontId="0" fillId="6" borderId="9" xfId="0" applyNumberFormat="1" applyFill="1" applyBorder="1"/>
    <xf numFmtId="0" fontId="2" fillId="6" borderId="10" xfId="0" applyFont="1" applyFill="1" applyBorder="1" applyAlignment="1">
      <alignment horizontal="right" wrapText="1"/>
    </xf>
    <xf numFmtId="0" fontId="0" fillId="6" borderId="16" xfId="0" applyFill="1" applyBorder="1"/>
    <xf numFmtId="0" fontId="0" fillId="6" borderId="18" xfId="0" applyFill="1" applyBorder="1"/>
    <xf numFmtId="0" fontId="0" fillId="6" borderId="14" xfId="0" applyFill="1" applyBorder="1"/>
    <xf numFmtId="9" fontId="0" fillId="4" borderId="9" xfId="0" applyNumberFormat="1" applyFill="1" applyBorder="1"/>
    <xf numFmtId="9" fontId="0" fillId="7" borderId="9" xfId="0" applyNumberFormat="1" applyFill="1" applyBorder="1"/>
    <xf numFmtId="0" fontId="7" fillId="3" borderId="9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8" fillId="4" borderId="9" xfId="0" applyFont="1" applyFill="1" applyBorder="1" applyAlignment="1">
      <alignment horizontal="center"/>
    </xf>
    <xf numFmtId="0" fontId="4" fillId="6" borderId="19" xfId="0" applyFont="1" applyFill="1" applyBorder="1" applyAlignment="1">
      <alignment horizontal="center" vertical="center"/>
    </xf>
    <xf numFmtId="0" fontId="4" fillId="6" borderId="17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/>
    </xf>
    <xf numFmtId="0" fontId="0" fillId="6" borderId="18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4" fillId="6" borderId="9" xfId="0" applyFont="1" applyFill="1" applyBorder="1" applyAlignment="1">
      <alignment horizontal="center"/>
    </xf>
    <xf numFmtId="0" fontId="4" fillId="6" borderId="0" xfId="0" applyFont="1" applyFill="1" applyAlignment="1">
      <alignment horizontal="center" vertical="center"/>
    </xf>
    <xf numFmtId="9" fontId="0" fillId="6" borderId="0" xfId="1" applyFont="1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6" borderId="8" xfId="0" applyFill="1" applyBorder="1" applyAlignment="1">
      <alignment horizontal="center"/>
    </xf>
    <xf numFmtId="9" fontId="0" fillId="6" borderId="15" xfId="1" applyFont="1" applyFill="1" applyBorder="1" applyAlignment="1">
      <alignment horizontal="center"/>
    </xf>
    <xf numFmtId="0" fontId="13" fillId="6" borderId="12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/>
    </xf>
    <xf numFmtId="0" fontId="11" fillId="0" borderId="9" xfId="0" applyFont="1" applyBorder="1" applyAlignment="1">
      <alignment horizontal="left" vertical="center"/>
    </xf>
    <xf numFmtId="0" fontId="0" fillId="3" borderId="9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4" fillId="8" borderId="9" xfId="0" applyFont="1" applyFill="1" applyBorder="1" applyAlignment="1">
      <alignment horizontal="center"/>
    </xf>
    <xf numFmtId="0" fontId="4" fillId="8" borderId="9" xfId="0" applyFont="1" applyFill="1" applyBorder="1"/>
    <xf numFmtId="9" fontId="0" fillId="0" borderId="0" xfId="1" applyFont="1" applyAlignment="1">
      <alignment horizontal="center"/>
    </xf>
    <xf numFmtId="0" fontId="9" fillId="3" borderId="9" xfId="0" applyNumberFormat="1" applyFont="1" applyFill="1" applyBorder="1"/>
    <xf numFmtId="0" fontId="9" fillId="0" borderId="5" xfId="0" applyNumberFormat="1" applyFont="1" applyBorder="1"/>
    <xf numFmtId="0" fontId="9" fillId="0" borderId="2" xfId="0" applyNumberFormat="1" applyFont="1" applyBorder="1"/>
    <xf numFmtId="0" fontId="9" fillId="0" borderId="7" xfId="0" applyNumberFormat="1" applyFont="1" applyBorder="1"/>
    <xf numFmtId="0" fontId="9" fillId="0" borderId="3" xfId="0" applyNumberFormat="1" applyFont="1" applyBorder="1"/>
    <xf numFmtId="0" fontId="9" fillId="4" borderId="11" xfId="0" applyNumberFormat="1" applyFont="1" applyFill="1" applyBorder="1"/>
    <xf numFmtId="0" fontId="9" fillId="4" borderId="9" xfId="0" applyNumberFormat="1" applyFont="1" applyFill="1" applyBorder="1"/>
    <xf numFmtId="0" fontId="9" fillId="2" borderId="9" xfId="0" applyNumberFormat="1" applyFont="1" applyFill="1" applyBorder="1"/>
    <xf numFmtId="0" fontId="9" fillId="2" borderId="11" xfId="0" applyNumberFormat="1" applyFont="1" applyFill="1" applyBorder="1"/>
    <xf numFmtId="0" fontId="9" fillId="2" borderId="6" xfId="0" applyNumberFormat="1" applyFont="1" applyFill="1" applyBorder="1"/>
    <xf numFmtId="0" fontId="9" fillId="2" borderId="4" xfId="0" applyNumberFormat="1" applyFont="1" applyFill="1" applyBorder="1"/>
    <xf numFmtId="0" fontId="2" fillId="0" borderId="0" xfId="0" applyFont="1" applyAlignment="1">
      <alignment horizontal="right"/>
    </xf>
    <xf numFmtId="167" fontId="0" fillId="6" borderId="0" xfId="0" applyNumberFormat="1" applyFill="1"/>
    <xf numFmtId="9" fontId="0" fillId="6" borderId="0" xfId="1" applyFont="1" applyFill="1"/>
    <xf numFmtId="9" fontId="0" fillId="6" borderId="0" xfId="0" applyNumberFormat="1" applyFill="1"/>
    <xf numFmtId="0" fontId="0" fillId="6" borderId="17" xfId="0" applyFill="1" applyBorder="1"/>
    <xf numFmtId="0" fontId="0" fillId="6" borderId="13" xfId="0" applyFill="1" applyBorder="1"/>
    <xf numFmtId="0" fontId="0" fillId="6" borderId="19" xfId="0" applyFill="1" applyBorder="1"/>
    <xf numFmtId="0" fontId="0" fillId="6" borderId="0" xfId="0" applyFill="1" applyBorder="1"/>
    <xf numFmtId="0" fontId="9" fillId="0" borderId="0" xfId="0" applyFont="1" applyBorder="1" applyAlignment="1">
      <alignment horizontal="center"/>
    </xf>
    <xf numFmtId="0" fontId="4" fillId="0" borderId="0" xfId="0" applyFont="1" applyBorder="1"/>
    <xf numFmtId="0" fontId="4" fillId="8" borderId="18" xfId="0" applyFont="1" applyFill="1" applyBorder="1" applyAlignment="1">
      <alignment horizontal="center"/>
    </xf>
    <xf numFmtId="0" fontId="4" fillId="8" borderId="19" xfId="0" applyFont="1" applyFill="1" applyBorder="1" applyAlignment="1">
      <alignment horizontal="center"/>
    </xf>
    <xf numFmtId="0" fontId="4" fillId="8" borderId="14" xfId="0" applyFont="1" applyFill="1" applyBorder="1" applyAlignment="1">
      <alignment horizontal="center"/>
    </xf>
    <xf numFmtId="0" fontId="4" fillId="8" borderId="13" xfId="0" applyFont="1" applyFill="1" applyBorder="1" applyAlignment="1">
      <alignment horizontal="center"/>
    </xf>
    <xf numFmtId="0" fontId="4" fillId="6" borderId="0" xfId="0" applyFont="1" applyFill="1"/>
    <xf numFmtId="0" fontId="4" fillId="6" borderId="0" xfId="0" applyFont="1" applyFill="1" applyBorder="1"/>
    <xf numFmtId="0" fontId="4" fillId="6" borderId="16" xfId="0" applyFont="1" applyFill="1" applyBorder="1"/>
    <xf numFmtId="0" fontId="4" fillId="6" borderId="14" xfId="0" applyFont="1" applyFill="1" applyBorder="1"/>
    <xf numFmtId="0" fontId="4" fillId="6" borderId="8" xfId="0" applyFont="1" applyFill="1" applyBorder="1"/>
    <xf numFmtId="0" fontId="4" fillId="6" borderId="0" xfId="0" applyFont="1" applyFill="1" applyAlignment="1">
      <alignment horizontal="center" vertical="center" wrapText="1"/>
    </xf>
    <xf numFmtId="9" fontId="0" fillId="6" borderId="0" xfId="1" applyFont="1" applyFill="1" applyAlignment="1">
      <alignment horizontal="center"/>
    </xf>
    <xf numFmtId="0" fontId="4" fillId="6" borderId="9" xfId="0" applyFont="1" applyFill="1" applyBorder="1" applyAlignment="1">
      <alignment horizontal="center" vertical="center" wrapText="1"/>
    </xf>
    <xf numFmtId="0" fontId="4" fillId="6" borderId="12" xfId="0" applyFont="1" applyFill="1" applyBorder="1" applyAlignment="1">
      <alignment horizontal="center"/>
    </xf>
    <xf numFmtId="0" fontId="4" fillId="6" borderId="20" xfId="0" applyFont="1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6" borderId="20" xfId="0" applyFill="1" applyBorder="1" applyAlignment="1">
      <alignment horizontal="center"/>
    </xf>
    <xf numFmtId="9" fontId="0" fillId="6" borderId="20" xfId="1" applyFont="1" applyFill="1" applyBorder="1"/>
    <xf numFmtId="0" fontId="0" fillId="9" borderId="0" xfId="0" applyFill="1"/>
    <xf numFmtId="0" fontId="2" fillId="9" borderId="0" xfId="0" applyFont="1" applyFill="1"/>
    <xf numFmtId="170" fontId="0" fillId="6" borderId="9" xfId="0" applyNumberFormat="1" applyFill="1" applyBorder="1"/>
    <xf numFmtId="170" fontId="0" fillId="6" borderId="9" xfId="0" applyNumberFormat="1" applyFill="1" applyBorder="1" applyAlignment="1">
      <alignment horizontal="center" vertical="center"/>
    </xf>
    <xf numFmtId="170" fontId="0" fillId="6" borderId="9" xfId="1" applyNumberFormat="1" applyFont="1" applyFill="1" applyBorder="1"/>
    <xf numFmtId="170" fontId="0" fillId="2" borderId="9" xfId="1" applyNumberFormat="1" applyFont="1" applyFill="1" applyBorder="1"/>
    <xf numFmtId="0" fontId="9" fillId="7" borderId="9" xfId="0" applyFont="1" applyFill="1" applyBorder="1"/>
    <xf numFmtId="0" fontId="9" fillId="7" borderId="9" xfId="0" applyNumberFormat="1" applyFont="1" applyFill="1" applyBorder="1"/>
    <xf numFmtId="0" fontId="2" fillId="6" borderId="12" xfId="0" applyFont="1" applyFill="1" applyBorder="1"/>
    <xf numFmtId="170" fontId="0" fillId="6" borderId="12" xfId="0" applyNumberFormat="1" applyFill="1" applyBorder="1"/>
    <xf numFmtId="170" fontId="2" fillId="6" borderId="9" xfId="0" applyNumberFormat="1" applyFont="1" applyFill="1" applyBorder="1"/>
    <xf numFmtId="0" fontId="2" fillId="6" borderId="0" xfId="0" applyFont="1" applyFill="1" applyBorder="1"/>
    <xf numFmtId="0" fontId="5" fillId="10" borderId="9" xfId="0" applyFont="1" applyFill="1" applyBorder="1"/>
    <xf numFmtId="9" fontId="5" fillId="8" borderId="9" xfId="0" applyNumberFormat="1" applyFont="1" applyFill="1" applyBorder="1" applyAlignment="1">
      <alignment horizontal="center" vertical="center"/>
    </xf>
    <xf numFmtId="0" fontId="0" fillId="8" borderId="18" xfId="0" applyFill="1" applyBorder="1"/>
    <xf numFmtId="9" fontId="0" fillId="6" borderId="16" xfId="0" applyNumberFormat="1" applyFill="1" applyBorder="1"/>
    <xf numFmtId="9" fontId="0" fillId="6" borderId="0" xfId="0" applyNumberFormat="1" applyFill="1" applyBorder="1"/>
    <xf numFmtId="0" fontId="0" fillId="8" borderId="19" xfId="0" applyFill="1" applyBorder="1"/>
    <xf numFmtId="0" fontId="0" fillId="8" borderId="14" xfId="0" applyFill="1" applyBorder="1"/>
    <xf numFmtId="0" fontId="0" fillId="8" borderId="13" xfId="0" applyFill="1" applyBorder="1"/>
    <xf numFmtId="0" fontId="4" fillId="8" borderId="18" xfId="0" applyFont="1" applyFill="1" applyBorder="1" applyAlignment="1">
      <alignment horizontal="center" vertical="center"/>
    </xf>
    <xf numFmtId="0" fontId="4" fillId="8" borderId="19" xfId="0" applyFont="1" applyFill="1" applyBorder="1" applyAlignment="1">
      <alignment horizontal="center" vertical="center"/>
    </xf>
    <xf numFmtId="0" fontId="4" fillId="8" borderId="14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2" fillId="6" borderId="0" xfId="0" applyFont="1" applyFill="1"/>
    <xf numFmtId="0" fontId="5" fillId="6" borderId="9" xfId="0" applyFont="1" applyFill="1" applyBorder="1"/>
    <xf numFmtId="9" fontId="0" fillId="0" borderId="0" xfId="1" applyFont="1" applyBorder="1"/>
    <xf numFmtId="0" fontId="2" fillId="6" borderId="9" xfId="0" applyFont="1" applyFill="1" applyBorder="1" applyAlignment="1">
      <alignment horizontal="center"/>
    </xf>
    <xf numFmtId="9" fontId="2" fillId="6" borderId="9" xfId="0" applyNumberFormat="1" applyFont="1" applyFill="1" applyBorder="1"/>
    <xf numFmtId="0" fontId="2" fillId="6" borderId="15" xfId="0" applyFont="1" applyFill="1" applyBorder="1"/>
    <xf numFmtId="174" fontId="2" fillId="6" borderId="12" xfId="0" applyNumberFormat="1" applyFont="1" applyFill="1" applyBorder="1"/>
    <xf numFmtId="0" fontId="0" fillId="11" borderId="0" xfId="0" applyFill="1"/>
  </cellXfs>
  <cellStyles count="2">
    <cellStyle name="Normal" xfId="0" builtinId="0"/>
    <cellStyle name="Porcentaje" xfId="1" builtinId="5"/>
  </cellStyles>
  <dxfs count="321"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>
          <bgColor rgb="FF009051"/>
        </patternFill>
      </fill>
    </dxf>
    <dxf>
      <fill>
        <patternFill>
          <bgColor rgb="FF009051"/>
        </patternFill>
      </fill>
    </dxf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4"/>
      </font>
    </dxf>
    <dxf>
      <fill>
        <patternFill>
          <bgColor theme="0"/>
        </patternFill>
      </fill>
    </dxf>
    <dxf>
      <fill>
        <patternFill patternType="solid"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>
          <bgColor rgb="FF009051"/>
        </patternFill>
      </fill>
    </dxf>
    <dxf>
      <fill>
        <patternFill>
          <bgColor rgb="FF009051"/>
        </patternFill>
      </fill>
    </dxf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4"/>
      </font>
    </dxf>
    <dxf>
      <fill>
        <patternFill>
          <bgColor theme="0"/>
        </patternFill>
      </fill>
    </dxf>
    <dxf>
      <fill>
        <patternFill patternType="solid"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>
          <bgColor rgb="FF009051"/>
        </patternFill>
      </fill>
    </dxf>
    <dxf>
      <fill>
        <patternFill>
          <bgColor rgb="FF009051"/>
        </patternFill>
      </fill>
    </dxf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4"/>
      </font>
    </dxf>
    <dxf>
      <fill>
        <patternFill>
          <bgColor theme="0"/>
        </patternFill>
      </fill>
    </dxf>
    <dxf>
      <fill>
        <patternFill patternType="solid"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>
          <bgColor rgb="FF009051"/>
        </patternFill>
      </fill>
    </dxf>
    <dxf>
      <fill>
        <patternFill>
          <bgColor rgb="FF009051"/>
        </patternFill>
      </fill>
    </dxf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4"/>
      </font>
    </dxf>
    <dxf>
      <fill>
        <patternFill>
          <bgColor theme="0"/>
        </patternFill>
      </fill>
    </dxf>
    <dxf>
      <fill>
        <patternFill patternType="solid"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>
          <bgColor rgb="FF009051"/>
        </patternFill>
      </fill>
    </dxf>
    <dxf>
      <fill>
        <patternFill>
          <bgColor rgb="FF009051"/>
        </patternFill>
      </fill>
    </dxf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4"/>
      </font>
    </dxf>
    <dxf>
      <fill>
        <patternFill>
          <bgColor theme="0"/>
        </patternFill>
      </fill>
    </dxf>
    <dxf>
      <fill>
        <patternFill patternType="solid"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>
          <bgColor rgb="FF009051"/>
        </patternFill>
      </fill>
    </dxf>
    <dxf>
      <fill>
        <patternFill>
          <bgColor rgb="FF009051"/>
        </patternFill>
      </fill>
    </dxf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4"/>
      </font>
    </dxf>
    <dxf>
      <fill>
        <patternFill>
          <bgColor theme="0"/>
        </patternFill>
      </fill>
    </dxf>
    <dxf>
      <fill>
        <patternFill patternType="solid"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>
          <bgColor rgb="FF009051"/>
        </patternFill>
      </fill>
    </dxf>
    <dxf>
      <fill>
        <patternFill>
          <bgColor rgb="FF009051"/>
        </patternFill>
      </fill>
    </dxf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4"/>
      </font>
    </dxf>
    <dxf>
      <fill>
        <patternFill>
          <bgColor theme="0"/>
        </patternFill>
      </fill>
    </dxf>
    <dxf>
      <fill>
        <patternFill patternType="solid"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>
          <bgColor rgb="FF009051"/>
        </patternFill>
      </fill>
    </dxf>
    <dxf>
      <fill>
        <patternFill>
          <bgColor rgb="FF009051"/>
        </patternFill>
      </fill>
    </dxf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4"/>
      </font>
    </dxf>
    <dxf>
      <fill>
        <patternFill>
          <bgColor theme="0"/>
        </patternFill>
      </fill>
    </dxf>
    <dxf>
      <fill>
        <patternFill patternType="solid"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>
          <bgColor rgb="FF009051"/>
        </patternFill>
      </fill>
    </dxf>
    <dxf>
      <fill>
        <patternFill>
          <bgColor rgb="FF009051"/>
        </patternFill>
      </fill>
    </dxf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4"/>
      </font>
    </dxf>
    <dxf>
      <fill>
        <patternFill>
          <bgColor theme="0"/>
        </patternFill>
      </fill>
    </dxf>
    <dxf>
      <fill>
        <patternFill patternType="solid"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>
          <bgColor rgb="FF009051"/>
        </patternFill>
      </fill>
    </dxf>
    <dxf>
      <fill>
        <patternFill>
          <bgColor rgb="FF009051"/>
        </patternFill>
      </fill>
    </dxf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4"/>
      </font>
    </dxf>
    <dxf>
      <fill>
        <patternFill>
          <bgColor theme="0"/>
        </patternFill>
      </fill>
    </dxf>
    <dxf>
      <fill>
        <patternFill patternType="solid"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>
          <bgColor rgb="FF009051"/>
        </patternFill>
      </fill>
    </dxf>
    <dxf>
      <fill>
        <patternFill>
          <bgColor rgb="FF009051"/>
        </patternFill>
      </fill>
    </dxf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4"/>
      </font>
    </dxf>
    <dxf>
      <fill>
        <patternFill>
          <bgColor theme="0"/>
        </patternFill>
      </fill>
    </dxf>
    <dxf>
      <fill>
        <patternFill patternType="solid"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>
          <bgColor rgb="FF009051"/>
        </patternFill>
      </fill>
    </dxf>
    <dxf>
      <fill>
        <patternFill>
          <bgColor rgb="FF009051"/>
        </patternFill>
      </fill>
    </dxf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4"/>
      </font>
    </dxf>
    <dxf>
      <fill>
        <patternFill>
          <bgColor theme="0"/>
        </patternFill>
      </fill>
    </dxf>
    <dxf>
      <fill>
        <patternFill patternType="solid"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color theme="1"/>
      </font>
      <border>
        <bottom style="thin">
          <color theme="4"/>
        </bottom>
        <vertical/>
        <horizontal/>
      </border>
    </dxf>
    <dxf>
      <font>
        <color theme="1"/>
      </font>
      <fill>
        <patternFill>
          <bgColor rgb="FF242732"/>
        </patternFill>
      </fill>
      <border diagonalDown="1">
        <left/>
        <right/>
        <top/>
        <bottom/>
        <diagonal style="hair">
          <color theme="4"/>
        </diagonal>
        <vertical/>
        <horizontal/>
      </border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4" defaultTableStyle="TableStyleMedium2" defaultPivotStyle="PivotStyleLight16">
    <tableStyle name="Resumen General-style" pivot="0" count="2" xr9:uid="{00000000-0011-0000-FFFF-FFFF00000000}">
      <tableStyleElement type="firstRowStripe" dxfId="320"/>
      <tableStyleElement type="secondRowStripe" dxfId="319"/>
    </tableStyle>
    <tableStyle name="Ingresos Mensuales-style" pivot="0" count="3" xr9:uid="{00000000-0011-0000-FFFF-FFFF01000000}">
      <tableStyleElement type="headerRow" dxfId="318"/>
      <tableStyleElement type="firstRowStripe" dxfId="317"/>
      <tableStyleElement type="secondRowStripe" dxfId="316"/>
    </tableStyle>
    <tableStyle name="Gastos Mensuales-style" pivot="0" count="2" xr9:uid="{00000000-0011-0000-FFFF-FFFF02000000}">
      <tableStyleElement type="firstRowStripe" dxfId="315"/>
      <tableStyleElement type="secondRowStripe" dxfId="314"/>
    </tableStyle>
    <tableStyle name="SlicerStyleLight1 2" pivot="0" table="0" count="10" xr9:uid="{D5B7AD29-6D21-414A-A9B6-FC98E700A349}">
      <tableStyleElement type="wholeTable" dxfId="313"/>
      <tableStyleElement type="headerRow" dxfId="312"/>
    </tableStyle>
  </tableStyles>
  <colors>
    <mruColors>
      <color rgb="FFBECDE5"/>
      <color rgb="FFEEF2F1"/>
      <color rgb="FFD883FF"/>
      <color rgb="FF009051"/>
      <color rgb="FF7A81FF"/>
      <color rgb="FFD25D94"/>
      <color rgb="FFAD27FE"/>
      <color rgb="FF521B93"/>
      <color rgb="FF941651"/>
      <color rgb="FFFFFFFF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sz val="10"/>
            <color theme="0"/>
          </font>
          <fill>
            <gradientFill degree="90">
              <stop position="0">
                <color rgb="FFF28F33"/>
              </stop>
              <stop position="1">
                <color rgb="FFFE2827"/>
              </stop>
            </gradientFill>
          </fill>
          <border>
            <left/>
            <right/>
            <top/>
            <bottom/>
            <vertical/>
            <horizontal/>
          </border>
        </dxf>
        <dxf>
          <font>
            <sz val="10"/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4" tint="0.79998168889431442"/>
              <bgColor theme="4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sz val="10"/>
            <color theme="0"/>
          </font>
          <fill>
            <gradientFill degree="90">
              <stop position="0">
                <color rgb="FFF28F33"/>
              </stop>
              <stop position="1">
                <color rgb="FFFE2827"/>
              </stop>
            </gradientFill>
          </fill>
          <border>
            <left/>
            <right/>
            <top/>
            <bottom/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sz val="10"/>
            <color theme="0" tint="-0.24994659260841701"/>
          </font>
          <fill>
            <patternFill patternType="solid">
              <fgColor rgb="FFFFFFFF"/>
              <bgColor rgb="FF242732"/>
            </patternFill>
          </fill>
          <border>
            <left style="thin">
              <color theme="1" tint="0.34998626667073579"/>
            </left>
            <right style="thin">
              <color theme="1" tint="0.34998626667073579"/>
            </right>
            <top style="thin">
              <color theme="1" tint="0.34998626667073579"/>
            </top>
            <bottom style="thin">
              <color theme="1" tint="0.34998626667073579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StyleLight1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Ingresos y Gastos</a:t>
            </a:r>
          </a:p>
        </c:rich>
      </c:tx>
      <c:layout>
        <c:manualLayout>
          <c:xMode val="edge"/>
          <c:yMode val="edge"/>
          <c:x val="7.423849379231709E-2"/>
          <c:y val="2.672955478453769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5.972706456312505E-2"/>
          <c:y val="0.13930555555555557"/>
          <c:w val="0.92282239560061519"/>
          <c:h val="0.75329505686789155"/>
        </c:manualLayout>
      </c:layout>
      <c:lineChart>
        <c:grouping val="standard"/>
        <c:varyColors val="0"/>
        <c:ser>
          <c:idx val="0"/>
          <c:order val="0"/>
          <c:tx>
            <c:strRef>
              <c:f>Procesamiento!$O$6</c:f>
              <c:strCache>
                <c:ptCount val="1"/>
                <c:pt idx="0">
                  <c:v>Ingresos</c:v>
                </c:pt>
              </c:strCache>
            </c:strRef>
          </c:tx>
          <c:spPr>
            <a:ln w="31750" cap="rnd">
              <a:gradFill>
                <a:gsLst>
                  <a:gs pos="0">
                    <a:srgbClr val="F28F33"/>
                  </a:gs>
                  <a:gs pos="100000">
                    <a:srgbClr val="FE2827"/>
                  </a:gs>
                </a:gsLst>
                <a:lin ang="0" scaled="0"/>
              </a:gradFill>
              <a:round/>
            </a:ln>
            <a:effectLst>
              <a:outerShdw blurRad="50800" dist="38100" dir="5400000" algn="t" rotWithShape="0">
                <a:prstClr val="black">
                  <a:alpha val="40000"/>
                </a:prstClr>
              </a:outerShdw>
            </a:effectLst>
          </c:spPr>
          <c:marker>
            <c:symbol val="none"/>
          </c:marker>
          <c:cat>
            <c:strRef>
              <c:f>Procesamiento!$N$7:$N$18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Procesamiento!$O$7:$O$18</c:f>
              <c:numCache>
                <c:formatCode>General</c:formatCode>
                <c:ptCount val="12"/>
                <c:pt idx="0">
                  <c:v>49301</c:v>
                </c:pt>
                <c:pt idx="1">
                  <c:v>48031</c:v>
                </c:pt>
                <c:pt idx="2">
                  <c:v>50614</c:v>
                </c:pt>
                <c:pt idx="3">
                  <c:v>50520</c:v>
                </c:pt>
                <c:pt idx="4">
                  <c:v>54572</c:v>
                </c:pt>
                <c:pt idx="5">
                  <c:v>54193</c:v>
                </c:pt>
                <c:pt idx="6">
                  <c:v>54439</c:v>
                </c:pt>
                <c:pt idx="7">
                  <c:v>55375</c:v>
                </c:pt>
                <c:pt idx="8">
                  <c:v>55112</c:v>
                </c:pt>
                <c:pt idx="9">
                  <c:v>55123</c:v>
                </c:pt>
                <c:pt idx="10">
                  <c:v>54103</c:v>
                </c:pt>
                <c:pt idx="11">
                  <c:v>70519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330E-F947-958A-4C57A4F372FB}"/>
            </c:ext>
          </c:extLst>
        </c:ser>
        <c:ser>
          <c:idx val="1"/>
          <c:order val="1"/>
          <c:tx>
            <c:strRef>
              <c:f>Procesamiento!$P$6</c:f>
              <c:strCache>
                <c:ptCount val="1"/>
                <c:pt idx="0">
                  <c:v>Gastos</c:v>
                </c:pt>
              </c:strCache>
            </c:strRef>
          </c:tx>
          <c:spPr>
            <a:ln w="31750" cap="rnd">
              <a:gradFill>
                <a:gsLst>
                  <a:gs pos="100000">
                    <a:srgbClr val="F28F33"/>
                  </a:gs>
                  <a:gs pos="8000">
                    <a:srgbClr val="AD27FE"/>
                  </a:gs>
                </a:gsLst>
                <a:lin ang="0" scaled="0"/>
              </a:gradFill>
              <a:round/>
            </a:ln>
            <a:effectLst>
              <a:outerShdw blurRad="50800" dist="38100" dir="5400000" algn="t" rotWithShape="0">
                <a:prstClr val="black">
                  <a:alpha val="40000"/>
                </a:prstClr>
              </a:outerShdw>
            </a:effectLst>
          </c:spPr>
          <c:marker>
            <c:symbol val="none"/>
          </c:marker>
          <c:cat>
            <c:strRef>
              <c:f>Procesamiento!$N$7:$N$18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Procesamiento!$P$7:$P$18</c:f>
              <c:numCache>
                <c:formatCode>General</c:formatCode>
                <c:ptCount val="12"/>
                <c:pt idx="0">
                  <c:v>13777</c:v>
                </c:pt>
                <c:pt idx="1">
                  <c:v>16594</c:v>
                </c:pt>
                <c:pt idx="2">
                  <c:v>14576</c:v>
                </c:pt>
                <c:pt idx="3">
                  <c:v>15600</c:v>
                </c:pt>
                <c:pt idx="4">
                  <c:v>17968</c:v>
                </c:pt>
                <c:pt idx="5">
                  <c:v>18590</c:v>
                </c:pt>
                <c:pt idx="6">
                  <c:v>16455</c:v>
                </c:pt>
                <c:pt idx="7">
                  <c:v>17185</c:v>
                </c:pt>
                <c:pt idx="8">
                  <c:v>19954</c:v>
                </c:pt>
                <c:pt idx="9">
                  <c:v>17005</c:v>
                </c:pt>
                <c:pt idx="10">
                  <c:v>19307</c:v>
                </c:pt>
                <c:pt idx="11">
                  <c:v>19098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330E-F947-958A-4C57A4F372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70895696"/>
        <c:axId val="1070891856"/>
      </c:lineChart>
      <c:scatterChart>
        <c:scatterStyle val="lineMarker"/>
        <c:varyColors val="0"/>
        <c:ser>
          <c:idx val="2"/>
          <c:order val="2"/>
          <c:spPr>
            <a:ln w="25400" cap="rnd">
              <a:noFill/>
              <a:round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marker>
            <c:symbol val="circle"/>
            <c:size val="10"/>
            <c:spPr>
              <a:solidFill>
                <a:schemeClr val="bg1">
                  <a:lumMod val="95000"/>
                </a:schemeClr>
              </a:solidFill>
              <a:ln w="19050">
                <a:solidFill>
                  <a:srgbClr val="AD27FE"/>
                </a:solidFill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</c:marker>
          <c:errBars>
            <c:errDir val="x"/>
            <c:errBarType val="both"/>
            <c:errValType val="stdDev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minus"/>
            <c:errValType val="cust"/>
            <c:noEndCap val="1"/>
            <c:plus>
              <c:numLit>
                <c:formatCode>General</c:formatCode>
                <c:ptCount val="1"/>
                <c:pt idx="0">
                  <c:v>0</c:v>
                </c:pt>
              </c:numLit>
            </c:plus>
            <c:minus>
              <c:numRef>
                <c:f>Procesamiento!$W$16</c:f>
                <c:numCache>
                  <c:formatCode>General</c:formatCode>
                  <c:ptCount val="1"/>
                  <c:pt idx="0">
                    <c:v>38118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bg1">
                    <a:lumMod val="50000"/>
                  </a:schemeClr>
                </a:solidFill>
                <a:round/>
              </a:ln>
              <a:effectLst/>
            </c:spPr>
          </c:errBars>
          <c:xVal>
            <c:numRef>
              <c:f>Procesamiento!$U$16</c:f>
              <c:numCache>
                <c:formatCode>General</c:formatCode>
                <c:ptCount val="1"/>
                <c:pt idx="0">
                  <c:v>10</c:v>
                </c:pt>
              </c:numCache>
            </c:numRef>
          </c:xVal>
          <c:yVal>
            <c:numRef>
              <c:f>Procesamiento!$V$16</c:f>
              <c:numCache>
                <c:formatCode>_-[$€-2]\ * #,##0_-;\-[$€-2]\ * #,##0_-;_-[$€-2]\ * "-"??_-;_-@_-</c:formatCode>
                <c:ptCount val="1"/>
                <c:pt idx="0">
                  <c:v>55123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30E-F947-958A-4C57A4F372FB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marker>
            <c:symbol val="circle"/>
            <c:size val="9"/>
            <c:spPr>
              <a:solidFill>
                <a:schemeClr val="bg1"/>
              </a:solidFill>
              <a:ln w="19050">
                <a:solidFill>
                  <a:srgbClr val="FE2827">
                    <a:alpha val="97000"/>
                  </a:srgbClr>
                </a:solidFill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</c:marker>
          <c:xVal>
            <c:numRef>
              <c:f>Procesamiento!$U$17</c:f>
              <c:numCache>
                <c:formatCode>General</c:formatCode>
                <c:ptCount val="1"/>
                <c:pt idx="0">
                  <c:v>10</c:v>
                </c:pt>
              </c:numCache>
            </c:numRef>
          </c:xVal>
          <c:yVal>
            <c:numRef>
              <c:f>Procesamiento!$V$17</c:f>
              <c:numCache>
                <c:formatCode>_-[$€-2]\ * #,##0_-;\-[$€-2]\ * #,##0_-;_-[$€-2]\ * "-"??_-;_-@_-</c:formatCode>
                <c:ptCount val="1"/>
                <c:pt idx="0">
                  <c:v>17005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30E-F947-958A-4C57A4F372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0895696"/>
        <c:axId val="1070891856"/>
      </c:scatterChart>
      <c:catAx>
        <c:axId val="1070895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70891856"/>
        <c:crosses val="autoZero"/>
        <c:auto val="1"/>
        <c:lblAlgn val="ctr"/>
        <c:lblOffset val="100"/>
        <c:noMultiLvlLbl val="0"/>
      </c:catAx>
      <c:valAx>
        <c:axId val="10708918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70895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88140764085794165"/>
          <c:y val="0.73745382200589749"/>
          <c:w val="0.10114180493544236"/>
          <c:h val="0.1527566570074409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Ratio Ingreso/Gasto</a:t>
            </a:r>
          </a:p>
        </c:rich>
      </c:tx>
      <c:layout>
        <c:manualLayout>
          <c:xMode val="edge"/>
          <c:yMode val="edge"/>
          <c:x val="0.14057708357944335"/>
          <c:y val="6.096430389002901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doughnut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gradFill>
                <a:gsLst>
                  <a:gs pos="100000">
                    <a:srgbClr val="F28F33"/>
                  </a:gs>
                  <a:gs pos="31000">
                    <a:srgbClr val="FE2827"/>
                  </a:gs>
                </a:gsLst>
                <a:lin ang="5400000" scaled="0"/>
              </a:gra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DB5-AD45-94AF-8AA0A1D28D69}"/>
              </c:ext>
            </c:extLst>
          </c:dPt>
          <c:dPt>
            <c:idx val="1"/>
            <c:bubble3D val="0"/>
            <c:spPr>
              <a:solidFill>
                <a:srgbClr val="AD27FE"/>
              </a:solidFill>
              <a:ln w="19050">
                <a:gradFill flip="none" rotWithShape="1">
                  <a:gsLst>
                    <a:gs pos="21000">
                      <a:srgbClr val="AD27FE"/>
                    </a:gs>
                    <a:gs pos="100000">
                      <a:srgbClr val="D25D94"/>
                    </a:gs>
                    <a:gs pos="100000">
                      <a:schemeClr val="accent1">
                        <a:lumMod val="30000"/>
                        <a:lumOff val="70000"/>
                      </a:schemeClr>
                    </a:gs>
                  </a:gsLst>
                  <a:lin ang="13500000" scaled="1"/>
                  <a:tileRect/>
                </a:gra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DB5-AD45-94AF-8AA0A1D28D69}"/>
              </c:ext>
            </c:extLst>
          </c:dPt>
          <c:val>
            <c:numRef>
              <c:f>Procesamiento!$U$7:$V$7</c:f>
              <c:numCache>
                <c:formatCode>0.0%</c:formatCode>
                <c:ptCount val="2"/>
                <c:pt idx="0">
                  <c:v>0.76423857586512867</c:v>
                </c:pt>
                <c:pt idx="1">
                  <c:v>0.23576142413487133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DB5-AD45-94AF-8AA0A1D28D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8"/>
      </c:doughnutChart>
      <c:scatterChart>
        <c:scatterStyle val="lineMarker"/>
        <c:varyColors val="0"/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1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0"/>
            <c:marker>
              <c:symbol val="circle"/>
              <c:size val="17"/>
              <c:spPr>
                <a:solidFill>
                  <a:srgbClr val="FE2827"/>
                </a:solidFill>
                <a:ln w="9525">
                  <a:solidFill>
                    <a:srgbClr val="FE2827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ADB5-AD45-94AF-8AA0A1D28D69}"/>
              </c:ext>
            </c:extLst>
          </c:dPt>
          <c:dPt>
            <c:idx val="1"/>
            <c:marker>
              <c:symbol val="circle"/>
              <c:size val="17"/>
              <c:spPr>
                <a:solidFill>
                  <a:srgbClr val="F28F33"/>
                </a:solidFill>
                <a:ln w="22225">
                  <a:solidFill>
                    <a:schemeClr val="bg1"/>
                  </a:solidFill>
                </a:ln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c:spPr>
            </c:marker>
            <c:bubble3D val="0"/>
            <c:spPr>
              <a:ln w="25400" cap="rnd">
                <a:noFill/>
                <a:round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ADB5-AD45-94AF-8AA0A1D28D69}"/>
              </c:ext>
            </c:extLst>
          </c:dPt>
          <c:xVal>
            <c:numRef>
              <c:f>Procesamiento!$U$11:$U$12</c:f>
              <c:numCache>
                <c:formatCode>General</c:formatCode>
                <c:ptCount val="2"/>
                <c:pt idx="0">
                  <c:v>0</c:v>
                </c:pt>
                <c:pt idx="1">
                  <c:v>-0.99600079962985788</c:v>
                </c:pt>
              </c:numCache>
            </c:numRef>
          </c:xVal>
          <c:yVal>
            <c:numRef>
              <c:f>Procesamiento!$V$11:$V$12</c:f>
              <c:numCache>
                <c:formatCode>General</c:formatCode>
                <c:ptCount val="2"/>
                <c:pt idx="0">
                  <c:v>1</c:v>
                </c:pt>
                <c:pt idx="1">
                  <c:v>8.934431787575442E-2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ADB5-AD45-94AF-8AA0A1D28D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4053664"/>
        <c:axId val="1414077184"/>
      </c:scatterChart>
      <c:valAx>
        <c:axId val="1414053664"/>
        <c:scaling>
          <c:orientation val="minMax"/>
          <c:max val="1.2"/>
          <c:min val="-1.2"/>
        </c:scaling>
        <c:delete val="1"/>
        <c:axPos val="b"/>
        <c:numFmt formatCode="General" sourceLinked="1"/>
        <c:majorTickMark val="out"/>
        <c:minorTickMark val="none"/>
        <c:tickLblPos val="nextTo"/>
        <c:crossAx val="1414077184"/>
        <c:crosses val="autoZero"/>
        <c:crossBetween val="midCat"/>
      </c:valAx>
      <c:valAx>
        <c:axId val="1414077184"/>
        <c:scaling>
          <c:orientation val="minMax"/>
          <c:max val="1.2"/>
          <c:min val="-1.2"/>
        </c:scaling>
        <c:delete val="1"/>
        <c:axPos val="l"/>
        <c:numFmt formatCode="General" sourceLinked="1"/>
        <c:majorTickMark val="out"/>
        <c:minorTickMark val="none"/>
        <c:tickLblPos val="nextTo"/>
        <c:crossAx val="1414053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954399998762678"/>
          <c:y val="2.2682686367417288E-2"/>
          <c:w val="0.62091200293511695"/>
          <c:h val="0.9892045614212569"/>
        </c:manualLayout>
      </c:layout>
      <c:doughnutChart>
        <c:varyColors val="1"/>
        <c:ser>
          <c:idx val="0"/>
          <c:order val="0"/>
          <c:spPr>
            <a:ln w="127000">
              <a:noFill/>
            </a:ln>
          </c:spPr>
          <c:dPt>
            <c:idx val="0"/>
            <c:bubble3D val="0"/>
            <c:spPr>
              <a:solidFill>
                <a:srgbClr val="FBF1BD"/>
              </a:solidFill>
              <a:ln w="1270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BA1-0A43-BDE0-3B9C5E9BECF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270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BA1-0A43-BDE0-3B9C5E9BECFF}"/>
              </c:ext>
            </c:extLst>
          </c:dPt>
          <c:dPt>
            <c:idx val="2"/>
            <c:bubble3D val="0"/>
            <c:spPr>
              <a:noFill/>
              <a:ln w="1270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4BA1-0A43-BDE0-3B9C5E9BECFF}"/>
              </c:ext>
            </c:extLst>
          </c:dPt>
          <c:dPt>
            <c:idx val="3"/>
            <c:bubble3D val="0"/>
            <c:spPr>
              <a:solidFill>
                <a:srgbClr val="C3B4EF"/>
              </a:solidFill>
              <a:ln w="1270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4BA1-0A43-BDE0-3B9C5E9BECFF}"/>
              </c:ext>
            </c:extLst>
          </c:dPt>
          <c:dPt>
            <c:idx val="5"/>
            <c:bubble3D val="0"/>
            <c:spPr>
              <a:noFill/>
              <a:ln w="127000">
                <a:noFill/>
              </a:ln>
            </c:spPr>
            <c:extLst>
              <c:ext xmlns:c16="http://schemas.microsoft.com/office/drawing/2014/chart" uri="{C3380CC4-5D6E-409C-BE32-E72D297353CC}">
                <c16:uniqueId val="{00000009-4BA1-0A43-BDE0-3B9C5E9BECFF}"/>
              </c:ext>
            </c:extLst>
          </c:dPt>
          <c:val>
            <c:numRef>
              <c:f>Procesamiento!$Q$24:$U$24</c:f>
              <c:numCache>
                <c:formatCode>0%</c:formatCode>
                <c:ptCount val="5"/>
                <c:pt idx="0">
                  <c:v>0.76423857586512878</c:v>
                </c:pt>
                <c:pt idx="1">
                  <c:v>0.28875055456965393</c:v>
                </c:pt>
                <c:pt idx="2">
                  <c:v>0</c:v>
                </c:pt>
                <c:pt idx="3">
                  <c:v>0.14424356699201421</c:v>
                </c:pt>
                <c:pt idx="4">
                  <c:v>9.1517857142857137E-2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BA1-0A43-BDE0-3B9C5E9BECFF}"/>
            </c:ext>
          </c:extLst>
        </c:ser>
        <c:ser>
          <c:idx val="1"/>
          <c:order val="1"/>
          <c:spPr>
            <a:noFill/>
            <a:ln>
              <a:noFill/>
            </a:ln>
          </c:spPr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4BA1-0A43-BDE0-3B9C5E9BECFF}"/>
              </c:ext>
            </c:extLst>
          </c:dPt>
          <c:dPt>
            <c:idx val="1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4BA1-0A43-BDE0-3B9C5E9BECFF}"/>
              </c:ext>
            </c:extLst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4BA1-0A43-BDE0-3B9C5E9BECFF}"/>
              </c:ext>
            </c:extLst>
          </c:dPt>
          <c:dPt>
            <c:idx val="3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4BA1-0A43-BDE0-3B9C5E9BECFF}"/>
              </c:ext>
            </c:extLst>
          </c:dPt>
          <c:val>
            <c:numRef>
              <c:f>Procesamiento!$Q$25:$U$25</c:f>
              <c:numCache>
                <c:formatCode>0%</c:formatCode>
                <c:ptCount val="5"/>
                <c:pt idx="0">
                  <c:v>0.76423857586512878</c:v>
                </c:pt>
                <c:pt idx="1">
                  <c:v>0.28875055456965393</c:v>
                </c:pt>
                <c:pt idx="2">
                  <c:v>0</c:v>
                </c:pt>
                <c:pt idx="3">
                  <c:v>0.14424356699201421</c:v>
                </c:pt>
                <c:pt idx="4">
                  <c:v>9.1517857142857137E-2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4BA1-0A43-BDE0-3B9C5E9BEC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35"/>
      </c:doughnutChart>
      <c:doughnutChart>
        <c:varyColors val="1"/>
        <c:ser>
          <c:idx val="2"/>
          <c:order val="2"/>
          <c:spPr>
            <a:ln>
              <a:noFill/>
            </a:ln>
          </c:spPr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4BA1-0A43-BDE0-3B9C5E9BECFF}"/>
              </c:ext>
            </c:extLst>
          </c:dPt>
          <c:dPt>
            <c:idx val="1"/>
            <c:bubble3D val="0"/>
            <c:spPr>
              <a:gradFill>
                <a:gsLst>
                  <a:gs pos="7000">
                    <a:srgbClr val="F28F33"/>
                  </a:gs>
                  <a:gs pos="72000">
                    <a:srgbClr val="FE2827"/>
                  </a:gs>
                </a:gsLst>
                <a:lin ang="5400000" scaled="1"/>
              </a:gra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4BA1-0A43-BDE0-3B9C5E9BECFF}"/>
              </c:ext>
            </c:extLst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4BA1-0A43-BDE0-3B9C5E9BECFF}"/>
              </c:ext>
            </c:extLst>
          </c:dPt>
          <c:dPt>
            <c:idx val="3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4BA1-0A43-BDE0-3B9C5E9BECFF}"/>
              </c:ext>
            </c:extLst>
          </c:dPt>
          <c:dPt>
            <c:idx val="4"/>
            <c:bubble3D val="0"/>
            <c:spPr>
              <a:gradFill flip="none" rotWithShape="1">
                <a:gsLst>
                  <a:gs pos="43000">
                    <a:srgbClr val="8701D9"/>
                  </a:gs>
                  <a:gs pos="100000">
                    <a:srgbClr val="AD27FE"/>
                  </a:gs>
                </a:gsLst>
                <a:path path="circle">
                  <a:fillToRect t="100000" r="100000"/>
                </a:path>
                <a:tileRect l="-100000" b="-100000"/>
              </a:gra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1D-4BA1-0A43-BDE0-3B9C5E9BECFF}"/>
              </c:ext>
            </c:extLst>
          </c:dPt>
          <c:dPt>
            <c:idx val="5"/>
            <c:bubble3D val="0"/>
            <c:spPr>
              <a:noFill/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1F-4BA1-0A43-BDE0-3B9C5E9BECFF}"/>
              </c:ext>
            </c:extLst>
          </c:dPt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4BA1-0A43-BDE0-3B9C5E9BECFF}"/>
                </c:ext>
              </c:extLst>
            </c:dLbl>
            <c:dLbl>
              <c:idx val="1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4BA1-0A43-BDE0-3B9C5E9BECFF}"/>
                </c:ext>
              </c:extLst>
            </c:dLbl>
            <c:dLbl>
              <c:idx val="2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4BA1-0A43-BDE0-3B9C5E9BECFF}"/>
                </c:ext>
              </c:extLst>
            </c:dLbl>
            <c:dLbl>
              <c:idx val="3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4BA1-0A43-BDE0-3B9C5E9BECFF}"/>
                </c:ext>
              </c:extLst>
            </c:dLbl>
            <c:dLbl>
              <c:idx val="4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4BA1-0A43-BDE0-3B9C5E9BECFF}"/>
                </c:ext>
              </c:extLst>
            </c:dLbl>
            <c:spPr>
              <a:solidFill>
                <a:srgbClr val="EEF1F1"/>
              </a:solidFill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val>
            <c:numRef>
              <c:f>Procesamiento!$Q$26:$U$26</c:f>
              <c:numCache>
                <c:formatCode>0%</c:formatCode>
                <c:ptCount val="5"/>
                <c:pt idx="0">
                  <c:v>0.76423857586512878</c:v>
                </c:pt>
                <c:pt idx="1">
                  <c:v>0.28875055456965393</c:v>
                </c:pt>
                <c:pt idx="2">
                  <c:v>0</c:v>
                </c:pt>
                <c:pt idx="3">
                  <c:v>0.14424356699201421</c:v>
                </c:pt>
                <c:pt idx="4">
                  <c:v>9.1517857142857137E-2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4BA1-0A43-BDE0-3B9C5E9BEC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28"/>
      </c:doughnutChart>
    </c:plotArea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400" b="1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Inversiones</a:t>
            </a:r>
          </a:p>
        </c:rich>
      </c:tx>
      <c:layout>
        <c:manualLayout>
          <c:xMode val="edge"/>
          <c:yMode val="edge"/>
          <c:x val="0.16208698805914842"/>
          <c:y val="0.18489432223978747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29523882481565927"/>
          <c:y val="0.20490141690565486"/>
          <c:w val="0.44007792272372043"/>
          <c:h val="0.73346314977596971"/>
        </c:manualLayout>
      </c:layout>
      <c:doughnut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gradFill>
                <a:gsLst>
                  <a:gs pos="43000">
                    <a:srgbClr val="8701D9"/>
                  </a:gs>
                  <a:gs pos="100000">
                    <a:srgbClr val="AD27FE"/>
                  </a:gs>
                </a:gsLst>
                <a:path path="circle">
                  <a:fillToRect t="100000" r="100000"/>
                </a:path>
              </a:gra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5CE-3B42-8DA3-023000E4AFF6}"/>
              </c:ext>
            </c:extLst>
          </c:dPt>
          <c:dPt>
            <c:idx val="1"/>
            <c:bubble3D val="0"/>
            <c:spPr>
              <a:solidFill>
                <a:srgbClr val="E57CF8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5CE-3B42-8DA3-023000E4AFF6}"/>
              </c:ext>
            </c:extLst>
          </c:dPt>
          <c:dPt>
            <c:idx val="2"/>
            <c:bubble3D val="0"/>
            <c:spPr>
              <a:solidFill>
                <a:srgbClr val="FBF1BD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A5CE-3B42-8DA3-023000E4AFF6}"/>
              </c:ext>
            </c:extLst>
          </c:dPt>
          <c:dPt>
            <c:idx val="3"/>
            <c:bubble3D val="0"/>
            <c:spPr>
              <a:solidFill>
                <a:srgbClr val="BFCDE4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A5CE-3B42-8DA3-023000E4AFF6}"/>
              </c:ext>
            </c:extLst>
          </c:dPt>
          <c:dPt>
            <c:idx val="4"/>
            <c:bubble3D val="0"/>
            <c:spPr>
              <a:gradFill>
                <a:gsLst>
                  <a:gs pos="7000">
                    <a:srgbClr val="F28F33"/>
                  </a:gs>
                  <a:gs pos="72000">
                    <a:srgbClr val="FE2827"/>
                  </a:gs>
                </a:gsLst>
                <a:lin ang="5400000" scaled="1"/>
              </a:gra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A5CE-3B42-8DA3-023000E4AFF6}"/>
              </c:ext>
            </c:extLst>
          </c:dPt>
          <c:dPt>
            <c:idx val="5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A5CE-3B42-8DA3-023000E4AFF6}"/>
              </c:ext>
            </c:extLst>
          </c:dPt>
          <c:cat>
            <c:strRef>
              <c:f>Procesamiento!$AD$26:$AD$30</c:f>
              <c:strCache>
                <c:ptCount val="5"/>
                <c:pt idx="0">
                  <c:v>Inversiones</c:v>
                </c:pt>
                <c:pt idx="1">
                  <c:v>Dividendos</c:v>
                </c:pt>
                <c:pt idx="2">
                  <c:v>Intereses</c:v>
                </c:pt>
                <c:pt idx="3">
                  <c:v>Criptomonedas</c:v>
                </c:pt>
                <c:pt idx="4">
                  <c:v>Otros (Ingresos)</c:v>
                </c:pt>
              </c:strCache>
            </c:strRef>
          </c:cat>
          <c:val>
            <c:numRef>
              <c:f>Procesamiento!$AF$26:$AF$30</c:f>
              <c:numCache>
                <c:formatCode>0%</c:formatCode>
                <c:ptCount val="5"/>
                <c:pt idx="0">
                  <c:v>0.30563269956561989</c:v>
                </c:pt>
                <c:pt idx="1">
                  <c:v>0.14455600655130671</c:v>
                </c:pt>
                <c:pt idx="2">
                  <c:v>8.6733603930784026E-2</c:v>
                </c:pt>
                <c:pt idx="3">
                  <c:v>0.39436017944883572</c:v>
                </c:pt>
                <c:pt idx="4">
                  <c:v>6.8717510503453677E-2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A5CE-3B42-8DA3-023000E4AFF6}"/>
            </c:ext>
          </c:extLst>
        </c:ser>
        <c:ser>
          <c:idx val="1"/>
          <c:order val="1"/>
          <c:spPr>
            <a:ln>
              <a:noFill/>
            </a:ln>
          </c:spPr>
          <c:dPt>
            <c:idx val="0"/>
            <c:bubble3D val="0"/>
            <c:spPr>
              <a:gradFill>
                <a:gsLst>
                  <a:gs pos="43000">
                    <a:srgbClr val="8701D9"/>
                  </a:gs>
                  <a:gs pos="100000">
                    <a:srgbClr val="AD27FE"/>
                  </a:gs>
                </a:gsLst>
                <a:path path="circle">
                  <a:fillToRect t="100000" r="100000"/>
                </a:path>
              </a:gra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A5CE-3B42-8DA3-023000E4AFF6}"/>
              </c:ext>
            </c:extLst>
          </c:dPt>
          <c:dPt>
            <c:idx val="1"/>
            <c:bubble3D val="0"/>
            <c:spPr>
              <a:solidFill>
                <a:srgbClr val="E57CF8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A5CE-3B42-8DA3-023000E4AFF6}"/>
              </c:ext>
            </c:extLst>
          </c:dPt>
          <c:dPt>
            <c:idx val="2"/>
            <c:bubble3D val="0"/>
            <c:spPr>
              <a:solidFill>
                <a:srgbClr val="FBF1BD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A5CE-3B42-8DA3-023000E4AFF6}"/>
              </c:ext>
            </c:extLst>
          </c:dPt>
          <c:dPt>
            <c:idx val="3"/>
            <c:bubble3D val="0"/>
            <c:spPr>
              <a:solidFill>
                <a:srgbClr val="BFCDE4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A5CE-3B42-8DA3-023000E4AFF6}"/>
              </c:ext>
            </c:extLst>
          </c:dPt>
          <c:dPt>
            <c:idx val="4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A5CE-3B42-8DA3-023000E4AFF6}"/>
              </c:ext>
            </c:extLst>
          </c:dPt>
          <c:dPt>
            <c:idx val="5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A5CE-3B42-8DA3-023000E4AFF6}"/>
              </c:ext>
            </c:extLst>
          </c:dPt>
          <c:cat>
            <c:strRef>
              <c:f>Procesamiento!$AD$26:$AD$30</c:f>
              <c:strCache>
                <c:ptCount val="5"/>
                <c:pt idx="0">
                  <c:v>Inversiones</c:v>
                </c:pt>
                <c:pt idx="1">
                  <c:v>Dividendos</c:v>
                </c:pt>
                <c:pt idx="2">
                  <c:v>Intereses</c:v>
                </c:pt>
                <c:pt idx="3">
                  <c:v>Criptomonedas</c:v>
                </c:pt>
                <c:pt idx="4">
                  <c:v>Otros (Ingresos)</c:v>
                </c:pt>
              </c:strCache>
            </c:strRef>
          </c:cat>
          <c:val>
            <c:numRef>
              <c:f>Procesamiento!$AG$26:$AG$30</c:f>
              <c:numCache>
                <c:formatCode>0%</c:formatCode>
                <c:ptCount val="5"/>
                <c:pt idx="0">
                  <c:v>0.30563269956561989</c:v>
                </c:pt>
                <c:pt idx="1">
                  <c:v>0.14455600655130671</c:v>
                </c:pt>
                <c:pt idx="2">
                  <c:v>8.6733603930784026E-2</c:v>
                </c:pt>
                <c:pt idx="3">
                  <c:v>0.39436017944883572</c:v>
                </c:pt>
                <c:pt idx="4">
                  <c:v>6.8717510503453677E-2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A5CE-3B42-8DA3-023000E4AFF6}"/>
            </c:ext>
          </c:extLst>
        </c:ser>
        <c:ser>
          <c:idx val="2"/>
          <c:order val="2"/>
          <c:spPr>
            <a:ln>
              <a:noFill/>
            </a:ln>
          </c:spPr>
          <c:dPt>
            <c:idx val="0"/>
            <c:bubble3D val="0"/>
            <c:spPr>
              <a:gradFill>
                <a:gsLst>
                  <a:gs pos="43000">
                    <a:srgbClr val="8701D9"/>
                  </a:gs>
                  <a:gs pos="100000">
                    <a:srgbClr val="AD27FE"/>
                  </a:gs>
                </a:gsLst>
                <a:path path="circle">
                  <a:fillToRect t="100000" r="100000"/>
                </a:path>
              </a:gra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A5CE-3B42-8DA3-023000E4AFF6}"/>
              </c:ext>
            </c:extLst>
          </c:dPt>
          <c:dPt>
            <c:idx val="1"/>
            <c:bubble3D val="0"/>
            <c:spPr>
              <a:solidFill>
                <a:srgbClr val="E57CF8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A5CE-3B42-8DA3-023000E4AFF6}"/>
              </c:ext>
            </c:extLst>
          </c:dPt>
          <c:dPt>
            <c:idx val="2"/>
            <c:bubble3D val="0"/>
            <c:spPr>
              <a:solidFill>
                <a:srgbClr val="FBF1BD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F-A5CE-3B42-8DA3-023000E4AFF6}"/>
              </c:ext>
            </c:extLst>
          </c:dPt>
          <c:dPt>
            <c:idx val="3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A5CE-3B42-8DA3-023000E4AFF6}"/>
              </c:ext>
            </c:extLst>
          </c:dPt>
          <c:dPt>
            <c:idx val="4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A5CE-3B42-8DA3-023000E4AFF6}"/>
              </c:ext>
            </c:extLst>
          </c:dPt>
          <c:dPt>
            <c:idx val="5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A5CE-3B42-8DA3-023000E4AFF6}"/>
              </c:ext>
            </c:extLst>
          </c:dPt>
          <c:cat>
            <c:strRef>
              <c:f>Procesamiento!$AD$26:$AD$30</c:f>
              <c:strCache>
                <c:ptCount val="5"/>
                <c:pt idx="0">
                  <c:v>Inversiones</c:v>
                </c:pt>
                <c:pt idx="1">
                  <c:v>Dividendos</c:v>
                </c:pt>
                <c:pt idx="2">
                  <c:v>Intereses</c:v>
                </c:pt>
                <c:pt idx="3">
                  <c:v>Criptomonedas</c:v>
                </c:pt>
                <c:pt idx="4">
                  <c:v>Otros (Ingresos)</c:v>
                </c:pt>
              </c:strCache>
            </c:strRef>
          </c:cat>
          <c:val>
            <c:numRef>
              <c:f>Procesamiento!$AH$26:$AH$30</c:f>
              <c:numCache>
                <c:formatCode>0%</c:formatCode>
                <c:ptCount val="5"/>
                <c:pt idx="0">
                  <c:v>0.30563269956561989</c:v>
                </c:pt>
                <c:pt idx="1">
                  <c:v>0.14455600655130671</c:v>
                </c:pt>
                <c:pt idx="2">
                  <c:v>8.6733603930784026E-2</c:v>
                </c:pt>
                <c:pt idx="3">
                  <c:v>0.39436017944883572</c:v>
                </c:pt>
                <c:pt idx="4">
                  <c:v>6.8717510503453677E-2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A5CE-3B42-8DA3-023000E4AFF6}"/>
            </c:ext>
          </c:extLst>
        </c:ser>
        <c:ser>
          <c:idx val="3"/>
          <c:order val="3"/>
          <c:spPr>
            <a:ln>
              <a:noFill/>
            </a:ln>
          </c:spPr>
          <c:dPt>
            <c:idx val="0"/>
            <c:bubble3D val="0"/>
            <c:spPr>
              <a:gradFill>
                <a:gsLst>
                  <a:gs pos="43000">
                    <a:srgbClr val="8701D9"/>
                  </a:gs>
                  <a:gs pos="100000">
                    <a:srgbClr val="AD27FE"/>
                  </a:gs>
                </a:gsLst>
                <a:path path="circle">
                  <a:fillToRect t="100000" r="100000"/>
                </a:path>
              </a:gra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8-A5CE-3B42-8DA3-023000E4AFF6}"/>
              </c:ext>
            </c:extLst>
          </c:dPt>
          <c:dPt>
            <c:idx val="1"/>
            <c:bubble3D val="0"/>
            <c:spPr>
              <a:solidFill>
                <a:srgbClr val="E57CF8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A-A5CE-3B42-8DA3-023000E4AFF6}"/>
              </c:ext>
            </c:extLst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C-A5CE-3B42-8DA3-023000E4AFF6}"/>
              </c:ext>
            </c:extLst>
          </c:dPt>
          <c:dPt>
            <c:idx val="3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E-A5CE-3B42-8DA3-023000E4AFF6}"/>
              </c:ext>
            </c:extLst>
          </c:dPt>
          <c:dPt>
            <c:idx val="4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0-A5CE-3B42-8DA3-023000E4AFF6}"/>
              </c:ext>
            </c:extLst>
          </c:dPt>
          <c:dPt>
            <c:idx val="5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2-A5CE-3B42-8DA3-023000E4AFF6}"/>
              </c:ext>
            </c:extLst>
          </c:dPt>
          <c:cat>
            <c:strRef>
              <c:f>Procesamiento!$AD$26:$AD$30</c:f>
              <c:strCache>
                <c:ptCount val="5"/>
                <c:pt idx="0">
                  <c:v>Inversiones</c:v>
                </c:pt>
                <c:pt idx="1">
                  <c:v>Dividendos</c:v>
                </c:pt>
                <c:pt idx="2">
                  <c:v>Intereses</c:v>
                </c:pt>
                <c:pt idx="3">
                  <c:v>Criptomonedas</c:v>
                </c:pt>
                <c:pt idx="4">
                  <c:v>Otros (Ingresos)</c:v>
                </c:pt>
              </c:strCache>
            </c:strRef>
          </c:cat>
          <c:val>
            <c:numRef>
              <c:f>Procesamiento!$AI$26:$AI$30</c:f>
              <c:numCache>
                <c:formatCode>0%</c:formatCode>
                <c:ptCount val="5"/>
                <c:pt idx="0">
                  <c:v>0.30563269956561989</c:v>
                </c:pt>
                <c:pt idx="1">
                  <c:v>0.14455600655130671</c:v>
                </c:pt>
                <c:pt idx="2">
                  <c:v>8.6733603930784026E-2</c:v>
                </c:pt>
                <c:pt idx="3">
                  <c:v>0.39436017944883572</c:v>
                </c:pt>
                <c:pt idx="4">
                  <c:v>6.8717510503453677E-2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A5CE-3B42-8DA3-023000E4AFF6}"/>
            </c:ext>
          </c:extLst>
        </c:ser>
        <c:ser>
          <c:idx val="4"/>
          <c:order val="4"/>
          <c:spPr>
            <a:ln>
              <a:noFill/>
            </a:ln>
          </c:spPr>
          <c:dPt>
            <c:idx val="0"/>
            <c:bubble3D val="0"/>
            <c:spPr>
              <a:gradFill>
                <a:gsLst>
                  <a:gs pos="43000">
                    <a:srgbClr val="8701D9"/>
                  </a:gs>
                  <a:gs pos="100000">
                    <a:srgbClr val="AD27FE"/>
                  </a:gs>
                </a:gsLst>
                <a:path path="circle">
                  <a:fillToRect t="100000" r="100000"/>
                </a:path>
              </a:gra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5-A5CE-3B42-8DA3-023000E4AFF6}"/>
              </c:ext>
            </c:extLst>
          </c:dPt>
          <c:dPt>
            <c:idx val="1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7-A5CE-3B42-8DA3-023000E4AFF6}"/>
              </c:ext>
            </c:extLst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9-A5CE-3B42-8DA3-023000E4AFF6}"/>
              </c:ext>
            </c:extLst>
          </c:dPt>
          <c:dPt>
            <c:idx val="3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B-A5CE-3B42-8DA3-023000E4AFF6}"/>
              </c:ext>
            </c:extLst>
          </c:dPt>
          <c:dPt>
            <c:idx val="4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D-A5CE-3B42-8DA3-023000E4AFF6}"/>
              </c:ext>
            </c:extLst>
          </c:dPt>
          <c:dPt>
            <c:idx val="5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F-A5CE-3B42-8DA3-023000E4AFF6}"/>
              </c:ext>
            </c:extLst>
          </c:dPt>
          <c:cat>
            <c:strRef>
              <c:f>Procesamiento!$AD$26:$AD$30</c:f>
              <c:strCache>
                <c:ptCount val="5"/>
                <c:pt idx="0">
                  <c:v>Inversiones</c:v>
                </c:pt>
                <c:pt idx="1">
                  <c:v>Dividendos</c:v>
                </c:pt>
                <c:pt idx="2">
                  <c:v>Intereses</c:v>
                </c:pt>
                <c:pt idx="3">
                  <c:v>Criptomonedas</c:v>
                </c:pt>
                <c:pt idx="4">
                  <c:v>Otros (Ingresos)</c:v>
                </c:pt>
              </c:strCache>
            </c:strRef>
          </c:cat>
          <c:val>
            <c:numRef>
              <c:f>Procesamiento!$AJ$26:$AJ$30</c:f>
              <c:numCache>
                <c:formatCode>0%</c:formatCode>
                <c:ptCount val="5"/>
                <c:pt idx="0">
                  <c:v>0.30563269956561989</c:v>
                </c:pt>
                <c:pt idx="1">
                  <c:v>0.14455600655130671</c:v>
                </c:pt>
                <c:pt idx="2">
                  <c:v>8.6733603930784026E-2</c:v>
                </c:pt>
                <c:pt idx="3">
                  <c:v>0.39436017944883572</c:v>
                </c:pt>
                <c:pt idx="4">
                  <c:v>6.8717510503453677E-2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0-A5CE-3B42-8DA3-023000E4AF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29"/>
      </c:doughnutChart>
    </c:plotArea>
    <c:legend>
      <c:legendPos val="b"/>
      <c:layout>
        <c:manualLayout>
          <c:xMode val="edge"/>
          <c:yMode val="edge"/>
          <c:x val="0.14092275157953849"/>
          <c:y val="0.88878443858467238"/>
          <c:w val="0.72955519671859048"/>
          <c:h val="7.1959448829861064E-2"/>
        </c:manualLayout>
      </c:layout>
      <c:overlay val="0"/>
      <c:txPr>
        <a:bodyPr/>
        <a:lstStyle/>
        <a:p>
          <a:pPr>
            <a:defRPr sz="800">
              <a:solidFill>
                <a:srgbClr val="BFCDE4"/>
              </a:solidFill>
            </a:defRPr>
          </a:pPr>
          <a:endParaRPr lang="es-ES"/>
        </a:p>
      </c:txPr>
    </c:legend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418133782443747"/>
          <c:y val="0.24851747975452654"/>
          <c:w val="0.78481332661566705"/>
          <c:h val="0.6707739410645539"/>
        </c:manualLayout>
      </c:layout>
      <c:scatterChart>
        <c:scatterStyle val="lineMarker"/>
        <c:varyColors val="0"/>
        <c:ser>
          <c:idx val="0"/>
          <c:order val="0"/>
          <c:tx>
            <c:v>Alquiler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0"/>
            <c:spPr>
              <a:solidFill>
                <a:srgbClr val="43ADA9">
                  <a:alpha val="30000"/>
                </a:srgbClr>
              </a:solidFill>
              <a:ln w="9525">
                <a:solidFill>
                  <a:srgbClr val="43ADA9"/>
                </a:solidFill>
              </a:ln>
              <a:effectLst/>
            </c:spPr>
          </c:marke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6360-D841-B153-62DF1A11A386}"/>
              </c:ext>
            </c:extLst>
          </c:dPt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Ref>
              <c:f>Procesamiento!$R$33</c:f>
              <c:numCache>
                <c:formatCode>_-[$€-2]\ * #,##0_-;\-[$€-2]\ * #,##0_-;_-[$€-2]\ * "-"??_-;_-@_-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360-D841-B153-62DF1A11A386}"/>
            </c:ext>
          </c:extLst>
        </c:ser>
        <c:ser>
          <c:idx val="1"/>
          <c:order val="1"/>
          <c:tx>
            <c:strRef>
              <c:f>Procesamiento!$Q$35</c:f>
              <c:strCache>
                <c:ptCount val="1"/>
                <c:pt idx="0">
                  <c:v>Ropa-Casa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0"/>
            <c:spPr>
              <a:solidFill>
                <a:srgbClr val="5EB2CD">
                  <a:alpha val="30000"/>
                </a:srgbClr>
              </a:solidFill>
              <a:ln w="9525">
                <a:solidFill>
                  <a:srgbClr val="5EB2CD"/>
                </a:solidFill>
              </a:ln>
              <a:effectLst/>
            </c:spPr>
          </c:marker>
          <c:xVal>
            <c:numLit>
              <c:formatCode>General</c:formatCode>
              <c:ptCount val="1"/>
              <c:pt idx="0">
                <c:v>2</c:v>
              </c:pt>
            </c:numLit>
          </c:xVal>
          <c:yVal>
            <c:numRef>
              <c:f>Procesamiento!$R$35</c:f>
              <c:numCache>
                <c:formatCode>_-[$€-2]\ * #,##0_-;\-[$€-2]\ * #,##0_-;_-[$€-2]\ * "-"??_-;_-@_-</c:formatCode>
                <c:ptCount val="1"/>
                <c:pt idx="0">
                  <c:v>4292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360-D841-B153-62DF1A11A386}"/>
            </c:ext>
          </c:extLst>
        </c:ser>
        <c:ser>
          <c:idx val="2"/>
          <c:order val="2"/>
          <c:tx>
            <c:strRef>
              <c:f>Procesamiento!$M$36</c:f>
              <c:strCache>
                <c:ptCount val="1"/>
                <c:pt idx="0">
                  <c:v>Comida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5"/>
            <c:spPr>
              <a:solidFill>
                <a:srgbClr val="AD27FE">
                  <a:alpha val="30000"/>
                </a:srgbClr>
              </a:solidFill>
              <a:ln w="9525">
                <a:solidFill>
                  <a:srgbClr val="AD27FE"/>
                </a:solidFill>
              </a:ln>
              <a:effectLst/>
            </c:spPr>
          </c:marker>
          <c:xVal>
            <c:numLit>
              <c:formatCode>General</c:formatCode>
              <c:ptCount val="1"/>
              <c:pt idx="0">
                <c:v>3</c:v>
              </c:pt>
            </c:numLit>
          </c:xVal>
          <c:yVal>
            <c:numRef>
              <c:f>Procesamiento!$R$34</c:f>
              <c:numCache>
                <c:formatCode>_-[$€-2]\ * #,##0_-;\-[$€-2]\ * #,##0_-;_-[$€-2]\ * "-"??_-;_-@_-</c:formatCode>
                <c:ptCount val="1"/>
                <c:pt idx="0">
                  <c:v>10404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360-D841-B153-62DF1A11A386}"/>
            </c:ext>
          </c:extLst>
        </c:ser>
        <c:ser>
          <c:idx val="6"/>
          <c:order val="3"/>
          <c:tx>
            <c:strRef>
              <c:f>Procesamiento!$Q$36</c:f>
              <c:strCache>
                <c:ptCount val="1"/>
                <c:pt idx="0">
                  <c:v>Otros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5"/>
            <c:spPr>
              <a:solidFill>
                <a:srgbClr val="FBF1BD">
                  <a:alpha val="30000"/>
                </a:srgbClr>
              </a:solidFill>
              <a:ln w="9525">
                <a:solidFill>
                  <a:srgbClr val="FBF1BD">
                    <a:alpha val="94000"/>
                  </a:srgbClr>
                </a:solidFill>
              </a:ln>
              <a:effectLst/>
            </c:spPr>
          </c:marker>
          <c:xVal>
            <c:numLit>
              <c:formatCode>General</c:formatCode>
              <c:ptCount val="1"/>
              <c:pt idx="0">
                <c:v>4</c:v>
              </c:pt>
            </c:numLit>
          </c:xVal>
          <c:yVal>
            <c:numRef>
              <c:f>Procesamiento!$R$36</c:f>
              <c:numCache>
                <c:formatCode>_-[$€-2]\ * #,##0_-;\-[$€-2]\ * #,##0_-;_-[$€-2]\ * "-"??_-;_-@_-</c:formatCode>
                <c:ptCount val="1"/>
                <c:pt idx="0">
                  <c:v>2309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360-D841-B153-62DF1A11A386}"/>
            </c:ext>
          </c:extLst>
        </c:ser>
        <c:ser>
          <c:idx val="3"/>
          <c:order val="4"/>
          <c:tx>
            <c:v>Alquiler2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43ADA9"/>
              </a:solidFill>
              <a:ln w="9525">
                <a:noFill/>
              </a:ln>
              <a:effectLst/>
            </c:spPr>
          </c:marker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Ref>
              <c:f>Procesamiento!$R$33</c:f>
              <c:numCache>
                <c:formatCode>_-[$€-2]\ * #,##0_-;\-[$€-2]\ * #,##0_-;_-[$€-2]\ * "-"??_-;_-@_-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360-D841-B153-62DF1A11A386}"/>
            </c:ext>
          </c:extLst>
        </c:ser>
        <c:ser>
          <c:idx val="4"/>
          <c:order val="5"/>
          <c:tx>
            <c:strRef>
              <c:f>Procesamiento!$Q$35</c:f>
              <c:strCache>
                <c:ptCount val="1"/>
                <c:pt idx="0">
                  <c:v>Ropa-Casa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9"/>
            <c:spPr>
              <a:solidFill>
                <a:srgbClr val="5EB2CD"/>
              </a:solidFill>
              <a:ln w="9525">
                <a:noFill/>
              </a:ln>
              <a:effectLst/>
            </c:spPr>
          </c:marker>
          <c:xVal>
            <c:numLit>
              <c:formatCode>General</c:formatCode>
              <c:ptCount val="1"/>
              <c:pt idx="0">
                <c:v>2</c:v>
              </c:pt>
            </c:numLit>
          </c:xVal>
          <c:yVal>
            <c:numRef>
              <c:f>Procesamiento!$R$35</c:f>
              <c:numCache>
                <c:formatCode>_-[$€-2]\ * #,##0_-;\-[$€-2]\ * #,##0_-;_-[$€-2]\ * "-"??_-;_-@_-</c:formatCode>
                <c:ptCount val="1"/>
                <c:pt idx="0">
                  <c:v>4292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360-D841-B153-62DF1A11A386}"/>
            </c:ext>
          </c:extLst>
        </c:ser>
        <c:ser>
          <c:idx val="5"/>
          <c:order val="6"/>
          <c:tx>
            <c:v>Comida2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AD27FE"/>
              </a:solidFill>
              <a:ln w="9525">
                <a:noFill/>
              </a:ln>
              <a:effectLst/>
            </c:spPr>
          </c:marker>
          <c:xVal>
            <c:numLit>
              <c:formatCode>General</c:formatCode>
              <c:ptCount val="1"/>
              <c:pt idx="0">
                <c:v>3</c:v>
              </c:pt>
            </c:numLit>
          </c:xVal>
          <c:yVal>
            <c:numRef>
              <c:f>Procesamiento!$R$34</c:f>
              <c:numCache>
                <c:formatCode>_-[$€-2]\ * #,##0_-;\-[$€-2]\ * #,##0_-;_-[$€-2]\ * "-"??_-;_-@_-</c:formatCode>
                <c:ptCount val="1"/>
                <c:pt idx="0">
                  <c:v>10404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360-D841-B153-62DF1A11A386}"/>
            </c:ext>
          </c:extLst>
        </c:ser>
        <c:ser>
          <c:idx val="7"/>
          <c:order val="7"/>
          <c:tx>
            <c:strRef>
              <c:f>Procesamiento!$Q$36</c:f>
              <c:strCache>
                <c:ptCount val="1"/>
                <c:pt idx="0">
                  <c:v>Otros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FBF1BD"/>
              </a:solidFill>
              <a:ln w="9525">
                <a:noFill/>
              </a:ln>
              <a:effectLst/>
            </c:spPr>
          </c:marker>
          <c:xVal>
            <c:numLit>
              <c:formatCode>General</c:formatCode>
              <c:ptCount val="1"/>
              <c:pt idx="0">
                <c:v>4</c:v>
              </c:pt>
            </c:numLit>
          </c:xVal>
          <c:yVal>
            <c:numRef>
              <c:f>Procesamiento!$R$36</c:f>
              <c:numCache>
                <c:formatCode>_-[$€-2]\ * #,##0_-;\-[$€-2]\ * #,##0_-;_-[$€-2]\ * "-"??_-;_-@_-</c:formatCode>
                <c:ptCount val="1"/>
                <c:pt idx="0">
                  <c:v>2309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6360-D841-B153-62DF1A11A3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8640815"/>
        <c:axId val="363615919"/>
      </c:scatterChart>
      <c:valAx>
        <c:axId val="210864081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63615919"/>
        <c:crosses val="autoZero"/>
        <c:crossBetween val="midCat"/>
      </c:valAx>
      <c:valAx>
        <c:axId val="363615919"/>
        <c:scaling>
          <c:orientation val="minMax"/>
        </c:scaling>
        <c:delete val="1"/>
        <c:axPos val="l"/>
        <c:numFmt formatCode="_-[$€-2]\ * #,##0_-;\-[$€-2]\ * #,##0_-;_-[$€-2]\ * &quot;-&quot;??_-;_-@_-" sourceLinked="1"/>
        <c:majorTickMark val="out"/>
        <c:minorTickMark val="none"/>
        <c:tickLblPos val="nextTo"/>
        <c:crossAx val="2108640815"/>
        <c:crosses val="autoZero"/>
        <c:crossBetween val="midCat"/>
      </c:valAx>
      <c:spPr>
        <a:noFill/>
      </c:spPr>
    </c:plotArea>
    <c:legend>
      <c:legendPos val="r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ayout>
        <c:manualLayout>
          <c:xMode val="edge"/>
          <c:yMode val="edge"/>
          <c:x val="0"/>
          <c:y val="0.60996757110943922"/>
          <c:w val="0.17328772766542452"/>
          <c:h val="0.39003266903564937"/>
        </c:manualLayout>
      </c:layout>
      <c:overlay val="0"/>
      <c:txPr>
        <a:bodyPr/>
        <a:lstStyle/>
        <a:p>
          <a:pPr>
            <a:defRPr sz="800">
              <a:solidFill>
                <a:srgbClr val="BFCDE4"/>
              </a:solidFill>
            </a:defRPr>
          </a:pPr>
          <a:endParaRPr lang="es-ES"/>
        </a:p>
      </c:txPr>
    </c:legend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754055821972699"/>
          <c:y val="0.1640645596640139"/>
          <c:w val="0.77993510684843681"/>
          <c:h val="0.63998383816361726"/>
        </c:manualLayout>
      </c:layout>
      <c:doughnutChart>
        <c:varyColors val="1"/>
        <c:ser>
          <c:idx val="0"/>
          <c:order val="0"/>
          <c:tx>
            <c:v>Meta Baja</c:v>
          </c:tx>
          <c:spPr>
            <a:ln>
              <a:noFill/>
            </a:ln>
          </c:spPr>
          <c:dPt>
            <c:idx val="0"/>
            <c:bubble3D val="0"/>
            <c:spPr>
              <a:gradFill>
                <a:gsLst>
                  <a:gs pos="1000">
                    <a:srgbClr val="F28F33"/>
                  </a:gs>
                  <a:gs pos="76000">
                    <a:srgbClr val="FE2827"/>
                  </a:gs>
                </a:gsLst>
                <a:path path="circle">
                  <a:fillToRect l="100000" t="100000"/>
                </a:path>
              </a:gra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73E-1C40-9E87-E12B0980E2B8}"/>
              </c:ext>
            </c:extLst>
          </c:dPt>
          <c:dPt>
            <c:idx val="1"/>
            <c:bubble3D val="0"/>
            <c:spPr>
              <a:solidFill>
                <a:srgbClr val="DABEF7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73E-1C40-9E87-E12B0980E2B8}"/>
              </c:ext>
            </c:extLst>
          </c:dPt>
          <c:dPt>
            <c:idx val="2"/>
            <c:bubble3D val="0"/>
            <c:spPr>
              <a:solidFill>
                <a:srgbClr val="DABEF7">
                  <a:alpha val="20000"/>
                </a:srgb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073E-1C40-9E87-E12B0980E2B8}"/>
              </c:ext>
            </c:extLst>
          </c:dPt>
          <c:dPt>
            <c:idx val="3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073E-1C40-9E87-E12B0980E2B8}"/>
              </c:ext>
            </c:extLst>
          </c:dPt>
          <c:val>
            <c:numRef>
              <c:f>Procesamiento!$AO$55:$AO$56</c:f>
              <c:numCache>
                <c:formatCode>0%</c:formatCode>
                <c:ptCount val="2"/>
                <c:pt idx="0">
                  <c:v>7.2998029053215327E-2</c:v>
                </c:pt>
                <c:pt idx="1">
                  <c:v>0.92700197094678471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73E-1C40-9E87-E12B0980E2B8}"/>
            </c:ext>
          </c:extLst>
        </c:ser>
        <c:ser>
          <c:idx val="1"/>
          <c:order val="1"/>
          <c:tx>
            <c:v>Meta Baja</c:v>
          </c:tx>
          <c:spPr>
            <a:ln>
              <a:noFill/>
            </a:ln>
          </c:spPr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073E-1C40-9E87-E12B0980E2B8}"/>
              </c:ext>
            </c:extLst>
          </c:dPt>
          <c:dPt>
            <c:idx val="1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073E-1C40-9E87-E12B0980E2B8}"/>
              </c:ext>
            </c:extLst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073E-1C40-9E87-E12B0980E2B8}"/>
              </c:ext>
            </c:extLst>
          </c:dPt>
          <c:dPt>
            <c:idx val="3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073E-1C40-9E87-E12B0980E2B8}"/>
              </c:ext>
            </c:extLst>
          </c:dPt>
          <c:val>
            <c:numRef>
              <c:f>Procesamiento!$AO$55:$AO$56</c:f>
              <c:numCache>
                <c:formatCode>0%</c:formatCode>
                <c:ptCount val="2"/>
                <c:pt idx="0">
                  <c:v>7.2998029053215327E-2</c:v>
                </c:pt>
                <c:pt idx="1">
                  <c:v>0.92700197094678471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073E-1C40-9E87-E12B0980E2B8}"/>
            </c:ext>
          </c:extLst>
        </c:ser>
        <c:ser>
          <c:idx val="2"/>
          <c:order val="2"/>
          <c:tx>
            <c:v>Meta Media</c:v>
          </c:tx>
          <c:spPr>
            <a:ln>
              <a:noFill/>
            </a:ln>
          </c:spPr>
          <c:dPt>
            <c:idx val="0"/>
            <c:bubble3D val="0"/>
            <c:spPr>
              <a:gradFill>
                <a:gsLst>
                  <a:gs pos="1000">
                    <a:srgbClr val="F28F33"/>
                  </a:gs>
                  <a:gs pos="76000">
                    <a:srgbClr val="FE2827"/>
                  </a:gs>
                </a:gsLst>
                <a:path path="circle">
                  <a:fillToRect l="100000" t="100000"/>
                </a:path>
              </a:gra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073E-1C40-9E87-E12B0980E2B8}"/>
              </c:ext>
            </c:extLst>
          </c:dPt>
          <c:dPt>
            <c:idx val="1"/>
            <c:bubble3D val="0"/>
            <c:spPr>
              <a:solidFill>
                <a:srgbClr val="DABEF7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073E-1C40-9E87-E12B0980E2B8}"/>
              </c:ext>
            </c:extLst>
          </c:dPt>
          <c:dPt>
            <c:idx val="2"/>
            <c:bubble3D val="0"/>
            <c:spPr>
              <a:solidFill>
                <a:srgbClr val="DABEF7">
                  <a:alpha val="20000"/>
                </a:srgb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073E-1C40-9E87-E12B0980E2B8}"/>
              </c:ext>
            </c:extLst>
          </c:dPt>
          <c:dPt>
            <c:idx val="3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073E-1C40-9E87-E12B0980E2B8}"/>
              </c:ext>
            </c:extLst>
          </c:dPt>
          <c:val>
            <c:numRef>
              <c:f>Procesamiento!$AP$55:$AP$56</c:f>
              <c:numCache>
                <c:formatCode>0%</c:formatCode>
                <c:ptCount val="2"/>
                <c:pt idx="0">
                  <c:v>3.6500000365000125E-2</c:v>
                </c:pt>
                <c:pt idx="1">
                  <c:v>0.96349999963499988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073E-1C40-9E87-E12B0980E2B8}"/>
            </c:ext>
          </c:extLst>
        </c:ser>
        <c:ser>
          <c:idx val="3"/>
          <c:order val="3"/>
          <c:tx>
            <c:v>Meta Media</c:v>
          </c:tx>
          <c:spPr>
            <a:noFill/>
            <a:ln>
              <a:noFill/>
            </a:ln>
          </c:spPr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C-073E-1C40-9E87-E12B0980E2B8}"/>
              </c:ext>
            </c:extLst>
          </c:dPt>
          <c:dPt>
            <c:idx val="1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073E-1C40-9E87-E12B0980E2B8}"/>
              </c:ext>
            </c:extLst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0-073E-1C40-9E87-E12B0980E2B8}"/>
              </c:ext>
            </c:extLst>
          </c:dPt>
          <c:dPt>
            <c:idx val="3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2-073E-1C40-9E87-E12B0980E2B8}"/>
              </c:ext>
            </c:extLst>
          </c:dPt>
          <c:val>
            <c:numRef>
              <c:f>Procesamiento!$AP$55:$AP$56</c:f>
              <c:numCache>
                <c:formatCode>0%</c:formatCode>
                <c:ptCount val="2"/>
                <c:pt idx="0">
                  <c:v>3.6500000365000125E-2</c:v>
                </c:pt>
                <c:pt idx="1">
                  <c:v>0.96349999963499988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073E-1C40-9E87-E12B0980E2B8}"/>
            </c:ext>
          </c:extLst>
        </c:ser>
        <c:ser>
          <c:idx val="4"/>
          <c:order val="4"/>
          <c:tx>
            <c:v>Meta Alta</c:v>
          </c:tx>
          <c:dPt>
            <c:idx val="0"/>
            <c:bubble3D val="0"/>
            <c:spPr>
              <a:gradFill>
                <a:gsLst>
                  <a:gs pos="1000">
                    <a:srgbClr val="F28F33"/>
                  </a:gs>
                  <a:gs pos="76000">
                    <a:srgbClr val="FE2827"/>
                  </a:gs>
                </a:gsLst>
                <a:path path="circle">
                  <a:fillToRect l="100000" t="100000"/>
                </a:path>
              </a:gradFill>
              <a:effectLst/>
            </c:spPr>
            <c:extLst>
              <c:ext xmlns:c16="http://schemas.microsoft.com/office/drawing/2014/chart" uri="{C3380CC4-5D6E-409C-BE32-E72D297353CC}">
                <c16:uniqueId val="{00000025-073E-1C40-9E87-E12B0980E2B8}"/>
              </c:ext>
            </c:extLst>
          </c:dPt>
          <c:dPt>
            <c:idx val="1"/>
            <c:bubble3D val="0"/>
            <c:spPr>
              <a:solidFill>
                <a:srgbClr val="DABEF7"/>
              </a:solidFill>
              <a:effectLst/>
            </c:spPr>
            <c:extLst>
              <c:ext xmlns:c16="http://schemas.microsoft.com/office/drawing/2014/chart" uri="{C3380CC4-5D6E-409C-BE32-E72D297353CC}">
                <c16:uniqueId val="{00000027-073E-1C40-9E87-E12B0980E2B8}"/>
              </c:ext>
            </c:extLst>
          </c:dPt>
          <c:dPt>
            <c:idx val="2"/>
            <c:bubble3D val="0"/>
            <c:spPr>
              <a:solidFill>
                <a:srgbClr val="DABEF7">
                  <a:alpha val="20000"/>
                </a:srgbClr>
              </a:solidFill>
              <a:effectLst/>
            </c:spPr>
            <c:extLst>
              <c:ext xmlns:c16="http://schemas.microsoft.com/office/drawing/2014/chart" uri="{C3380CC4-5D6E-409C-BE32-E72D297353CC}">
                <c16:uniqueId val="{00000029-073E-1C40-9E87-E12B0980E2B8}"/>
              </c:ext>
            </c:extLst>
          </c:dPt>
          <c:dPt>
            <c:idx val="3"/>
            <c:bubble3D val="0"/>
            <c:spPr>
              <a:noFill/>
              <a:effectLst/>
            </c:spPr>
            <c:extLst>
              <c:ext xmlns:c16="http://schemas.microsoft.com/office/drawing/2014/chart" uri="{C3380CC4-5D6E-409C-BE32-E72D297353CC}">
                <c16:uniqueId val="{0000002B-073E-1C40-9E87-E12B0980E2B8}"/>
              </c:ext>
            </c:extLst>
          </c:dPt>
          <c:val>
            <c:numRef>
              <c:f>Procesamiento!$AQ$55:$AQ$56</c:f>
              <c:numCache>
                <c:formatCode>0%</c:formatCode>
                <c:ptCount val="2"/>
                <c:pt idx="0">
                  <c:v>2.4333333576666637E-2</c:v>
                </c:pt>
                <c:pt idx="1">
                  <c:v>0.97566666642333333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073E-1C40-9E87-E12B0980E2B8}"/>
            </c:ext>
          </c:extLst>
        </c:ser>
        <c:ser>
          <c:idx val="5"/>
          <c:order val="5"/>
          <c:tx>
            <c:v>Meta Alta</c:v>
          </c:tx>
          <c:spPr>
            <a:noFill/>
          </c:spPr>
          <c:dPt>
            <c:idx val="0"/>
            <c:bubble3D val="0"/>
            <c:spPr>
              <a:noFill/>
              <a:effectLst/>
            </c:spPr>
            <c:extLst>
              <c:ext xmlns:c16="http://schemas.microsoft.com/office/drawing/2014/chart" uri="{C3380CC4-5D6E-409C-BE32-E72D297353CC}">
                <c16:uniqueId val="{0000002E-073E-1C40-9E87-E12B0980E2B8}"/>
              </c:ext>
            </c:extLst>
          </c:dPt>
          <c:dPt>
            <c:idx val="1"/>
            <c:bubble3D val="0"/>
            <c:spPr>
              <a:noFill/>
              <a:effectLst/>
            </c:spPr>
            <c:extLst>
              <c:ext xmlns:c16="http://schemas.microsoft.com/office/drawing/2014/chart" uri="{C3380CC4-5D6E-409C-BE32-E72D297353CC}">
                <c16:uniqueId val="{00000030-073E-1C40-9E87-E12B0980E2B8}"/>
              </c:ext>
            </c:extLst>
          </c:dPt>
          <c:dPt>
            <c:idx val="2"/>
            <c:bubble3D val="0"/>
            <c:spPr>
              <a:noFill/>
              <a:effectLst/>
            </c:spPr>
            <c:extLst>
              <c:ext xmlns:c16="http://schemas.microsoft.com/office/drawing/2014/chart" uri="{C3380CC4-5D6E-409C-BE32-E72D297353CC}">
                <c16:uniqueId val="{00000032-073E-1C40-9E87-E12B0980E2B8}"/>
              </c:ext>
            </c:extLst>
          </c:dPt>
          <c:dPt>
            <c:idx val="3"/>
            <c:bubble3D val="0"/>
            <c:spPr>
              <a:noFill/>
              <a:effectLst/>
            </c:spPr>
            <c:extLst>
              <c:ext xmlns:c16="http://schemas.microsoft.com/office/drawing/2014/chart" uri="{C3380CC4-5D6E-409C-BE32-E72D297353CC}">
                <c16:uniqueId val="{00000034-073E-1C40-9E87-E12B0980E2B8}"/>
              </c:ext>
            </c:extLst>
          </c:dPt>
          <c:val>
            <c:numRef>
              <c:f>Procesamiento!$AQ$55:$AQ$56</c:f>
              <c:numCache>
                <c:formatCode>0%</c:formatCode>
                <c:ptCount val="2"/>
                <c:pt idx="0">
                  <c:v>2.4333333576666637E-2</c:v>
                </c:pt>
                <c:pt idx="1">
                  <c:v>0.97566666642333333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073E-1C40-9E87-E12B0980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</c:plotArea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6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5.xml"/><Relationship Id="rId5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253511</xdr:colOff>
      <xdr:row>13</xdr:row>
      <xdr:rowOff>7083</xdr:rowOff>
    </xdr:from>
    <xdr:to>
      <xdr:col>18</xdr:col>
      <xdr:colOff>596411</xdr:colOff>
      <xdr:row>33</xdr:row>
      <xdr:rowOff>19083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05DD5A57-2F75-B449-BC4C-4A8D39E60E77}"/>
            </a:ext>
          </a:extLst>
        </xdr:cNvPr>
        <xdr:cNvSpPr/>
      </xdr:nvSpPr>
      <xdr:spPr>
        <a:xfrm>
          <a:off x="2715357" y="2039083"/>
          <a:ext cx="12652131" cy="3138154"/>
        </a:xfrm>
        <a:prstGeom prst="roundRect">
          <a:avLst>
            <a:gd name="adj" fmla="val 5589"/>
          </a:avLst>
        </a:prstGeom>
        <a:solidFill>
          <a:srgbClr val="24273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</xdr:col>
      <xdr:colOff>329711</xdr:colOff>
      <xdr:row>13</xdr:row>
      <xdr:rowOff>87086</xdr:rowOff>
    </xdr:from>
    <xdr:to>
      <xdr:col>15</xdr:col>
      <xdr:colOff>545611</xdr:colOff>
      <xdr:row>32</xdr:row>
      <xdr:rowOff>3989</xdr:rowOff>
    </xdr:to>
    <xdr:graphicFrame macro="">
      <xdr:nvGraphicFramePr>
        <xdr:cNvPr id="2" name="Chart 18">
          <a:extLst>
            <a:ext uri="{FF2B5EF4-FFF2-40B4-BE49-F238E27FC236}">
              <a16:creationId xmlns:a16="http://schemas.microsoft.com/office/drawing/2014/main" id="{5255CF82-E986-6A47-93B8-FCAABDBD5D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520211</xdr:colOff>
      <xdr:row>13</xdr:row>
      <xdr:rowOff>7083</xdr:rowOff>
    </xdr:from>
    <xdr:to>
      <xdr:col>18</xdr:col>
      <xdr:colOff>130998</xdr:colOff>
      <xdr:row>29</xdr:row>
      <xdr:rowOff>78136</xdr:rowOff>
    </xdr:to>
    <xdr:graphicFrame macro="">
      <xdr:nvGraphicFramePr>
        <xdr:cNvPr id="6" name="Chart 8">
          <a:extLst>
            <a:ext uri="{FF2B5EF4-FFF2-40B4-BE49-F238E27FC236}">
              <a16:creationId xmlns:a16="http://schemas.microsoft.com/office/drawing/2014/main" id="{F9823642-9040-E349-84AD-5BA6BE76CF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705787</xdr:colOff>
      <xdr:row>28</xdr:row>
      <xdr:rowOff>41118</xdr:rowOff>
    </xdr:from>
    <xdr:to>
      <xdr:col>17</xdr:col>
      <xdr:colOff>741725</xdr:colOff>
      <xdr:row>32</xdr:row>
      <xdr:rowOff>24384</xdr:rowOff>
    </xdr:to>
    <xdr:sp macro="" textlink="Procesamiento!W16">
      <xdr:nvSpPr>
        <xdr:cNvPr id="7" name="TextBox 9">
          <a:extLst>
            <a:ext uri="{FF2B5EF4-FFF2-40B4-BE49-F238E27FC236}">
              <a16:creationId xmlns:a16="http://schemas.microsoft.com/office/drawing/2014/main" id="{7D54509F-87F0-4048-8C51-008CB802AD66}"/>
            </a:ext>
          </a:extLst>
        </xdr:cNvPr>
        <xdr:cNvSpPr txBox="1"/>
      </xdr:nvSpPr>
      <xdr:spPr>
        <a:xfrm>
          <a:off x="13141204" y="4486118"/>
          <a:ext cx="1693993" cy="6182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24FA2329-8B69-744B-B87F-D79F518B3E35}" type="TxLink">
            <a:rPr lang="en-US" sz="1800" b="0" i="0" u="none" strike="noStrike">
              <a:solidFill>
                <a:srgbClr val="BECDE5"/>
              </a:solidFill>
              <a:latin typeface="Verdana"/>
              <a:ea typeface="Verdana"/>
              <a:cs typeface="Verdana"/>
            </a:rPr>
            <a:t> € 38.118 </a:t>
          </a:fld>
          <a:endParaRPr lang="ru-RU" sz="1800">
            <a:solidFill>
              <a:srgbClr val="BECDE5"/>
            </a:solidFill>
          </a:endParaRPr>
        </a:p>
      </xdr:txBody>
    </xdr:sp>
    <xdr:clientData/>
  </xdr:twoCellAnchor>
  <xdr:twoCellAnchor>
    <xdr:from>
      <xdr:col>19</xdr:col>
      <xdr:colOff>42740</xdr:colOff>
      <xdr:row>35</xdr:row>
      <xdr:rowOff>35413</xdr:rowOff>
    </xdr:from>
    <xdr:to>
      <xdr:col>23</xdr:col>
      <xdr:colOff>761999</xdr:colOff>
      <xdr:row>60</xdr:row>
      <xdr:rowOff>105832</xdr:rowOff>
    </xdr:to>
    <xdr:sp macro="" textlink="">
      <xdr:nvSpPr>
        <xdr:cNvPr id="8" name="Rectangle: Rounded Corners 6">
          <a:extLst>
            <a:ext uri="{FF2B5EF4-FFF2-40B4-BE49-F238E27FC236}">
              <a16:creationId xmlns:a16="http://schemas.microsoft.com/office/drawing/2014/main" id="{7CE74384-5080-B74A-8EE1-08BE33C79F23}"/>
            </a:ext>
          </a:extLst>
        </xdr:cNvPr>
        <xdr:cNvSpPr/>
      </xdr:nvSpPr>
      <xdr:spPr>
        <a:xfrm>
          <a:off x="15794268" y="5591663"/>
          <a:ext cx="4035370" cy="4039169"/>
        </a:xfrm>
        <a:prstGeom prst="roundRect">
          <a:avLst>
            <a:gd name="adj" fmla="val 5589"/>
          </a:avLst>
        </a:prstGeom>
        <a:solidFill>
          <a:srgbClr val="24273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19</xdr:col>
      <xdr:colOff>438075</xdr:colOff>
      <xdr:row>40</xdr:row>
      <xdr:rowOff>54063</xdr:rowOff>
    </xdr:from>
    <xdr:to>
      <xdr:col>19</xdr:col>
      <xdr:colOff>806940</xdr:colOff>
      <xdr:row>56</xdr:row>
      <xdr:rowOff>122088</xdr:rowOff>
    </xdr:to>
    <xdr:grpSp>
      <xdr:nvGrpSpPr>
        <xdr:cNvPr id="9" name="Group 94">
          <a:extLst>
            <a:ext uri="{FF2B5EF4-FFF2-40B4-BE49-F238E27FC236}">
              <a16:creationId xmlns:a16="http://schemas.microsoft.com/office/drawing/2014/main" id="{36E96839-15B7-BE4F-84B4-31289B3DD922}"/>
            </a:ext>
          </a:extLst>
        </xdr:cNvPr>
        <xdr:cNvGrpSpPr/>
      </xdr:nvGrpSpPr>
      <xdr:grpSpPr>
        <a:xfrm>
          <a:off x="16203008" y="6827396"/>
          <a:ext cx="368865" cy="2777359"/>
          <a:chOff x="13411201" y="6011471"/>
          <a:chExt cx="367121" cy="2477886"/>
        </a:xfrm>
      </xdr:grpSpPr>
      <xdr:sp macro="" textlink="">
        <xdr:nvSpPr>
          <xdr:cNvPr id="10" name="Rectangle: Rounded Corners 84">
            <a:extLst>
              <a:ext uri="{FF2B5EF4-FFF2-40B4-BE49-F238E27FC236}">
                <a16:creationId xmlns:a16="http://schemas.microsoft.com/office/drawing/2014/main" id="{1664FE57-C496-E379-0FA3-998B3EE0E2A5}"/>
              </a:ext>
            </a:extLst>
          </xdr:cNvPr>
          <xdr:cNvSpPr/>
        </xdr:nvSpPr>
        <xdr:spPr>
          <a:xfrm>
            <a:off x="13411201" y="6011471"/>
            <a:ext cx="360000" cy="371526"/>
          </a:xfrm>
          <a:prstGeom prst="roundRect">
            <a:avLst/>
          </a:prstGeom>
          <a:gradFill>
            <a:gsLst>
              <a:gs pos="7000">
                <a:srgbClr val="F28F33"/>
              </a:gs>
              <a:gs pos="72000">
                <a:srgbClr val="FE2827"/>
              </a:gs>
            </a:gsLst>
            <a:lin ang="0" scaled="0"/>
          </a:gra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11" name="Rectangle: Rounded Corners 85">
            <a:extLst>
              <a:ext uri="{FF2B5EF4-FFF2-40B4-BE49-F238E27FC236}">
                <a16:creationId xmlns:a16="http://schemas.microsoft.com/office/drawing/2014/main" id="{7315A7AF-AED1-BCBC-1E86-087A90C5E149}"/>
              </a:ext>
            </a:extLst>
          </xdr:cNvPr>
          <xdr:cNvSpPr/>
        </xdr:nvSpPr>
        <xdr:spPr>
          <a:xfrm>
            <a:off x="13411201" y="6540389"/>
            <a:ext cx="360000" cy="371525"/>
          </a:xfrm>
          <a:prstGeom prst="roundRect">
            <a:avLst/>
          </a:prstGeom>
          <a:gradFill>
            <a:gsLst>
              <a:gs pos="7000">
                <a:srgbClr val="F28F33"/>
              </a:gs>
              <a:gs pos="94000">
                <a:srgbClr val="AD27FE"/>
              </a:gs>
              <a:gs pos="54000">
                <a:srgbClr val="FE2827"/>
              </a:gs>
            </a:gsLst>
            <a:lin ang="0" scaled="0"/>
          </a:gra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12" name="Rectangle: Rounded Corners 86">
            <a:extLst>
              <a:ext uri="{FF2B5EF4-FFF2-40B4-BE49-F238E27FC236}">
                <a16:creationId xmlns:a16="http://schemas.microsoft.com/office/drawing/2014/main" id="{9221C31B-EEC1-29F7-8F32-E65F38D78030}"/>
              </a:ext>
            </a:extLst>
          </xdr:cNvPr>
          <xdr:cNvSpPr/>
        </xdr:nvSpPr>
        <xdr:spPr>
          <a:xfrm>
            <a:off x="13411201" y="7069306"/>
            <a:ext cx="360000" cy="371527"/>
          </a:xfrm>
          <a:prstGeom prst="roundRect">
            <a:avLst/>
          </a:prstGeom>
          <a:gradFill>
            <a:gsLst>
              <a:gs pos="86000">
                <a:srgbClr val="F28F33"/>
              </a:gs>
              <a:gs pos="21000">
                <a:srgbClr val="AD27FE"/>
              </a:gs>
            </a:gsLst>
            <a:lin ang="10800000" scaled="0"/>
          </a:gra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13" name="Rectangle: Rounded Corners 87">
            <a:extLst>
              <a:ext uri="{FF2B5EF4-FFF2-40B4-BE49-F238E27FC236}">
                <a16:creationId xmlns:a16="http://schemas.microsoft.com/office/drawing/2014/main" id="{D8442749-A26A-DDCE-C14D-79B5044A0DF3}"/>
              </a:ext>
            </a:extLst>
          </xdr:cNvPr>
          <xdr:cNvSpPr/>
        </xdr:nvSpPr>
        <xdr:spPr>
          <a:xfrm>
            <a:off x="13411201" y="7598225"/>
            <a:ext cx="360000" cy="371526"/>
          </a:xfrm>
          <a:prstGeom prst="roundRect">
            <a:avLst/>
          </a:prstGeom>
          <a:gradFill>
            <a:gsLst>
              <a:gs pos="81000">
                <a:srgbClr val="AD27FE"/>
              </a:gs>
              <a:gs pos="7000">
                <a:srgbClr val="FE2827"/>
              </a:gs>
            </a:gsLst>
            <a:lin ang="0" scaled="0"/>
          </a:gra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15" name="Rectangle: Rounded Corners 89">
            <a:extLst>
              <a:ext uri="{FF2B5EF4-FFF2-40B4-BE49-F238E27FC236}">
                <a16:creationId xmlns:a16="http://schemas.microsoft.com/office/drawing/2014/main" id="{D8F05A82-ACE1-F5EE-8F2B-98CC9616EA2F}"/>
              </a:ext>
            </a:extLst>
          </xdr:cNvPr>
          <xdr:cNvSpPr/>
        </xdr:nvSpPr>
        <xdr:spPr>
          <a:xfrm>
            <a:off x="13418322" y="8117831"/>
            <a:ext cx="360000" cy="371526"/>
          </a:xfrm>
          <a:prstGeom prst="roundRect">
            <a:avLst/>
          </a:prstGeom>
          <a:gradFill flip="none" rotWithShape="1">
            <a:gsLst>
              <a:gs pos="43000">
                <a:srgbClr val="8701D9"/>
              </a:gs>
              <a:gs pos="100000">
                <a:srgbClr val="AD27FE"/>
              </a:gs>
            </a:gsLst>
            <a:lin ang="10800000" scaled="0"/>
            <a:tileRect/>
          </a:gra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16" name="Freeform: Shape 78">
            <a:extLst>
              <a:ext uri="{FF2B5EF4-FFF2-40B4-BE49-F238E27FC236}">
                <a16:creationId xmlns:a16="http://schemas.microsoft.com/office/drawing/2014/main" id="{A7F3DEC4-07DB-039F-AA13-E95E995811C0}"/>
              </a:ext>
            </a:extLst>
          </xdr:cNvPr>
          <xdr:cNvSpPr/>
        </xdr:nvSpPr>
        <xdr:spPr>
          <a:xfrm>
            <a:off x="13464987" y="6591390"/>
            <a:ext cx="252000" cy="250591"/>
          </a:xfrm>
          <a:custGeom>
            <a:avLst/>
            <a:gdLst>
              <a:gd name="connsiteX0" fmla="*/ 478368 w 2434877"/>
              <a:gd name="connsiteY0" fmla="*/ 1660447 h 2669419"/>
              <a:gd name="connsiteX1" fmla="*/ 478368 w 2434877"/>
              <a:gd name="connsiteY1" fmla="*/ 2669419 h 2669419"/>
              <a:gd name="connsiteX2" fmla="*/ 4662 w 2434877"/>
              <a:gd name="connsiteY2" fmla="*/ 2669419 h 2669419"/>
              <a:gd name="connsiteX3" fmla="*/ 14134 w 2434877"/>
              <a:gd name="connsiteY3" fmla="*/ 2124668 h 2669419"/>
              <a:gd name="connsiteX4" fmla="*/ 805273 w 2434877"/>
              <a:gd name="connsiteY4" fmla="*/ 1333554 h 2669419"/>
              <a:gd name="connsiteX5" fmla="*/ 1072919 w 2434877"/>
              <a:gd name="connsiteY5" fmla="*/ 1601215 h 2669419"/>
              <a:gd name="connsiteX6" fmla="*/ 1072919 w 2434877"/>
              <a:gd name="connsiteY6" fmla="*/ 2664691 h 2669419"/>
              <a:gd name="connsiteX7" fmla="*/ 606315 w 2434877"/>
              <a:gd name="connsiteY7" fmla="*/ 2669407 h 2669419"/>
              <a:gd name="connsiteX8" fmla="*/ 606315 w 2434877"/>
              <a:gd name="connsiteY8" fmla="*/ 1532527 h 2669419"/>
              <a:gd name="connsiteX9" fmla="*/ 1681683 w 2434877"/>
              <a:gd name="connsiteY9" fmla="*/ 1139327 h 2669419"/>
              <a:gd name="connsiteX10" fmla="*/ 1681683 w 2434877"/>
              <a:gd name="connsiteY10" fmla="*/ 2669400 h 2669419"/>
              <a:gd name="connsiteX11" fmla="*/ 1217448 w 2434877"/>
              <a:gd name="connsiteY11" fmla="*/ 2659932 h 2669419"/>
              <a:gd name="connsiteX12" fmla="*/ 1217448 w 2434877"/>
              <a:gd name="connsiteY12" fmla="*/ 1603584 h 2669419"/>
              <a:gd name="connsiteX13" fmla="*/ 2288060 w 2434877"/>
              <a:gd name="connsiteY13" fmla="*/ 528130 h 2669419"/>
              <a:gd name="connsiteX14" fmla="*/ 2288060 w 2434877"/>
              <a:gd name="connsiteY14" fmla="*/ 2659908 h 2669419"/>
              <a:gd name="connsiteX15" fmla="*/ 1814372 w 2434877"/>
              <a:gd name="connsiteY15" fmla="*/ 2664660 h 2669419"/>
              <a:gd name="connsiteX16" fmla="*/ 1814372 w 2434877"/>
              <a:gd name="connsiteY16" fmla="*/ 1001818 h 2669419"/>
              <a:gd name="connsiteX17" fmla="*/ 1987216 w 2434877"/>
              <a:gd name="connsiteY17" fmla="*/ 0 h 2669419"/>
              <a:gd name="connsiteX18" fmla="*/ 2434877 w 2434877"/>
              <a:gd name="connsiteY18" fmla="*/ 0 h 2669419"/>
              <a:gd name="connsiteX19" fmla="*/ 2434877 w 2434877"/>
              <a:gd name="connsiteY19" fmla="*/ 461881 h 2669419"/>
              <a:gd name="connsiteX20" fmla="*/ 2323528 w 2434877"/>
              <a:gd name="connsiteY20" fmla="*/ 350532 h 2669419"/>
              <a:gd name="connsiteX21" fmla="*/ 1141637 w 2434877"/>
              <a:gd name="connsiteY21" fmla="*/ 1532450 h 2669419"/>
              <a:gd name="connsiteX22" fmla="*/ 817147 w 2434877"/>
              <a:gd name="connsiteY22" fmla="*/ 1207945 h 2669419"/>
              <a:gd name="connsiteX23" fmla="*/ 0 w 2434877"/>
              <a:gd name="connsiteY23" fmla="*/ 2001422 h 2669419"/>
              <a:gd name="connsiteX24" fmla="*/ 0 w 2434877"/>
              <a:gd name="connsiteY24" fmla="*/ 1532450 h 2669419"/>
              <a:gd name="connsiteX25" fmla="*/ 805303 w 2434877"/>
              <a:gd name="connsiteY25" fmla="*/ 727129 h 2669419"/>
              <a:gd name="connsiteX26" fmla="*/ 1146374 w 2434877"/>
              <a:gd name="connsiteY26" fmla="*/ 1068193 h 2669419"/>
              <a:gd name="connsiteX27" fmla="*/ 2100904 w 2434877"/>
              <a:gd name="connsiteY27" fmla="*/ 113688 h 266941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</a:cxnLst>
            <a:rect l="l" t="t" r="r" b="b"/>
            <a:pathLst>
              <a:path w="2434877" h="2669419">
                <a:moveTo>
                  <a:pt x="478368" y="1660447"/>
                </a:moveTo>
                <a:lnTo>
                  <a:pt x="478368" y="2669419"/>
                </a:lnTo>
                <a:lnTo>
                  <a:pt x="4662" y="2669419"/>
                </a:lnTo>
                <a:lnTo>
                  <a:pt x="14134" y="2124668"/>
                </a:lnTo>
                <a:close/>
                <a:moveTo>
                  <a:pt x="805273" y="1333554"/>
                </a:moveTo>
                <a:lnTo>
                  <a:pt x="1072919" y="1601215"/>
                </a:lnTo>
                <a:lnTo>
                  <a:pt x="1072919" y="2664691"/>
                </a:lnTo>
                <a:lnTo>
                  <a:pt x="606315" y="2669407"/>
                </a:lnTo>
                <a:lnTo>
                  <a:pt x="606315" y="1532527"/>
                </a:lnTo>
                <a:close/>
                <a:moveTo>
                  <a:pt x="1681683" y="1139327"/>
                </a:moveTo>
                <a:lnTo>
                  <a:pt x="1681683" y="2669400"/>
                </a:lnTo>
                <a:lnTo>
                  <a:pt x="1217448" y="2659932"/>
                </a:lnTo>
                <a:lnTo>
                  <a:pt x="1217448" y="1603584"/>
                </a:lnTo>
                <a:close/>
                <a:moveTo>
                  <a:pt x="2288060" y="528130"/>
                </a:moveTo>
                <a:lnTo>
                  <a:pt x="2288060" y="2659908"/>
                </a:lnTo>
                <a:lnTo>
                  <a:pt x="1814372" y="2664660"/>
                </a:lnTo>
                <a:lnTo>
                  <a:pt x="1814372" y="1001818"/>
                </a:lnTo>
                <a:close/>
                <a:moveTo>
                  <a:pt x="1987216" y="0"/>
                </a:moveTo>
                <a:lnTo>
                  <a:pt x="2434877" y="0"/>
                </a:lnTo>
                <a:lnTo>
                  <a:pt x="2434877" y="461881"/>
                </a:lnTo>
                <a:lnTo>
                  <a:pt x="2323528" y="350532"/>
                </a:lnTo>
                <a:lnTo>
                  <a:pt x="1141637" y="1532450"/>
                </a:lnTo>
                <a:lnTo>
                  <a:pt x="817147" y="1207945"/>
                </a:lnTo>
                <a:lnTo>
                  <a:pt x="0" y="2001422"/>
                </a:lnTo>
                <a:lnTo>
                  <a:pt x="0" y="1532450"/>
                </a:lnTo>
                <a:lnTo>
                  <a:pt x="805303" y="727129"/>
                </a:lnTo>
                <a:lnTo>
                  <a:pt x="1146374" y="1068193"/>
                </a:lnTo>
                <a:lnTo>
                  <a:pt x="2100904" y="113688"/>
                </a:lnTo>
                <a:close/>
              </a:path>
            </a:pathLst>
          </a:custGeom>
          <a:solidFill>
            <a:schemeClr val="bg1"/>
          </a:solidFill>
          <a:ln w="6350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ru-RU"/>
          </a:p>
        </xdr:txBody>
      </xdr:sp>
      <xdr:sp macro="" textlink="">
        <xdr:nvSpPr>
          <xdr:cNvPr id="17" name="Freeform: Shape 79">
            <a:extLst>
              <a:ext uri="{FF2B5EF4-FFF2-40B4-BE49-F238E27FC236}">
                <a16:creationId xmlns:a16="http://schemas.microsoft.com/office/drawing/2014/main" id="{B511F7A0-0CD9-D1BE-22E6-962FF54A0100}"/>
              </a:ext>
            </a:extLst>
          </xdr:cNvPr>
          <xdr:cNvSpPr/>
        </xdr:nvSpPr>
        <xdr:spPr>
          <a:xfrm>
            <a:off x="13482987" y="6054375"/>
            <a:ext cx="216000" cy="259940"/>
          </a:xfrm>
          <a:custGeom>
            <a:avLst/>
            <a:gdLst>
              <a:gd name="connsiteX0" fmla="*/ 1038471 w 1997598"/>
              <a:gd name="connsiteY0" fmla="*/ 1798798 h 2622542"/>
              <a:gd name="connsiteX1" fmla="*/ 1083642 w 1997598"/>
              <a:gd name="connsiteY1" fmla="*/ 1825060 h 2622542"/>
              <a:gd name="connsiteX2" fmla="*/ 1097649 w 1997598"/>
              <a:gd name="connsiteY2" fmla="*/ 1865328 h 2622542"/>
              <a:gd name="connsiteX3" fmla="*/ 1081191 w 1997598"/>
              <a:gd name="connsiteY3" fmla="*/ 1911202 h 2622542"/>
              <a:gd name="connsiteX4" fmla="*/ 1038471 w 1997598"/>
              <a:gd name="connsiteY4" fmla="*/ 1935364 h 2622542"/>
              <a:gd name="connsiteX5" fmla="*/ 987696 w 1997598"/>
              <a:gd name="connsiteY5" fmla="*/ 1562783 h 2622542"/>
              <a:gd name="connsiteX6" fmla="*/ 987696 w 1997598"/>
              <a:gd name="connsiteY6" fmla="*/ 1683942 h 2622542"/>
              <a:gd name="connsiteX7" fmla="*/ 953730 w 1997598"/>
              <a:gd name="connsiteY7" fmla="*/ 1658378 h 2622542"/>
              <a:gd name="connsiteX8" fmla="*/ 942524 w 1997598"/>
              <a:gd name="connsiteY8" fmla="*/ 1623713 h 2622542"/>
              <a:gd name="connsiteX9" fmla="*/ 954780 w 1997598"/>
              <a:gd name="connsiteY9" fmla="*/ 1586593 h 2622542"/>
              <a:gd name="connsiteX10" fmla="*/ 987696 w 1997598"/>
              <a:gd name="connsiteY10" fmla="*/ 1562783 h 2622542"/>
              <a:gd name="connsiteX11" fmla="*/ 987696 w 1997598"/>
              <a:gd name="connsiteY11" fmla="*/ 1451780 h 2622542"/>
              <a:gd name="connsiteX12" fmla="*/ 987696 w 1997598"/>
              <a:gd name="connsiteY12" fmla="*/ 1486445 h 2622542"/>
              <a:gd name="connsiteX13" fmla="*/ 891050 w 1997598"/>
              <a:gd name="connsiteY13" fmla="*/ 1531616 h 2622542"/>
              <a:gd name="connsiteX14" fmla="*/ 854984 w 1997598"/>
              <a:gd name="connsiteY14" fmla="*/ 1627914 h 2622542"/>
              <a:gd name="connsiteX15" fmla="*/ 886849 w 1997598"/>
              <a:gd name="connsiteY15" fmla="*/ 1724560 h 2622542"/>
              <a:gd name="connsiteX16" fmla="*/ 987696 w 1997598"/>
              <a:gd name="connsiteY16" fmla="*/ 1783738 h 2622542"/>
              <a:gd name="connsiteX17" fmla="*/ 987696 w 1997598"/>
              <a:gd name="connsiteY17" fmla="*/ 1930460 h 2622542"/>
              <a:gd name="connsiteX18" fmla="*/ 953379 w 1997598"/>
              <a:gd name="connsiteY18" fmla="*/ 1901047 h 2622542"/>
              <a:gd name="connsiteX19" fmla="*/ 932368 w 1997598"/>
              <a:gd name="connsiteY19" fmla="*/ 1852725 h 2622542"/>
              <a:gd name="connsiteX20" fmla="*/ 840974 w 1997598"/>
              <a:gd name="connsiteY20" fmla="*/ 1862529 h 2622542"/>
              <a:gd name="connsiteX21" fmla="*/ 889297 w 1997598"/>
              <a:gd name="connsiteY21" fmla="*/ 1969329 h 2622542"/>
              <a:gd name="connsiteX22" fmla="*/ 987696 w 1997598"/>
              <a:gd name="connsiteY22" fmla="*/ 2014502 h 2622542"/>
              <a:gd name="connsiteX23" fmla="*/ 987696 w 1997598"/>
              <a:gd name="connsiteY23" fmla="*/ 2078232 h 2622542"/>
              <a:gd name="connsiteX24" fmla="*/ 1038471 w 1997598"/>
              <a:gd name="connsiteY24" fmla="*/ 2078232 h 2622542"/>
              <a:gd name="connsiteX25" fmla="*/ 1038471 w 1997598"/>
              <a:gd name="connsiteY25" fmla="*/ 2012749 h 2622542"/>
              <a:gd name="connsiteX26" fmla="*/ 1144921 w 1997598"/>
              <a:gd name="connsiteY26" fmla="*/ 1959525 h 2622542"/>
              <a:gd name="connsiteX27" fmla="*/ 1183440 w 1997598"/>
              <a:gd name="connsiteY27" fmla="*/ 1852725 h 2622542"/>
              <a:gd name="connsiteX28" fmla="*/ 1152976 w 1997598"/>
              <a:gd name="connsiteY28" fmla="*/ 1759928 h 2622542"/>
              <a:gd name="connsiteX29" fmla="*/ 1038471 w 1997598"/>
              <a:gd name="connsiteY29" fmla="*/ 1700750 h 2622542"/>
              <a:gd name="connsiteX30" fmla="*/ 1038471 w 1997598"/>
              <a:gd name="connsiteY30" fmla="*/ 1563833 h 2622542"/>
              <a:gd name="connsiteX31" fmla="*/ 1080492 w 1997598"/>
              <a:gd name="connsiteY31" fmla="*/ 1619859 h 2622542"/>
              <a:gd name="connsiteX32" fmla="*/ 1169083 w 1997598"/>
              <a:gd name="connsiteY32" fmla="*/ 1608306 h 2622542"/>
              <a:gd name="connsiteX33" fmla="*/ 1127065 w 1997598"/>
              <a:gd name="connsiteY33" fmla="*/ 1524616 h 2622542"/>
              <a:gd name="connsiteX34" fmla="*/ 1038471 w 1997598"/>
              <a:gd name="connsiteY34" fmla="*/ 1486445 h 2622542"/>
              <a:gd name="connsiteX35" fmla="*/ 1038471 w 1997598"/>
              <a:gd name="connsiteY35" fmla="*/ 1451780 h 2622542"/>
              <a:gd name="connsiteX36" fmla="*/ 1018529 w 1997598"/>
              <a:gd name="connsiteY36" fmla="*/ 1275937 h 2622542"/>
              <a:gd name="connsiteX37" fmla="*/ 1488375 w 1997598"/>
              <a:gd name="connsiteY37" fmla="*/ 1745783 h 2622542"/>
              <a:gd name="connsiteX38" fmla="*/ 1018529 w 1997598"/>
              <a:gd name="connsiteY38" fmla="*/ 2215629 h 2622542"/>
              <a:gd name="connsiteX39" fmla="*/ 548683 w 1997598"/>
              <a:gd name="connsiteY39" fmla="*/ 1745783 h 2622542"/>
              <a:gd name="connsiteX40" fmla="*/ 1018529 w 1997598"/>
              <a:gd name="connsiteY40" fmla="*/ 1275937 h 2622542"/>
              <a:gd name="connsiteX41" fmla="*/ 1018529 w 1997598"/>
              <a:gd name="connsiteY41" fmla="*/ 1183712 h 2622542"/>
              <a:gd name="connsiteX42" fmla="*/ 456458 w 1997598"/>
              <a:gd name="connsiteY42" fmla="*/ 1745783 h 2622542"/>
              <a:gd name="connsiteX43" fmla="*/ 1018529 w 1997598"/>
              <a:gd name="connsiteY43" fmla="*/ 2307854 h 2622542"/>
              <a:gd name="connsiteX44" fmla="*/ 1580600 w 1997598"/>
              <a:gd name="connsiteY44" fmla="*/ 1745783 h 2622542"/>
              <a:gd name="connsiteX45" fmla="*/ 1018529 w 1997598"/>
              <a:gd name="connsiteY45" fmla="*/ 1183712 h 2622542"/>
              <a:gd name="connsiteX46" fmla="*/ 664325 w 1997598"/>
              <a:gd name="connsiteY46" fmla="*/ 707629 h 2622542"/>
              <a:gd name="connsiteX47" fmla="*/ 1314151 w 1997598"/>
              <a:gd name="connsiteY47" fmla="*/ 707629 h 2622542"/>
              <a:gd name="connsiteX48" fmla="*/ 1997478 w 1997598"/>
              <a:gd name="connsiteY48" fmla="*/ 1799581 h 2622542"/>
              <a:gd name="connsiteX49" fmla="*/ 1568718 w 1997598"/>
              <a:gd name="connsiteY49" fmla="*/ 2622542 h 2622542"/>
              <a:gd name="connsiteX50" fmla="*/ 429850 w 1997598"/>
              <a:gd name="connsiteY50" fmla="*/ 2615846 h 2622542"/>
              <a:gd name="connsiteX51" fmla="*/ 1100 w 1997598"/>
              <a:gd name="connsiteY51" fmla="*/ 1792886 h 2622542"/>
              <a:gd name="connsiteX52" fmla="*/ 664325 w 1997598"/>
              <a:gd name="connsiteY52" fmla="*/ 707629 h 2622542"/>
              <a:gd name="connsiteX53" fmla="*/ 986902 w 1997598"/>
              <a:gd name="connsiteY53" fmla="*/ 180 h 2622542"/>
              <a:gd name="connsiteX54" fmla="*/ 1253856 w 1997598"/>
              <a:gd name="connsiteY54" fmla="*/ 231858 h 2622542"/>
              <a:gd name="connsiteX55" fmla="*/ 1602233 w 1997598"/>
              <a:gd name="connsiteY55" fmla="*/ 211770 h 2622542"/>
              <a:gd name="connsiteX56" fmla="*/ 1307453 w 1997598"/>
              <a:gd name="connsiteY56" fmla="*/ 647228 h 2622542"/>
              <a:gd name="connsiteX57" fmla="*/ 1253841 w 1997598"/>
              <a:gd name="connsiteY57" fmla="*/ 646050 h 2622542"/>
              <a:gd name="connsiteX58" fmla="*/ 1307042 w 1997598"/>
              <a:gd name="connsiteY58" fmla="*/ 424909 h 2622542"/>
              <a:gd name="connsiteX59" fmla="*/ 1275900 w 1997598"/>
              <a:gd name="connsiteY59" fmla="*/ 369830 h 2622542"/>
              <a:gd name="connsiteX60" fmla="*/ 1275900 w 1997598"/>
              <a:gd name="connsiteY60" fmla="*/ 369830 h 2622542"/>
              <a:gd name="connsiteX61" fmla="*/ 1224136 w 1997598"/>
              <a:gd name="connsiteY61" fmla="*/ 400473 h 2622542"/>
              <a:gd name="connsiteX62" fmla="*/ 1165526 w 1997598"/>
              <a:gd name="connsiteY62" fmla="*/ 644109 h 2622542"/>
              <a:gd name="connsiteX63" fmla="*/ 1041982 w 1997598"/>
              <a:gd name="connsiteY63" fmla="*/ 641396 h 2622542"/>
              <a:gd name="connsiteX64" fmla="*/ 1041017 w 1997598"/>
              <a:gd name="connsiteY64" fmla="*/ 583209 h 2622542"/>
              <a:gd name="connsiteX65" fmla="*/ 997569 w 1997598"/>
              <a:gd name="connsiteY65" fmla="*/ 537907 h 2622542"/>
              <a:gd name="connsiteX66" fmla="*/ 997570 w 1997598"/>
              <a:gd name="connsiteY66" fmla="*/ 537908 h 2622542"/>
              <a:gd name="connsiteX67" fmla="*/ 955600 w 1997598"/>
              <a:gd name="connsiteY67" fmla="*/ 581732 h 2622542"/>
              <a:gd name="connsiteX68" fmla="*/ 956559 w 1997598"/>
              <a:gd name="connsiteY68" fmla="*/ 639518 h 2622542"/>
              <a:gd name="connsiteX69" fmla="*/ 845567 w 1997598"/>
              <a:gd name="connsiteY69" fmla="*/ 637080 h 2622542"/>
              <a:gd name="connsiteX70" fmla="*/ 799761 w 1997598"/>
              <a:gd name="connsiteY70" fmla="*/ 506078 h 2622542"/>
              <a:gd name="connsiteX71" fmla="*/ 744896 w 1997598"/>
              <a:gd name="connsiteY71" fmla="*/ 477778 h 2622542"/>
              <a:gd name="connsiteX72" fmla="*/ 744897 w 1997598"/>
              <a:gd name="connsiteY72" fmla="*/ 477779 h 2622542"/>
              <a:gd name="connsiteX73" fmla="*/ 719619 w 1997598"/>
              <a:gd name="connsiteY73" fmla="*/ 534100 h 2622542"/>
              <a:gd name="connsiteX74" fmla="*/ 754930 w 1997598"/>
              <a:gd name="connsiteY74" fmla="*/ 635089 h 2622542"/>
              <a:gd name="connsiteX75" fmla="*/ 697819 w 1997598"/>
              <a:gd name="connsiteY75" fmla="*/ 633834 h 2622542"/>
              <a:gd name="connsiteX76" fmla="*/ 382954 w 1997598"/>
              <a:gd name="connsiteY76" fmla="*/ 198378 h 2622542"/>
              <a:gd name="connsiteX77" fmla="*/ 764810 w 1997598"/>
              <a:gd name="connsiteY77" fmla="*/ 218466 h 2622542"/>
              <a:gd name="connsiteX78" fmla="*/ 986902 w 1997598"/>
              <a:gd name="connsiteY78" fmla="*/ 180 h 262254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  <a:cxn ang="0">
                <a:pos x="connsiteX34" y="connsiteY34"/>
              </a:cxn>
              <a:cxn ang="0">
                <a:pos x="connsiteX35" y="connsiteY35"/>
              </a:cxn>
              <a:cxn ang="0">
                <a:pos x="connsiteX36" y="connsiteY36"/>
              </a:cxn>
              <a:cxn ang="0">
                <a:pos x="connsiteX37" y="connsiteY37"/>
              </a:cxn>
              <a:cxn ang="0">
                <a:pos x="connsiteX38" y="connsiteY38"/>
              </a:cxn>
              <a:cxn ang="0">
                <a:pos x="connsiteX39" y="connsiteY39"/>
              </a:cxn>
              <a:cxn ang="0">
                <a:pos x="connsiteX40" y="connsiteY40"/>
              </a:cxn>
              <a:cxn ang="0">
                <a:pos x="connsiteX41" y="connsiteY41"/>
              </a:cxn>
              <a:cxn ang="0">
                <a:pos x="connsiteX42" y="connsiteY42"/>
              </a:cxn>
              <a:cxn ang="0">
                <a:pos x="connsiteX43" y="connsiteY43"/>
              </a:cxn>
              <a:cxn ang="0">
                <a:pos x="connsiteX44" y="connsiteY44"/>
              </a:cxn>
              <a:cxn ang="0">
                <a:pos x="connsiteX45" y="connsiteY45"/>
              </a:cxn>
              <a:cxn ang="0">
                <a:pos x="connsiteX46" y="connsiteY46"/>
              </a:cxn>
              <a:cxn ang="0">
                <a:pos x="connsiteX47" y="connsiteY47"/>
              </a:cxn>
              <a:cxn ang="0">
                <a:pos x="connsiteX48" y="connsiteY48"/>
              </a:cxn>
              <a:cxn ang="0">
                <a:pos x="connsiteX49" y="connsiteY49"/>
              </a:cxn>
              <a:cxn ang="0">
                <a:pos x="connsiteX50" y="connsiteY50"/>
              </a:cxn>
              <a:cxn ang="0">
                <a:pos x="connsiteX51" y="connsiteY51"/>
              </a:cxn>
              <a:cxn ang="0">
                <a:pos x="connsiteX52" y="connsiteY52"/>
              </a:cxn>
              <a:cxn ang="0">
                <a:pos x="connsiteX53" y="connsiteY53"/>
              </a:cxn>
              <a:cxn ang="0">
                <a:pos x="connsiteX54" y="connsiteY54"/>
              </a:cxn>
              <a:cxn ang="0">
                <a:pos x="connsiteX55" y="connsiteY55"/>
              </a:cxn>
              <a:cxn ang="0">
                <a:pos x="connsiteX56" y="connsiteY56"/>
              </a:cxn>
              <a:cxn ang="0">
                <a:pos x="connsiteX57" y="connsiteY57"/>
              </a:cxn>
              <a:cxn ang="0">
                <a:pos x="connsiteX58" y="connsiteY58"/>
              </a:cxn>
              <a:cxn ang="0">
                <a:pos x="connsiteX59" y="connsiteY59"/>
              </a:cxn>
              <a:cxn ang="0">
                <a:pos x="connsiteX60" y="connsiteY60"/>
              </a:cxn>
              <a:cxn ang="0">
                <a:pos x="connsiteX61" y="connsiteY61"/>
              </a:cxn>
              <a:cxn ang="0">
                <a:pos x="connsiteX62" y="connsiteY62"/>
              </a:cxn>
              <a:cxn ang="0">
                <a:pos x="connsiteX63" y="connsiteY63"/>
              </a:cxn>
              <a:cxn ang="0">
                <a:pos x="connsiteX64" y="connsiteY64"/>
              </a:cxn>
              <a:cxn ang="0">
                <a:pos x="connsiteX65" y="connsiteY65"/>
              </a:cxn>
              <a:cxn ang="0">
                <a:pos x="connsiteX66" y="connsiteY66"/>
              </a:cxn>
              <a:cxn ang="0">
                <a:pos x="connsiteX67" y="connsiteY67"/>
              </a:cxn>
              <a:cxn ang="0">
                <a:pos x="connsiteX68" y="connsiteY68"/>
              </a:cxn>
              <a:cxn ang="0">
                <a:pos x="connsiteX69" y="connsiteY69"/>
              </a:cxn>
              <a:cxn ang="0">
                <a:pos x="connsiteX70" y="connsiteY70"/>
              </a:cxn>
              <a:cxn ang="0">
                <a:pos x="connsiteX71" y="connsiteY71"/>
              </a:cxn>
              <a:cxn ang="0">
                <a:pos x="connsiteX72" y="connsiteY72"/>
              </a:cxn>
              <a:cxn ang="0">
                <a:pos x="connsiteX73" y="connsiteY73"/>
              </a:cxn>
              <a:cxn ang="0">
                <a:pos x="connsiteX74" y="connsiteY74"/>
              </a:cxn>
              <a:cxn ang="0">
                <a:pos x="connsiteX75" y="connsiteY75"/>
              </a:cxn>
              <a:cxn ang="0">
                <a:pos x="connsiteX76" y="connsiteY76"/>
              </a:cxn>
              <a:cxn ang="0">
                <a:pos x="connsiteX77" y="connsiteY77"/>
              </a:cxn>
              <a:cxn ang="0">
                <a:pos x="connsiteX78" y="connsiteY78"/>
              </a:cxn>
            </a:cxnLst>
            <a:rect l="l" t="t" r="r" b="b"/>
            <a:pathLst>
              <a:path w="1997598" h="2622542">
                <a:moveTo>
                  <a:pt x="1038471" y="1798798"/>
                </a:moveTo>
                <a:cubicBezTo>
                  <a:pt x="1059481" y="1804868"/>
                  <a:pt x="1074537" y="1813621"/>
                  <a:pt x="1083642" y="1825060"/>
                </a:cubicBezTo>
                <a:cubicBezTo>
                  <a:pt x="1092981" y="1836266"/>
                  <a:pt x="1097649" y="1849687"/>
                  <a:pt x="1097649" y="1865328"/>
                </a:cubicBezTo>
                <a:cubicBezTo>
                  <a:pt x="1097649" y="1882836"/>
                  <a:pt x="1092164" y="1898129"/>
                  <a:pt x="1081191" y="1911202"/>
                </a:cubicBezTo>
                <a:cubicBezTo>
                  <a:pt x="1070218" y="1924039"/>
                  <a:pt x="1055979" y="1932094"/>
                  <a:pt x="1038471" y="1935364"/>
                </a:cubicBezTo>
                <a:close/>
                <a:moveTo>
                  <a:pt x="987696" y="1562783"/>
                </a:moveTo>
                <a:lnTo>
                  <a:pt x="987696" y="1683942"/>
                </a:lnTo>
                <a:cubicBezTo>
                  <a:pt x="972522" y="1677407"/>
                  <a:pt x="961201" y="1668886"/>
                  <a:pt x="953730" y="1658378"/>
                </a:cubicBezTo>
                <a:cubicBezTo>
                  <a:pt x="946260" y="1647642"/>
                  <a:pt x="942524" y="1636085"/>
                  <a:pt x="942524" y="1623713"/>
                </a:cubicBezTo>
                <a:cubicBezTo>
                  <a:pt x="942524" y="1610174"/>
                  <a:pt x="946611" y="1597799"/>
                  <a:pt x="954780" y="1586593"/>
                </a:cubicBezTo>
                <a:cubicBezTo>
                  <a:pt x="962951" y="1575386"/>
                  <a:pt x="973923" y="1567450"/>
                  <a:pt x="987696" y="1562783"/>
                </a:cubicBezTo>
                <a:close/>
                <a:moveTo>
                  <a:pt x="987696" y="1451780"/>
                </a:moveTo>
                <a:lnTo>
                  <a:pt x="987696" y="1486445"/>
                </a:lnTo>
                <a:cubicBezTo>
                  <a:pt x="947543" y="1490413"/>
                  <a:pt x="915327" y="1505473"/>
                  <a:pt x="891050" y="1531616"/>
                </a:cubicBezTo>
                <a:cubicBezTo>
                  <a:pt x="867004" y="1557531"/>
                  <a:pt x="854984" y="1589629"/>
                  <a:pt x="854984" y="1627914"/>
                </a:cubicBezTo>
                <a:cubicBezTo>
                  <a:pt x="854984" y="1665731"/>
                  <a:pt x="865606" y="1697947"/>
                  <a:pt x="886849" y="1724560"/>
                </a:cubicBezTo>
                <a:cubicBezTo>
                  <a:pt x="908326" y="1750941"/>
                  <a:pt x="941940" y="1770669"/>
                  <a:pt x="987696" y="1783738"/>
                </a:cubicBezTo>
                <a:lnTo>
                  <a:pt x="987696" y="1930460"/>
                </a:lnTo>
                <a:cubicBezTo>
                  <a:pt x="975088" y="1924391"/>
                  <a:pt x="963653" y="1914587"/>
                  <a:pt x="953379" y="1901047"/>
                </a:cubicBezTo>
                <a:cubicBezTo>
                  <a:pt x="943109" y="1887507"/>
                  <a:pt x="936104" y="1871397"/>
                  <a:pt x="932368" y="1852725"/>
                </a:cubicBezTo>
                <a:lnTo>
                  <a:pt x="840974" y="1862529"/>
                </a:lnTo>
                <a:cubicBezTo>
                  <a:pt x="847979" y="1908518"/>
                  <a:pt x="864085" y="1944119"/>
                  <a:pt x="889297" y="1969329"/>
                </a:cubicBezTo>
                <a:cubicBezTo>
                  <a:pt x="914509" y="1994541"/>
                  <a:pt x="947310" y="2009597"/>
                  <a:pt x="987696" y="2014502"/>
                </a:cubicBezTo>
                <a:lnTo>
                  <a:pt x="987696" y="2078232"/>
                </a:lnTo>
                <a:lnTo>
                  <a:pt x="1038471" y="2078232"/>
                </a:lnTo>
                <a:lnTo>
                  <a:pt x="1038471" y="2012749"/>
                </a:lnTo>
                <a:cubicBezTo>
                  <a:pt x="1083994" y="2006214"/>
                  <a:pt x="1119476" y="1988473"/>
                  <a:pt x="1144921" y="1959525"/>
                </a:cubicBezTo>
                <a:cubicBezTo>
                  <a:pt x="1170602" y="1930578"/>
                  <a:pt x="1183440" y="1894978"/>
                  <a:pt x="1183440" y="1852725"/>
                </a:cubicBezTo>
                <a:cubicBezTo>
                  <a:pt x="1183440" y="1814904"/>
                  <a:pt x="1173288" y="1783971"/>
                  <a:pt x="1152976" y="1759928"/>
                </a:cubicBezTo>
                <a:cubicBezTo>
                  <a:pt x="1132665" y="1735648"/>
                  <a:pt x="1094497" y="1715925"/>
                  <a:pt x="1038471" y="1700750"/>
                </a:cubicBezTo>
                <a:lnTo>
                  <a:pt x="1038471" y="1563833"/>
                </a:lnTo>
                <a:cubicBezTo>
                  <a:pt x="1061116" y="1573638"/>
                  <a:pt x="1075122" y="1592315"/>
                  <a:pt x="1080492" y="1619859"/>
                </a:cubicBezTo>
                <a:lnTo>
                  <a:pt x="1169083" y="1608306"/>
                </a:lnTo>
                <a:cubicBezTo>
                  <a:pt x="1163013" y="1573286"/>
                  <a:pt x="1149008" y="1545389"/>
                  <a:pt x="1127065" y="1524616"/>
                </a:cubicBezTo>
                <a:cubicBezTo>
                  <a:pt x="1105119" y="1503605"/>
                  <a:pt x="1075587" y="1490883"/>
                  <a:pt x="1038471" y="1486445"/>
                </a:cubicBezTo>
                <a:lnTo>
                  <a:pt x="1038471" y="1451780"/>
                </a:lnTo>
                <a:close/>
                <a:moveTo>
                  <a:pt x="1018529" y="1275937"/>
                </a:moveTo>
                <a:cubicBezTo>
                  <a:pt x="1278018" y="1275937"/>
                  <a:pt x="1488375" y="1486294"/>
                  <a:pt x="1488375" y="1745783"/>
                </a:cubicBezTo>
                <a:cubicBezTo>
                  <a:pt x="1488375" y="2005272"/>
                  <a:pt x="1278018" y="2215629"/>
                  <a:pt x="1018529" y="2215629"/>
                </a:cubicBezTo>
                <a:cubicBezTo>
                  <a:pt x="759040" y="2215629"/>
                  <a:pt x="548683" y="2005272"/>
                  <a:pt x="548683" y="1745783"/>
                </a:cubicBezTo>
                <a:cubicBezTo>
                  <a:pt x="548683" y="1486294"/>
                  <a:pt x="759040" y="1275937"/>
                  <a:pt x="1018529" y="1275937"/>
                </a:cubicBezTo>
                <a:close/>
                <a:moveTo>
                  <a:pt x="1018529" y="1183712"/>
                </a:moveTo>
                <a:cubicBezTo>
                  <a:pt x="708106" y="1183712"/>
                  <a:pt x="456458" y="1435360"/>
                  <a:pt x="456458" y="1745783"/>
                </a:cubicBezTo>
                <a:cubicBezTo>
                  <a:pt x="456458" y="2056206"/>
                  <a:pt x="708106" y="2307854"/>
                  <a:pt x="1018529" y="2307854"/>
                </a:cubicBezTo>
                <a:cubicBezTo>
                  <a:pt x="1328952" y="2307854"/>
                  <a:pt x="1580600" y="2056206"/>
                  <a:pt x="1580600" y="1745783"/>
                </a:cubicBezTo>
                <a:cubicBezTo>
                  <a:pt x="1580600" y="1435360"/>
                  <a:pt x="1328952" y="1183712"/>
                  <a:pt x="1018529" y="1183712"/>
                </a:cubicBezTo>
                <a:close/>
                <a:moveTo>
                  <a:pt x="664325" y="707629"/>
                </a:moveTo>
                <a:lnTo>
                  <a:pt x="1314151" y="707629"/>
                </a:lnTo>
                <a:cubicBezTo>
                  <a:pt x="1314151" y="707629"/>
                  <a:pt x="2008098" y="1167205"/>
                  <a:pt x="1997478" y="1799581"/>
                </a:cubicBezTo>
                <a:cubicBezTo>
                  <a:pt x="1985742" y="2498450"/>
                  <a:pt x="1568718" y="2622542"/>
                  <a:pt x="1568718" y="2622542"/>
                </a:cubicBezTo>
                <a:lnTo>
                  <a:pt x="429850" y="2615846"/>
                </a:lnTo>
                <a:cubicBezTo>
                  <a:pt x="429850" y="2615846"/>
                  <a:pt x="-25234" y="2404706"/>
                  <a:pt x="1100" y="1792886"/>
                </a:cubicBezTo>
                <a:cubicBezTo>
                  <a:pt x="27107" y="1188661"/>
                  <a:pt x="664325" y="707629"/>
                  <a:pt x="664325" y="707629"/>
                </a:cubicBezTo>
                <a:close/>
                <a:moveTo>
                  <a:pt x="986902" y="180"/>
                </a:moveTo>
                <a:cubicBezTo>
                  <a:pt x="1109577" y="-4712"/>
                  <a:pt x="1237396" y="90440"/>
                  <a:pt x="1253856" y="231858"/>
                </a:cubicBezTo>
                <a:cubicBezTo>
                  <a:pt x="1388526" y="103410"/>
                  <a:pt x="1501498" y="170515"/>
                  <a:pt x="1602233" y="211770"/>
                </a:cubicBezTo>
                <a:lnTo>
                  <a:pt x="1307453" y="647228"/>
                </a:lnTo>
                <a:lnTo>
                  <a:pt x="1253841" y="646050"/>
                </a:lnTo>
                <a:lnTo>
                  <a:pt x="1307042" y="424909"/>
                </a:lnTo>
                <a:cubicBezTo>
                  <a:pt x="1312735" y="401236"/>
                  <a:pt x="1298793" y="376577"/>
                  <a:pt x="1275900" y="369830"/>
                </a:cubicBezTo>
                <a:lnTo>
                  <a:pt x="1275900" y="369830"/>
                </a:lnTo>
                <a:cubicBezTo>
                  <a:pt x="1253009" y="363080"/>
                  <a:pt x="1229832" y="376802"/>
                  <a:pt x="1224136" y="400473"/>
                </a:cubicBezTo>
                <a:lnTo>
                  <a:pt x="1165526" y="644109"/>
                </a:lnTo>
                <a:lnTo>
                  <a:pt x="1041982" y="641396"/>
                </a:lnTo>
                <a:lnTo>
                  <a:pt x="1041017" y="583209"/>
                </a:lnTo>
                <a:cubicBezTo>
                  <a:pt x="1040609" y="558598"/>
                  <a:pt x="1021158" y="538315"/>
                  <a:pt x="997569" y="537907"/>
                </a:cubicBezTo>
                <a:lnTo>
                  <a:pt x="997570" y="537908"/>
                </a:lnTo>
                <a:cubicBezTo>
                  <a:pt x="973984" y="537499"/>
                  <a:pt x="955192" y="557122"/>
                  <a:pt x="955600" y="581732"/>
                </a:cubicBezTo>
                <a:lnTo>
                  <a:pt x="956559" y="639518"/>
                </a:lnTo>
                <a:lnTo>
                  <a:pt x="845567" y="637080"/>
                </a:lnTo>
                <a:lnTo>
                  <a:pt x="799761" y="506078"/>
                </a:lnTo>
                <a:cubicBezTo>
                  <a:pt x="791590" y="482710"/>
                  <a:pt x="767027" y="470040"/>
                  <a:pt x="744896" y="477778"/>
                </a:cubicBezTo>
                <a:lnTo>
                  <a:pt x="744897" y="477779"/>
                </a:lnTo>
                <a:cubicBezTo>
                  <a:pt x="722766" y="485517"/>
                  <a:pt x="711450" y="510735"/>
                  <a:pt x="719619" y="534100"/>
                </a:cubicBezTo>
                <a:lnTo>
                  <a:pt x="754930" y="635089"/>
                </a:lnTo>
                <a:lnTo>
                  <a:pt x="697819" y="633834"/>
                </a:lnTo>
                <a:lnTo>
                  <a:pt x="382954" y="198378"/>
                </a:lnTo>
                <a:cubicBezTo>
                  <a:pt x="500883" y="146647"/>
                  <a:pt x="611231" y="145422"/>
                  <a:pt x="764810" y="218466"/>
                </a:cubicBezTo>
                <a:cubicBezTo>
                  <a:pt x="799186" y="68313"/>
                  <a:pt x="891489" y="3986"/>
                  <a:pt x="986902" y="180"/>
                </a:cubicBezTo>
                <a:close/>
              </a:path>
            </a:pathLst>
          </a:custGeom>
          <a:solidFill>
            <a:schemeClr val="bg1"/>
          </a:solidFill>
          <a:ln w="18002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ru-RU"/>
          </a:p>
        </xdr:txBody>
      </xdr:sp>
      <xdr:sp macro="" textlink="">
        <xdr:nvSpPr>
          <xdr:cNvPr id="18" name="Freeform: Shape 80">
            <a:extLst>
              <a:ext uri="{FF2B5EF4-FFF2-40B4-BE49-F238E27FC236}">
                <a16:creationId xmlns:a16="http://schemas.microsoft.com/office/drawing/2014/main" id="{ADF6B067-7964-E7AC-8022-3AA7771BFDB5}"/>
              </a:ext>
            </a:extLst>
          </xdr:cNvPr>
          <xdr:cNvSpPr/>
        </xdr:nvSpPr>
        <xdr:spPr>
          <a:xfrm>
            <a:off x="13473952" y="7119056"/>
            <a:ext cx="252000" cy="254177"/>
          </a:xfrm>
          <a:custGeom>
            <a:avLst/>
            <a:gdLst>
              <a:gd name="connsiteX0" fmla="*/ 1845168 w 2847163"/>
              <a:gd name="connsiteY0" fmla="*/ 1750443 h 2759416"/>
              <a:gd name="connsiteX1" fmla="*/ 2309388 w 2847163"/>
              <a:gd name="connsiteY1" fmla="*/ 2214663 h 2759416"/>
              <a:gd name="connsiteX2" fmla="*/ 2318856 w 2847163"/>
              <a:gd name="connsiteY2" fmla="*/ 2759416 h 2759416"/>
              <a:gd name="connsiteX3" fmla="*/ 1845168 w 2847163"/>
              <a:gd name="connsiteY3" fmla="*/ 2759416 h 2759416"/>
              <a:gd name="connsiteX4" fmla="*/ 1518242 w 2847163"/>
              <a:gd name="connsiteY4" fmla="*/ 1423550 h 2759416"/>
              <a:gd name="connsiteX5" fmla="*/ 1717214 w 2847163"/>
              <a:gd name="connsiteY5" fmla="*/ 1622523 h 2759416"/>
              <a:gd name="connsiteX6" fmla="*/ 1717214 w 2847163"/>
              <a:gd name="connsiteY6" fmla="*/ 2759403 h 2759416"/>
              <a:gd name="connsiteX7" fmla="*/ 1250617 w 2847163"/>
              <a:gd name="connsiteY7" fmla="*/ 2754687 h 2759416"/>
              <a:gd name="connsiteX8" fmla="*/ 1250617 w 2847163"/>
              <a:gd name="connsiteY8" fmla="*/ 1691210 h 2759416"/>
              <a:gd name="connsiteX9" fmla="*/ 641835 w 2847163"/>
              <a:gd name="connsiteY9" fmla="*/ 1229322 h 2759416"/>
              <a:gd name="connsiteX10" fmla="*/ 1106070 w 2847163"/>
              <a:gd name="connsiteY10" fmla="*/ 1693578 h 2759416"/>
              <a:gd name="connsiteX11" fmla="*/ 1106070 w 2847163"/>
              <a:gd name="connsiteY11" fmla="*/ 2749927 h 2759416"/>
              <a:gd name="connsiteX12" fmla="*/ 641835 w 2847163"/>
              <a:gd name="connsiteY12" fmla="*/ 2759395 h 2759416"/>
              <a:gd name="connsiteX13" fmla="*/ 35444 w 2847163"/>
              <a:gd name="connsiteY13" fmla="*/ 618126 h 2759416"/>
              <a:gd name="connsiteX14" fmla="*/ 509154 w 2847163"/>
              <a:gd name="connsiteY14" fmla="*/ 1091814 h 2759416"/>
              <a:gd name="connsiteX15" fmla="*/ 509154 w 2847163"/>
              <a:gd name="connsiteY15" fmla="*/ 2754655 h 2759416"/>
              <a:gd name="connsiteX16" fmla="*/ 35444 w 2847163"/>
              <a:gd name="connsiteY16" fmla="*/ 2749904 h 2759416"/>
              <a:gd name="connsiteX17" fmla="*/ 0 w 2847163"/>
              <a:gd name="connsiteY17" fmla="*/ 0 h 2759416"/>
              <a:gd name="connsiteX18" fmla="*/ 1177165 w 2847163"/>
              <a:gd name="connsiteY18" fmla="*/ 1158192 h 2759416"/>
              <a:gd name="connsiteX19" fmla="*/ 1518233 w 2847163"/>
              <a:gd name="connsiteY19" fmla="*/ 817128 h 2759416"/>
              <a:gd name="connsiteX20" fmla="*/ 2746509 w 2847163"/>
              <a:gd name="connsiteY20" fmla="*/ 2007744 h 2759416"/>
              <a:gd name="connsiteX21" fmla="*/ 2847163 w 2847163"/>
              <a:gd name="connsiteY21" fmla="*/ 1910921 h 2759416"/>
              <a:gd name="connsiteX22" fmla="*/ 2847163 w 2847163"/>
              <a:gd name="connsiteY22" fmla="*/ 2340365 h 2759416"/>
              <a:gd name="connsiteX23" fmla="*/ 2400726 w 2847163"/>
              <a:gd name="connsiteY23" fmla="*/ 2340365 h 2759416"/>
              <a:gd name="connsiteX24" fmla="*/ 2494986 w 2847163"/>
              <a:gd name="connsiteY24" fmla="*/ 2249694 h 2759416"/>
              <a:gd name="connsiteX25" fmla="*/ 1506389 w 2847163"/>
              <a:gd name="connsiteY25" fmla="*/ 1297944 h 2759416"/>
              <a:gd name="connsiteX26" fmla="*/ 1181903 w 2847163"/>
              <a:gd name="connsiteY26" fmla="*/ 1622449 h 2759416"/>
              <a:gd name="connsiteX27" fmla="*/ 0 w 2847163"/>
              <a:gd name="connsiteY27" fmla="*/ 440532 h 275941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</a:cxnLst>
            <a:rect l="l" t="t" r="r" b="b"/>
            <a:pathLst>
              <a:path w="2847163" h="2759416">
                <a:moveTo>
                  <a:pt x="1845168" y="1750443"/>
                </a:moveTo>
                <a:lnTo>
                  <a:pt x="2309388" y="2214663"/>
                </a:lnTo>
                <a:lnTo>
                  <a:pt x="2318856" y="2759416"/>
                </a:lnTo>
                <a:lnTo>
                  <a:pt x="1845168" y="2759416"/>
                </a:lnTo>
                <a:close/>
                <a:moveTo>
                  <a:pt x="1518242" y="1423550"/>
                </a:moveTo>
                <a:lnTo>
                  <a:pt x="1717214" y="1622523"/>
                </a:lnTo>
                <a:lnTo>
                  <a:pt x="1717214" y="2759403"/>
                </a:lnTo>
                <a:lnTo>
                  <a:pt x="1250617" y="2754687"/>
                </a:lnTo>
                <a:lnTo>
                  <a:pt x="1250617" y="1691210"/>
                </a:lnTo>
                <a:close/>
                <a:moveTo>
                  <a:pt x="641835" y="1229322"/>
                </a:moveTo>
                <a:lnTo>
                  <a:pt x="1106070" y="1693578"/>
                </a:lnTo>
                <a:lnTo>
                  <a:pt x="1106070" y="2749927"/>
                </a:lnTo>
                <a:lnTo>
                  <a:pt x="641835" y="2759395"/>
                </a:lnTo>
                <a:close/>
                <a:moveTo>
                  <a:pt x="35444" y="618126"/>
                </a:moveTo>
                <a:lnTo>
                  <a:pt x="509154" y="1091814"/>
                </a:lnTo>
                <a:lnTo>
                  <a:pt x="509154" y="2754655"/>
                </a:lnTo>
                <a:lnTo>
                  <a:pt x="35444" y="2749904"/>
                </a:lnTo>
                <a:close/>
                <a:moveTo>
                  <a:pt x="0" y="0"/>
                </a:moveTo>
                <a:lnTo>
                  <a:pt x="1177165" y="1158192"/>
                </a:lnTo>
                <a:lnTo>
                  <a:pt x="1518233" y="817128"/>
                </a:lnTo>
                <a:lnTo>
                  <a:pt x="2746509" y="2007744"/>
                </a:lnTo>
                <a:lnTo>
                  <a:pt x="2847163" y="1910921"/>
                </a:lnTo>
                <a:lnTo>
                  <a:pt x="2847163" y="2340365"/>
                </a:lnTo>
                <a:lnTo>
                  <a:pt x="2400726" y="2340365"/>
                </a:lnTo>
                <a:lnTo>
                  <a:pt x="2494986" y="2249694"/>
                </a:lnTo>
                <a:lnTo>
                  <a:pt x="1506389" y="1297944"/>
                </a:lnTo>
                <a:lnTo>
                  <a:pt x="1181903" y="1622449"/>
                </a:lnTo>
                <a:lnTo>
                  <a:pt x="0" y="440532"/>
                </a:lnTo>
                <a:close/>
              </a:path>
            </a:pathLst>
          </a:custGeom>
          <a:solidFill>
            <a:schemeClr val="bg1"/>
          </a:solidFill>
          <a:ln w="6350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ru-RU"/>
          </a:p>
        </xdr:txBody>
      </xdr:sp>
      <xdr:sp macro="" textlink="">
        <xdr:nvSpPr>
          <xdr:cNvPr id="19" name="Freeform: Shape 81">
            <a:extLst>
              <a:ext uri="{FF2B5EF4-FFF2-40B4-BE49-F238E27FC236}">
                <a16:creationId xmlns:a16="http://schemas.microsoft.com/office/drawing/2014/main" id="{23C86B38-7552-FD21-85E2-4DFD6196B06D}"/>
              </a:ext>
            </a:extLst>
          </xdr:cNvPr>
          <xdr:cNvSpPr/>
        </xdr:nvSpPr>
        <xdr:spPr>
          <a:xfrm>
            <a:off x="13464987" y="7650308"/>
            <a:ext cx="252000" cy="259940"/>
          </a:xfrm>
          <a:custGeom>
            <a:avLst/>
            <a:gdLst>
              <a:gd name="connsiteX0" fmla="*/ 639778 w 4884414"/>
              <a:gd name="connsiteY0" fmla="*/ 2912647 h 4858772"/>
              <a:gd name="connsiteX1" fmla="*/ 1031685 w 4884414"/>
              <a:gd name="connsiteY1" fmla="*/ 4714736 h 4858772"/>
              <a:gd name="connsiteX2" fmla="*/ 385208 w 4884414"/>
              <a:gd name="connsiteY2" fmla="*/ 4858772 h 4858772"/>
              <a:gd name="connsiteX3" fmla="*/ 0 w 4884414"/>
              <a:gd name="connsiteY3" fmla="*/ 3053299 h 4858772"/>
              <a:gd name="connsiteX4" fmla="*/ 4607863 w 4884414"/>
              <a:gd name="connsiteY4" fmla="*/ 2902441 h 4858772"/>
              <a:gd name="connsiteX5" fmla="*/ 4789111 w 4884414"/>
              <a:gd name="connsiteY5" fmla="*/ 2958353 h 4858772"/>
              <a:gd name="connsiteX6" fmla="*/ 4811396 w 4884414"/>
              <a:gd name="connsiteY6" fmla="*/ 3250422 h 4858772"/>
              <a:gd name="connsiteX7" fmla="*/ 2814330 w 4884414"/>
              <a:gd name="connsiteY7" fmla="*/ 4524139 h 4858772"/>
              <a:gd name="connsiteX8" fmla="*/ 1445303 w 4884414"/>
              <a:gd name="connsiteY8" fmla="*/ 4391479 h 4858772"/>
              <a:gd name="connsiteX9" fmla="*/ 1161080 w 4884414"/>
              <a:gd name="connsiteY9" fmla="*/ 4453075 h 4858772"/>
              <a:gd name="connsiteX10" fmla="*/ 895802 w 4884414"/>
              <a:gd name="connsiteY10" fmla="*/ 3202470 h 4858772"/>
              <a:gd name="connsiteX11" fmla="*/ 1492676 w 4884414"/>
              <a:gd name="connsiteY11" fmla="*/ 3046158 h 4858772"/>
              <a:gd name="connsiteX12" fmla="*/ 2495226 w 4884414"/>
              <a:gd name="connsiteY12" fmla="*/ 3450762 h 4858772"/>
              <a:gd name="connsiteX13" fmla="*/ 3321174 w 4884414"/>
              <a:gd name="connsiteY13" fmla="*/ 3055626 h 4858772"/>
              <a:gd name="connsiteX14" fmla="*/ 3742807 w 4884414"/>
              <a:gd name="connsiteY14" fmla="*/ 3103002 h 4858772"/>
              <a:gd name="connsiteX15" fmla="*/ 3723259 w 4884414"/>
              <a:gd name="connsiteY15" fmla="*/ 3443274 h 4858772"/>
              <a:gd name="connsiteX16" fmla="*/ 2513442 w 4884414"/>
              <a:gd name="connsiteY16" fmla="*/ 4087494 h 4858772"/>
              <a:gd name="connsiteX17" fmla="*/ 1386497 w 4884414"/>
              <a:gd name="connsiteY17" fmla="*/ 3877686 h 4858772"/>
              <a:gd name="connsiteX18" fmla="*/ 1345824 w 4884414"/>
              <a:gd name="connsiteY18" fmla="*/ 4040946 h 4858772"/>
              <a:gd name="connsiteX19" fmla="*/ 2583822 w 4884414"/>
              <a:gd name="connsiteY19" fmla="*/ 4264146 h 4858772"/>
              <a:gd name="connsiteX20" fmla="*/ 3918055 w 4884414"/>
              <a:gd name="connsiteY20" fmla="*/ 3524598 h 4858772"/>
              <a:gd name="connsiteX21" fmla="*/ 4020079 w 4884414"/>
              <a:gd name="connsiteY21" fmla="*/ 3359394 h 4858772"/>
              <a:gd name="connsiteX22" fmla="*/ 3984367 w 4884414"/>
              <a:gd name="connsiteY22" fmla="*/ 3155094 h 4858772"/>
              <a:gd name="connsiteX23" fmla="*/ 4420327 w 4884414"/>
              <a:gd name="connsiteY23" fmla="*/ 2932794 h 4858772"/>
              <a:gd name="connsiteX24" fmla="*/ 4607863 w 4884414"/>
              <a:gd name="connsiteY24" fmla="*/ 2902441 h 4858772"/>
              <a:gd name="connsiteX25" fmla="*/ 1433727 w 4884414"/>
              <a:gd name="connsiteY25" fmla="*/ 2168924 h 4858772"/>
              <a:gd name="connsiteX26" fmla="*/ 1849081 w 4884414"/>
              <a:gd name="connsiteY26" fmla="*/ 2168924 h 4858772"/>
              <a:gd name="connsiteX27" fmla="*/ 1849081 w 4884414"/>
              <a:gd name="connsiteY27" fmla="*/ 2845548 h 4858772"/>
              <a:gd name="connsiteX28" fmla="*/ 1433727 w 4884414"/>
              <a:gd name="connsiteY28" fmla="*/ 2845548 h 4858772"/>
              <a:gd name="connsiteX29" fmla="*/ 2941179 w 4884414"/>
              <a:gd name="connsiteY29" fmla="*/ 2004757 h 4858772"/>
              <a:gd name="connsiteX30" fmla="*/ 3359881 w 4884414"/>
              <a:gd name="connsiteY30" fmla="*/ 2004757 h 4858772"/>
              <a:gd name="connsiteX31" fmla="*/ 3359881 w 4884414"/>
              <a:gd name="connsiteY31" fmla="*/ 2842165 h 4858772"/>
              <a:gd name="connsiteX32" fmla="*/ 2941179 w 4884414"/>
              <a:gd name="connsiteY32" fmla="*/ 2842165 h 4858772"/>
              <a:gd name="connsiteX33" fmla="*/ 2187461 w 4884414"/>
              <a:gd name="connsiteY33" fmla="*/ 1666453 h 4858772"/>
              <a:gd name="connsiteX34" fmla="*/ 2609514 w 4884414"/>
              <a:gd name="connsiteY34" fmla="*/ 1666453 h 4858772"/>
              <a:gd name="connsiteX35" fmla="*/ 2609514 w 4884414"/>
              <a:gd name="connsiteY35" fmla="*/ 2858921 h 4858772"/>
              <a:gd name="connsiteX36" fmla="*/ 2187461 w 4884414"/>
              <a:gd name="connsiteY36" fmla="*/ 2858921 h 4858772"/>
              <a:gd name="connsiteX37" fmla="*/ 3691550 w 4884414"/>
              <a:gd name="connsiteY37" fmla="*/ 1488894 h 4858772"/>
              <a:gd name="connsiteX38" fmla="*/ 4110252 w 4884414"/>
              <a:gd name="connsiteY38" fmla="*/ 1488894 h 4858772"/>
              <a:gd name="connsiteX39" fmla="*/ 4110252 w 4884414"/>
              <a:gd name="connsiteY39" fmla="*/ 2852193 h 4858772"/>
              <a:gd name="connsiteX40" fmla="*/ 3691550 w 4884414"/>
              <a:gd name="connsiteY40" fmla="*/ 2852193 h 4858772"/>
              <a:gd name="connsiteX41" fmla="*/ 4884414 w 4884414"/>
              <a:gd name="connsiteY41" fmla="*/ 0 h 4858772"/>
              <a:gd name="connsiteX42" fmla="*/ 4879661 w 4884414"/>
              <a:gd name="connsiteY42" fmla="*/ 497394 h 4858772"/>
              <a:gd name="connsiteX43" fmla="*/ 4718597 w 4884414"/>
              <a:gd name="connsiteY43" fmla="*/ 497394 h 4858772"/>
              <a:gd name="connsiteX44" fmla="*/ 4713882 w 4884414"/>
              <a:gd name="connsiteY44" fmla="*/ 274752 h 4858772"/>
              <a:gd name="connsiteX45" fmla="*/ 3775937 w 4884414"/>
              <a:gd name="connsiteY45" fmla="*/ 1198498 h 4858772"/>
              <a:gd name="connsiteX46" fmla="*/ 3041680 w 4884414"/>
              <a:gd name="connsiteY46" fmla="*/ 454759 h 4858772"/>
              <a:gd name="connsiteX47" fmla="*/ 2027937 w 4884414"/>
              <a:gd name="connsiteY47" fmla="*/ 1430590 h 4858772"/>
              <a:gd name="connsiteX48" fmla="*/ 1426330 w 4884414"/>
              <a:gd name="connsiteY48" fmla="*/ 876370 h 4858772"/>
              <a:gd name="connsiteX49" fmla="*/ 327325 w 4884414"/>
              <a:gd name="connsiteY49" fmla="*/ 1984846 h 4858772"/>
              <a:gd name="connsiteX50" fmla="*/ 194686 w 4884414"/>
              <a:gd name="connsiteY50" fmla="*/ 1871158 h 4858772"/>
              <a:gd name="connsiteX51" fmla="*/ 1416855 w 4884414"/>
              <a:gd name="connsiteY51" fmla="*/ 644242 h 4858772"/>
              <a:gd name="connsiteX52" fmla="*/ 2027937 w 4884414"/>
              <a:gd name="connsiteY52" fmla="*/ 1203214 h 4858772"/>
              <a:gd name="connsiteX53" fmla="*/ 3022744 w 4884414"/>
              <a:gd name="connsiteY53" fmla="*/ 222642 h 4858772"/>
              <a:gd name="connsiteX54" fmla="*/ 3799624 w 4884414"/>
              <a:gd name="connsiteY54" fmla="*/ 961618 h 4858772"/>
              <a:gd name="connsiteX55" fmla="*/ 4604909 w 4884414"/>
              <a:gd name="connsiteY55" fmla="*/ 161060 h 4858772"/>
              <a:gd name="connsiteX56" fmla="*/ 4377533 w 4884414"/>
              <a:gd name="connsiteY56" fmla="*/ 151585 h 4858772"/>
              <a:gd name="connsiteX57" fmla="*/ 4372781 w 4884414"/>
              <a:gd name="connsiteY57" fmla="*/ 4737 h 485877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  <a:cxn ang="0">
                <a:pos x="connsiteX34" y="connsiteY34"/>
              </a:cxn>
              <a:cxn ang="0">
                <a:pos x="connsiteX35" y="connsiteY35"/>
              </a:cxn>
              <a:cxn ang="0">
                <a:pos x="connsiteX36" y="connsiteY36"/>
              </a:cxn>
              <a:cxn ang="0">
                <a:pos x="connsiteX37" y="connsiteY37"/>
              </a:cxn>
              <a:cxn ang="0">
                <a:pos x="connsiteX38" y="connsiteY38"/>
              </a:cxn>
              <a:cxn ang="0">
                <a:pos x="connsiteX39" y="connsiteY39"/>
              </a:cxn>
              <a:cxn ang="0">
                <a:pos x="connsiteX40" y="connsiteY40"/>
              </a:cxn>
              <a:cxn ang="0">
                <a:pos x="connsiteX41" y="connsiteY41"/>
              </a:cxn>
              <a:cxn ang="0">
                <a:pos x="connsiteX42" y="connsiteY42"/>
              </a:cxn>
              <a:cxn ang="0">
                <a:pos x="connsiteX43" y="connsiteY43"/>
              </a:cxn>
              <a:cxn ang="0">
                <a:pos x="connsiteX44" y="connsiteY44"/>
              </a:cxn>
              <a:cxn ang="0">
                <a:pos x="connsiteX45" y="connsiteY45"/>
              </a:cxn>
              <a:cxn ang="0">
                <a:pos x="connsiteX46" y="connsiteY46"/>
              </a:cxn>
              <a:cxn ang="0">
                <a:pos x="connsiteX47" y="connsiteY47"/>
              </a:cxn>
              <a:cxn ang="0">
                <a:pos x="connsiteX48" y="connsiteY48"/>
              </a:cxn>
              <a:cxn ang="0">
                <a:pos x="connsiteX49" y="connsiteY49"/>
              </a:cxn>
              <a:cxn ang="0">
                <a:pos x="connsiteX50" y="connsiteY50"/>
              </a:cxn>
              <a:cxn ang="0">
                <a:pos x="connsiteX51" y="connsiteY51"/>
              </a:cxn>
              <a:cxn ang="0">
                <a:pos x="connsiteX52" y="connsiteY52"/>
              </a:cxn>
              <a:cxn ang="0">
                <a:pos x="connsiteX53" y="connsiteY53"/>
              </a:cxn>
              <a:cxn ang="0">
                <a:pos x="connsiteX54" y="connsiteY54"/>
              </a:cxn>
              <a:cxn ang="0">
                <a:pos x="connsiteX55" y="connsiteY55"/>
              </a:cxn>
              <a:cxn ang="0">
                <a:pos x="connsiteX56" y="connsiteY56"/>
              </a:cxn>
              <a:cxn ang="0">
                <a:pos x="connsiteX57" y="connsiteY57"/>
              </a:cxn>
            </a:cxnLst>
            <a:rect l="l" t="t" r="r" b="b"/>
            <a:pathLst>
              <a:path w="4884414" h="4858772">
                <a:moveTo>
                  <a:pt x="639778" y="2912647"/>
                </a:moveTo>
                <a:lnTo>
                  <a:pt x="1031685" y="4714736"/>
                </a:lnTo>
                <a:lnTo>
                  <a:pt x="385208" y="4858772"/>
                </a:lnTo>
                <a:lnTo>
                  <a:pt x="0" y="3053299"/>
                </a:lnTo>
                <a:close/>
                <a:moveTo>
                  <a:pt x="4607863" y="2902441"/>
                </a:moveTo>
                <a:cubicBezTo>
                  <a:pt x="4668385" y="2903746"/>
                  <a:pt x="4734018" y="2917543"/>
                  <a:pt x="4789111" y="2958353"/>
                </a:cubicBezTo>
                <a:cubicBezTo>
                  <a:pt x="4984268" y="3102893"/>
                  <a:pt x="4811396" y="3250422"/>
                  <a:pt x="4811396" y="3250422"/>
                </a:cubicBezTo>
                <a:cubicBezTo>
                  <a:pt x="4811396" y="3250422"/>
                  <a:pt x="3126199" y="4484683"/>
                  <a:pt x="2814330" y="4524139"/>
                </a:cubicBezTo>
                <a:cubicBezTo>
                  <a:pt x="2436006" y="4571983"/>
                  <a:pt x="1681870" y="4399758"/>
                  <a:pt x="1445303" y="4391479"/>
                </a:cubicBezTo>
                <a:cubicBezTo>
                  <a:pt x="1331655" y="4387519"/>
                  <a:pt x="1161080" y="4453075"/>
                  <a:pt x="1161080" y="4453075"/>
                </a:cubicBezTo>
                <a:lnTo>
                  <a:pt x="895802" y="3202470"/>
                </a:lnTo>
                <a:cubicBezTo>
                  <a:pt x="895802" y="3202470"/>
                  <a:pt x="1206936" y="3031326"/>
                  <a:pt x="1492676" y="3046158"/>
                </a:cubicBezTo>
                <a:cubicBezTo>
                  <a:pt x="1861078" y="3065273"/>
                  <a:pt x="2261046" y="3451698"/>
                  <a:pt x="2495226" y="3450762"/>
                </a:cubicBezTo>
                <a:cubicBezTo>
                  <a:pt x="2653086" y="3450150"/>
                  <a:pt x="3321174" y="3055626"/>
                  <a:pt x="3321174" y="3055626"/>
                </a:cubicBezTo>
                <a:cubicBezTo>
                  <a:pt x="3321174" y="3055626"/>
                  <a:pt x="3595819" y="2954430"/>
                  <a:pt x="3742807" y="3103002"/>
                </a:cubicBezTo>
                <a:cubicBezTo>
                  <a:pt x="3947863" y="3310290"/>
                  <a:pt x="3723259" y="3443274"/>
                  <a:pt x="3723259" y="3443274"/>
                </a:cubicBezTo>
                <a:cubicBezTo>
                  <a:pt x="3723259" y="3443274"/>
                  <a:pt x="2958654" y="3989718"/>
                  <a:pt x="2513442" y="4087494"/>
                </a:cubicBezTo>
                <a:cubicBezTo>
                  <a:pt x="2233902" y="4148910"/>
                  <a:pt x="1386497" y="3877686"/>
                  <a:pt x="1386497" y="3877686"/>
                </a:cubicBezTo>
                <a:lnTo>
                  <a:pt x="1345824" y="4040946"/>
                </a:lnTo>
                <a:cubicBezTo>
                  <a:pt x="1345824" y="4040946"/>
                  <a:pt x="2201574" y="4299750"/>
                  <a:pt x="2583822" y="4264146"/>
                </a:cubicBezTo>
                <a:cubicBezTo>
                  <a:pt x="2873478" y="4237218"/>
                  <a:pt x="3918055" y="3524598"/>
                  <a:pt x="3918055" y="3524598"/>
                </a:cubicBezTo>
                <a:cubicBezTo>
                  <a:pt x="3918055" y="3524598"/>
                  <a:pt x="3992143" y="3470274"/>
                  <a:pt x="4020079" y="3359394"/>
                </a:cubicBezTo>
                <a:cubicBezTo>
                  <a:pt x="4045927" y="3256794"/>
                  <a:pt x="3984367" y="3155094"/>
                  <a:pt x="3984367" y="3155094"/>
                </a:cubicBezTo>
                <a:lnTo>
                  <a:pt x="4420327" y="2932794"/>
                </a:lnTo>
                <a:cubicBezTo>
                  <a:pt x="4420327" y="2932794"/>
                  <a:pt x="4506995" y="2900267"/>
                  <a:pt x="4607863" y="2902441"/>
                </a:cubicBezTo>
                <a:close/>
                <a:moveTo>
                  <a:pt x="1433727" y="2168924"/>
                </a:moveTo>
                <a:lnTo>
                  <a:pt x="1849081" y="2168924"/>
                </a:lnTo>
                <a:lnTo>
                  <a:pt x="1849081" y="2845548"/>
                </a:lnTo>
                <a:lnTo>
                  <a:pt x="1433727" y="2845548"/>
                </a:lnTo>
                <a:close/>
                <a:moveTo>
                  <a:pt x="2941179" y="2004757"/>
                </a:moveTo>
                <a:lnTo>
                  <a:pt x="3359881" y="2004757"/>
                </a:lnTo>
                <a:lnTo>
                  <a:pt x="3359881" y="2842165"/>
                </a:lnTo>
                <a:lnTo>
                  <a:pt x="2941179" y="2842165"/>
                </a:lnTo>
                <a:close/>
                <a:moveTo>
                  <a:pt x="2187461" y="1666453"/>
                </a:moveTo>
                <a:lnTo>
                  <a:pt x="2609514" y="1666453"/>
                </a:lnTo>
                <a:lnTo>
                  <a:pt x="2609514" y="2858921"/>
                </a:lnTo>
                <a:lnTo>
                  <a:pt x="2187461" y="2858921"/>
                </a:lnTo>
                <a:close/>
                <a:moveTo>
                  <a:pt x="3691550" y="1488894"/>
                </a:moveTo>
                <a:lnTo>
                  <a:pt x="4110252" y="1488894"/>
                </a:lnTo>
                <a:lnTo>
                  <a:pt x="4110252" y="2852193"/>
                </a:lnTo>
                <a:lnTo>
                  <a:pt x="3691550" y="2852193"/>
                </a:lnTo>
                <a:close/>
                <a:moveTo>
                  <a:pt x="4884414" y="0"/>
                </a:moveTo>
                <a:lnTo>
                  <a:pt x="4879661" y="497394"/>
                </a:lnTo>
                <a:lnTo>
                  <a:pt x="4718597" y="497394"/>
                </a:lnTo>
                <a:lnTo>
                  <a:pt x="4713882" y="274752"/>
                </a:lnTo>
                <a:lnTo>
                  <a:pt x="3775937" y="1198498"/>
                </a:lnTo>
                <a:lnTo>
                  <a:pt x="3041680" y="454759"/>
                </a:lnTo>
                <a:lnTo>
                  <a:pt x="2027937" y="1430590"/>
                </a:lnTo>
                <a:lnTo>
                  <a:pt x="1426330" y="876370"/>
                </a:lnTo>
                <a:lnTo>
                  <a:pt x="327325" y="1984846"/>
                </a:lnTo>
                <a:lnTo>
                  <a:pt x="194686" y="1871158"/>
                </a:lnTo>
                <a:lnTo>
                  <a:pt x="1416855" y="644242"/>
                </a:lnTo>
                <a:lnTo>
                  <a:pt x="2027937" y="1203214"/>
                </a:lnTo>
                <a:lnTo>
                  <a:pt x="3022744" y="222642"/>
                </a:lnTo>
                <a:lnTo>
                  <a:pt x="3799624" y="961618"/>
                </a:lnTo>
                <a:lnTo>
                  <a:pt x="4604909" y="161060"/>
                </a:lnTo>
                <a:lnTo>
                  <a:pt x="4377533" y="151585"/>
                </a:lnTo>
                <a:lnTo>
                  <a:pt x="4372781" y="4737"/>
                </a:lnTo>
                <a:close/>
              </a:path>
            </a:pathLst>
          </a:custGeom>
          <a:solidFill>
            <a:schemeClr val="bg1"/>
          </a:solidFill>
          <a:ln w="17998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ru-RU"/>
          </a:p>
        </xdr:txBody>
      </xdr:sp>
      <xdr:sp macro="" textlink="">
        <xdr:nvSpPr>
          <xdr:cNvPr id="21" name="Freeform: Shape 83">
            <a:extLst>
              <a:ext uri="{FF2B5EF4-FFF2-40B4-BE49-F238E27FC236}">
                <a16:creationId xmlns:a16="http://schemas.microsoft.com/office/drawing/2014/main" id="{33383878-E5ED-BC8E-3A13-631953D1DC5B}"/>
              </a:ext>
            </a:extLst>
          </xdr:cNvPr>
          <xdr:cNvSpPr/>
        </xdr:nvSpPr>
        <xdr:spPr>
          <a:xfrm>
            <a:off x="13472109" y="8176759"/>
            <a:ext cx="252000" cy="254177"/>
          </a:xfrm>
          <a:custGeom>
            <a:avLst/>
            <a:gdLst>
              <a:gd name="connsiteX0" fmla="*/ 669226 w 3163078"/>
              <a:gd name="connsiteY0" fmla="*/ 1658213 h 3163078"/>
              <a:gd name="connsiteX1" fmla="*/ 244013 w 3163078"/>
              <a:gd name="connsiteY1" fmla="*/ 1658214 h 3163078"/>
              <a:gd name="connsiteX2" fmla="*/ 247066 w 3163078"/>
              <a:gd name="connsiteY2" fmla="*/ 1718689 h 3163078"/>
              <a:gd name="connsiteX3" fmla="*/ 1444389 w 3163078"/>
              <a:gd name="connsiteY3" fmla="*/ 2916012 h 3163078"/>
              <a:gd name="connsiteX4" fmla="*/ 1499820 w 3163078"/>
              <a:gd name="connsiteY4" fmla="*/ 2918811 h 3163078"/>
              <a:gd name="connsiteX5" fmla="*/ 1495533 w 3163078"/>
              <a:gd name="connsiteY5" fmla="*/ 2890456 h 3163078"/>
              <a:gd name="connsiteX6" fmla="*/ 1495533 w 3163078"/>
              <a:gd name="connsiteY6" fmla="*/ 2467055 h 3163078"/>
              <a:gd name="connsiteX7" fmla="*/ 1479365 w 3163078"/>
              <a:gd name="connsiteY7" fmla="*/ 2466239 h 3163078"/>
              <a:gd name="connsiteX8" fmla="*/ 682606 w 3163078"/>
              <a:gd name="connsiteY8" fmla="*/ 1745881 h 3163078"/>
              <a:gd name="connsiteX9" fmla="*/ 2919066 w 3163078"/>
              <a:gd name="connsiteY9" fmla="*/ 1658213 h 3163078"/>
              <a:gd name="connsiteX10" fmla="*/ 2475189 w 3163078"/>
              <a:gd name="connsiteY10" fmla="*/ 1658214 h 3163078"/>
              <a:gd name="connsiteX11" fmla="*/ 2461810 w 3163078"/>
              <a:gd name="connsiteY11" fmla="*/ 1745881 h 3163078"/>
              <a:gd name="connsiteX12" fmla="*/ 1755212 w 3163078"/>
              <a:gd name="connsiteY12" fmla="*/ 2452479 h 3163078"/>
              <a:gd name="connsiteX13" fmla="*/ 1704868 w 3163078"/>
              <a:gd name="connsiteY13" fmla="*/ 2460162 h 3163078"/>
              <a:gd name="connsiteX14" fmla="*/ 1704868 w 3163078"/>
              <a:gd name="connsiteY14" fmla="*/ 2890456 h 3163078"/>
              <a:gd name="connsiteX15" fmla="*/ 1700869 w 3163078"/>
              <a:gd name="connsiteY15" fmla="*/ 2916912 h 3163078"/>
              <a:gd name="connsiteX16" fmla="*/ 1718689 w 3163078"/>
              <a:gd name="connsiteY16" fmla="*/ 2916012 h 3163078"/>
              <a:gd name="connsiteX17" fmla="*/ 2916012 w 3163078"/>
              <a:gd name="connsiteY17" fmla="*/ 1718689 h 3163078"/>
              <a:gd name="connsiteX18" fmla="*/ 1665289 w 3163078"/>
              <a:gd name="connsiteY18" fmla="*/ 1628851 h 3163078"/>
              <a:gd name="connsiteX19" fmla="*/ 1665289 w 3163078"/>
              <a:gd name="connsiteY19" fmla="*/ 1751958 h 3163078"/>
              <a:gd name="connsiteX20" fmla="*/ 1741278 w 3163078"/>
              <a:gd name="connsiteY20" fmla="*/ 1733090 h 3163078"/>
              <a:gd name="connsiteX21" fmla="*/ 1772883 w 3163078"/>
              <a:gd name="connsiteY21" fmla="*/ 1689910 h 3163078"/>
              <a:gd name="connsiteX22" fmla="*/ 1736568 w 3163078"/>
              <a:gd name="connsiteY22" fmla="*/ 1647194 h 3163078"/>
              <a:gd name="connsiteX23" fmla="*/ 1665289 w 3163078"/>
              <a:gd name="connsiteY23" fmla="*/ 1628851 h 3163078"/>
              <a:gd name="connsiteX24" fmla="*/ 1561731 w 3163078"/>
              <a:gd name="connsiteY24" fmla="*/ 1346387 h 3163078"/>
              <a:gd name="connsiteX25" fmla="*/ 1481712 w 3163078"/>
              <a:gd name="connsiteY25" fmla="*/ 1363245 h 3163078"/>
              <a:gd name="connsiteX26" fmla="*/ 1446742 w 3163078"/>
              <a:gd name="connsiteY26" fmla="*/ 1402960 h 3163078"/>
              <a:gd name="connsiteX27" fmla="*/ 1469607 w 3163078"/>
              <a:gd name="connsiteY27" fmla="*/ 1439212 h 3163078"/>
              <a:gd name="connsiteX28" fmla="*/ 1561731 w 3163078"/>
              <a:gd name="connsiteY28" fmla="*/ 1461544 h 3163078"/>
              <a:gd name="connsiteX29" fmla="*/ 1550971 w 3163078"/>
              <a:gd name="connsiteY29" fmla="*/ 1101133 h 3163078"/>
              <a:gd name="connsiteX30" fmla="*/ 1667979 w 3163078"/>
              <a:gd name="connsiteY30" fmla="*/ 1101133 h 3163078"/>
              <a:gd name="connsiteX31" fmla="*/ 1667979 w 3163078"/>
              <a:gd name="connsiteY31" fmla="*/ 1215826 h 3163078"/>
              <a:gd name="connsiteX32" fmla="*/ 1812557 w 3163078"/>
              <a:gd name="connsiteY32" fmla="*/ 1228724 h 3163078"/>
              <a:gd name="connsiteX33" fmla="*/ 1943685 w 3163078"/>
              <a:gd name="connsiteY33" fmla="*/ 1254026 h 3163078"/>
              <a:gd name="connsiteX34" fmla="*/ 1943685 w 3163078"/>
              <a:gd name="connsiteY34" fmla="*/ 1397021 h 3163078"/>
              <a:gd name="connsiteX35" fmla="*/ 1914100 w 3163078"/>
              <a:gd name="connsiteY35" fmla="*/ 1397021 h 3163078"/>
              <a:gd name="connsiteX36" fmla="*/ 1803142 w 3163078"/>
              <a:gd name="connsiteY36" fmla="*/ 1363245 h 3163078"/>
              <a:gd name="connsiteX37" fmla="*/ 1667979 w 3163078"/>
              <a:gd name="connsiteY37" fmla="*/ 1346387 h 3163078"/>
              <a:gd name="connsiteX38" fmla="*/ 1667979 w 3163078"/>
              <a:gd name="connsiteY38" fmla="*/ 1472463 h 3163078"/>
              <a:gd name="connsiteX39" fmla="*/ 1721778 w 3163078"/>
              <a:gd name="connsiteY39" fmla="*/ 1480412 h 3163078"/>
              <a:gd name="connsiteX40" fmla="*/ 1945030 w 3163078"/>
              <a:gd name="connsiteY40" fmla="*/ 1546914 h 3163078"/>
              <a:gd name="connsiteX41" fmla="*/ 2016984 w 3163078"/>
              <a:gd name="connsiteY41" fmla="*/ 1670547 h 3163078"/>
              <a:gd name="connsiteX42" fmla="*/ 1921495 w 3163078"/>
              <a:gd name="connsiteY42" fmla="*/ 1814501 h 3163078"/>
              <a:gd name="connsiteX43" fmla="*/ 1667979 w 3163078"/>
              <a:gd name="connsiteY43" fmla="*/ 1882519 h 3163078"/>
              <a:gd name="connsiteX44" fmla="*/ 1667979 w 3163078"/>
              <a:gd name="connsiteY44" fmla="*/ 2062725 h 3163078"/>
              <a:gd name="connsiteX45" fmla="*/ 1550971 w 3163078"/>
              <a:gd name="connsiteY45" fmla="*/ 2062725 h 3163078"/>
              <a:gd name="connsiteX46" fmla="*/ 1550971 w 3163078"/>
              <a:gd name="connsiteY46" fmla="*/ 1885489 h 3163078"/>
              <a:gd name="connsiteX47" fmla="*/ 1376808 w 3163078"/>
              <a:gd name="connsiteY47" fmla="*/ 1872095 h 3163078"/>
              <a:gd name="connsiteX48" fmla="*/ 1222145 w 3163078"/>
              <a:gd name="connsiteY48" fmla="*/ 1839803 h 3163078"/>
              <a:gd name="connsiteX49" fmla="*/ 1222145 w 3163078"/>
              <a:gd name="connsiteY49" fmla="*/ 1694859 h 3163078"/>
              <a:gd name="connsiteX50" fmla="*/ 1252405 w 3163078"/>
              <a:gd name="connsiteY50" fmla="*/ 1694859 h 3163078"/>
              <a:gd name="connsiteX51" fmla="*/ 1394293 w 3163078"/>
              <a:gd name="connsiteY51" fmla="*/ 1734575 h 3163078"/>
              <a:gd name="connsiteX52" fmla="*/ 1554336 w 3163078"/>
              <a:gd name="connsiteY52" fmla="*/ 1753938 h 3163078"/>
              <a:gd name="connsiteX53" fmla="*/ 1554336 w 3163078"/>
              <a:gd name="connsiteY53" fmla="*/ 1617902 h 3163078"/>
              <a:gd name="connsiteX54" fmla="*/ 1489107 w 3163078"/>
              <a:gd name="connsiteY54" fmla="*/ 1606983 h 3163078"/>
              <a:gd name="connsiteX55" fmla="*/ 1374789 w 3163078"/>
              <a:gd name="connsiteY55" fmla="*/ 1582671 h 3163078"/>
              <a:gd name="connsiteX56" fmla="*/ 1285355 w 3163078"/>
              <a:gd name="connsiteY56" fmla="*/ 1545925 h 3163078"/>
              <a:gd name="connsiteX57" fmla="*/ 1226851 w 3163078"/>
              <a:gd name="connsiteY57" fmla="*/ 1489847 h 3163078"/>
              <a:gd name="connsiteX58" fmla="*/ 1206006 w 3163078"/>
              <a:gd name="connsiteY58" fmla="*/ 1406950 h 3163078"/>
              <a:gd name="connsiteX59" fmla="*/ 1297459 w 3163078"/>
              <a:gd name="connsiteY59" fmla="*/ 1280349 h 3163078"/>
              <a:gd name="connsiteX60" fmla="*/ 1550971 w 3163078"/>
              <a:gd name="connsiteY60" fmla="*/ 1216816 h 3163078"/>
              <a:gd name="connsiteX61" fmla="*/ 1495533 w 3163078"/>
              <a:gd name="connsiteY61" fmla="*/ 796577 h 3163078"/>
              <a:gd name="connsiteX62" fmla="*/ 1493463 w 3163078"/>
              <a:gd name="connsiteY62" fmla="*/ 796681 h 3163078"/>
              <a:gd name="connsiteX63" fmla="*/ 817683 w 3163078"/>
              <a:gd name="connsiteY63" fmla="*/ 1407661 h 3163078"/>
              <a:gd name="connsiteX64" fmla="*/ 811308 w 3163078"/>
              <a:gd name="connsiteY64" fmla="*/ 1449430 h 3163078"/>
              <a:gd name="connsiteX65" fmla="*/ 838783 w 3163078"/>
              <a:gd name="connsiteY65" fmla="*/ 1453584 h 3163078"/>
              <a:gd name="connsiteX66" fmla="*/ 904101 w 3163078"/>
              <a:gd name="connsiteY66" fmla="*/ 1512804 h 3163078"/>
              <a:gd name="connsiteX67" fmla="*/ 912326 w 3163078"/>
              <a:gd name="connsiteY67" fmla="*/ 1553546 h 3163078"/>
              <a:gd name="connsiteX68" fmla="*/ 904101 w 3163078"/>
              <a:gd name="connsiteY68" fmla="*/ 1594287 h 3163078"/>
              <a:gd name="connsiteX69" fmla="*/ 838783 w 3163078"/>
              <a:gd name="connsiteY69" fmla="*/ 1653508 h 3163078"/>
              <a:gd name="connsiteX70" fmla="*/ 808524 w 3163078"/>
              <a:gd name="connsiteY70" fmla="*/ 1658082 h 3163078"/>
              <a:gd name="connsiteX71" fmla="*/ 817683 w 3163078"/>
              <a:gd name="connsiteY71" fmla="*/ 1718094 h 3163078"/>
              <a:gd name="connsiteX72" fmla="*/ 1493463 w 3163078"/>
              <a:gd name="connsiteY72" fmla="*/ 2329073 h 3163078"/>
              <a:gd name="connsiteX73" fmla="*/ 1495532 w 3163078"/>
              <a:gd name="connsiteY73" fmla="*/ 2329177 h 3163078"/>
              <a:gd name="connsiteX74" fmla="*/ 1495532 w 3163078"/>
              <a:gd name="connsiteY74" fmla="*/ 2306691 h 3163078"/>
              <a:gd name="connsiteX75" fmla="*/ 1600200 w 3163078"/>
              <a:gd name="connsiteY75" fmla="*/ 2202023 h 3163078"/>
              <a:gd name="connsiteX76" fmla="*/ 1600200 w 3163078"/>
              <a:gd name="connsiteY76" fmla="*/ 2202022 h 3163078"/>
              <a:gd name="connsiteX77" fmla="*/ 1704868 w 3163078"/>
              <a:gd name="connsiteY77" fmla="*/ 2306690 h 3163078"/>
              <a:gd name="connsiteX78" fmla="*/ 1704868 w 3163078"/>
              <a:gd name="connsiteY78" fmla="*/ 2320844 h 3163078"/>
              <a:gd name="connsiteX79" fmla="*/ 1727425 w 3163078"/>
              <a:gd name="connsiteY79" fmla="*/ 2317402 h 3163078"/>
              <a:gd name="connsiteX80" fmla="*/ 2326733 w 3163078"/>
              <a:gd name="connsiteY80" fmla="*/ 1718094 h 3163078"/>
              <a:gd name="connsiteX81" fmla="*/ 2335902 w 3163078"/>
              <a:gd name="connsiteY81" fmla="*/ 1658015 h 3163078"/>
              <a:gd name="connsiteX82" fmla="*/ 2296149 w 3163078"/>
              <a:gd name="connsiteY82" fmla="*/ 1649989 h 3163078"/>
              <a:gd name="connsiteX83" fmla="*/ 2232222 w 3163078"/>
              <a:gd name="connsiteY83" fmla="*/ 1553546 h 3163078"/>
              <a:gd name="connsiteX84" fmla="*/ 2232221 w 3163078"/>
              <a:gd name="connsiteY84" fmla="*/ 1553546 h 3163078"/>
              <a:gd name="connsiteX85" fmla="*/ 2296148 w 3163078"/>
              <a:gd name="connsiteY85" fmla="*/ 1457103 h 3163078"/>
              <a:gd name="connsiteX86" fmla="*/ 2333139 w 3163078"/>
              <a:gd name="connsiteY86" fmla="*/ 1449635 h 3163078"/>
              <a:gd name="connsiteX87" fmla="*/ 2326733 w 3163078"/>
              <a:gd name="connsiteY87" fmla="*/ 1407661 h 3163078"/>
              <a:gd name="connsiteX88" fmla="*/ 1727425 w 3163078"/>
              <a:gd name="connsiteY88" fmla="*/ 808352 h 3163078"/>
              <a:gd name="connsiteX89" fmla="*/ 1704868 w 3163078"/>
              <a:gd name="connsiteY89" fmla="*/ 804910 h 3163078"/>
              <a:gd name="connsiteX90" fmla="*/ 1704868 w 3163078"/>
              <a:gd name="connsiteY90" fmla="*/ 809732 h 3163078"/>
              <a:gd name="connsiteX91" fmla="*/ 1640942 w 3163078"/>
              <a:gd name="connsiteY91" fmla="*/ 906175 h 3163078"/>
              <a:gd name="connsiteX92" fmla="*/ 1600201 w 3163078"/>
              <a:gd name="connsiteY92" fmla="*/ 914400 h 3163078"/>
              <a:gd name="connsiteX93" fmla="*/ 1559460 w 3163078"/>
              <a:gd name="connsiteY93" fmla="*/ 906175 h 3163078"/>
              <a:gd name="connsiteX94" fmla="*/ 1495533 w 3163078"/>
              <a:gd name="connsiteY94" fmla="*/ 809732 h 3163078"/>
              <a:gd name="connsiteX95" fmla="*/ 1704868 w 3163078"/>
              <a:gd name="connsiteY95" fmla="*/ 246369 h 3163078"/>
              <a:gd name="connsiteX96" fmla="*/ 1704868 w 3163078"/>
              <a:gd name="connsiteY96" fmla="*/ 665592 h 3163078"/>
              <a:gd name="connsiteX97" fmla="*/ 1755212 w 3163078"/>
              <a:gd name="connsiteY97" fmla="*/ 673275 h 3163078"/>
              <a:gd name="connsiteX98" fmla="*/ 2461810 w 3163078"/>
              <a:gd name="connsiteY98" fmla="*/ 1379873 h 3163078"/>
              <a:gd name="connsiteX99" fmla="*/ 2472341 w 3163078"/>
              <a:gd name="connsiteY99" fmla="*/ 1448878 h 3163078"/>
              <a:gd name="connsiteX100" fmla="*/ 2916238 w 3163078"/>
              <a:gd name="connsiteY100" fmla="*/ 1448878 h 3163078"/>
              <a:gd name="connsiteX101" fmla="*/ 2916012 w 3163078"/>
              <a:gd name="connsiteY101" fmla="*/ 1444389 h 3163078"/>
              <a:gd name="connsiteX102" fmla="*/ 1718689 w 3163078"/>
              <a:gd name="connsiteY102" fmla="*/ 247066 h 3163078"/>
              <a:gd name="connsiteX103" fmla="*/ 1495532 w 3163078"/>
              <a:gd name="connsiteY103" fmla="*/ 244484 h 3163078"/>
              <a:gd name="connsiteX104" fmla="*/ 1444389 w 3163078"/>
              <a:gd name="connsiteY104" fmla="*/ 247066 h 3163078"/>
              <a:gd name="connsiteX105" fmla="*/ 247066 w 3163078"/>
              <a:gd name="connsiteY105" fmla="*/ 1444389 h 3163078"/>
              <a:gd name="connsiteX106" fmla="*/ 246840 w 3163078"/>
              <a:gd name="connsiteY106" fmla="*/ 1448878 h 3163078"/>
              <a:gd name="connsiteX107" fmla="*/ 672075 w 3163078"/>
              <a:gd name="connsiteY107" fmla="*/ 1448878 h 3163078"/>
              <a:gd name="connsiteX108" fmla="*/ 682606 w 3163078"/>
              <a:gd name="connsiteY108" fmla="*/ 1379873 h 3163078"/>
              <a:gd name="connsiteX109" fmla="*/ 1479365 w 3163078"/>
              <a:gd name="connsiteY109" fmla="*/ 659515 h 3163078"/>
              <a:gd name="connsiteX110" fmla="*/ 1495533 w 3163078"/>
              <a:gd name="connsiteY110" fmla="*/ 658699 h 3163078"/>
              <a:gd name="connsiteX111" fmla="*/ 1581539 w 3163078"/>
              <a:gd name="connsiteY111" fmla="*/ 0 h 3163078"/>
              <a:gd name="connsiteX112" fmla="*/ 3163078 w 3163078"/>
              <a:gd name="connsiteY112" fmla="*/ 1581539 h 3163078"/>
              <a:gd name="connsiteX113" fmla="*/ 1581539 w 3163078"/>
              <a:gd name="connsiteY113" fmla="*/ 3163078 h 3163078"/>
              <a:gd name="connsiteX114" fmla="*/ 0 w 3163078"/>
              <a:gd name="connsiteY114" fmla="*/ 1581539 h 3163078"/>
              <a:gd name="connsiteX115" fmla="*/ 1581539 w 3163078"/>
              <a:gd name="connsiteY115" fmla="*/ 0 h 316307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  <a:cxn ang="0">
                <a:pos x="connsiteX34" y="connsiteY34"/>
              </a:cxn>
              <a:cxn ang="0">
                <a:pos x="connsiteX35" y="connsiteY35"/>
              </a:cxn>
              <a:cxn ang="0">
                <a:pos x="connsiteX36" y="connsiteY36"/>
              </a:cxn>
              <a:cxn ang="0">
                <a:pos x="connsiteX37" y="connsiteY37"/>
              </a:cxn>
              <a:cxn ang="0">
                <a:pos x="connsiteX38" y="connsiteY38"/>
              </a:cxn>
              <a:cxn ang="0">
                <a:pos x="connsiteX39" y="connsiteY39"/>
              </a:cxn>
              <a:cxn ang="0">
                <a:pos x="connsiteX40" y="connsiteY40"/>
              </a:cxn>
              <a:cxn ang="0">
                <a:pos x="connsiteX41" y="connsiteY41"/>
              </a:cxn>
              <a:cxn ang="0">
                <a:pos x="connsiteX42" y="connsiteY42"/>
              </a:cxn>
              <a:cxn ang="0">
                <a:pos x="connsiteX43" y="connsiteY43"/>
              </a:cxn>
              <a:cxn ang="0">
                <a:pos x="connsiteX44" y="connsiteY44"/>
              </a:cxn>
              <a:cxn ang="0">
                <a:pos x="connsiteX45" y="connsiteY45"/>
              </a:cxn>
              <a:cxn ang="0">
                <a:pos x="connsiteX46" y="connsiteY46"/>
              </a:cxn>
              <a:cxn ang="0">
                <a:pos x="connsiteX47" y="connsiteY47"/>
              </a:cxn>
              <a:cxn ang="0">
                <a:pos x="connsiteX48" y="connsiteY48"/>
              </a:cxn>
              <a:cxn ang="0">
                <a:pos x="connsiteX49" y="connsiteY49"/>
              </a:cxn>
              <a:cxn ang="0">
                <a:pos x="connsiteX50" y="connsiteY50"/>
              </a:cxn>
              <a:cxn ang="0">
                <a:pos x="connsiteX51" y="connsiteY51"/>
              </a:cxn>
              <a:cxn ang="0">
                <a:pos x="connsiteX52" y="connsiteY52"/>
              </a:cxn>
              <a:cxn ang="0">
                <a:pos x="connsiteX53" y="connsiteY53"/>
              </a:cxn>
              <a:cxn ang="0">
                <a:pos x="connsiteX54" y="connsiteY54"/>
              </a:cxn>
              <a:cxn ang="0">
                <a:pos x="connsiteX55" y="connsiteY55"/>
              </a:cxn>
              <a:cxn ang="0">
                <a:pos x="connsiteX56" y="connsiteY56"/>
              </a:cxn>
              <a:cxn ang="0">
                <a:pos x="connsiteX57" y="connsiteY57"/>
              </a:cxn>
              <a:cxn ang="0">
                <a:pos x="connsiteX58" y="connsiteY58"/>
              </a:cxn>
              <a:cxn ang="0">
                <a:pos x="connsiteX59" y="connsiteY59"/>
              </a:cxn>
              <a:cxn ang="0">
                <a:pos x="connsiteX60" y="connsiteY60"/>
              </a:cxn>
              <a:cxn ang="0">
                <a:pos x="connsiteX61" y="connsiteY61"/>
              </a:cxn>
              <a:cxn ang="0">
                <a:pos x="connsiteX62" y="connsiteY62"/>
              </a:cxn>
              <a:cxn ang="0">
                <a:pos x="connsiteX63" y="connsiteY63"/>
              </a:cxn>
              <a:cxn ang="0">
                <a:pos x="connsiteX64" y="connsiteY64"/>
              </a:cxn>
              <a:cxn ang="0">
                <a:pos x="connsiteX65" y="connsiteY65"/>
              </a:cxn>
              <a:cxn ang="0">
                <a:pos x="connsiteX66" y="connsiteY66"/>
              </a:cxn>
              <a:cxn ang="0">
                <a:pos x="connsiteX67" y="connsiteY67"/>
              </a:cxn>
              <a:cxn ang="0">
                <a:pos x="connsiteX68" y="connsiteY68"/>
              </a:cxn>
              <a:cxn ang="0">
                <a:pos x="connsiteX69" y="connsiteY69"/>
              </a:cxn>
              <a:cxn ang="0">
                <a:pos x="connsiteX70" y="connsiteY70"/>
              </a:cxn>
              <a:cxn ang="0">
                <a:pos x="connsiteX71" y="connsiteY71"/>
              </a:cxn>
              <a:cxn ang="0">
                <a:pos x="connsiteX72" y="connsiteY72"/>
              </a:cxn>
              <a:cxn ang="0">
                <a:pos x="connsiteX73" y="connsiteY73"/>
              </a:cxn>
              <a:cxn ang="0">
                <a:pos x="connsiteX74" y="connsiteY74"/>
              </a:cxn>
              <a:cxn ang="0">
                <a:pos x="connsiteX75" y="connsiteY75"/>
              </a:cxn>
              <a:cxn ang="0">
                <a:pos x="connsiteX76" y="connsiteY76"/>
              </a:cxn>
              <a:cxn ang="0">
                <a:pos x="connsiteX77" y="connsiteY77"/>
              </a:cxn>
              <a:cxn ang="0">
                <a:pos x="connsiteX78" y="connsiteY78"/>
              </a:cxn>
              <a:cxn ang="0">
                <a:pos x="connsiteX79" y="connsiteY79"/>
              </a:cxn>
              <a:cxn ang="0">
                <a:pos x="connsiteX80" y="connsiteY80"/>
              </a:cxn>
              <a:cxn ang="0">
                <a:pos x="connsiteX81" y="connsiteY81"/>
              </a:cxn>
              <a:cxn ang="0">
                <a:pos x="connsiteX82" y="connsiteY82"/>
              </a:cxn>
              <a:cxn ang="0">
                <a:pos x="connsiteX83" y="connsiteY83"/>
              </a:cxn>
              <a:cxn ang="0">
                <a:pos x="connsiteX84" y="connsiteY84"/>
              </a:cxn>
              <a:cxn ang="0">
                <a:pos x="connsiteX85" y="connsiteY85"/>
              </a:cxn>
              <a:cxn ang="0">
                <a:pos x="connsiteX86" y="connsiteY86"/>
              </a:cxn>
              <a:cxn ang="0">
                <a:pos x="connsiteX87" y="connsiteY87"/>
              </a:cxn>
              <a:cxn ang="0">
                <a:pos x="connsiteX88" y="connsiteY88"/>
              </a:cxn>
              <a:cxn ang="0">
                <a:pos x="connsiteX89" y="connsiteY89"/>
              </a:cxn>
              <a:cxn ang="0">
                <a:pos x="connsiteX90" y="connsiteY90"/>
              </a:cxn>
              <a:cxn ang="0">
                <a:pos x="connsiteX91" y="connsiteY91"/>
              </a:cxn>
              <a:cxn ang="0">
                <a:pos x="connsiteX92" y="connsiteY92"/>
              </a:cxn>
              <a:cxn ang="0">
                <a:pos x="connsiteX93" y="connsiteY93"/>
              </a:cxn>
              <a:cxn ang="0">
                <a:pos x="connsiteX94" y="connsiteY94"/>
              </a:cxn>
              <a:cxn ang="0">
                <a:pos x="connsiteX95" y="connsiteY95"/>
              </a:cxn>
              <a:cxn ang="0">
                <a:pos x="connsiteX96" y="connsiteY96"/>
              </a:cxn>
              <a:cxn ang="0">
                <a:pos x="connsiteX97" y="connsiteY97"/>
              </a:cxn>
              <a:cxn ang="0">
                <a:pos x="connsiteX98" y="connsiteY98"/>
              </a:cxn>
              <a:cxn ang="0">
                <a:pos x="connsiteX99" y="connsiteY99"/>
              </a:cxn>
              <a:cxn ang="0">
                <a:pos x="connsiteX100" y="connsiteY100"/>
              </a:cxn>
              <a:cxn ang="0">
                <a:pos x="connsiteX101" y="connsiteY101"/>
              </a:cxn>
              <a:cxn ang="0">
                <a:pos x="connsiteX102" y="connsiteY102"/>
              </a:cxn>
              <a:cxn ang="0">
                <a:pos x="connsiteX103" y="connsiteY103"/>
              </a:cxn>
              <a:cxn ang="0">
                <a:pos x="connsiteX104" y="connsiteY104"/>
              </a:cxn>
              <a:cxn ang="0">
                <a:pos x="connsiteX105" y="connsiteY105"/>
              </a:cxn>
              <a:cxn ang="0">
                <a:pos x="connsiteX106" y="connsiteY106"/>
              </a:cxn>
              <a:cxn ang="0">
                <a:pos x="connsiteX107" y="connsiteY107"/>
              </a:cxn>
              <a:cxn ang="0">
                <a:pos x="connsiteX108" y="connsiteY108"/>
              </a:cxn>
              <a:cxn ang="0">
                <a:pos x="connsiteX109" y="connsiteY109"/>
              </a:cxn>
              <a:cxn ang="0">
                <a:pos x="connsiteX110" y="connsiteY110"/>
              </a:cxn>
              <a:cxn ang="0">
                <a:pos x="connsiteX111" y="connsiteY111"/>
              </a:cxn>
              <a:cxn ang="0">
                <a:pos x="connsiteX112" y="connsiteY112"/>
              </a:cxn>
              <a:cxn ang="0">
                <a:pos x="connsiteX113" y="connsiteY113"/>
              </a:cxn>
              <a:cxn ang="0">
                <a:pos x="connsiteX114" y="connsiteY114"/>
              </a:cxn>
              <a:cxn ang="0">
                <a:pos x="connsiteX115" y="connsiteY115"/>
              </a:cxn>
            </a:cxnLst>
            <a:rect l="l" t="t" r="r" b="b"/>
            <a:pathLst>
              <a:path w="3163078" h="3163078">
                <a:moveTo>
                  <a:pt x="669226" y="1658213"/>
                </a:moveTo>
                <a:lnTo>
                  <a:pt x="244013" y="1658214"/>
                </a:lnTo>
                <a:lnTo>
                  <a:pt x="247066" y="1718689"/>
                </a:lnTo>
                <a:cubicBezTo>
                  <a:pt x="311180" y="2350004"/>
                  <a:pt x="813074" y="2851898"/>
                  <a:pt x="1444389" y="2916012"/>
                </a:cubicBezTo>
                <a:lnTo>
                  <a:pt x="1499820" y="2918811"/>
                </a:lnTo>
                <a:lnTo>
                  <a:pt x="1495533" y="2890456"/>
                </a:lnTo>
                <a:lnTo>
                  <a:pt x="1495533" y="2467055"/>
                </a:lnTo>
                <a:lnTo>
                  <a:pt x="1479365" y="2466239"/>
                </a:lnTo>
                <a:cubicBezTo>
                  <a:pt x="1082527" y="2425938"/>
                  <a:pt x="761230" y="2130108"/>
                  <a:pt x="682606" y="1745881"/>
                </a:cubicBezTo>
                <a:close/>
                <a:moveTo>
                  <a:pt x="2919066" y="1658213"/>
                </a:moveTo>
                <a:lnTo>
                  <a:pt x="2475189" y="1658214"/>
                </a:lnTo>
                <a:lnTo>
                  <a:pt x="2461810" y="1745881"/>
                </a:lnTo>
                <a:cubicBezTo>
                  <a:pt x="2389234" y="2100552"/>
                  <a:pt x="2109883" y="2379903"/>
                  <a:pt x="1755212" y="2452479"/>
                </a:cubicBezTo>
                <a:lnTo>
                  <a:pt x="1704868" y="2460162"/>
                </a:lnTo>
                <a:lnTo>
                  <a:pt x="1704868" y="2890456"/>
                </a:lnTo>
                <a:lnTo>
                  <a:pt x="1700869" y="2916912"/>
                </a:lnTo>
                <a:lnTo>
                  <a:pt x="1718689" y="2916012"/>
                </a:lnTo>
                <a:cubicBezTo>
                  <a:pt x="2350004" y="2851898"/>
                  <a:pt x="2851898" y="2350004"/>
                  <a:pt x="2916012" y="1718689"/>
                </a:cubicBezTo>
                <a:close/>
                <a:moveTo>
                  <a:pt x="1665289" y="1628851"/>
                </a:moveTo>
                <a:lnTo>
                  <a:pt x="1665289" y="1751958"/>
                </a:lnTo>
                <a:cubicBezTo>
                  <a:pt x="1694879" y="1748958"/>
                  <a:pt x="1720207" y="1742679"/>
                  <a:pt x="1741278" y="1733090"/>
                </a:cubicBezTo>
                <a:cubicBezTo>
                  <a:pt x="1762349" y="1723161"/>
                  <a:pt x="1772883" y="1708747"/>
                  <a:pt x="1772883" y="1689910"/>
                </a:cubicBezTo>
                <a:cubicBezTo>
                  <a:pt x="1772883" y="1670702"/>
                  <a:pt x="1760778" y="1656473"/>
                  <a:pt x="1736568" y="1647194"/>
                </a:cubicBezTo>
                <a:cubicBezTo>
                  <a:pt x="1712812" y="1637605"/>
                  <a:pt x="1689050" y="1631481"/>
                  <a:pt x="1665289" y="1628851"/>
                </a:cubicBezTo>
                <a:close/>
                <a:moveTo>
                  <a:pt x="1561731" y="1346387"/>
                </a:moveTo>
                <a:cubicBezTo>
                  <a:pt x="1532146" y="1348026"/>
                  <a:pt x="1505469" y="1353656"/>
                  <a:pt x="1481712" y="1363245"/>
                </a:cubicBezTo>
                <a:cubicBezTo>
                  <a:pt x="1458399" y="1372524"/>
                  <a:pt x="1446742" y="1385763"/>
                  <a:pt x="1446742" y="1402960"/>
                </a:cubicBezTo>
                <a:cubicBezTo>
                  <a:pt x="1446742" y="1418519"/>
                  <a:pt x="1454364" y="1430613"/>
                  <a:pt x="1469607" y="1439212"/>
                </a:cubicBezTo>
                <a:cubicBezTo>
                  <a:pt x="1484850" y="1447811"/>
                  <a:pt x="1515558" y="1455265"/>
                  <a:pt x="1561731" y="1461544"/>
                </a:cubicBezTo>
                <a:close/>
                <a:moveTo>
                  <a:pt x="1550971" y="1101133"/>
                </a:moveTo>
                <a:lnTo>
                  <a:pt x="1667979" y="1101133"/>
                </a:lnTo>
                <a:lnTo>
                  <a:pt x="1667979" y="1215826"/>
                </a:lnTo>
                <a:cubicBezTo>
                  <a:pt x="1709225" y="1217125"/>
                  <a:pt x="1757418" y="1221424"/>
                  <a:pt x="1812557" y="1228724"/>
                </a:cubicBezTo>
                <a:cubicBezTo>
                  <a:pt x="1868149" y="1235993"/>
                  <a:pt x="1911859" y="1244437"/>
                  <a:pt x="1943685" y="1254026"/>
                </a:cubicBezTo>
                <a:lnTo>
                  <a:pt x="1943685" y="1397021"/>
                </a:lnTo>
                <a:lnTo>
                  <a:pt x="1914100" y="1397021"/>
                </a:lnTo>
                <a:cubicBezTo>
                  <a:pt x="1882269" y="1383443"/>
                  <a:pt x="1845285" y="1372184"/>
                  <a:pt x="1803142" y="1363245"/>
                </a:cubicBezTo>
                <a:cubicBezTo>
                  <a:pt x="1761004" y="1354305"/>
                  <a:pt x="1715950" y="1348676"/>
                  <a:pt x="1667979" y="1346387"/>
                </a:cubicBezTo>
                <a:lnTo>
                  <a:pt x="1667979" y="1472463"/>
                </a:lnTo>
                <a:lnTo>
                  <a:pt x="1721778" y="1480412"/>
                </a:lnTo>
                <a:cubicBezTo>
                  <a:pt x="1823095" y="1494981"/>
                  <a:pt x="1897512" y="1517128"/>
                  <a:pt x="1945030" y="1546914"/>
                </a:cubicBezTo>
                <a:cubicBezTo>
                  <a:pt x="1993001" y="1576392"/>
                  <a:pt x="2016984" y="1617592"/>
                  <a:pt x="2016984" y="1670547"/>
                </a:cubicBezTo>
                <a:cubicBezTo>
                  <a:pt x="2016984" y="1726471"/>
                  <a:pt x="1985153" y="1774445"/>
                  <a:pt x="1921495" y="1814501"/>
                </a:cubicBezTo>
                <a:cubicBezTo>
                  <a:pt x="1857838" y="1854557"/>
                  <a:pt x="1773331" y="1877230"/>
                  <a:pt x="1667979" y="1882519"/>
                </a:cubicBezTo>
                <a:lnTo>
                  <a:pt x="1667979" y="2062725"/>
                </a:lnTo>
                <a:lnTo>
                  <a:pt x="1550971" y="2062725"/>
                </a:lnTo>
                <a:lnTo>
                  <a:pt x="1550971" y="1885489"/>
                </a:lnTo>
                <a:cubicBezTo>
                  <a:pt x="1500763" y="1885148"/>
                  <a:pt x="1442708" y="1880694"/>
                  <a:pt x="1376808" y="1872095"/>
                </a:cubicBezTo>
                <a:cubicBezTo>
                  <a:pt x="1310909" y="1863496"/>
                  <a:pt x="1259352" y="1852732"/>
                  <a:pt x="1222145" y="1839803"/>
                </a:cubicBezTo>
                <a:lnTo>
                  <a:pt x="1222145" y="1694859"/>
                </a:lnTo>
                <a:lnTo>
                  <a:pt x="1252405" y="1694859"/>
                </a:lnTo>
                <a:cubicBezTo>
                  <a:pt x="1293646" y="1711407"/>
                  <a:pt x="1340942" y="1724646"/>
                  <a:pt x="1394293" y="1734575"/>
                </a:cubicBezTo>
                <a:cubicBezTo>
                  <a:pt x="1448087" y="1744503"/>
                  <a:pt x="1501438" y="1750968"/>
                  <a:pt x="1554336" y="1753938"/>
                </a:cubicBezTo>
                <a:lnTo>
                  <a:pt x="1554336" y="1617902"/>
                </a:lnTo>
                <a:lnTo>
                  <a:pt x="1489107" y="1606983"/>
                </a:lnTo>
                <a:cubicBezTo>
                  <a:pt x="1447865" y="1600054"/>
                  <a:pt x="1409758" y="1591951"/>
                  <a:pt x="1374789" y="1582671"/>
                </a:cubicBezTo>
                <a:cubicBezTo>
                  <a:pt x="1340272" y="1573392"/>
                  <a:pt x="1310461" y="1561174"/>
                  <a:pt x="1285355" y="1545925"/>
                </a:cubicBezTo>
                <a:cubicBezTo>
                  <a:pt x="1260249" y="1530707"/>
                  <a:pt x="1240749" y="1512024"/>
                  <a:pt x="1226851" y="1489847"/>
                </a:cubicBezTo>
                <a:cubicBezTo>
                  <a:pt x="1212953" y="1467328"/>
                  <a:pt x="1206006" y="1439707"/>
                  <a:pt x="1206006" y="1406950"/>
                </a:cubicBezTo>
                <a:cubicBezTo>
                  <a:pt x="1206006" y="1357615"/>
                  <a:pt x="1236487" y="1315425"/>
                  <a:pt x="1297459" y="1280349"/>
                </a:cubicBezTo>
                <a:cubicBezTo>
                  <a:pt x="1358427" y="1245272"/>
                  <a:pt x="1442934" y="1224084"/>
                  <a:pt x="1550971" y="1216816"/>
                </a:cubicBezTo>
                <a:close/>
                <a:moveTo>
                  <a:pt x="1495533" y="796577"/>
                </a:moveTo>
                <a:lnTo>
                  <a:pt x="1493463" y="796681"/>
                </a:lnTo>
                <a:cubicBezTo>
                  <a:pt x="1156880" y="830863"/>
                  <a:pt x="884369" y="1081774"/>
                  <a:pt x="817683" y="1407661"/>
                </a:cubicBezTo>
                <a:lnTo>
                  <a:pt x="811308" y="1449430"/>
                </a:lnTo>
                <a:lnTo>
                  <a:pt x="838783" y="1453584"/>
                </a:lnTo>
                <a:cubicBezTo>
                  <a:pt x="868280" y="1462758"/>
                  <a:pt x="892184" y="1484629"/>
                  <a:pt x="904101" y="1512804"/>
                </a:cubicBezTo>
                <a:lnTo>
                  <a:pt x="912326" y="1553546"/>
                </a:lnTo>
                <a:lnTo>
                  <a:pt x="904101" y="1594287"/>
                </a:lnTo>
                <a:cubicBezTo>
                  <a:pt x="892184" y="1622462"/>
                  <a:pt x="868280" y="1644333"/>
                  <a:pt x="838783" y="1653508"/>
                </a:cubicBezTo>
                <a:lnTo>
                  <a:pt x="808524" y="1658082"/>
                </a:lnTo>
                <a:lnTo>
                  <a:pt x="817683" y="1718094"/>
                </a:lnTo>
                <a:cubicBezTo>
                  <a:pt x="884369" y="2043980"/>
                  <a:pt x="1156880" y="2294891"/>
                  <a:pt x="1493463" y="2329073"/>
                </a:cubicBezTo>
                <a:lnTo>
                  <a:pt x="1495532" y="2329177"/>
                </a:lnTo>
                <a:lnTo>
                  <a:pt x="1495532" y="2306691"/>
                </a:lnTo>
                <a:cubicBezTo>
                  <a:pt x="1495532" y="2248884"/>
                  <a:pt x="1542393" y="2202023"/>
                  <a:pt x="1600200" y="2202023"/>
                </a:cubicBezTo>
                <a:lnTo>
                  <a:pt x="1600200" y="2202022"/>
                </a:lnTo>
                <a:cubicBezTo>
                  <a:pt x="1658007" y="2202022"/>
                  <a:pt x="1704868" y="2248883"/>
                  <a:pt x="1704868" y="2306690"/>
                </a:cubicBezTo>
                <a:lnTo>
                  <a:pt x="1704868" y="2320844"/>
                </a:lnTo>
                <a:lnTo>
                  <a:pt x="1727425" y="2317402"/>
                </a:lnTo>
                <a:cubicBezTo>
                  <a:pt x="2028243" y="2255846"/>
                  <a:pt x="2265177" y="2018912"/>
                  <a:pt x="2326733" y="1718094"/>
                </a:cubicBezTo>
                <a:lnTo>
                  <a:pt x="2335902" y="1658015"/>
                </a:lnTo>
                <a:lnTo>
                  <a:pt x="2296149" y="1649989"/>
                </a:lnTo>
                <a:cubicBezTo>
                  <a:pt x="2258582" y="1634099"/>
                  <a:pt x="2232222" y="1596901"/>
                  <a:pt x="2232222" y="1553546"/>
                </a:cubicBezTo>
                <a:lnTo>
                  <a:pt x="2232221" y="1553546"/>
                </a:lnTo>
                <a:cubicBezTo>
                  <a:pt x="2232221" y="1510191"/>
                  <a:pt x="2258581" y="1472993"/>
                  <a:pt x="2296148" y="1457103"/>
                </a:cubicBezTo>
                <a:lnTo>
                  <a:pt x="2333139" y="1449635"/>
                </a:lnTo>
                <a:lnTo>
                  <a:pt x="2326733" y="1407661"/>
                </a:lnTo>
                <a:cubicBezTo>
                  <a:pt x="2265177" y="1106843"/>
                  <a:pt x="2028243" y="869908"/>
                  <a:pt x="1727425" y="808352"/>
                </a:cubicBezTo>
                <a:lnTo>
                  <a:pt x="1704868" y="804910"/>
                </a:lnTo>
                <a:lnTo>
                  <a:pt x="1704868" y="809732"/>
                </a:lnTo>
                <a:cubicBezTo>
                  <a:pt x="1704868" y="853087"/>
                  <a:pt x="1678509" y="890285"/>
                  <a:pt x="1640942" y="906175"/>
                </a:cubicBezTo>
                <a:lnTo>
                  <a:pt x="1600201" y="914400"/>
                </a:lnTo>
                <a:lnTo>
                  <a:pt x="1559460" y="906175"/>
                </a:lnTo>
                <a:cubicBezTo>
                  <a:pt x="1521893" y="890285"/>
                  <a:pt x="1495533" y="853087"/>
                  <a:pt x="1495533" y="809732"/>
                </a:cubicBezTo>
                <a:close/>
                <a:moveTo>
                  <a:pt x="1704868" y="246369"/>
                </a:moveTo>
                <a:lnTo>
                  <a:pt x="1704868" y="665592"/>
                </a:lnTo>
                <a:lnTo>
                  <a:pt x="1755212" y="673275"/>
                </a:lnTo>
                <a:cubicBezTo>
                  <a:pt x="2109883" y="745852"/>
                  <a:pt x="2389234" y="1025202"/>
                  <a:pt x="2461810" y="1379873"/>
                </a:cubicBezTo>
                <a:lnTo>
                  <a:pt x="2472341" y="1448878"/>
                </a:lnTo>
                <a:lnTo>
                  <a:pt x="2916238" y="1448878"/>
                </a:lnTo>
                <a:lnTo>
                  <a:pt x="2916012" y="1444389"/>
                </a:lnTo>
                <a:cubicBezTo>
                  <a:pt x="2851898" y="813074"/>
                  <a:pt x="2350004" y="311180"/>
                  <a:pt x="1718689" y="247066"/>
                </a:cubicBezTo>
                <a:close/>
                <a:moveTo>
                  <a:pt x="1495532" y="244484"/>
                </a:moveTo>
                <a:lnTo>
                  <a:pt x="1444389" y="247066"/>
                </a:lnTo>
                <a:cubicBezTo>
                  <a:pt x="813074" y="311180"/>
                  <a:pt x="311180" y="813074"/>
                  <a:pt x="247066" y="1444389"/>
                </a:cubicBezTo>
                <a:lnTo>
                  <a:pt x="246840" y="1448878"/>
                </a:lnTo>
                <a:lnTo>
                  <a:pt x="672075" y="1448878"/>
                </a:lnTo>
                <a:lnTo>
                  <a:pt x="682606" y="1379873"/>
                </a:lnTo>
                <a:cubicBezTo>
                  <a:pt x="761230" y="995646"/>
                  <a:pt x="1082527" y="699816"/>
                  <a:pt x="1479365" y="659515"/>
                </a:cubicBezTo>
                <a:lnTo>
                  <a:pt x="1495533" y="658699"/>
                </a:lnTo>
                <a:close/>
                <a:moveTo>
                  <a:pt x="1581539" y="0"/>
                </a:moveTo>
                <a:cubicBezTo>
                  <a:pt x="2454999" y="0"/>
                  <a:pt x="3163078" y="708079"/>
                  <a:pt x="3163078" y="1581539"/>
                </a:cubicBezTo>
                <a:cubicBezTo>
                  <a:pt x="3163078" y="2454999"/>
                  <a:pt x="2454999" y="3163078"/>
                  <a:pt x="1581539" y="3163078"/>
                </a:cubicBezTo>
                <a:cubicBezTo>
                  <a:pt x="708079" y="3163078"/>
                  <a:pt x="0" y="2454999"/>
                  <a:pt x="0" y="1581539"/>
                </a:cubicBezTo>
                <a:cubicBezTo>
                  <a:pt x="0" y="708079"/>
                  <a:pt x="708079" y="0"/>
                  <a:pt x="1581539" y="0"/>
                </a:cubicBezTo>
                <a:close/>
              </a:path>
            </a:pathLst>
          </a:custGeom>
          <a:solidFill>
            <a:schemeClr val="bg1"/>
          </a:solidFill>
          <a:ln w="35341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ru-RU"/>
          </a:p>
        </xdr:txBody>
      </xdr:sp>
    </xdr:grpSp>
    <xdr:clientData/>
  </xdr:twoCellAnchor>
  <xdr:twoCellAnchor>
    <xdr:from>
      <xdr:col>19</xdr:col>
      <xdr:colOff>287143</xdr:colOff>
      <xdr:row>35</xdr:row>
      <xdr:rowOff>36306</xdr:rowOff>
    </xdr:from>
    <xdr:to>
      <xdr:col>22</xdr:col>
      <xdr:colOff>303283</xdr:colOff>
      <xdr:row>39</xdr:row>
      <xdr:rowOff>51323</xdr:rowOff>
    </xdr:to>
    <xdr:sp macro="" textlink="[1]Processing!A30">
      <xdr:nvSpPr>
        <xdr:cNvPr id="22" name="TextBox 95">
          <a:extLst>
            <a:ext uri="{FF2B5EF4-FFF2-40B4-BE49-F238E27FC236}">
              <a16:creationId xmlns:a16="http://schemas.microsoft.com/office/drawing/2014/main" id="{3B742287-67AE-9348-BEA6-69B014232422}"/>
            </a:ext>
          </a:extLst>
        </xdr:cNvPr>
        <xdr:cNvSpPr txBox="1"/>
      </xdr:nvSpPr>
      <xdr:spPr>
        <a:xfrm>
          <a:off x="16038671" y="5592556"/>
          <a:ext cx="2503223" cy="6500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r>
            <a:rPr lang="en-US" sz="1400" b="1" i="0" u="none" strike="noStrike">
              <a:solidFill>
                <a:schemeClr val="bg1"/>
              </a:solidFill>
              <a:latin typeface="+mn-ea"/>
              <a:ea typeface="+mn-ea"/>
              <a:cs typeface="Calibri"/>
            </a:rPr>
            <a:t>Valores</a:t>
          </a:r>
          <a:r>
            <a:rPr lang="en-US" sz="1400" b="1" i="0" u="none" strike="noStrike" baseline="0">
              <a:solidFill>
                <a:schemeClr val="bg1"/>
              </a:solidFill>
              <a:latin typeface="+mn-ea"/>
              <a:ea typeface="+mn-ea"/>
              <a:cs typeface="Calibri"/>
            </a:rPr>
            <a:t> Mensuales</a:t>
          </a:r>
          <a:endParaRPr lang="ru-RU" sz="1400" b="1" i="0" u="none" strike="noStrike">
            <a:solidFill>
              <a:schemeClr val="bg1"/>
            </a:solidFill>
            <a:latin typeface="+mn-ea"/>
            <a:ea typeface="+mn-ea"/>
            <a:cs typeface="Calibri"/>
          </a:endParaRPr>
        </a:p>
      </xdr:txBody>
    </xdr:sp>
    <xdr:clientData/>
  </xdr:twoCellAnchor>
  <xdr:twoCellAnchor>
    <xdr:from>
      <xdr:col>20</xdr:col>
      <xdr:colOff>117108</xdr:colOff>
      <xdr:row>39</xdr:row>
      <xdr:rowOff>101010</xdr:rowOff>
    </xdr:from>
    <xdr:to>
      <xdr:col>22</xdr:col>
      <xdr:colOff>219158</xdr:colOff>
      <xdr:row>43</xdr:row>
      <xdr:rowOff>109416</xdr:rowOff>
    </xdr:to>
    <xdr:sp macro="" textlink="[1]Processing!S1">
      <xdr:nvSpPr>
        <xdr:cNvPr id="24" name="TextBox 98">
          <a:extLst>
            <a:ext uri="{FF2B5EF4-FFF2-40B4-BE49-F238E27FC236}">
              <a16:creationId xmlns:a16="http://schemas.microsoft.com/office/drawing/2014/main" id="{CFB06BA2-D60F-8444-8255-158A5A88B795}"/>
            </a:ext>
          </a:extLst>
        </xdr:cNvPr>
        <xdr:cNvSpPr txBox="1"/>
      </xdr:nvSpPr>
      <xdr:spPr>
        <a:xfrm>
          <a:off x="16697664" y="6292260"/>
          <a:ext cx="1760105" cy="6434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r>
            <a:rPr lang="en-US" sz="1400" b="0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t>Presupuesto</a:t>
          </a:r>
          <a:endParaRPr lang="ru-RU" sz="1400" b="0" i="0" u="none" strike="noStrike">
            <a:solidFill>
              <a:schemeClr val="bg1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20</xdr:col>
      <xdr:colOff>117108</xdr:colOff>
      <xdr:row>42</xdr:row>
      <xdr:rowOff>115206</xdr:rowOff>
    </xdr:from>
    <xdr:to>
      <xdr:col>22</xdr:col>
      <xdr:colOff>219158</xdr:colOff>
      <xdr:row>46</xdr:row>
      <xdr:rowOff>139169</xdr:rowOff>
    </xdr:to>
    <xdr:sp macro="" textlink="[1]Processing!A38">
      <xdr:nvSpPr>
        <xdr:cNvPr id="25" name="TextBox 99">
          <a:extLst>
            <a:ext uri="{FF2B5EF4-FFF2-40B4-BE49-F238E27FC236}">
              <a16:creationId xmlns:a16="http://schemas.microsoft.com/office/drawing/2014/main" id="{6EE849CF-EBF0-6C4B-9BC6-F2416AFD3B68}"/>
            </a:ext>
          </a:extLst>
        </xdr:cNvPr>
        <xdr:cNvSpPr txBox="1"/>
      </xdr:nvSpPr>
      <xdr:spPr>
        <a:xfrm>
          <a:off x="16697664" y="6782706"/>
          <a:ext cx="1760105" cy="6589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r>
            <a:rPr lang="en-US" sz="1400" b="0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t>Ingresos</a:t>
          </a:r>
        </a:p>
      </xdr:txBody>
    </xdr:sp>
    <xdr:clientData/>
  </xdr:twoCellAnchor>
  <xdr:twoCellAnchor>
    <xdr:from>
      <xdr:col>20</xdr:col>
      <xdr:colOff>117108</xdr:colOff>
      <xdr:row>46</xdr:row>
      <xdr:rowOff>50906</xdr:rowOff>
    </xdr:from>
    <xdr:to>
      <xdr:col>22</xdr:col>
      <xdr:colOff>219158</xdr:colOff>
      <xdr:row>50</xdr:row>
      <xdr:rowOff>68866</xdr:rowOff>
    </xdr:to>
    <xdr:sp macro="" textlink="[1]Processing!A62">
      <xdr:nvSpPr>
        <xdr:cNvPr id="26" name="TextBox 100">
          <a:extLst>
            <a:ext uri="{FF2B5EF4-FFF2-40B4-BE49-F238E27FC236}">
              <a16:creationId xmlns:a16="http://schemas.microsoft.com/office/drawing/2014/main" id="{4D58BC44-32A6-AC46-AB8F-0F23D6C7E2BE}"/>
            </a:ext>
          </a:extLst>
        </xdr:cNvPr>
        <xdr:cNvSpPr txBox="1"/>
      </xdr:nvSpPr>
      <xdr:spPr>
        <a:xfrm>
          <a:off x="16697664" y="7353406"/>
          <a:ext cx="1760105" cy="6529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r>
            <a:rPr lang="en-US" sz="1400" b="0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t>Gastos</a:t>
          </a:r>
        </a:p>
      </xdr:txBody>
    </xdr:sp>
    <xdr:clientData/>
  </xdr:twoCellAnchor>
  <xdr:twoCellAnchor>
    <xdr:from>
      <xdr:col>20</xdr:col>
      <xdr:colOff>117108</xdr:colOff>
      <xdr:row>49</xdr:row>
      <xdr:rowOff>117234</xdr:rowOff>
    </xdr:from>
    <xdr:to>
      <xdr:col>22</xdr:col>
      <xdr:colOff>219158</xdr:colOff>
      <xdr:row>53</xdr:row>
      <xdr:rowOff>135197</xdr:rowOff>
    </xdr:to>
    <xdr:sp macro="" textlink="[1]Processing!H16">
      <xdr:nvSpPr>
        <xdr:cNvPr id="27" name="TextBox 101">
          <a:extLst>
            <a:ext uri="{FF2B5EF4-FFF2-40B4-BE49-F238E27FC236}">
              <a16:creationId xmlns:a16="http://schemas.microsoft.com/office/drawing/2014/main" id="{1AB9EA7A-7750-AC40-AE92-1173B1840D15}"/>
            </a:ext>
          </a:extLst>
        </xdr:cNvPr>
        <xdr:cNvSpPr txBox="1"/>
      </xdr:nvSpPr>
      <xdr:spPr>
        <a:xfrm>
          <a:off x="16697664" y="7895984"/>
          <a:ext cx="1760105" cy="6529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r>
            <a:rPr lang="en-US" sz="1400" b="0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t>Inversiones</a:t>
          </a:r>
          <a:endParaRPr lang="ru-RU" sz="1400" b="0" i="0" u="none" strike="noStrike">
            <a:solidFill>
              <a:schemeClr val="bg1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20</xdr:col>
      <xdr:colOff>117108</xdr:colOff>
      <xdr:row>52</xdr:row>
      <xdr:rowOff>21088</xdr:rowOff>
    </xdr:from>
    <xdr:to>
      <xdr:col>22</xdr:col>
      <xdr:colOff>219158</xdr:colOff>
      <xdr:row>56</xdr:row>
      <xdr:rowOff>45049</xdr:rowOff>
    </xdr:to>
    <xdr:sp macro="" textlink="[1]Processing!A17">
      <xdr:nvSpPr>
        <xdr:cNvPr id="28" name="TextBox 102">
          <a:extLst>
            <a:ext uri="{FF2B5EF4-FFF2-40B4-BE49-F238E27FC236}">
              <a16:creationId xmlns:a16="http://schemas.microsoft.com/office/drawing/2014/main" id="{F9DF6605-B196-034F-997C-19FBDAE4D095}"/>
            </a:ext>
          </a:extLst>
        </xdr:cNvPr>
        <xdr:cNvSpPr txBox="1"/>
      </xdr:nvSpPr>
      <xdr:spPr>
        <a:xfrm>
          <a:off x="16627108" y="8276088"/>
          <a:ext cx="1753050" cy="6589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endParaRPr lang="ru-RU" sz="1400" b="0" i="0" u="none" strike="noStrike">
            <a:solidFill>
              <a:schemeClr val="bg1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20</xdr:col>
      <xdr:colOff>96788</xdr:colOff>
      <xdr:row>53</xdr:row>
      <xdr:rowOff>18861</xdr:rowOff>
    </xdr:from>
    <xdr:to>
      <xdr:col>22</xdr:col>
      <xdr:colOff>198838</xdr:colOff>
      <xdr:row>57</xdr:row>
      <xdr:rowOff>25533</xdr:rowOff>
    </xdr:to>
    <xdr:sp macro="" textlink="[1]Processing!Q12">
      <xdr:nvSpPr>
        <xdr:cNvPr id="29" name="TextBox 103">
          <a:extLst>
            <a:ext uri="{FF2B5EF4-FFF2-40B4-BE49-F238E27FC236}">
              <a16:creationId xmlns:a16="http://schemas.microsoft.com/office/drawing/2014/main" id="{4D63F4F2-C008-0340-A3C3-EA42706FECF3}"/>
            </a:ext>
          </a:extLst>
        </xdr:cNvPr>
        <xdr:cNvSpPr txBox="1"/>
      </xdr:nvSpPr>
      <xdr:spPr>
        <a:xfrm>
          <a:off x="16677344" y="8432611"/>
          <a:ext cx="1760105" cy="6416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r>
            <a:rPr lang="en-US" sz="1400" b="0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t>Metas Financieras</a:t>
          </a:r>
          <a:endParaRPr lang="ru-RU" sz="1400" b="0" i="0" u="none" strike="noStrike">
            <a:solidFill>
              <a:schemeClr val="bg1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21</xdr:col>
      <xdr:colOff>390022</xdr:colOff>
      <xdr:row>39</xdr:row>
      <xdr:rowOff>101010</xdr:rowOff>
    </xdr:from>
    <xdr:to>
      <xdr:col>23</xdr:col>
      <xdr:colOff>496978</xdr:colOff>
      <xdr:row>43</xdr:row>
      <xdr:rowOff>109416</xdr:rowOff>
    </xdr:to>
    <xdr:sp macro="" textlink="Procesamiento!W16">
      <xdr:nvSpPr>
        <xdr:cNvPr id="30" name="TextBox 104">
          <a:extLst>
            <a:ext uri="{FF2B5EF4-FFF2-40B4-BE49-F238E27FC236}">
              <a16:creationId xmlns:a16="http://schemas.microsoft.com/office/drawing/2014/main" id="{21077340-2BDB-AF4C-B8FD-579358DF0972}"/>
            </a:ext>
          </a:extLst>
        </xdr:cNvPr>
        <xdr:cNvSpPr txBox="1"/>
      </xdr:nvSpPr>
      <xdr:spPr>
        <a:xfrm>
          <a:off x="17799605" y="6292260"/>
          <a:ext cx="1765012" cy="6434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r"/>
          <a:fld id="{0F20A123-E381-6746-92C5-D4A0AD82AA2A}" type="TxLink">
            <a:rPr lang="en-US" sz="1800" b="0" i="0" u="none" strike="noStrike">
              <a:gradFill>
                <a:gsLst>
                  <a:gs pos="7000">
                    <a:srgbClr val="F28F33"/>
                  </a:gs>
                  <a:gs pos="72000">
                    <a:srgbClr val="FE2827"/>
                  </a:gs>
                </a:gsLst>
                <a:lin ang="0" scaled="0"/>
              </a:gradFill>
              <a:latin typeface="Verdana"/>
              <a:ea typeface="Verdana"/>
              <a:cs typeface="Verdana"/>
            </a:rPr>
            <a:t> € 38.118 </a:t>
          </a:fld>
          <a:endParaRPr lang="ru-RU" sz="1800" b="1" i="0" u="none" strike="noStrike">
            <a:gradFill>
              <a:gsLst>
                <a:gs pos="7000">
                  <a:srgbClr val="F28F33"/>
                </a:gs>
                <a:gs pos="72000">
                  <a:srgbClr val="FE2827"/>
                </a:gs>
              </a:gsLst>
              <a:lin ang="0" scaled="0"/>
            </a:gra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21</xdr:col>
      <xdr:colOff>390022</xdr:colOff>
      <xdr:row>42</xdr:row>
      <xdr:rowOff>158322</xdr:rowOff>
    </xdr:from>
    <xdr:to>
      <xdr:col>23</xdr:col>
      <xdr:colOff>496978</xdr:colOff>
      <xdr:row>47</xdr:row>
      <xdr:rowOff>7977</xdr:rowOff>
    </xdr:to>
    <xdr:sp macro="" textlink="Procesamiento!O31">
      <xdr:nvSpPr>
        <xdr:cNvPr id="31" name="TextBox 105">
          <a:extLst>
            <a:ext uri="{FF2B5EF4-FFF2-40B4-BE49-F238E27FC236}">
              <a16:creationId xmlns:a16="http://schemas.microsoft.com/office/drawing/2014/main" id="{18918B4C-EAC4-ED41-A3E6-6F1B2040DAFF}"/>
            </a:ext>
          </a:extLst>
        </xdr:cNvPr>
        <xdr:cNvSpPr txBox="1"/>
      </xdr:nvSpPr>
      <xdr:spPr>
        <a:xfrm>
          <a:off x="17799605" y="6825822"/>
          <a:ext cx="1765012" cy="6434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r"/>
          <a:fld id="{6228C4B0-D0D0-4746-9897-686BD62425A2}" type="TxLink">
            <a:rPr lang="en-US" sz="1800" b="0" i="0" u="none" strike="noStrike">
              <a:gradFill>
                <a:gsLst>
                  <a:gs pos="7000">
                    <a:srgbClr val="F28F33"/>
                  </a:gs>
                  <a:gs pos="94000">
                    <a:srgbClr val="AD27FE"/>
                  </a:gs>
                  <a:gs pos="54000">
                    <a:srgbClr val="FE2827"/>
                  </a:gs>
                </a:gsLst>
                <a:lin ang="0" scaled="0"/>
              </a:gradFill>
              <a:latin typeface="Verdana"/>
              <a:ea typeface="Verdana"/>
              <a:cs typeface="Verdana"/>
            </a:rPr>
            <a:t> € 55.123 </a:t>
          </a:fld>
          <a:endParaRPr lang="ru-RU" sz="1800" b="1" i="0" u="none" strike="noStrike">
            <a:gradFill>
              <a:gsLst>
                <a:gs pos="7000">
                  <a:srgbClr val="F28F33"/>
                </a:gs>
                <a:gs pos="94000">
                  <a:srgbClr val="AD27FE"/>
                </a:gs>
                <a:gs pos="54000">
                  <a:srgbClr val="FE2827"/>
                </a:gs>
              </a:gsLst>
              <a:lin ang="0" scaled="0"/>
            </a:gra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21</xdr:col>
      <xdr:colOff>390022</xdr:colOff>
      <xdr:row>46</xdr:row>
      <xdr:rowOff>47704</xdr:rowOff>
    </xdr:from>
    <xdr:to>
      <xdr:col>23</xdr:col>
      <xdr:colOff>496978</xdr:colOff>
      <xdr:row>50</xdr:row>
      <xdr:rowOff>65666</xdr:rowOff>
    </xdr:to>
    <xdr:sp macro="" textlink="Procesamiento!V17">
      <xdr:nvSpPr>
        <xdr:cNvPr id="32" name="TextBox 106">
          <a:extLst>
            <a:ext uri="{FF2B5EF4-FFF2-40B4-BE49-F238E27FC236}">
              <a16:creationId xmlns:a16="http://schemas.microsoft.com/office/drawing/2014/main" id="{0F5A2639-AECA-EB45-B9C6-B7F53F6AF3DE}"/>
            </a:ext>
          </a:extLst>
        </xdr:cNvPr>
        <xdr:cNvSpPr txBox="1"/>
      </xdr:nvSpPr>
      <xdr:spPr>
        <a:xfrm>
          <a:off x="17799605" y="7350204"/>
          <a:ext cx="1765012" cy="6529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r"/>
          <a:fld id="{7BB7312D-A30C-2B4E-8AF9-0CD4FC4183AA}" type="TxLink">
            <a:rPr lang="en-US" sz="1800" b="0" i="0" u="none" strike="noStrike">
              <a:gradFill>
                <a:gsLst>
                  <a:gs pos="86000">
                    <a:srgbClr val="F28F33"/>
                  </a:gs>
                  <a:gs pos="21000">
                    <a:srgbClr val="AD27FE"/>
                  </a:gs>
                </a:gsLst>
                <a:lin ang="10800000" scaled="0"/>
              </a:gradFill>
              <a:latin typeface="Verdana"/>
              <a:ea typeface="Verdana"/>
              <a:cs typeface="Verdana"/>
            </a:rPr>
            <a:t> € 17.005 </a:t>
          </a:fld>
          <a:endParaRPr lang="ru-RU" sz="1800" b="1" i="0" u="none" strike="noStrike">
            <a:gradFill>
              <a:gsLst>
                <a:gs pos="86000">
                  <a:srgbClr val="F28F33"/>
                </a:gs>
                <a:gs pos="21000">
                  <a:srgbClr val="AD27FE"/>
                </a:gs>
              </a:gsLst>
              <a:lin ang="10800000" scaled="0"/>
            </a:gra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21</xdr:col>
      <xdr:colOff>390022</xdr:colOff>
      <xdr:row>49</xdr:row>
      <xdr:rowOff>98664</xdr:rowOff>
    </xdr:from>
    <xdr:to>
      <xdr:col>23</xdr:col>
      <xdr:colOff>496978</xdr:colOff>
      <xdr:row>53</xdr:row>
      <xdr:rowOff>116627</xdr:rowOff>
    </xdr:to>
    <xdr:sp macro="" textlink="Procesamiento!AF24">
      <xdr:nvSpPr>
        <xdr:cNvPr id="33" name="TextBox 107">
          <a:extLst>
            <a:ext uri="{FF2B5EF4-FFF2-40B4-BE49-F238E27FC236}">
              <a16:creationId xmlns:a16="http://schemas.microsoft.com/office/drawing/2014/main" id="{98493147-82D1-F94D-8C1D-402EA95640FE}"/>
            </a:ext>
          </a:extLst>
        </xdr:cNvPr>
        <xdr:cNvSpPr txBox="1"/>
      </xdr:nvSpPr>
      <xdr:spPr>
        <a:xfrm>
          <a:off x="17799605" y="7877414"/>
          <a:ext cx="1765012" cy="6529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r"/>
          <a:fld id="{DF6701AC-94C1-5648-A84A-BC400076D2DB}" type="TxLink">
            <a:rPr lang="en-US" sz="1800" b="0" i="0" u="none" strike="noStrike">
              <a:gradFill>
                <a:gsLst>
                  <a:gs pos="7000">
                    <a:srgbClr val="F28F33"/>
                  </a:gs>
                  <a:gs pos="72000">
                    <a:srgbClr val="FE2827"/>
                  </a:gs>
                </a:gsLst>
                <a:lin ang="0" scaled="0"/>
              </a:gradFill>
              <a:latin typeface="Verdana"/>
              <a:ea typeface="Verdana"/>
              <a:cs typeface="Verdana"/>
            </a:rPr>
            <a:t> € 14.043 </a:t>
          </a:fld>
          <a:endParaRPr lang="ru-RU" sz="1800" b="1" i="0" u="none" strike="noStrike">
            <a:gradFill>
              <a:gsLst>
                <a:gs pos="7000">
                  <a:srgbClr val="F28F33"/>
                </a:gs>
                <a:gs pos="72000">
                  <a:srgbClr val="FE2827"/>
                </a:gs>
              </a:gsLst>
              <a:lin ang="0" scaled="0"/>
            </a:gra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21</xdr:col>
      <xdr:colOff>379862</xdr:colOff>
      <xdr:row>53</xdr:row>
      <xdr:rowOff>27287</xdr:rowOff>
    </xdr:from>
    <xdr:to>
      <xdr:col>23</xdr:col>
      <xdr:colOff>486818</xdr:colOff>
      <xdr:row>57</xdr:row>
      <xdr:rowOff>22993</xdr:rowOff>
    </xdr:to>
    <xdr:sp macro="" textlink="Procesamiento!AK56">
      <xdr:nvSpPr>
        <xdr:cNvPr id="35" name="TextBox 109">
          <a:extLst>
            <a:ext uri="{FF2B5EF4-FFF2-40B4-BE49-F238E27FC236}">
              <a16:creationId xmlns:a16="http://schemas.microsoft.com/office/drawing/2014/main" id="{21CD4185-F565-3148-8753-3A7ADCF15C59}"/>
            </a:ext>
          </a:extLst>
        </xdr:cNvPr>
        <xdr:cNvSpPr txBox="1"/>
      </xdr:nvSpPr>
      <xdr:spPr>
        <a:xfrm>
          <a:off x="17789445" y="8441037"/>
          <a:ext cx="1765012" cy="6307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r"/>
          <a:fld id="{29534806-493D-844D-ABBE-403CFF3E39D3}" type="TxLink">
            <a:rPr lang="en-US" sz="1800" b="0" i="0" u="none" strike="noStrike">
              <a:gradFill>
                <a:gsLst>
                  <a:gs pos="7000">
                    <a:srgbClr val="F28F33"/>
                  </a:gs>
                  <a:gs pos="94000">
                    <a:srgbClr val="AD27FE"/>
                  </a:gs>
                  <a:gs pos="54000">
                    <a:srgbClr val="FE2827"/>
                  </a:gs>
                </a:gsLst>
                <a:lin ang="0" scaled="0"/>
              </a:gradFill>
              <a:latin typeface="Verdana"/>
              <a:ea typeface="Verdana"/>
              <a:cs typeface="Verdana"/>
            </a:rPr>
            <a:t> € 300 </a:t>
          </a:fld>
          <a:endParaRPr lang="ru-RU" sz="1800" b="1" i="0" u="none" strike="noStrike">
            <a:gradFill>
              <a:gsLst>
                <a:gs pos="7000">
                  <a:srgbClr val="F28F33"/>
                </a:gs>
                <a:gs pos="94000">
                  <a:srgbClr val="AD27FE"/>
                </a:gs>
                <a:gs pos="54000">
                  <a:srgbClr val="FE2827"/>
                </a:gs>
              </a:gsLst>
              <a:lin ang="0" scaled="0"/>
            </a:gra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3</xdr:col>
      <xdr:colOff>254747</xdr:colOff>
      <xdr:row>35</xdr:row>
      <xdr:rowOff>35413</xdr:rowOff>
    </xdr:from>
    <xdr:to>
      <xdr:col>7</xdr:col>
      <xdr:colOff>605692</xdr:colOff>
      <xdr:row>60</xdr:row>
      <xdr:rowOff>127670</xdr:rowOff>
    </xdr:to>
    <xdr:sp macro="" textlink="">
      <xdr:nvSpPr>
        <xdr:cNvPr id="55" name="Rectangle: Rounded Corners 5">
          <a:extLst>
            <a:ext uri="{FF2B5EF4-FFF2-40B4-BE49-F238E27FC236}">
              <a16:creationId xmlns:a16="http://schemas.microsoft.com/office/drawing/2014/main" id="{CA7B559B-CDC8-C943-8A89-099058FC6B52}"/>
            </a:ext>
          </a:extLst>
        </xdr:cNvPr>
        <xdr:cNvSpPr/>
      </xdr:nvSpPr>
      <xdr:spPr>
        <a:xfrm>
          <a:off x="2716593" y="5506182"/>
          <a:ext cx="3633407" cy="3999950"/>
        </a:xfrm>
        <a:prstGeom prst="roundRect">
          <a:avLst>
            <a:gd name="adj" fmla="val 5589"/>
          </a:avLst>
        </a:prstGeom>
        <a:solidFill>
          <a:srgbClr val="24273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381000</xdr:colOff>
      <xdr:row>36</xdr:row>
      <xdr:rowOff>88827</xdr:rowOff>
    </xdr:from>
    <xdr:to>
      <xdr:col>8</xdr:col>
      <xdr:colOff>558598</xdr:colOff>
      <xdr:row>57</xdr:row>
      <xdr:rowOff>92936</xdr:rowOff>
    </xdr:to>
    <xdr:grpSp>
      <xdr:nvGrpSpPr>
        <xdr:cNvPr id="56" name="Group 112">
          <a:extLst>
            <a:ext uri="{FF2B5EF4-FFF2-40B4-BE49-F238E27FC236}">
              <a16:creationId xmlns:a16="http://schemas.microsoft.com/office/drawing/2014/main" id="{AF87BC73-989D-1B4D-B762-E0B6500F3B25}"/>
            </a:ext>
          </a:extLst>
        </xdr:cNvPr>
        <xdr:cNvGrpSpPr/>
      </xdr:nvGrpSpPr>
      <xdr:grpSpPr>
        <a:xfrm>
          <a:off x="2040467" y="6184827"/>
          <a:ext cx="5155998" cy="3560109"/>
          <a:chOff x="1909482" y="5641362"/>
          <a:chExt cx="4572000" cy="3181831"/>
        </a:xfrm>
      </xdr:grpSpPr>
      <xdr:sp macro="" textlink="">
        <xdr:nvSpPr>
          <xdr:cNvPr id="57" name="Oval 26">
            <a:extLst>
              <a:ext uri="{FF2B5EF4-FFF2-40B4-BE49-F238E27FC236}">
                <a16:creationId xmlns:a16="http://schemas.microsoft.com/office/drawing/2014/main" id="{D499BB7C-63A1-C88A-9678-7FE71CDA03AC}"/>
              </a:ext>
            </a:extLst>
          </xdr:cNvPr>
          <xdr:cNvSpPr/>
        </xdr:nvSpPr>
        <xdr:spPr>
          <a:xfrm>
            <a:off x="2773906" y="5765539"/>
            <a:ext cx="2843153" cy="2933478"/>
          </a:xfrm>
          <a:prstGeom prst="ellipse">
            <a:avLst/>
          </a:prstGeom>
          <a:solidFill>
            <a:schemeClr val="tx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58" name="Circle: Hollow 25">
            <a:extLst>
              <a:ext uri="{FF2B5EF4-FFF2-40B4-BE49-F238E27FC236}">
                <a16:creationId xmlns:a16="http://schemas.microsoft.com/office/drawing/2014/main" id="{5865F223-77C6-C318-97AF-685516B2C152}"/>
              </a:ext>
            </a:extLst>
          </xdr:cNvPr>
          <xdr:cNvSpPr/>
        </xdr:nvSpPr>
        <xdr:spPr>
          <a:xfrm>
            <a:off x="3375211" y="6385947"/>
            <a:ext cx="1640543" cy="1692662"/>
          </a:xfrm>
          <a:prstGeom prst="donut">
            <a:avLst>
              <a:gd name="adj" fmla="val 26874"/>
            </a:avLst>
          </a:prstGeom>
          <a:gradFill>
            <a:gsLst>
              <a:gs pos="77000">
                <a:srgbClr val="2D3540"/>
              </a:gs>
              <a:gs pos="0">
                <a:schemeClr val="accent1">
                  <a:lumMod val="30000"/>
                  <a:lumOff val="70000"/>
                </a:schemeClr>
              </a:gs>
            </a:gsLst>
            <a:path path="circle">
              <a:fillToRect l="100000" b="100000"/>
            </a:path>
          </a:gra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>
              <a:solidFill>
                <a:schemeClr val="tx1">
                  <a:lumMod val="65000"/>
                  <a:lumOff val="35000"/>
                </a:schemeClr>
              </a:solidFill>
            </a:endParaRPr>
          </a:p>
        </xdr:txBody>
      </xdr:sp>
      <xdr:graphicFrame macro="">
        <xdr:nvGraphicFramePr>
          <xdr:cNvPr id="59" name="Chart 13">
            <a:extLst>
              <a:ext uri="{FF2B5EF4-FFF2-40B4-BE49-F238E27FC236}">
                <a16:creationId xmlns:a16="http://schemas.microsoft.com/office/drawing/2014/main" id="{4E8B4C2E-85B2-8F64-BF02-90E132BB1957}"/>
              </a:ext>
            </a:extLst>
          </xdr:cNvPr>
          <xdr:cNvGraphicFramePr>
            <a:graphicFrameLocks/>
          </xdr:cNvGraphicFramePr>
        </xdr:nvGraphicFramePr>
        <xdr:xfrm>
          <a:off x="1909482" y="5817102"/>
          <a:ext cx="4572000" cy="283035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sp macro="" textlink="">
        <xdr:nvSpPr>
          <xdr:cNvPr id="60" name="Circle: Hollow 24">
            <a:extLst>
              <a:ext uri="{FF2B5EF4-FFF2-40B4-BE49-F238E27FC236}">
                <a16:creationId xmlns:a16="http://schemas.microsoft.com/office/drawing/2014/main" id="{24FBFE53-C5E3-2705-152F-CEBC75A72381}"/>
              </a:ext>
            </a:extLst>
          </xdr:cNvPr>
          <xdr:cNvSpPr/>
        </xdr:nvSpPr>
        <xdr:spPr>
          <a:xfrm>
            <a:off x="2653553" y="5641362"/>
            <a:ext cx="3083859" cy="3181831"/>
          </a:xfrm>
          <a:prstGeom prst="donut">
            <a:avLst>
              <a:gd name="adj" fmla="val 13953"/>
            </a:avLst>
          </a:prstGeom>
          <a:solidFill>
            <a:srgbClr val="242732"/>
          </a:solidFill>
          <a:ln>
            <a:noFill/>
          </a:ln>
          <a:effectLst>
            <a:outerShdw blurRad="63500" sx="97000" sy="97000" algn="ctr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>
              <a:solidFill>
                <a:schemeClr val="tx1"/>
              </a:solidFill>
            </a:endParaRPr>
          </a:p>
        </xdr:txBody>
      </xdr:sp>
      <xdr:sp macro="" textlink="">
        <xdr:nvSpPr>
          <xdr:cNvPr id="61" name="Oval 27">
            <a:extLst>
              <a:ext uri="{FF2B5EF4-FFF2-40B4-BE49-F238E27FC236}">
                <a16:creationId xmlns:a16="http://schemas.microsoft.com/office/drawing/2014/main" id="{856AF6B6-0CA1-82C0-FD00-8F7CF7EA3772}"/>
              </a:ext>
            </a:extLst>
          </xdr:cNvPr>
          <xdr:cNvSpPr/>
        </xdr:nvSpPr>
        <xdr:spPr>
          <a:xfrm>
            <a:off x="3680011" y="6700430"/>
            <a:ext cx="1030942" cy="1063694"/>
          </a:xfrm>
          <a:prstGeom prst="ellipse">
            <a:avLst/>
          </a:prstGeom>
          <a:solidFill>
            <a:srgbClr val="242732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b"/>
          <a:lstStyle/>
          <a:p>
            <a:pPr algn="ctr"/>
            <a:endParaRPr lang="en-US" sz="1200">
              <a:solidFill>
                <a:schemeClr val="bg1"/>
              </a:solidFill>
            </a:endParaRPr>
          </a:p>
        </xdr:txBody>
      </xdr:sp>
      <xdr:sp macro="" textlink="Procesamiento!U7">
        <xdr:nvSpPr>
          <xdr:cNvPr id="62" name="TextBox 28">
            <a:extLst>
              <a:ext uri="{FF2B5EF4-FFF2-40B4-BE49-F238E27FC236}">
                <a16:creationId xmlns:a16="http://schemas.microsoft.com/office/drawing/2014/main" id="{7BCF0583-B1BB-4AFB-7B32-CDB2E68A4165}"/>
              </a:ext>
            </a:extLst>
          </xdr:cNvPr>
          <xdr:cNvSpPr txBox="1"/>
        </xdr:nvSpPr>
        <xdr:spPr>
          <a:xfrm>
            <a:off x="3724835" y="7004557"/>
            <a:ext cx="941294" cy="49243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DF7329CD-D8D9-7149-9269-B6ECC1669EBE}" type="TxLink">
              <a:rPr lang="en-US" sz="1400" b="0" i="0" u="none" strike="noStrike">
                <a:solidFill>
                  <a:srgbClr val="BECDE5"/>
                </a:solidFill>
                <a:latin typeface="Verdana"/>
                <a:ea typeface="Verdana"/>
                <a:cs typeface="Verdana"/>
              </a:rPr>
              <a:t>76,4%</a:t>
            </a:fld>
            <a:endParaRPr lang="ru-RU" sz="1400">
              <a:solidFill>
                <a:srgbClr val="BECDE5"/>
              </a:solidFill>
            </a:endParaRPr>
          </a:p>
        </xdr:txBody>
      </xdr:sp>
    </xdr:grpSp>
    <xdr:clientData/>
  </xdr:twoCellAnchor>
  <xdr:twoCellAnchor>
    <xdr:from>
      <xdr:col>4</xdr:col>
      <xdr:colOff>308503</xdr:colOff>
      <xdr:row>55</xdr:row>
      <xdr:rowOff>49753</xdr:rowOff>
    </xdr:from>
    <xdr:to>
      <xdr:col>6</xdr:col>
      <xdr:colOff>448870</xdr:colOff>
      <xdr:row>59</xdr:row>
      <xdr:rowOff>73359</xdr:rowOff>
    </xdr:to>
    <xdr:sp macro="" textlink="Procesamiento!O31">
      <xdr:nvSpPr>
        <xdr:cNvPr id="63" name="TextBox 30">
          <a:extLst>
            <a:ext uri="{FF2B5EF4-FFF2-40B4-BE49-F238E27FC236}">
              <a16:creationId xmlns:a16="http://schemas.microsoft.com/office/drawing/2014/main" id="{5190BF07-C644-D94A-A53F-B13DD870DB14}"/>
            </a:ext>
          </a:extLst>
        </xdr:cNvPr>
        <xdr:cNvSpPr txBox="1"/>
      </xdr:nvSpPr>
      <xdr:spPr>
        <a:xfrm>
          <a:off x="3624614" y="8781003"/>
          <a:ext cx="1798423" cy="6586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D1DC4595-197C-2346-9AAD-E1E16A8BE087}" type="TxLink">
            <a:rPr lang="en-US" sz="1800" b="0" i="0" u="none" strike="noStrike">
              <a:solidFill>
                <a:srgbClr val="BECDE5"/>
              </a:solidFill>
              <a:latin typeface="Verdana"/>
              <a:ea typeface="Verdana"/>
              <a:cs typeface="Verdana"/>
            </a:rPr>
            <a:t> € 55.123 </a:t>
          </a:fld>
          <a:endParaRPr lang="ru-RU" sz="1800" b="0" i="0" u="none" strike="noStrike">
            <a:solidFill>
              <a:srgbClr val="BECDE5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3</xdr:col>
      <xdr:colOff>460487</xdr:colOff>
      <xdr:row>35</xdr:row>
      <xdr:rowOff>36305</xdr:rowOff>
    </xdr:from>
    <xdr:to>
      <xdr:col>7</xdr:col>
      <xdr:colOff>0</xdr:colOff>
      <xdr:row>39</xdr:row>
      <xdr:rowOff>44971</xdr:rowOff>
    </xdr:to>
    <xdr:sp macro="" textlink="[1]Processing!N1">
      <xdr:nvSpPr>
        <xdr:cNvPr id="64" name="TextBox 31">
          <a:extLst>
            <a:ext uri="{FF2B5EF4-FFF2-40B4-BE49-F238E27FC236}">
              <a16:creationId xmlns:a16="http://schemas.microsoft.com/office/drawing/2014/main" id="{B3C775E0-49FA-8945-BD09-7C71AF55E021}"/>
            </a:ext>
          </a:extLst>
        </xdr:cNvPr>
        <xdr:cNvSpPr txBox="1"/>
      </xdr:nvSpPr>
      <xdr:spPr>
        <a:xfrm>
          <a:off x="2962577" y="6007201"/>
          <a:ext cx="2875632" cy="6910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r>
            <a:rPr lang="en-US" sz="1400" b="1" i="0" u="none" strike="noStrike">
              <a:solidFill>
                <a:schemeClr val="bg1"/>
              </a:solidFill>
              <a:latin typeface="+mn-ea"/>
              <a:ea typeface="+mn-ea"/>
              <a:cs typeface="Calibri"/>
            </a:rPr>
            <a:t>Plan Ingresos vs Gastos</a:t>
          </a:r>
          <a:endParaRPr lang="ru-RU" sz="2800" b="0" i="0" u="none" strike="noStrike">
            <a:solidFill>
              <a:schemeClr val="bg1"/>
            </a:solidFill>
            <a:latin typeface="+mn-ea"/>
            <a:ea typeface="+mn-ea"/>
            <a:cs typeface="Calibri"/>
          </a:endParaRPr>
        </a:p>
      </xdr:txBody>
    </xdr:sp>
    <xdr:clientData/>
  </xdr:twoCellAnchor>
  <xdr:twoCellAnchor>
    <xdr:from>
      <xdr:col>4</xdr:col>
      <xdr:colOff>578361</xdr:colOff>
      <xdr:row>43</xdr:row>
      <xdr:rowOff>109342</xdr:rowOff>
    </xdr:from>
    <xdr:to>
      <xdr:col>6</xdr:col>
      <xdr:colOff>376989</xdr:colOff>
      <xdr:row>47</xdr:row>
      <xdr:rowOff>118006</xdr:rowOff>
    </xdr:to>
    <xdr:sp macro="" textlink="Procesamiento!U6">
      <xdr:nvSpPr>
        <xdr:cNvPr id="65" name="TextBox 119">
          <a:extLst>
            <a:ext uri="{FF2B5EF4-FFF2-40B4-BE49-F238E27FC236}">
              <a16:creationId xmlns:a16="http://schemas.microsoft.com/office/drawing/2014/main" id="{D0007C75-BE18-DA42-BC5E-B428F647D3E8}"/>
            </a:ext>
          </a:extLst>
        </xdr:cNvPr>
        <xdr:cNvSpPr txBox="1"/>
      </xdr:nvSpPr>
      <xdr:spPr>
        <a:xfrm>
          <a:off x="3870954" y="7188416"/>
          <a:ext cx="1444924" cy="6671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E5DDC260-29A5-014B-B391-4E1DE22ECDB1}" type="TxLink">
            <a:rPr lang="en-US" sz="800" b="0" i="0" u="none" strike="noStrike">
              <a:solidFill>
                <a:srgbClr val="BECDE5"/>
              </a:solidFill>
              <a:latin typeface="Verdana"/>
              <a:ea typeface="Verdana"/>
              <a:cs typeface="Verdana"/>
            </a:rPr>
            <a:t>Ratio Ingresos</a:t>
          </a:fld>
          <a:endParaRPr lang="ru-RU" sz="800" b="0" i="0" u="none" strike="noStrike">
            <a:solidFill>
              <a:srgbClr val="BECDE5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16</xdr:col>
      <xdr:colOff>46418</xdr:colOff>
      <xdr:row>19</xdr:row>
      <xdr:rowOff>134110</xdr:rowOff>
    </xdr:from>
    <xdr:to>
      <xdr:col>17</xdr:col>
      <xdr:colOff>631979</xdr:colOff>
      <xdr:row>23</xdr:row>
      <xdr:rowOff>142774</xdr:rowOff>
    </xdr:to>
    <xdr:sp macro="" textlink="">
      <xdr:nvSpPr>
        <xdr:cNvPr id="66" name="TextBox 119">
          <a:extLst>
            <a:ext uri="{FF2B5EF4-FFF2-40B4-BE49-F238E27FC236}">
              <a16:creationId xmlns:a16="http://schemas.microsoft.com/office/drawing/2014/main" id="{293B71BA-DE35-D64D-9726-0424B74B9927}"/>
            </a:ext>
          </a:extLst>
        </xdr:cNvPr>
        <xdr:cNvSpPr txBox="1"/>
      </xdr:nvSpPr>
      <xdr:spPr>
        <a:xfrm>
          <a:off x="13176264" y="3103956"/>
          <a:ext cx="1406177" cy="6338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900" b="0" i="0" u="none" strike="noStrike">
              <a:solidFill>
                <a:srgbClr val="BFCDE4"/>
              </a:solidFill>
              <a:latin typeface="Calibri"/>
              <a:ea typeface="+mn-ea"/>
              <a:cs typeface="Calibri"/>
            </a:rPr>
            <a:t>Ratio Ingreso</a:t>
          </a:r>
        </a:p>
      </xdr:txBody>
    </xdr:sp>
    <xdr:clientData/>
  </xdr:twoCellAnchor>
  <xdr:twoCellAnchor>
    <xdr:from>
      <xdr:col>16</xdr:col>
      <xdr:colOff>254583</xdr:colOff>
      <xdr:row>21</xdr:row>
      <xdr:rowOff>75286</xdr:rowOff>
    </xdr:from>
    <xdr:to>
      <xdr:col>17</xdr:col>
      <xdr:colOff>460815</xdr:colOff>
      <xdr:row>24</xdr:row>
      <xdr:rowOff>129913</xdr:rowOff>
    </xdr:to>
    <xdr:sp macro="" textlink="Procesamiento!U7">
      <xdr:nvSpPr>
        <xdr:cNvPr id="68" name="TextBox 28">
          <a:extLst>
            <a:ext uri="{FF2B5EF4-FFF2-40B4-BE49-F238E27FC236}">
              <a16:creationId xmlns:a16="http://schemas.microsoft.com/office/drawing/2014/main" id="{7E82E363-75AD-EF40-8CBB-B1B1478F3327}"/>
            </a:ext>
          </a:extLst>
        </xdr:cNvPr>
        <xdr:cNvSpPr txBox="1"/>
      </xdr:nvSpPr>
      <xdr:spPr>
        <a:xfrm>
          <a:off x="13599061" y="3657823"/>
          <a:ext cx="1040261" cy="5664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5E062F75-85E7-E946-8A0A-1AFF06B30111}" type="TxLink">
            <a:rPr lang="en-US" sz="1600" b="0" i="0" u="none" strike="noStrike">
              <a:solidFill>
                <a:srgbClr val="EEF2F1"/>
              </a:solidFill>
              <a:latin typeface="Verdana"/>
              <a:ea typeface="Verdana"/>
              <a:cs typeface="Verdana"/>
            </a:rPr>
            <a:pPr algn="ctr"/>
            <a:t>76,4%</a:t>
          </a:fld>
          <a:endParaRPr lang="ru-RU" sz="1600">
            <a:solidFill>
              <a:srgbClr val="EEF2F1"/>
            </a:solidFill>
          </a:endParaRPr>
        </a:p>
      </xdr:txBody>
    </xdr:sp>
    <xdr:clientData/>
  </xdr:twoCellAnchor>
  <xdr:twoCellAnchor>
    <xdr:from>
      <xdr:col>19</xdr:col>
      <xdr:colOff>40918</xdr:colOff>
      <xdr:row>13</xdr:row>
      <xdr:rowOff>8848</xdr:rowOff>
    </xdr:from>
    <xdr:to>
      <xdr:col>23</xdr:col>
      <xdr:colOff>765679</xdr:colOff>
      <xdr:row>33</xdr:row>
      <xdr:rowOff>0</xdr:rowOff>
    </xdr:to>
    <xdr:sp macro="" textlink="">
      <xdr:nvSpPr>
        <xdr:cNvPr id="3" name="Rectangle: Rounded Corners 3">
          <a:extLst>
            <a:ext uri="{FF2B5EF4-FFF2-40B4-BE49-F238E27FC236}">
              <a16:creationId xmlns:a16="http://schemas.microsoft.com/office/drawing/2014/main" id="{82307DB7-55CD-E243-A2FE-75B4F0D25648}"/>
            </a:ext>
          </a:extLst>
        </xdr:cNvPr>
        <xdr:cNvSpPr/>
      </xdr:nvSpPr>
      <xdr:spPr>
        <a:xfrm>
          <a:off x="15632610" y="2040848"/>
          <a:ext cx="4007223" cy="3117306"/>
        </a:xfrm>
        <a:prstGeom prst="roundRect">
          <a:avLst>
            <a:gd name="adj" fmla="val 5589"/>
          </a:avLst>
        </a:prstGeom>
        <a:solidFill>
          <a:srgbClr val="24273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</xdr:col>
      <xdr:colOff>254001</xdr:colOff>
      <xdr:row>7</xdr:row>
      <xdr:rowOff>60914</xdr:rowOff>
    </xdr:from>
    <xdr:to>
      <xdr:col>23</xdr:col>
      <xdr:colOff>760088</xdr:colOff>
      <xdr:row>11</xdr:row>
      <xdr:rowOff>31750</xdr:rowOff>
    </xdr:to>
    <xdr:sp macro="" textlink="">
      <xdr:nvSpPr>
        <xdr:cNvPr id="4" name="Rectangle: Rounded Corners 15">
          <a:extLst>
            <a:ext uri="{FF2B5EF4-FFF2-40B4-BE49-F238E27FC236}">
              <a16:creationId xmlns:a16="http://schemas.microsoft.com/office/drawing/2014/main" id="{1FDB28BA-EFCF-C247-92DA-6F51EA9A7C43}"/>
            </a:ext>
          </a:extLst>
        </xdr:cNvPr>
        <xdr:cNvSpPr/>
      </xdr:nvSpPr>
      <xdr:spPr>
        <a:xfrm>
          <a:off x="2741084" y="1172164"/>
          <a:ext cx="17086643" cy="605836"/>
        </a:xfrm>
        <a:prstGeom prst="roundRect">
          <a:avLst>
            <a:gd name="adj" fmla="val 15178"/>
          </a:avLst>
        </a:prstGeom>
        <a:solidFill>
          <a:srgbClr val="24273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ru-RU" sz="2400" b="1"/>
        </a:p>
      </xdr:txBody>
    </xdr:sp>
    <xdr:clientData/>
  </xdr:twoCellAnchor>
  <xdr:twoCellAnchor>
    <xdr:from>
      <xdr:col>3</xdr:col>
      <xdr:colOff>254001</xdr:colOff>
      <xdr:row>1</xdr:row>
      <xdr:rowOff>117231</xdr:rowOff>
    </xdr:from>
    <xdr:to>
      <xdr:col>23</xdr:col>
      <xdr:colOff>762000</xdr:colOff>
      <xdr:row>6</xdr:row>
      <xdr:rowOff>6959</xdr:rowOff>
    </xdr:to>
    <xdr:sp macro="" textlink="">
      <xdr:nvSpPr>
        <xdr:cNvPr id="36" name="Rectangle: Rounded Corners 16">
          <a:extLst>
            <a:ext uri="{FF2B5EF4-FFF2-40B4-BE49-F238E27FC236}">
              <a16:creationId xmlns:a16="http://schemas.microsoft.com/office/drawing/2014/main" id="{4764D7F6-0805-1741-81AD-D2DA8C783BBE}"/>
            </a:ext>
          </a:extLst>
        </xdr:cNvPr>
        <xdr:cNvSpPr/>
      </xdr:nvSpPr>
      <xdr:spPr>
        <a:xfrm>
          <a:off x="2715847" y="273539"/>
          <a:ext cx="16920307" cy="671266"/>
        </a:xfrm>
        <a:prstGeom prst="roundRect">
          <a:avLst>
            <a:gd name="adj" fmla="val 15178"/>
          </a:avLst>
        </a:prstGeom>
        <a:solidFill>
          <a:srgbClr val="24273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ru-RU" sz="2400" b="1"/>
            <a:t>				</a:t>
          </a:r>
          <a:r>
            <a:rPr lang="en-US" sz="2400" b="1"/>
            <a:t>Dashboard Finanzas Personales</a:t>
          </a:r>
          <a:endParaRPr lang="ru-RU" sz="2400" b="1"/>
        </a:p>
      </xdr:txBody>
    </xdr:sp>
    <xdr:clientData/>
  </xdr:twoCellAnchor>
  <xdr:twoCellAnchor>
    <xdr:from>
      <xdr:col>19</xdr:col>
      <xdr:colOff>632963</xdr:colOff>
      <xdr:row>16</xdr:row>
      <xdr:rowOff>59235</xdr:rowOff>
    </xdr:from>
    <xdr:to>
      <xdr:col>23</xdr:col>
      <xdr:colOff>130090</xdr:colOff>
      <xdr:row>26</xdr:row>
      <xdr:rowOff>109802</xdr:rowOff>
    </xdr:to>
    <xdr:grpSp>
      <xdr:nvGrpSpPr>
        <xdr:cNvPr id="37" name="Group 33">
          <a:extLst>
            <a:ext uri="{FF2B5EF4-FFF2-40B4-BE49-F238E27FC236}">
              <a16:creationId xmlns:a16="http://schemas.microsoft.com/office/drawing/2014/main" id="{3398AADC-A67A-124A-A7C4-0C64BCA1755A}"/>
            </a:ext>
          </a:extLst>
        </xdr:cNvPr>
        <xdr:cNvGrpSpPr/>
      </xdr:nvGrpSpPr>
      <xdr:grpSpPr>
        <a:xfrm>
          <a:off x="16397896" y="2768568"/>
          <a:ext cx="2816061" cy="1743901"/>
          <a:chOff x="6684884" y="1133961"/>
          <a:chExt cx="4632942" cy="2991773"/>
        </a:xfrm>
        <a:effectLst>
          <a:outerShdw blurRad="50800" dist="38100" dir="2700000" algn="tl" rotWithShape="0">
            <a:prstClr val="black">
              <a:alpha val="40000"/>
            </a:prstClr>
          </a:outerShdw>
        </a:effectLst>
      </xdr:grpSpPr>
      <xdr:sp macro="" textlink="">
        <xdr:nvSpPr>
          <xdr:cNvPr id="38" name="Rectangle: Rounded Corners 34">
            <a:extLst>
              <a:ext uri="{FF2B5EF4-FFF2-40B4-BE49-F238E27FC236}">
                <a16:creationId xmlns:a16="http://schemas.microsoft.com/office/drawing/2014/main" id="{E8346A4E-E1AD-60CC-2549-0335F40D0175}"/>
              </a:ext>
            </a:extLst>
          </xdr:cNvPr>
          <xdr:cNvSpPr/>
        </xdr:nvSpPr>
        <xdr:spPr>
          <a:xfrm>
            <a:off x="6684884" y="1133961"/>
            <a:ext cx="4632942" cy="2991773"/>
          </a:xfrm>
          <a:prstGeom prst="roundRect">
            <a:avLst>
              <a:gd name="adj" fmla="val 6897"/>
            </a:avLst>
          </a:prstGeom>
          <a:gradFill flip="none" rotWithShape="1">
            <a:gsLst>
              <a:gs pos="77000">
                <a:srgbClr val="2D3540"/>
              </a:gs>
              <a:gs pos="0">
                <a:schemeClr val="accent1">
                  <a:lumMod val="30000"/>
                  <a:lumOff val="70000"/>
                </a:schemeClr>
              </a:gs>
            </a:gsLst>
            <a:path path="circle">
              <a:fillToRect l="100000" b="100000"/>
            </a:path>
            <a:tileRect t="-100000" r="-100000"/>
          </a:gra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ru-RU"/>
          </a:p>
        </xdr:txBody>
      </xdr:sp>
      <xdr:grpSp>
        <xdr:nvGrpSpPr>
          <xdr:cNvPr id="39" name="Group 44">
            <a:extLst>
              <a:ext uri="{FF2B5EF4-FFF2-40B4-BE49-F238E27FC236}">
                <a16:creationId xmlns:a16="http://schemas.microsoft.com/office/drawing/2014/main" id="{F4CBF0D1-7E7F-8957-D4E3-BD50267BED22}"/>
              </a:ext>
            </a:extLst>
          </xdr:cNvPr>
          <xdr:cNvGrpSpPr/>
        </xdr:nvGrpSpPr>
        <xdr:grpSpPr>
          <a:xfrm>
            <a:off x="7138979" y="2378947"/>
            <a:ext cx="710550" cy="501799"/>
            <a:chOff x="2716066" y="2011251"/>
            <a:chExt cx="710550" cy="501799"/>
          </a:xfrm>
          <a:solidFill>
            <a:srgbClr val="FBF1BD"/>
          </a:solidFill>
        </xdr:grpSpPr>
        <xdr:sp macro="" textlink="">
          <xdr:nvSpPr>
            <xdr:cNvPr id="43" name="Freeform: Shape 48">
              <a:extLst>
                <a:ext uri="{FF2B5EF4-FFF2-40B4-BE49-F238E27FC236}">
                  <a16:creationId xmlns:a16="http://schemas.microsoft.com/office/drawing/2014/main" id="{1BF6F730-9D81-DBD7-06F2-798FCFBB82EA}"/>
                </a:ext>
              </a:extLst>
            </xdr:cNvPr>
            <xdr:cNvSpPr/>
          </xdr:nvSpPr>
          <xdr:spPr>
            <a:xfrm>
              <a:off x="2716066" y="2011251"/>
              <a:ext cx="710548" cy="102310"/>
            </a:xfrm>
            <a:custGeom>
              <a:avLst/>
              <a:gdLst>
                <a:gd name="connsiteX0" fmla="*/ 80328 w 710548"/>
                <a:gd name="connsiteY0" fmla="*/ 0 h 102310"/>
                <a:gd name="connsiteX1" fmla="*/ 630220 w 710548"/>
                <a:gd name="connsiteY1" fmla="*/ 0 h 102310"/>
                <a:gd name="connsiteX2" fmla="*/ 710548 w 710548"/>
                <a:gd name="connsiteY2" fmla="*/ 80328 h 102310"/>
                <a:gd name="connsiteX3" fmla="*/ 710548 w 710548"/>
                <a:gd name="connsiteY3" fmla="*/ 102310 h 102310"/>
                <a:gd name="connsiteX4" fmla="*/ 426341 w 710548"/>
                <a:gd name="connsiteY4" fmla="*/ 102310 h 102310"/>
                <a:gd name="connsiteX5" fmla="*/ 417706 w 710548"/>
                <a:gd name="connsiteY5" fmla="*/ 89503 h 102310"/>
                <a:gd name="connsiteX6" fmla="*/ 379637 w 710548"/>
                <a:gd name="connsiteY6" fmla="*/ 73734 h 102310"/>
                <a:gd name="connsiteX7" fmla="*/ 330912 w 710548"/>
                <a:gd name="connsiteY7" fmla="*/ 73734 h 102310"/>
                <a:gd name="connsiteX8" fmla="*/ 292843 w 710548"/>
                <a:gd name="connsiteY8" fmla="*/ 89503 h 102310"/>
                <a:gd name="connsiteX9" fmla="*/ 284208 w 710548"/>
                <a:gd name="connsiteY9" fmla="*/ 102310 h 102310"/>
                <a:gd name="connsiteX10" fmla="*/ 0 w 710548"/>
                <a:gd name="connsiteY10" fmla="*/ 102310 h 102310"/>
                <a:gd name="connsiteX11" fmla="*/ 0 w 710548"/>
                <a:gd name="connsiteY11" fmla="*/ 80328 h 102310"/>
                <a:gd name="connsiteX12" fmla="*/ 80328 w 710548"/>
                <a:gd name="connsiteY12" fmla="*/ 0 h 10231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</a:cxnLst>
              <a:rect l="l" t="t" r="r" b="b"/>
              <a:pathLst>
                <a:path w="710548" h="102310">
                  <a:moveTo>
                    <a:pt x="80328" y="0"/>
                  </a:moveTo>
                  <a:lnTo>
                    <a:pt x="630220" y="0"/>
                  </a:lnTo>
                  <a:cubicBezTo>
                    <a:pt x="674584" y="0"/>
                    <a:pt x="710548" y="35964"/>
                    <a:pt x="710548" y="80328"/>
                  </a:cubicBezTo>
                  <a:lnTo>
                    <a:pt x="710548" y="102310"/>
                  </a:lnTo>
                  <a:lnTo>
                    <a:pt x="426341" y="102310"/>
                  </a:lnTo>
                  <a:lnTo>
                    <a:pt x="417706" y="89503"/>
                  </a:lnTo>
                  <a:cubicBezTo>
                    <a:pt x="407964" y="79760"/>
                    <a:pt x="394504" y="73734"/>
                    <a:pt x="379637" y="73734"/>
                  </a:cubicBezTo>
                  <a:lnTo>
                    <a:pt x="330912" y="73734"/>
                  </a:lnTo>
                  <a:cubicBezTo>
                    <a:pt x="316045" y="73734"/>
                    <a:pt x="302586" y="79760"/>
                    <a:pt x="292843" y="89503"/>
                  </a:cubicBezTo>
                  <a:lnTo>
                    <a:pt x="284208" y="102310"/>
                  </a:lnTo>
                  <a:lnTo>
                    <a:pt x="0" y="102310"/>
                  </a:lnTo>
                  <a:lnTo>
                    <a:pt x="0" y="80328"/>
                  </a:lnTo>
                  <a:cubicBezTo>
                    <a:pt x="0" y="35964"/>
                    <a:pt x="35964" y="0"/>
                    <a:pt x="80328" y="0"/>
                  </a:cubicBezTo>
                  <a:close/>
                </a:path>
              </a:pathLst>
            </a:custGeom>
            <a:grp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>
              <a:noAutofit/>
            </a:bodyPr>
            <a:lstStyle>
              <a:defPPr>
                <a:defRPr lang="ru-RU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ru-RU"/>
            </a:p>
          </xdr:txBody>
        </xdr:sp>
        <xdr:sp macro="" textlink="">
          <xdr:nvSpPr>
            <xdr:cNvPr id="44" name="Freeform: Shape 49">
              <a:extLst>
                <a:ext uri="{FF2B5EF4-FFF2-40B4-BE49-F238E27FC236}">
                  <a16:creationId xmlns:a16="http://schemas.microsoft.com/office/drawing/2014/main" id="{AC6AE27A-FC38-5BD7-5793-D595CDA0443F}"/>
                </a:ext>
              </a:extLst>
            </xdr:cNvPr>
            <xdr:cNvSpPr/>
          </xdr:nvSpPr>
          <xdr:spPr>
            <a:xfrm>
              <a:off x="2716066" y="2410739"/>
              <a:ext cx="710548" cy="102311"/>
            </a:xfrm>
            <a:custGeom>
              <a:avLst/>
              <a:gdLst>
                <a:gd name="connsiteX0" fmla="*/ 0 w 710548"/>
                <a:gd name="connsiteY0" fmla="*/ 0 h 102311"/>
                <a:gd name="connsiteX1" fmla="*/ 284208 w 710548"/>
                <a:gd name="connsiteY1" fmla="*/ 0 h 102311"/>
                <a:gd name="connsiteX2" fmla="*/ 292843 w 710548"/>
                <a:gd name="connsiteY2" fmla="*/ 12807 h 102311"/>
                <a:gd name="connsiteX3" fmla="*/ 330912 w 710548"/>
                <a:gd name="connsiteY3" fmla="*/ 28576 h 102311"/>
                <a:gd name="connsiteX4" fmla="*/ 379637 w 710548"/>
                <a:gd name="connsiteY4" fmla="*/ 28576 h 102311"/>
                <a:gd name="connsiteX5" fmla="*/ 417706 w 710548"/>
                <a:gd name="connsiteY5" fmla="*/ 12807 h 102311"/>
                <a:gd name="connsiteX6" fmla="*/ 426341 w 710548"/>
                <a:gd name="connsiteY6" fmla="*/ 0 h 102311"/>
                <a:gd name="connsiteX7" fmla="*/ 710548 w 710548"/>
                <a:gd name="connsiteY7" fmla="*/ 0 h 102311"/>
                <a:gd name="connsiteX8" fmla="*/ 710548 w 710548"/>
                <a:gd name="connsiteY8" fmla="*/ 21983 h 102311"/>
                <a:gd name="connsiteX9" fmla="*/ 630220 w 710548"/>
                <a:gd name="connsiteY9" fmla="*/ 102311 h 102311"/>
                <a:gd name="connsiteX10" fmla="*/ 80328 w 710548"/>
                <a:gd name="connsiteY10" fmla="*/ 102311 h 102311"/>
                <a:gd name="connsiteX11" fmla="*/ 0 w 710548"/>
                <a:gd name="connsiteY11" fmla="*/ 21983 h 102311"/>
                <a:gd name="connsiteX12" fmla="*/ 0 w 710548"/>
                <a:gd name="connsiteY12" fmla="*/ 0 h 102311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</a:cxnLst>
              <a:rect l="l" t="t" r="r" b="b"/>
              <a:pathLst>
                <a:path w="710548" h="102311">
                  <a:moveTo>
                    <a:pt x="0" y="0"/>
                  </a:moveTo>
                  <a:lnTo>
                    <a:pt x="284208" y="0"/>
                  </a:lnTo>
                  <a:lnTo>
                    <a:pt x="292843" y="12807"/>
                  </a:lnTo>
                  <a:cubicBezTo>
                    <a:pt x="302586" y="22550"/>
                    <a:pt x="316045" y="28576"/>
                    <a:pt x="330912" y="28576"/>
                  </a:cubicBezTo>
                  <a:lnTo>
                    <a:pt x="379637" y="28576"/>
                  </a:lnTo>
                  <a:cubicBezTo>
                    <a:pt x="394504" y="28576"/>
                    <a:pt x="407964" y="22550"/>
                    <a:pt x="417706" y="12807"/>
                  </a:cubicBezTo>
                  <a:lnTo>
                    <a:pt x="426341" y="0"/>
                  </a:lnTo>
                  <a:lnTo>
                    <a:pt x="710548" y="0"/>
                  </a:lnTo>
                  <a:lnTo>
                    <a:pt x="710548" y="21983"/>
                  </a:lnTo>
                  <a:cubicBezTo>
                    <a:pt x="710548" y="66347"/>
                    <a:pt x="674584" y="102311"/>
                    <a:pt x="630220" y="102311"/>
                  </a:cubicBezTo>
                  <a:lnTo>
                    <a:pt x="80328" y="102311"/>
                  </a:lnTo>
                  <a:cubicBezTo>
                    <a:pt x="35964" y="102311"/>
                    <a:pt x="0" y="66347"/>
                    <a:pt x="0" y="21983"/>
                  </a:cubicBezTo>
                  <a:lnTo>
                    <a:pt x="0" y="0"/>
                  </a:lnTo>
                  <a:close/>
                </a:path>
              </a:pathLst>
            </a:custGeom>
            <a:grp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>
              <a:noAutofit/>
            </a:bodyPr>
            <a:lstStyle>
              <a:defPPr>
                <a:defRPr lang="ru-RU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ru-RU"/>
            </a:p>
          </xdr:txBody>
        </xdr:sp>
        <xdr:sp macro="" textlink="">
          <xdr:nvSpPr>
            <xdr:cNvPr id="45" name="Freeform: Shape 50">
              <a:extLst>
                <a:ext uri="{FF2B5EF4-FFF2-40B4-BE49-F238E27FC236}">
                  <a16:creationId xmlns:a16="http://schemas.microsoft.com/office/drawing/2014/main" id="{3BBF0628-8D0E-9E9E-AD53-341C865FBF70}"/>
                </a:ext>
              </a:extLst>
            </xdr:cNvPr>
            <xdr:cNvSpPr/>
          </xdr:nvSpPr>
          <xdr:spPr>
            <a:xfrm>
              <a:off x="2716066" y="2113561"/>
              <a:ext cx="284208" cy="148588"/>
            </a:xfrm>
            <a:custGeom>
              <a:avLst/>
              <a:gdLst>
                <a:gd name="connsiteX0" fmla="*/ 0 w 284208"/>
                <a:gd name="connsiteY0" fmla="*/ 0 h 148588"/>
                <a:gd name="connsiteX1" fmla="*/ 284208 w 284208"/>
                <a:gd name="connsiteY1" fmla="*/ 0 h 148588"/>
                <a:gd name="connsiteX2" fmla="*/ 281305 w 284208"/>
                <a:gd name="connsiteY2" fmla="*/ 4306 h 148588"/>
                <a:gd name="connsiteX3" fmla="*/ 277074 w 284208"/>
                <a:gd name="connsiteY3" fmla="*/ 25262 h 148588"/>
                <a:gd name="connsiteX4" fmla="*/ 277074 w 284208"/>
                <a:gd name="connsiteY4" fmla="*/ 148588 h 148588"/>
                <a:gd name="connsiteX5" fmla="*/ 0 w 284208"/>
                <a:gd name="connsiteY5" fmla="*/ 148588 h 148588"/>
                <a:gd name="connsiteX6" fmla="*/ 0 w 284208"/>
                <a:gd name="connsiteY6" fmla="*/ 0 h 148588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</a:cxnLst>
              <a:rect l="l" t="t" r="r" b="b"/>
              <a:pathLst>
                <a:path w="284208" h="148588">
                  <a:moveTo>
                    <a:pt x="0" y="0"/>
                  </a:moveTo>
                  <a:lnTo>
                    <a:pt x="284208" y="0"/>
                  </a:lnTo>
                  <a:lnTo>
                    <a:pt x="281305" y="4306"/>
                  </a:lnTo>
                  <a:cubicBezTo>
                    <a:pt x="278581" y="10747"/>
                    <a:pt x="277074" y="17829"/>
                    <a:pt x="277074" y="25262"/>
                  </a:cubicBezTo>
                  <a:lnTo>
                    <a:pt x="277074" y="148588"/>
                  </a:lnTo>
                  <a:lnTo>
                    <a:pt x="0" y="148588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>
              <a:noAutofit/>
            </a:bodyPr>
            <a:lstStyle>
              <a:defPPr>
                <a:defRPr lang="ru-RU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ru-RU"/>
            </a:p>
          </xdr:txBody>
        </xdr:sp>
        <xdr:sp macro="" textlink="">
          <xdr:nvSpPr>
            <xdr:cNvPr id="46" name="Freeform: Shape 51">
              <a:extLst>
                <a:ext uri="{FF2B5EF4-FFF2-40B4-BE49-F238E27FC236}">
                  <a16:creationId xmlns:a16="http://schemas.microsoft.com/office/drawing/2014/main" id="{66B58FD0-C3CB-F914-CE4B-0E6B897ADE4E}"/>
                </a:ext>
              </a:extLst>
            </xdr:cNvPr>
            <xdr:cNvSpPr/>
          </xdr:nvSpPr>
          <xdr:spPr>
            <a:xfrm>
              <a:off x="3142409" y="2113561"/>
              <a:ext cx="284207" cy="148588"/>
            </a:xfrm>
            <a:custGeom>
              <a:avLst/>
              <a:gdLst>
                <a:gd name="connsiteX0" fmla="*/ 0 w 284207"/>
                <a:gd name="connsiteY0" fmla="*/ 0 h 148588"/>
                <a:gd name="connsiteX1" fmla="*/ 284207 w 284207"/>
                <a:gd name="connsiteY1" fmla="*/ 0 h 148588"/>
                <a:gd name="connsiteX2" fmla="*/ 284207 w 284207"/>
                <a:gd name="connsiteY2" fmla="*/ 148588 h 148588"/>
                <a:gd name="connsiteX3" fmla="*/ 7134 w 284207"/>
                <a:gd name="connsiteY3" fmla="*/ 148588 h 148588"/>
                <a:gd name="connsiteX4" fmla="*/ 7134 w 284207"/>
                <a:gd name="connsiteY4" fmla="*/ 25262 h 148588"/>
                <a:gd name="connsiteX5" fmla="*/ 2903 w 284207"/>
                <a:gd name="connsiteY5" fmla="*/ 4306 h 148588"/>
                <a:gd name="connsiteX6" fmla="*/ 0 w 284207"/>
                <a:gd name="connsiteY6" fmla="*/ 0 h 148588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</a:cxnLst>
              <a:rect l="l" t="t" r="r" b="b"/>
              <a:pathLst>
                <a:path w="284207" h="148588">
                  <a:moveTo>
                    <a:pt x="0" y="0"/>
                  </a:moveTo>
                  <a:lnTo>
                    <a:pt x="284207" y="0"/>
                  </a:lnTo>
                  <a:lnTo>
                    <a:pt x="284207" y="148588"/>
                  </a:lnTo>
                  <a:lnTo>
                    <a:pt x="7134" y="148588"/>
                  </a:lnTo>
                  <a:lnTo>
                    <a:pt x="7134" y="25262"/>
                  </a:lnTo>
                  <a:cubicBezTo>
                    <a:pt x="7134" y="17829"/>
                    <a:pt x="5628" y="10747"/>
                    <a:pt x="2903" y="4306"/>
                  </a:cubicBezTo>
                  <a:lnTo>
                    <a:pt x="0" y="0"/>
                  </a:lnTo>
                  <a:close/>
                </a:path>
              </a:pathLst>
            </a:custGeom>
            <a:grp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>
              <a:noAutofit/>
            </a:bodyPr>
            <a:lstStyle>
              <a:defPPr>
                <a:defRPr lang="ru-RU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ru-RU"/>
            </a:p>
          </xdr:txBody>
        </xdr:sp>
        <xdr:sp macro="" textlink="">
          <xdr:nvSpPr>
            <xdr:cNvPr id="47" name="Freeform: Shape 52">
              <a:extLst>
                <a:ext uri="{FF2B5EF4-FFF2-40B4-BE49-F238E27FC236}">
                  <a16:creationId xmlns:a16="http://schemas.microsoft.com/office/drawing/2014/main" id="{FB96AEA9-2F59-47E3-B251-181D16B25E1C}"/>
                </a:ext>
              </a:extLst>
            </xdr:cNvPr>
            <xdr:cNvSpPr/>
          </xdr:nvSpPr>
          <xdr:spPr>
            <a:xfrm>
              <a:off x="2716066" y="2262150"/>
              <a:ext cx="284208" cy="148589"/>
            </a:xfrm>
            <a:custGeom>
              <a:avLst/>
              <a:gdLst>
                <a:gd name="connsiteX0" fmla="*/ 0 w 284208"/>
                <a:gd name="connsiteY0" fmla="*/ 0 h 148589"/>
                <a:gd name="connsiteX1" fmla="*/ 277074 w 284208"/>
                <a:gd name="connsiteY1" fmla="*/ 0 h 148589"/>
                <a:gd name="connsiteX2" fmla="*/ 277074 w 284208"/>
                <a:gd name="connsiteY2" fmla="*/ 123327 h 148589"/>
                <a:gd name="connsiteX3" fmla="*/ 281305 w 284208"/>
                <a:gd name="connsiteY3" fmla="*/ 144283 h 148589"/>
                <a:gd name="connsiteX4" fmla="*/ 284208 w 284208"/>
                <a:gd name="connsiteY4" fmla="*/ 148589 h 148589"/>
                <a:gd name="connsiteX5" fmla="*/ 0 w 284208"/>
                <a:gd name="connsiteY5" fmla="*/ 148589 h 148589"/>
                <a:gd name="connsiteX6" fmla="*/ 0 w 284208"/>
                <a:gd name="connsiteY6" fmla="*/ 0 h 148589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</a:cxnLst>
              <a:rect l="l" t="t" r="r" b="b"/>
              <a:pathLst>
                <a:path w="284208" h="148589">
                  <a:moveTo>
                    <a:pt x="0" y="0"/>
                  </a:moveTo>
                  <a:lnTo>
                    <a:pt x="277074" y="0"/>
                  </a:lnTo>
                  <a:lnTo>
                    <a:pt x="277074" y="123327"/>
                  </a:lnTo>
                  <a:cubicBezTo>
                    <a:pt x="277074" y="130761"/>
                    <a:pt x="278581" y="137842"/>
                    <a:pt x="281305" y="144283"/>
                  </a:cubicBezTo>
                  <a:lnTo>
                    <a:pt x="284208" y="148589"/>
                  </a:lnTo>
                  <a:lnTo>
                    <a:pt x="0" y="148589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6350"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>
              <a:noAutofit/>
            </a:bodyPr>
            <a:lstStyle>
              <a:defPPr>
                <a:defRPr lang="ru-RU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ru-RU"/>
            </a:p>
          </xdr:txBody>
        </xdr:sp>
        <xdr:sp macro="" textlink="">
          <xdr:nvSpPr>
            <xdr:cNvPr id="48" name="Freeform: Shape 57">
              <a:extLst>
                <a:ext uri="{FF2B5EF4-FFF2-40B4-BE49-F238E27FC236}">
                  <a16:creationId xmlns:a16="http://schemas.microsoft.com/office/drawing/2014/main" id="{AC77EF5E-6081-BA6C-DA5B-CD2FD869969B}"/>
                </a:ext>
              </a:extLst>
            </xdr:cNvPr>
            <xdr:cNvSpPr/>
          </xdr:nvSpPr>
          <xdr:spPr>
            <a:xfrm>
              <a:off x="3142409" y="2262150"/>
              <a:ext cx="284207" cy="148589"/>
            </a:xfrm>
            <a:custGeom>
              <a:avLst/>
              <a:gdLst>
                <a:gd name="connsiteX0" fmla="*/ 7134 w 284207"/>
                <a:gd name="connsiteY0" fmla="*/ 0 h 148589"/>
                <a:gd name="connsiteX1" fmla="*/ 284207 w 284207"/>
                <a:gd name="connsiteY1" fmla="*/ 0 h 148589"/>
                <a:gd name="connsiteX2" fmla="*/ 284207 w 284207"/>
                <a:gd name="connsiteY2" fmla="*/ 148589 h 148589"/>
                <a:gd name="connsiteX3" fmla="*/ 0 w 284207"/>
                <a:gd name="connsiteY3" fmla="*/ 148589 h 148589"/>
                <a:gd name="connsiteX4" fmla="*/ 2903 w 284207"/>
                <a:gd name="connsiteY4" fmla="*/ 144283 h 148589"/>
                <a:gd name="connsiteX5" fmla="*/ 7134 w 284207"/>
                <a:gd name="connsiteY5" fmla="*/ 123327 h 148589"/>
                <a:gd name="connsiteX6" fmla="*/ 7134 w 284207"/>
                <a:gd name="connsiteY6" fmla="*/ 0 h 148589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</a:cxnLst>
              <a:rect l="l" t="t" r="r" b="b"/>
              <a:pathLst>
                <a:path w="284207" h="148589">
                  <a:moveTo>
                    <a:pt x="7134" y="0"/>
                  </a:moveTo>
                  <a:lnTo>
                    <a:pt x="284207" y="0"/>
                  </a:lnTo>
                  <a:lnTo>
                    <a:pt x="284207" y="148589"/>
                  </a:lnTo>
                  <a:lnTo>
                    <a:pt x="0" y="148589"/>
                  </a:lnTo>
                  <a:lnTo>
                    <a:pt x="2903" y="144283"/>
                  </a:lnTo>
                  <a:cubicBezTo>
                    <a:pt x="5628" y="137842"/>
                    <a:pt x="7134" y="130761"/>
                    <a:pt x="7134" y="123327"/>
                  </a:cubicBezTo>
                  <a:lnTo>
                    <a:pt x="7134" y="0"/>
                  </a:lnTo>
                  <a:close/>
                </a:path>
              </a:pathLst>
            </a:custGeom>
            <a:grp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>
              <a:noAutofit/>
            </a:bodyPr>
            <a:lstStyle>
              <a:defPPr>
                <a:defRPr lang="ru-RU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ru-RU"/>
            </a:p>
          </xdr:txBody>
        </xdr:sp>
        <xdr:sp macro="" textlink="">
          <xdr:nvSpPr>
            <xdr:cNvPr id="49" name="Rectangle: Rounded Corners 58">
              <a:extLst>
                <a:ext uri="{FF2B5EF4-FFF2-40B4-BE49-F238E27FC236}">
                  <a16:creationId xmlns:a16="http://schemas.microsoft.com/office/drawing/2014/main" id="{2BE2755B-481B-6771-2D28-01EEE66AA795}"/>
                </a:ext>
              </a:extLst>
            </xdr:cNvPr>
            <xdr:cNvSpPr/>
          </xdr:nvSpPr>
          <xdr:spPr>
            <a:xfrm>
              <a:off x="2993139" y="2084984"/>
              <a:ext cx="156401" cy="354330"/>
            </a:xfrm>
            <a:prstGeom prst="roundRect">
              <a:avLst>
                <a:gd name="adj" fmla="val 34423"/>
              </a:avLst>
            </a:prstGeom>
            <a:grp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ru-RU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ru-RU"/>
            </a:p>
          </xdr:txBody>
        </xdr:sp>
      </xdr:grpSp>
      <xdr:sp macro="" textlink="">
        <xdr:nvSpPr>
          <xdr:cNvPr id="40" name="Oval 45">
            <a:extLst>
              <a:ext uri="{FF2B5EF4-FFF2-40B4-BE49-F238E27FC236}">
                <a16:creationId xmlns:a16="http://schemas.microsoft.com/office/drawing/2014/main" id="{447AD328-6DDE-FD7D-CFFF-7CE93B554295}"/>
              </a:ext>
            </a:extLst>
          </xdr:cNvPr>
          <xdr:cNvSpPr/>
        </xdr:nvSpPr>
        <xdr:spPr>
          <a:xfrm>
            <a:off x="10163787" y="1535610"/>
            <a:ext cx="504000" cy="504000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ru-RU"/>
          </a:p>
        </xdr:txBody>
      </xdr:sp>
      <xdr:sp macro="" textlink="">
        <xdr:nvSpPr>
          <xdr:cNvPr id="41" name="Oval 46">
            <a:extLst>
              <a:ext uri="{FF2B5EF4-FFF2-40B4-BE49-F238E27FC236}">
                <a16:creationId xmlns:a16="http://schemas.microsoft.com/office/drawing/2014/main" id="{28D6A6B3-978C-3338-0973-372D70B6924C}"/>
              </a:ext>
            </a:extLst>
          </xdr:cNvPr>
          <xdr:cNvSpPr/>
        </xdr:nvSpPr>
        <xdr:spPr>
          <a:xfrm>
            <a:off x="10414983" y="1535610"/>
            <a:ext cx="505609" cy="504000"/>
          </a:xfrm>
          <a:prstGeom prst="ellipse">
            <a:avLst/>
          </a:pr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ru-RU"/>
          </a:p>
        </xdr:txBody>
      </xdr:sp>
      <xdr:sp macro="" textlink="">
        <xdr:nvSpPr>
          <xdr:cNvPr id="42" name="TextBox 55">
            <a:extLst>
              <a:ext uri="{FF2B5EF4-FFF2-40B4-BE49-F238E27FC236}">
                <a16:creationId xmlns:a16="http://schemas.microsoft.com/office/drawing/2014/main" id="{5D421CA4-83D9-23A8-6228-F9D3D9F655BA}"/>
              </a:ext>
            </a:extLst>
          </xdr:cNvPr>
          <xdr:cNvSpPr txBox="1"/>
        </xdr:nvSpPr>
        <xdr:spPr>
          <a:xfrm>
            <a:off x="7227366" y="3183940"/>
            <a:ext cx="3547978" cy="708003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800" b="0">
                <a:solidFill>
                  <a:schemeClr val="bg1"/>
                </a:solidFill>
              </a:rPr>
              <a:t>1234 …. …. 5678</a:t>
            </a:r>
            <a:endParaRPr lang="ru-RU" sz="1800" b="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21</xdr:col>
      <xdr:colOff>56909</xdr:colOff>
      <xdr:row>28</xdr:row>
      <xdr:rowOff>91578</xdr:rowOff>
    </xdr:from>
    <xdr:to>
      <xdr:col>23</xdr:col>
      <xdr:colOff>165368</xdr:colOff>
      <xdr:row>32</xdr:row>
      <xdr:rowOff>71810</xdr:rowOff>
    </xdr:to>
    <xdr:sp macro="" textlink="Procesamiento!M1">
      <xdr:nvSpPr>
        <xdr:cNvPr id="50" name="TextBox 70">
          <a:extLst>
            <a:ext uri="{FF2B5EF4-FFF2-40B4-BE49-F238E27FC236}">
              <a16:creationId xmlns:a16="http://schemas.microsoft.com/office/drawing/2014/main" id="{068CCBC2-D82A-BA42-B9D5-8720F3AAEE78}"/>
            </a:ext>
          </a:extLst>
        </xdr:cNvPr>
        <xdr:cNvSpPr txBox="1"/>
      </xdr:nvSpPr>
      <xdr:spPr>
        <a:xfrm>
          <a:off x="17466492" y="4536578"/>
          <a:ext cx="1766515" cy="6152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r"/>
          <a:fld id="{BD083D14-43AC-D841-8AC8-E979B160A651}" type="TxLink">
            <a:rPr lang="en-US" sz="1800" b="0" i="0" u="none" strike="noStrike">
              <a:solidFill>
                <a:srgbClr val="BECDE5"/>
              </a:solidFill>
              <a:latin typeface="Verdana"/>
              <a:ea typeface="Verdana"/>
              <a:cs typeface="Verdana"/>
            </a:rPr>
            <a:t> € 300,00 </a:t>
          </a:fld>
          <a:endParaRPr lang="ru-RU" sz="1800" b="0" i="0" u="none" strike="noStrike">
            <a:solidFill>
              <a:srgbClr val="BECDE5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19</xdr:col>
      <xdr:colOff>632962</xdr:colOff>
      <xdr:row>28</xdr:row>
      <xdr:rowOff>91578</xdr:rowOff>
    </xdr:from>
    <xdr:to>
      <xdr:col>21</xdr:col>
      <xdr:colOff>820614</xdr:colOff>
      <xdr:row>32</xdr:row>
      <xdr:rowOff>71810</xdr:rowOff>
    </xdr:to>
    <xdr:sp macro="" textlink="[2]Processing!K1">
      <xdr:nvSpPr>
        <xdr:cNvPr id="51" name="TextBox 71">
          <a:extLst>
            <a:ext uri="{FF2B5EF4-FFF2-40B4-BE49-F238E27FC236}">
              <a16:creationId xmlns:a16="http://schemas.microsoft.com/office/drawing/2014/main" id="{DA60CFC0-DA87-B843-ABE5-371D3DCBC29D}"/>
            </a:ext>
          </a:extLst>
        </xdr:cNvPr>
        <xdr:cNvSpPr txBox="1"/>
      </xdr:nvSpPr>
      <xdr:spPr>
        <a:xfrm>
          <a:off x="16224654" y="4468193"/>
          <a:ext cx="1828883" cy="605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800" b="0" i="0" u="none" strike="noStrike">
              <a:solidFill>
                <a:srgbClr val="BFCDE4"/>
              </a:solidFill>
              <a:latin typeface="Calibri"/>
              <a:cs typeface="Calibri"/>
            </a:rPr>
            <a:t>Saldo Actual:</a:t>
          </a:r>
          <a:endParaRPr lang="ru-RU" sz="1800" b="0">
            <a:solidFill>
              <a:srgbClr val="BFCDE4"/>
            </a:solidFill>
          </a:endParaRPr>
        </a:p>
      </xdr:txBody>
    </xdr:sp>
    <xdr:clientData/>
  </xdr:twoCellAnchor>
  <xdr:twoCellAnchor>
    <xdr:from>
      <xdr:col>18</xdr:col>
      <xdr:colOff>674207</xdr:colOff>
      <xdr:row>1</xdr:row>
      <xdr:rowOff>137334</xdr:rowOff>
    </xdr:from>
    <xdr:to>
      <xdr:col>21</xdr:col>
      <xdr:colOff>201685</xdr:colOff>
      <xdr:row>6</xdr:row>
      <xdr:rowOff>34254</xdr:rowOff>
    </xdr:to>
    <xdr:sp macro="" textlink="Procesamiento!H1">
      <xdr:nvSpPr>
        <xdr:cNvPr id="53" name="TextBox 114">
          <a:extLst>
            <a:ext uri="{FF2B5EF4-FFF2-40B4-BE49-F238E27FC236}">
              <a16:creationId xmlns:a16="http://schemas.microsoft.com/office/drawing/2014/main" id="{A786C84D-A829-034F-8BEC-193E496126B7}"/>
            </a:ext>
          </a:extLst>
        </xdr:cNvPr>
        <xdr:cNvSpPr txBox="1"/>
      </xdr:nvSpPr>
      <xdr:spPr>
        <a:xfrm>
          <a:off x="15445284" y="293642"/>
          <a:ext cx="1989324" cy="6784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r"/>
          <a:fld id="{6D8F2539-3407-134C-87A1-D5D6D35A62E5}" type="TxLink">
            <a:rPr lang="en-US" sz="1400" b="0" i="0" u="none" strike="noStrike">
              <a:solidFill>
                <a:srgbClr val="BECDE5"/>
              </a:solidFill>
              <a:latin typeface="Verdana"/>
              <a:ea typeface="Verdana"/>
              <a:cs typeface="Verdana"/>
            </a:rPr>
            <a:t>Hoy: 1 OCTUBRE 2023</a:t>
          </a:fld>
          <a:endParaRPr lang="ru-RU" sz="1600" b="1" i="0" u="none" strike="noStrike">
            <a:solidFill>
              <a:srgbClr val="BECDE5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8</xdr:col>
      <xdr:colOff>39076</xdr:colOff>
      <xdr:row>35</xdr:row>
      <xdr:rowOff>39077</xdr:rowOff>
    </xdr:from>
    <xdr:to>
      <xdr:col>13</xdr:col>
      <xdr:colOff>711200</xdr:colOff>
      <xdr:row>50</xdr:row>
      <xdr:rowOff>50800</xdr:rowOff>
    </xdr:to>
    <xdr:sp macro="" textlink="">
      <xdr:nvSpPr>
        <xdr:cNvPr id="69" name="Rectangle: Rounded Corners 14">
          <a:extLst>
            <a:ext uri="{FF2B5EF4-FFF2-40B4-BE49-F238E27FC236}">
              <a16:creationId xmlns:a16="http://schemas.microsoft.com/office/drawing/2014/main" id="{7A1A82EB-8121-0043-AD84-E983E863BE64}"/>
            </a:ext>
          </a:extLst>
        </xdr:cNvPr>
        <xdr:cNvSpPr/>
      </xdr:nvSpPr>
      <xdr:spPr>
        <a:xfrm>
          <a:off x="6622756" y="5728677"/>
          <a:ext cx="4786924" cy="2450123"/>
        </a:xfrm>
        <a:prstGeom prst="roundRect">
          <a:avLst>
            <a:gd name="adj" fmla="val 8669"/>
          </a:avLst>
        </a:prstGeom>
        <a:solidFill>
          <a:srgbClr val="24273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7</xdr:col>
      <xdr:colOff>71120</xdr:colOff>
      <xdr:row>33</xdr:row>
      <xdr:rowOff>104986</xdr:rowOff>
    </xdr:from>
    <xdr:to>
      <xdr:col>14</xdr:col>
      <xdr:colOff>609600</xdr:colOff>
      <xdr:row>49</xdr:row>
      <xdr:rowOff>91440</xdr:rowOff>
    </xdr:to>
    <xdr:graphicFrame macro="">
      <xdr:nvGraphicFramePr>
        <xdr:cNvPr id="52" name="Chart 72">
          <a:extLst>
            <a:ext uri="{FF2B5EF4-FFF2-40B4-BE49-F238E27FC236}">
              <a16:creationId xmlns:a16="http://schemas.microsoft.com/office/drawing/2014/main" id="{A53F1392-CCC3-2248-80FA-5A122FA9E2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715409</xdr:colOff>
      <xdr:row>37</xdr:row>
      <xdr:rowOff>149594</xdr:rowOff>
    </xdr:from>
    <xdr:to>
      <xdr:col>9</xdr:col>
      <xdr:colOff>777983</xdr:colOff>
      <xdr:row>41</xdr:row>
      <xdr:rowOff>151</xdr:rowOff>
    </xdr:to>
    <xdr:sp macro="" textlink="Procesamiento!AF24">
      <xdr:nvSpPr>
        <xdr:cNvPr id="54" name="TextBox 116">
          <a:extLst>
            <a:ext uri="{FF2B5EF4-FFF2-40B4-BE49-F238E27FC236}">
              <a16:creationId xmlns:a16="http://schemas.microsoft.com/office/drawing/2014/main" id="{5D325DBD-D684-6640-8E6F-6AE0E0926F74}"/>
            </a:ext>
          </a:extLst>
        </xdr:cNvPr>
        <xdr:cNvSpPr txBox="1"/>
      </xdr:nvSpPr>
      <xdr:spPr>
        <a:xfrm>
          <a:off x="6518603" y="6023344"/>
          <a:ext cx="1720630" cy="4855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CE9C59D0-213D-4D49-BD9D-A01CAACF0EAF}" type="TxLink">
            <a:rPr lang="en-US" sz="1800" b="0" i="0" u="none" strike="noStrike">
              <a:solidFill>
                <a:srgbClr val="BECDE5"/>
              </a:solidFill>
              <a:latin typeface="Verdana"/>
              <a:ea typeface="Verdana"/>
              <a:cs typeface="Verdana"/>
            </a:rPr>
            <a:t> € 14.043 </a:t>
          </a:fld>
          <a:endParaRPr lang="ru-RU" sz="1800" b="0" i="0" u="none" strike="noStrike">
            <a:solidFill>
              <a:srgbClr val="BECDE5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815163</xdr:colOff>
      <xdr:row>137</xdr:row>
      <xdr:rowOff>76891</xdr:rowOff>
    </xdr:to>
    <xdr:sp macro="" textlink="">
      <xdr:nvSpPr>
        <xdr:cNvPr id="70" name="Rectangle 2">
          <a:extLst>
            <a:ext uri="{FF2B5EF4-FFF2-40B4-BE49-F238E27FC236}">
              <a16:creationId xmlns:a16="http://schemas.microsoft.com/office/drawing/2014/main" id="{9C072BFB-2B54-BC4B-BBA2-41605ACCA08E}"/>
            </a:ext>
          </a:extLst>
        </xdr:cNvPr>
        <xdr:cNvSpPr/>
      </xdr:nvSpPr>
      <xdr:spPr>
        <a:xfrm>
          <a:off x="0" y="0"/>
          <a:ext cx="2483223" cy="23448682"/>
        </a:xfrm>
        <a:prstGeom prst="rect">
          <a:avLst/>
        </a:prstGeom>
        <a:solidFill>
          <a:srgbClr val="24273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0</xdr:col>
      <xdr:colOff>0</xdr:colOff>
      <xdr:row>14</xdr:row>
      <xdr:rowOff>56866</xdr:rowOff>
    </xdr:from>
    <xdr:to>
      <xdr:col>3</xdr:col>
      <xdr:colOff>24163</xdr:colOff>
      <xdr:row>17</xdr:row>
      <xdr:rowOff>47381</xdr:rowOff>
    </xdr:to>
    <xdr:sp macro="" textlink="">
      <xdr:nvSpPr>
        <xdr:cNvPr id="73" name="Freeform: Shape 35">
          <a:extLst>
            <a:ext uri="{FF2B5EF4-FFF2-40B4-BE49-F238E27FC236}">
              <a16:creationId xmlns:a16="http://schemas.microsoft.com/office/drawing/2014/main" id="{3709E14B-30F6-C945-A133-43F7580CCB79}"/>
            </a:ext>
          </a:extLst>
        </xdr:cNvPr>
        <xdr:cNvSpPr/>
      </xdr:nvSpPr>
      <xdr:spPr>
        <a:xfrm>
          <a:off x="0" y="2445224"/>
          <a:ext cx="2526253" cy="502306"/>
        </a:xfrm>
        <a:custGeom>
          <a:avLst/>
          <a:gdLst>
            <a:gd name="connsiteX0" fmla="*/ 0 w 2264319"/>
            <a:gd name="connsiteY0" fmla="*/ 0 h 555812"/>
            <a:gd name="connsiteX1" fmla="*/ 2189612 w 2264319"/>
            <a:gd name="connsiteY1" fmla="*/ 0 h 555812"/>
            <a:gd name="connsiteX2" fmla="*/ 2264319 w 2264319"/>
            <a:gd name="connsiteY2" fmla="*/ 74707 h 555812"/>
            <a:gd name="connsiteX3" fmla="*/ 2264319 w 2264319"/>
            <a:gd name="connsiteY3" fmla="*/ 481105 h 555812"/>
            <a:gd name="connsiteX4" fmla="*/ 2189612 w 2264319"/>
            <a:gd name="connsiteY4" fmla="*/ 555812 h 555812"/>
            <a:gd name="connsiteX5" fmla="*/ 0 w 2264319"/>
            <a:gd name="connsiteY5" fmla="*/ 555812 h 555812"/>
            <a:gd name="connsiteX6" fmla="*/ 0 w 2264319"/>
            <a:gd name="connsiteY6" fmla="*/ 0 h 55581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2264319" h="555812">
              <a:moveTo>
                <a:pt x="0" y="0"/>
              </a:moveTo>
              <a:lnTo>
                <a:pt x="2189612" y="0"/>
              </a:lnTo>
              <a:cubicBezTo>
                <a:pt x="2230872" y="0"/>
                <a:pt x="2264319" y="33447"/>
                <a:pt x="2264319" y="74707"/>
              </a:cubicBezTo>
              <a:lnTo>
                <a:pt x="2264319" y="481105"/>
              </a:lnTo>
              <a:cubicBezTo>
                <a:pt x="2264319" y="522365"/>
                <a:pt x="2230872" y="555812"/>
                <a:pt x="2189612" y="555812"/>
              </a:cubicBezTo>
              <a:lnTo>
                <a:pt x="0" y="555812"/>
              </a:lnTo>
              <a:lnTo>
                <a:pt x="0" y="0"/>
              </a:lnTo>
              <a:close/>
            </a:path>
          </a:pathLst>
        </a:custGeom>
        <a:gradFill flip="none" rotWithShape="1">
          <a:gsLst>
            <a:gs pos="1000">
              <a:srgbClr val="F28F33"/>
            </a:gs>
            <a:gs pos="76000">
              <a:srgbClr val="FE2827"/>
            </a:gs>
          </a:gsLst>
          <a:lin ang="0" scaled="0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>
          <a:noAutofit/>
        </a:bodyPr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/>
        </a:p>
      </xdr:txBody>
    </xdr:sp>
    <xdr:clientData/>
  </xdr:twoCellAnchor>
  <xdr:twoCellAnchor>
    <xdr:from>
      <xdr:col>0</xdr:col>
      <xdr:colOff>600192</xdr:colOff>
      <xdr:row>13</xdr:row>
      <xdr:rowOff>143839</xdr:rowOff>
    </xdr:from>
    <xdr:to>
      <xdr:col>2</xdr:col>
      <xdr:colOff>681823</xdr:colOff>
      <xdr:row>17</xdr:row>
      <xdr:rowOff>105117</xdr:rowOff>
    </xdr:to>
    <xdr:sp macro="" textlink="[2]Processing!A1">
      <xdr:nvSpPr>
        <xdr:cNvPr id="71" name="TextBox 36">
          <a:extLst>
            <a:ext uri="{FF2B5EF4-FFF2-40B4-BE49-F238E27FC236}">
              <a16:creationId xmlns:a16="http://schemas.microsoft.com/office/drawing/2014/main" id="{48E50552-E82B-B444-8D60-808D5EBB57ED}"/>
            </a:ext>
          </a:extLst>
        </xdr:cNvPr>
        <xdr:cNvSpPr txBox="1"/>
      </xdr:nvSpPr>
      <xdr:spPr>
        <a:xfrm>
          <a:off x="600192" y="2361600"/>
          <a:ext cx="1749691" cy="6436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fld id="{53CF0EA4-56D2-44B8-B3BC-D6D87A72061A}" type="TxLink">
            <a:rPr lang="en-US" sz="1400" b="0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pPr marL="0" indent="0" algn="l"/>
            <a:t>Dashboard</a:t>
          </a:fld>
          <a:endParaRPr lang="ru-RU" sz="1400" b="0" i="0" u="none" strike="noStrike">
            <a:solidFill>
              <a:schemeClr val="bg1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0</xdr:col>
      <xdr:colOff>276340</xdr:colOff>
      <xdr:row>14</xdr:row>
      <xdr:rowOff>166975</xdr:rowOff>
    </xdr:from>
    <xdr:to>
      <xdr:col>0</xdr:col>
      <xdr:colOff>528340</xdr:colOff>
      <xdr:row>16</xdr:row>
      <xdr:rowOff>89136</xdr:rowOff>
    </xdr:to>
    <xdr:sp macro="" textlink="">
      <xdr:nvSpPr>
        <xdr:cNvPr id="72" name="Freeform: Shape 43">
          <a:extLst>
            <a:ext uri="{FF2B5EF4-FFF2-40B4-BE49-F238E27FC236}">
              <a16:creationId xmlns:a16="http://schemas.microsoft.com/office/drawing/2014/main" id="{F772C4A8-BFF4-E546-8EF7-373A7B5F589D}"/>
            </a:ext>
          </a:extLst>
        </xdr:cNvPr>
        <xdr:cNvSpPr/>
      </xdr:nvSpPr>
      <xdr:spPr>
        <a:xfrm>
          <a:off x="276340" y="2555333"/>
          <a:ext cx="252000" cy="263355"/>
        </a:xfrm>
        <a:custGeom>
          <a:avLst/>
          <a:gdLst>
            <a:gd name="connsiteX0" fmla="*/ 0 w 2612439"/>
            <a:gd name="connsiteY0" fmla="*/ 1633347 h 2629917"/>
            <a:gd name="connsiteX1" fmla="*/ 914400 w 2612439"/>
            <a:gd name="connsiteY1" fmla="*/ 1633347 h 2629917"/>
            <a:gd name="connsiteX2" fmla="*/ 914400 w 2612439"/>
            <a:gd name="connsiteY2" fmla="*/ 2629917 h 2629917"/>
            <a:gd name="connsiteX3" fmla="*/ 0 w 2612439"/>
            <a:gd name="connsiteY3" fmla="*/ 2629917 h 2629917"/>
            <a:gd name="connsiteX4" fmla="*/ 1165379 w 2612439"/>
            <a:gd name="connsiteY4" fmla="*/ 1076325 h 2629917"/>
            <a:gd name="connsiteX5" fmla="*/ 2612439 w 2612439"/>
            <a:gd name="connsiteY5" fmla="*/ 1076325 h 2629917"/>
            <a:gd name="connsiteX6" fmla="*/ 2612439 w 2612439"/>
            <a:gd name="connsiteY6" fmla="*/ 2629917 h 2629917"/>
            <a:gd name="connsiteX7" fmla="*/ 1165379 w 2612439"/>
            <a:gd name="connsiteY7" fmla="*/ 2629917 h 2629917"/>
            <a:gd name="connsiteX8" fmla="*/ 1165379 w 2612439"/>
            <a:gd name="connsiteY8" fmla="*/ 0 h 2629917"/>
            <a:gd name="connsiteX9" fmla="*/ 2612439 w 2612439"/>
            <a:gd name="connsiteY9" fmla="*/ 0 h 2629917"/>
            <a:gd name="connsiteX10" fmla="*/ 2612439 w 2612439"/>
            <a:gd name="connsiteY10" fmla="*/ 847725 h 2629917"/>
            <a:gd name="connsiteX11" fmla="*/ 1165379 w 2612439"/>
            <a:gd name="connsiteY11" fmla="*/ 847725 h 2629917"/>
            <a:gd name="connsiteX12" fmla="*/ 0 w 2612439"/>
            <a:gd name="connsiteY12" fmla="*/ 0 h 2629917"/>
            <a:gd name="connsiteX13" fmla="*/ 914400 w 2612439"/>
            <a:gd name="connsiteY13" fmla="*/ 0 h 2629917"/>
            <a:gd name="connsiteX14" fmla="*/ 914400 w 2612439"/>
            <a:gd name="connsiteY14" fmla="*/ 1428750 h 2629917"/>
            <a:gd name="connsiteX15" fmla="*/ 0 w 2612439"/>
            <a:gd name="connsiteY15" fmla="*/ 1428750 h 262991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</a:cxnLst>
          <a:rect l="l" t="t" r="r" b="b"/>
          <a:pathLst>
            <a:path w="2612439" h="2629917">
              <a:moveTo>
                <a:pt x="0" y="1633347"/>
              </a:moveTo>
              <a:lnTo>
                <a:pt x="914400" y="1633347"/>
              </a:lnTo>
              <a:lnTo>
                <a:pt x="914400" y="2629917"/>
              </a:lnTo>
              <a:lnTo>
                <a:pt x="0" y="2629917"/>
              </a:lnTo>
              <a:close/>
              <a:moveTo>
                <a:pt x="1165379" y="1076325"/>
              </a:moveTo>
              <a:lnTo>
                <a:pt x="2612439" y="1076325"/>
              </a:lnTo>
              <a:lnTo>
                <a:pt x="2612439" y="2629917"/>
              </a:lnTo>
              <a:lnTo>
                <a:pt x="1165379" y="2629917"/>
              </a:lnTo>
              <a:close/>
              <a:moveTo>
                <a:pt x="1165379" y="0"/>
              </a:moveTo>
              <a:lnTo>
                <a:pt x="2612439" y="0"/>
              </a:lnTo>
              <a:lnTo>
                <a:pt x="2612439" y="847725"/>
              </a:lnTo>
              <a:lnTo>
                <a:pt x="1165379" y="847725"/>
              </a:lnTo>
              <a:close/>
              <a:moveTo>
                <a:pt x="0" y="0"/>
              </a:moveTo>
              <a:lnTo>
                <a:pt x="914400" y="0"/>
              </a:lnTo>
              <a:lnTo>
                <a:pt x="914400" y="1428750"/>
              </a:lnTo>
              <a:lnTo>
                <a:pt x="0" y="1428750"/>
              </a:lnTo>
              <a:close/>
            </a:path>
          </a:pathLst>
        </a:cu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>
          <a:noAutofit/>
        </a:bodyPr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/>
        </a:p>
      </xdr:txBody>
    </xdr:sp>
    <xdr:clientData/>
  </xdr:twoCellAnchor>
  <xdr:twoCellAnchor>
    <xdr:from>
      <xdr:col>0</xdr:col>
      <xdr:colOff>609136</xdr:colOff>
      <xdr:row>17</xdr:row>
      <xdr:rowOff>75821</xdr:rowOff>
    </xdr:from>
    <xdr:to>
      <xdr:col>2</xdr:col>
      <xdr:colOff>690767</xdr:colOff>
      <xdr:row>21</xdr:row>
      <xdr:rowOff>37099</xdr:rowOff>
    </xdr:to>
    <xdr:sp macro="" textlink="[2]Processing!S1">
      <xdr:nvSpPr>
        <xdr:cNvPr id="74" name="TextBox 35">
          <a:extLst>
            <a:ext uri="{FF2B5EF4-FFF2-40B4-BE49-F238E27FC236}">
              <a16:creationId xmlns:a16="http://schemas.microsoft.com/office/drawing/2014/main" id="{0A215FA6-149C-934C-999F-61DFFD707CFC}"/>
            </a:ext>
          </a:extLst>
        </xdr:cNvPr>
        <xdr:cNvSpPr txBox="1"/>
      </xdr:nvSpPr>
      <xdr:spPr>
        <a:xfrm>
          <a:off x="609136" y="2975970"/>
          <a:ext cx="1749691" cy="6436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r>
            <a:rPr lang="en-US" sz="1400" b="0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t>Presupuesto</a:t>
          </a:r>
          <a:endParaRPr lang="ru-RU" sz="1400" b="0" i="0" u="none" strike="noStrike">
            <a:solidFill>
              <a:schemeClr val="bg1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0</xdr:col>
      <xdr:colOff>303284</xdr:colOff>
      <xdr:row>18</xdr:row>
      <xdr:rowOff>96501</xdr:rowOff>
    </xdr:from>
    <xdr:to>
      <xdr:col>0</xdr:col>
      <xdr:colOff>519284</xdr:colOff>
      <xdr:row>20</xdr:row>
      <xdr:rowOff>18662</xdr:rowOff>
    </xdr:to>
    <xdr:sp macro="" textlink="">
      <xdr:nvSpPr>
        <xdr:cNvPr id="75" name="Freeform: Shape 43">
          <a:extLst>
            <a:ext uri="{FF2B5EF4-FFF2-40B4-BE49-F238E27FC236}">
              <a16:creationId xmlns:a16="http://schemas.microsoft.com/office/drawing/2014/main" id="{A4126136-5FC3-3D48-8185-FFA5C32CE45E}"/>
            </a:ext>
          </a:extLst>
        </xdr:cNvPr>
        <xdr:cNvSpPr/>
      </xdr:nvSpPr>
      <xdr:spPr>
        <a:xfrm>
          <a:off x="303284" y="3167247"/>
          <a:ext cx="216000" cy="263355"/>
        </a:xfrm>
        <a:custGeom>
          <a:avLst/>
          <a:gdLst>
            <a:gd name="connsiteX0" fmla="*/ 1038471 w 1997598"/>
            <a:gd name="connsiteY0" fmla="*/ 1798798 h 2622542"/>
            <a:gd name="connsiteX1" fmla="*/ 1083642 w 1997598"/>
            <a:gd name="connsiteY1" fmla="*/ 1825060 h 2622542"/>
            <a:gd name="connsiteX2" fmla="*/ 1097649 w 1997598"/>
            <a:gd name="connsiteY2" fmla="*/ 1865328 h 2622542"/>
            <a:gd name="connsiteX3" fmla="*/ 1081191 w 1997598"/>
            <a:gd name="connsiteY3" fmla="*/ 1911202 h 2622542"/>
            <a:gd name="connsiteX4" fmla="*/ 1038471 w 1997598"/>
            <a:gd name="connsiteY4" fmla="*/ 1935364 h 2622542"/>
            <a:gd name="connsiteX5" fmla="*/ 987696 w 1997598"/>
            <a:gd name="connsiteY5" fmla="*/ 1562783 h 2622542"/>
            <a:gd name="connsiteX6" fmla="*/ 987696 w 1997598"/>
            <a:gd name="connsiteY6" fmla="*/ 1683942 h 2622542"/>
            <a:gd name="connsiteX7" fmla="*/ 953730 w 1997598"/>
            <a:gd name="connsiteY7" fmla="*/ 1658378 h 2622542"/>
            <a:gd name="connsiteX8" fmla="*/ 942524 w 1997598"/>
            <a:gd name="connsiteY8" fmla="*/ 1623713 h 2622542"/>
            <a:gd name="connsiteX9" fmla="*/ 954780 w 1997598"/>
            <a:gd name="connsiteY9" fmla="*/ 1586593 h 2622542"/>
            <a:gd name="connsiteX10" fmla="*/ 987696 w 1997598"/>
            <a:gd name="connsiteY10" fmla="*/ 1562783 h 2622542"/>
            <a:gd name="connsiteX11" fmla="*/ 987696 w 1997598"/>
            <a:gd name="connsiteY11" fmla="*/ 1451780 h 2622542"/>
            <a:gd name="connsiteX12" fmla="*/ 987696 w 1997598"/>
            <a:gd name="connsiteY12" fmla="*/ 1486445 h 2622542"/>
            <a:gd name="connsiteX13" fmla="*/ 891050 w 1997598"/>
            <a:gd name="connsiteY13" fmla="*/ 1531616 h 2622542"/>
            <a:gd name="connsiteX14" fmla="*/ 854984 w 1997598"/>
            <a:gd name="connsiteY14" fmla="*/ 1627914 h 2622542"/>
            <a:gd name="connsiteX15" fmla="*/ 886849 w 1997598"/>
            <a:gd name="connsiteY15" fmla="*/ 1724560 h 2622542"/>
            <a:gd name="connsiteX16" fmla="*/ 987696 w 1997598"/>
            <a:gd name="connsiteY16" fmla="*/ 1783738 h 2622542"/>
            <a:gd name="connsiteX17" fmla="*/ 987696 w 1997598"/>
            <a:gd name="connsiteY17" fmla="*/ 1930460 h 2622542"/>
            <a:gd name="connsiteX18" fmla="*/ 953379 w 1997598"/>
            <a:gd name="connsiteY18" fmla="*/ 1901047 h 2622542"/>
            <a:gd name="connsiteX19" fmla="*/ 932368 w 1997598"/>
            <a:gd name="connsiteY19" fmla="*/ 1852725 h 2622542"/>
            <a:gd name="connsiteX20" fmla="*/ 840974 w 1997598"/>
            <a:gd name="connsiteY20" fmla="*/ 1862529 h 2622542"/>
            <a:gd name="connsiteX21" fmla="*/ 889297 w 1997598"/>
            <a:gd name="connsiteY21" fmla="*/ 1969329 h 2622542"/>
            <a:gd name="connsiteX22" fmla="*/ 987696 w 1997598"/>
            <a:gd name="connsiteY22" fmla="*/ 2014502 h 2622542"/>
            <a:gd name="connsiteX23" fmla="*/ 987696 w 1997598"/>
            <a:gd name="connsiteY23" fmla="*/ 2078232 h 2622542"/>
            <a:gd name="connsiteX24" fmla="*/ 1038471 w 1997598"/>
            <a:gd name="connsiteY24" fmla="*/ 2078232 h 2622542"/>
            <a:gd name="connsiteX25" fmla="*/ 1038471 w 1997598"/>
            <a:gd name="connsiteY25" fmla="*/ 2012749 h 2622542"/>
            <a:gd name="connsiteX26" fmla="*/ 1144921 w 1997598"/>
            <a:gd name="connsiteY26" fmla="*/ 1959525 h 2622542"/>
            <a:gd name="connsiteX27" fmla="*/ 1183440 w 1997598"/>
            <a:gd name="connsiteY27" fmla="*/ 1852725 h 2622542"/>
            <a:gd name="connsiteX28" fmla="*/ 1152976 w 1997598"/>
            <a:gd name="connsiteY28" fmla="*/ 1759928 h 2622542"/>
            <a:gd name="connsiteX29" fmla="*/ 1038471 w 1997598"/>
            <a:gd name="connsiteY29" fmla="*/ 1700750 h 2622542"/>
            <a:gd name="connsiteX30" fmla="*/ 1038471 w 1997598"/>
            <a:gd name="connsiteY30" fmla="*/ 1563833 h 2622542"/>
            <a:gd name="connsiteX31" fmla="*/ 1080492 w 1997598"/>
            <a:gd name="connsiteY31" fmla="*/ 1619859 h 2622542"/>
            <a:gd name="connsiteX32" fmla="*/ 1169083 w 1997598"/>
            <a:gd name="connsiteY32" fmla="*/ 1608306 h 2622542"/>
            <a:gd name="connsiteX33" fmla="*/ 1127065 w 1997598"/>
            <a:gd name="connsiteY33" fmla="*/ 1524616 h 2622542"/>
            <a:gd name="connsiteX34" fmla="*/ 1038471 w 1997598"/>
            <a:gd name="connsiteY34" fmla="*/ 1486445 h 2622542"/>
            <a:gd name="connsiteX35" fmla="*/ 1038471 w 1997598"/>
            <a:gd name="connsiteY35" fmla="*/ 1451780 h 2622542"/>
            <a:gd name="connsiteX36" fmla="*/ 1018529 w 1997598"/>
            <a:gd name="connsiteY36" fmla="*/ 1275937 h 2622542"/>
            <a:gd name="connsiteX37" fmla="*/ 1488375 w 1997598"/>
            <a:gd name="connsiteY37" fmla="*/ 1745783 h 2622542"/>
            <a:gd name="connsiteX38" fmla="*/ 1018529 w 1997598"/>
            <a:gd name="connsiteY38" fmla="*/ 2215629 h 2622542"/>
            <a:gd name="connsiteX39" fmla="*/ 548683 w 1997598"/>
            <a:gd name="connsiteY39" fmla="*/ 1745783 h 2622542"/>
            <a:gd name="connsiteX40" fmla="*/ 1018529 w 1997598"/>
            <a:gd name="connsiteY40" fmla="*/ 1275937 h 2622542"/>
            <a:gd name="connsiteX41" fmla="*/ 1018529 w 1997598"/>
            <a:gd name="connsiteY41" fmla="*/ 1183712 h 2622542"/>
            <a:gd name="connsiteX42" fmla="*/ 456458 w 1997598"/>
            <a:gd name="connsiteY42" fmla="*/ 1745783 h 2622542"/>
            <a:gd name="connsiteX43" fmla="*/ 1018529 w 1997598"/>
            <a:gd name="connsiteY43" fmla="*/ 2307854 h 2622542"/>
            <a:gd name="connsiteX44" fmla="*/ 1580600 w 1997598"/>
            <a:gd name="connsiteY44" fmla="*/ 1745783 h 2622542"/>
            <a:gd name="connsiteX45" fmla="*/ 1018529 w 1997598"/>
            <a:gd name="connsiteY45" fmla="*/ 1183712 h 2622542"/>
            <a:gd name="connsiteX46" fmla="*/ 664325 w 1997598"/>
            <a:gd name="connsiteY46" fmla="*/ 707629 h 2622542"/>
            <a:gd name="connsiteX47" fmla="*/ 1314151 w 1997598"/>
            <a:gd name="connsiteY47" fmla="*/ 707629 h 2622542"/>
            <a:gd name="connsiteX48" fmla="*/ 1997478 w 1997598"/>
            <a:gd name="connsiteY48" fmla="*/ 1799581 h 2622542"/>
            <a:gd name="connsiteX49" fmla="*/ 1568718 w 1997598"/>
            <a:gd name="connsiteY49" fmla="*/ 2622542 h 2622542"/>
            <a:gd name="connsiteX50" fmla="*/ 429850 w 1997598"/>
            <a:gd name="connsiteY50" fmla="*/ 2615846 h 2622542"/>
            <a:gd name="connsiteX51" fmla="*/ 1100 w 1997598"/>
            <a:gd name="connsiteY51" fmla="*/ 1792886 h 2622542"/>
            <a:gd name="connsiteX52" fmla="*/ 664325 w 1997598"/>
            <a:gd name="connsiteY52" fmla="*/ 707629 h 2622542"/>
            <a:gd name="connsiteX53" fmla="*/ 986902 w 1997598"/>
            <a:gd name="connsiteY53" fmla="*/ 180 h 2622542"/>
            <a:gd name="connsiteX54" fmla="*/ 1253856 w 1997598"/>
            <a:gd name="connsiteY54" fmla="*/ 231858 h 2622542"/>
            <a:gd name="connsiteX55" fmla="*/ 1602233 w 1997598"/>
            <a:gd name="connsiteY55" fmla="*/ 211770 h 2622542"/>
            <a:gd name="connsiteX56" fmla="*/ 1307453 w 1997598"/>
            <a:gd name="connsiteY56" fmla="*/ 647228 h 2622542"/>
            <a:gd name="connsiteX57" fmla="*/ 1253841 w 1997598"/>
            <a:gd name="connsiteY57" fmla="*/ 646050 h 2622542"/>
            <a:gd name="connsiteX58" fmla="*/ 1307042 w 1997598"/>
            <a:gd name="connsiteY58" fmla="*/ 424909 h 2622542"/>
            <a:gd name="connsiteX59" fmla="*/ 1275900 w 1997598"/>
            <a:gd name="connsiteY59" fmla="*/ 369830 h 2622542"/>
            <a:gd name="connsiteX60" fmla="*/ 1275900 w 1997598"/>
            <a:gd name="connsiteY60" fmla="*/ 369830 h 2622542"/>
            <a:gd name="connsiteX61" fmla="*/ 1224136 w 1997598"/>
            <a:gd name="connsiteY61" fmla="*/ 400473 h 2622542"/>
            <a:gd name="connsiteX62" fmla="*/ 1165526 w 1997598"/>
            <a:gd name="connsiteY62" fmla="*/ 644109 h 2622542"/>
            <a:gd name="connsiteX63" fmla="*/ 1041982 w 1997598"/>
            <a:gd name="connsiteY63" fmla="*/ 641396 h 2622542"/>
            <a:gd name="connsiteX64" fmla="*/ 1041017 w 1997598"/>
            <a:gd name="connsiteY64" fmla="*/ 583209 h 2622542"/>
            <a:gd name="connsiteX65" fmla="*/ 997569 w 1997598"/>
            <a:gd name="connsiteY65" fmla="*/ 537907 h 2622542"/>
            <a:gd name="connsiteX66" fmla="*/ 997570 w 1997598"/>
            <a:gd name="connsiteY66" fmla="*/ 537908 h 2622542"/>
            <a:gd name="connsiteX67" fmla="*/ 955600 w 1997598"/>
            <a:gd name="connsiteY67" fmla="*/ 581732 h 2622542"/>
            <a:gd name="connsiteX68" fmla="*/ 956559 w 1997598"/>
            <a:gd name="connsiteY68" fmla="*/ 639518 h 2622542"/>
            <a:gd name="connsiteX69" fmla="*/ 845567 w 1997598"/>
            <a:gd name="connsiteY69" fmla="*/ 637080 h 2622542"/>
            <a:gd name="connsiteX70" fmla="*/ 799761 w 1997598"/>
            <a:gd name="connsiteY70" fmla="*/ 506078 h 2622542"/>
            <a:gd name="connsiteX71" fmla="*/ 744896 w 1997598"/>
            <a:gd name="connsiteY71" fmla="*/ 477778 h 2622542"/>
            <a:gd name="connsiteX72" fmla="*/ 744897 w 1997598"/>
            <a:gd name="connsiteY72" fmla="*/ 477779 h 2622542"/>
            <a:gd name="connsiteX73" fmla="*/ 719619 w 1997598"/>
            <a:gd name="connsiteY73" fmla="*/ 534100 h 2622542"/>
            <a:gd name="connsiteX74" fmla="*/ 754930 w 1997598"/>
            <a:gd name="connsiteY74" fmla="*/ 635089 h 2622542"/>
            <a:gd name="connsiteX75" fmla="*/ 697819 w 1997598"/>
            <a:gd name="connsiteY75" fmla="*/ 633834 h 2622542"/>
            <a:gd name="connsiteX76" fmla="*/ 382954 w 1997598"/>
            <a:gd name="connsiteY76" fmla="*/ 198378 h 2622542"/>
            <a:gd name="connsiteX77" fmla="*/ 764810 w 1997598"/>
            <a:gd name="connsiteY77" fmla="*/ 218466 h 2622542"/>
            <a:gd name="connsiteX78" fmla="*/ 986902 w 1997598"/>
            <a:gd name="connsiteY78" fmla="*/ 180 h 262254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</a:cxnLst>
          <a:rect l="l" t="t" r="r" b="b"/>
          <a:pathLst>
            <a:path w="1997598" h="2622542">
              <a:moveTo>
                <a:pt x="1038471" y="1798798"/>
              </a:moveTo>
              <a:cubicBezTo>
                <a:pt x="1059481" y="1804868"/>
                <a:pt x="1074537" y="1813621"/>
                <a:pt x="1083642" y="1825060"/>
              </a:cubicBezTo>
              <a:cubicBezTo>
                <a:pt x="1092981" y="1836266"/>
                <a:pt x="1097649" y="1849687"/>
                <a:pt x="1097649" y="1865328"/>
              </a:cubicBezTo>
              <a:cubicBezTo>
                <a:pt x="1097649" y="1882836"/>
                <a:pt x="1092164" y="1898129"/>
                <a:pt x="1081191" y="1911202"/>
              </a:cubicBezTo>
              <a:cubicBezTo>
                <a:pt x="1070218" y="1924039"/>
                <a:pt x="1055979" y="1932094"/>
                <a:pt x="1038471" y="1935364"/>
              </a:cubicBezTo>
              <a:close/>
              <a:moveTo>
                <a:pt x="987696" y="1562783"/>
              </a:moveTo>
              <a:lnTo>
                <a:pt x="987696" y="1683942"/>
              </a:lnTo>
              <a:cubicBezTo>
                <a:pt x="972522" y="1677407"/>
                <a:pt x="961201" y="1668886"/>
                <a:pt x="953730" y="1658378"/>
              </a:cubicBezTo>
              <a:cubicBezTo>
                <a:pt x="946260" y="1647642"/>
                <a:pt x="942524" y="1636085"/>
                <a:pt x="942524" y="1623713"/>
              </a:cubicBezTo>
              <a:cubicBezTo>
                <a:pt x="942524" y="1610174"/>
                <a:pt x="946611" y="1597799"/>
                <a:pt x="954780" y="1586593"/>
              </a:cubicBezTo>
              <a:cubicBezTo>
                <a:pt x="962951" y="1575386"/>
                <a:pt x="973923" y="1567450"/>
                <a:pt x="987696" y="1562783"/>
              </a:cubicBezTo>
              <a:close/>
              <a:moveTo>
                <a:pt x="987696" y="1451780"/>
              </a:moveTo>
              <a:lnTo>
                <a:pt x="987696" y="1486445"/>
              </a:lnTo>
              <a:cubicBezTo>
                <a:pt x="947543" y="1490413"/>
                <a:pt x="915327" y="1505473"/>
                <a:pt x="891050" y="1531616"/>
              </a:cubicBezTo>
              <a:cubicBezTo>
                <a:pt x="867004" y="1557531"/>
                <a:pt x="854984" y="1589629"/>
                <a:pt x="854984" y="1627914"/>
              </a:cubicBezTo>
              <a:cubicBezTo>
                <a:pt x="854984" y="1665731"/>
                <a:pt x="865606" y="1697947"/>
                <a:pt x="886849" y="1724560"/>
              </a:cubicBezTo>
              <a:cubicBezTo>
                <a:pt x="908326" y="1750941"/>
                <a:pt x="941940" y="1770669"/>
                <a:pt x="987696" y="1783738"/>
              </a:cubicBezTo>
              <a:lnTo>
                <a:pt x="987696" y="1930460"/>
              </a:lnTo>
              <a:cubicBezTo>
                <a:pt x="975088" y="1924391"/>
                <a:pt x="963653" y="1914587"/>
                <a:pt x="953379" y="1901047"/>
              </a:cubicBezTo>
              <a:cubicBezTo>
                <a:pt x="943109" y="1887507"/>
                <a:pt x="936104" y="1871397"/>
                <a:pt x="932368" y="1852725"/>
              </a:cubicBezTo>
              <a:lnTo>
                <a:pt x="840974" y="1862529"/>
              </a:lnTo>
              <a:cubicBezTo>
                <a:pt x="847979" y="1908518"/>
                <a:pt x="864085" y="1944119"/>
                <a:pt x="889297" y="1969329"/>
              </a:cubicBezTo>
              <a:cubicBezTo>
                <a:pt x="914509" y="1994541"/>
                <a:pt x="947310" y="2009597"/>
                <a:pt x="987696" y="2014502"/>
              </a:cubicBezTo>
              <a:lnTo>
                <a:pt x="987696" y="2078232"/>
              </a:lnTo>
              <a:lnTo>
                <a:pt x="1038471" y="2078232"/>
              </a:lnTo>
              <a:lnTo>
                <a:pt x="1038471" y="2012749"/>
              </a:lnTo>
              <a:cubicBezTo>
                <a:pt x="1083994" y="2006214"/>
                <a:pt x="1119476" y="1988473"/>
                <a:pt x="1144921" y="1959525"/>
              </a:cubicBezTo>
              <a:cubicBezTo>
                <a:pt x="1170602" y="1930578"/>
                <a:pt x="1183440" y="1894978"/>
                <a:pt x="1183440" y="1852725"/>
              </a:cubicBezTo>
              <a:cubicBezTo>
                <a:pt x="1183440" y="1814904"/>
                <a:pt x="1173288" y="1783971"/>
                <a:pt x="1152976" y="1759928"/>
              </a:cubicBezTo>
              <a:cubicBezTo>
                <a:pt x="1132665" y="1735648"/>
                <a:pt x="1094497" y="1715925"/>
                <a:pt x="1038471" y="1700750"/>
              </a:cubicBezTo>
              <a:lnTo>
                <a:pt x="1038471" y="1563833"/>
              </a:lnTo>
              <a:cubicBezTo>
                <a:pt x="1061116" y="1573638"/>
                <a:pt x="1075122" y="1592315"/>
                <a:pt x="1080492" y="1619859"/>
              </a:cubicBezTo>
              <a:lnTo>
                <a:pt x="1169083" y="1608306"/>
              </a:lnTo>
              <a:cubicBezTo>
                <a:pt x="1163013" y="1573286"/>
                <a:pt x="1149008" y="1545389"/>
                <a:pt x="1127065" y="1524616"/>
              </a:cubicBezTo>
              <a:cubicBezTo>
                <a:pt x="1105119" y="1503605"/>
                <a:pt x="1075587" y="1490883"/>
                <a:pt x="1038471" y="1486445"/>
              </a:cubicBezTo>
              <a:lnTo>
                <a:pt x="1038471" y="1451780"/>
              </a:lnTo>
              <a:close/>
              <a:moveTo>
                <a:pt x="1018529" y="1275937"/>
              </a:moveTo>
              <a:cubicBezTo>
                <a:pt x="1278018" y="1275937"/>
                <a:pt x="1488375" y="1486294"/>
                <a:pt x="1488375" y="1745783"/>
              </a:cubicBezTo>
              <a:cubicBezTo>
                <a:pt x="1488375" y="2005272"/>
                <a:pt x="1278018" y="2215629"/>
                <a:pt x="1018529" y="2215629"/>
              </a:cubicBezTo>
              <a:cubicBezTo>
                <a:pt x="759040" y="2215629"/>
                <a:pt x="548683" y="2005272"/>
                <a:pt x="548683" y="1745783"/>
              </a:cubicBezTo>
              <a:cubicBezTo>
                <a:pt x="548683" y="1486294"/>
                <a:pt x="759040" y="1275937"/>
                <a:pt x="1018529" y="1275937"/>
              </a:cubicBezTo>
              <a:close/>
              <a:moveTo>
                <a:pt x="1018529" y="1183712"/>
              </a:moveTo>
              <a:cubicBezTo>
                <a:pt x="708106" y="1183712"/>
                <a:pt x="456458" y="1435360"/>
                <a:pt x="456458" y="1745783"/>
              </a:cubicBezTo>
              <a:cubicBezTo>
                <a:pt x="456458" y="2056206"/>
                <a:pt x="708106" y="2307854"/>
                <a:pt x="1018529" y="2307854"/>
              </a:cubicBezTo>
              <a:cubicBezTo>
                <a:pt x="1328952" y="2307854"/>
                <a:pt x="1580600" y="2056206"/>
                <a:pt x="1580600" y="1745783"/>
              </a:cubicBezTo>
              <a:cubicBezTo>
                <a:pt x="1580600" y="1435360"/>
                <a:pt x="1328952" y="1183712"/>
                <a:pt x="1018529" y="1183712"/>
              </a:cubicBezTo>
              <a:close/>
              <a:moveTo>
                <a:pt x="664325" y="707629"/>
              </a:moveTo>
              <a:lnTo>
                <a:pt x="1314151" y="707629"/>
              </a:lnTo>
              <a:cubicBezTo>
                <a:pt x="1314151" y="707629"/>
                <a:pt x="2008098" y="1167205"/>
                <a:pt x="1997478" y="1799581"/>
              </a:cubicBezTo>
              <a:cubicBezTo>
                <a:pt x="1985742" y="2498450"/>
                <a:pt x="1568718" y="2622542"/>
                <a:pt x="1568718" y="2622542"/>
              </a:cubicBezTo>
              <a:lnTo>
                <a:pt x="429850" y="2615846"/>
              </a:lnTo>
              <a:cubicBezTo>
                <a:pt x="429850" y="2615846"/>
                <a:pt x="-25234" y="2404706"/>
                <a:pt x="1100" y="1792886"/>
              </a:cubicBezTo>
              <a:cubicBezTo>
                <a:pt x="27107" y="1188661"/>
                <a:pt x="664325" y="707629"/>
                <a:pt x="664325" y="707629"/>
              </a:cubicBezTo>
              <a:close/>
              <a:moveTo>
                <a:pt x="986902" y="180"/>
              </a:moveTo>
              <a:cubicBezTo>
                <a:pt x="1109577" y="-4712"/>
                <a:pt x="1237396" y="90440"/>
                <a:pt x="1253856" y="231858"/>
              </a:cubicBezTo>
              <a:cubicBezTo>
                <a:pt x="1388526" y="103410"/>
                <a:pt x="1501498" y="170515"/>
                <a:pt x="1602233" y="211770"/>
              </a:cubicBezTo>
              <a:lnTo>
                <a:pt x="1307453" y="647228"/>
              </a:lnTo>
              <a:lnTo>
                <a:pt x="1253841" y="646050"/>
              </a:lnTo>
              <a:lnTo>
                <a:pt x="1307042" y="424909"/>
              </a:lnTo>
              <a:cubicBezTo>
                <a:pt x="1312735" y="401236"/>
                <a:pt x="1298793" y="376577"/>
                <a:pt x="1275900" y="369830"/>
              </a:cubicBezTo>
              <a:lnTo>
                <a:pt x="1275900" y="369830"/>
              </a:lnTo>
              <a:cubicBezTo>
                <a:pt x="1253009" y="363080"/>
                <a:pt x="1229832" y="376802"/>
                <a:pt x="1224136" y="400473"/>
              </a:cubicBezTo>
              <a:lnTo>
                <a:pt x="1165526" y="644109"/>
              </a:lnTo>
              <a:lnTo>
                <a:pt x="1041982" y="641396"/>
              </a:lnTo>
              <a:lnTo>
                <a:pt x="1041017" y="583209"/>
              </a:lnTo>
              <a:cubicBezTo>
                <a:pt x="1040609" y="558598"/>
                <a:pt x="1021158" y="538315"/>
                <a:pt x="997569" y="537907"/>
              </a:cubicBezTo>
              <a:lnTo>
                <a:pt x="997570" y="537908"/>
              </a:lnTo>
              <a:cubicBezTo>
                <a:pt x="973984" y="537499"/>
                <a:pt x="955192" y="557122"/>
                <a:pt x="955600" y="581732"/>
              </a:cubicBezTo>
              <a:lnTo>
                <a:pt x="956559" y="639518"/>
              </a:lnTo>
              <a:lnTo>
                <a:pt x="845567" y="637080"/>
              </a:lnTo>
              <a:lnTo>
                <a:pt x="799761" y="506078"/>
              </a:lnTo>
              <a:cubicBezTo>
                <a:pt x="791590" y="482710"/>
                <a:pt x="767027" y="470040"/>
                <a:pt x="744896" y="477778"/>
              </a:cubicBezTo>
              <a:lnTo>
                <a:pt x="744897" y="477779"/>
              </a:lnTo>
              <a:cubicBezTo>
                <a:pt x="722766" y="485517"/>
                <a:pt x="711450" y="510735"/>
                <a:pt x="719619" y="534100"/>
              </a:cubicBezTo>
              <a:lnTo>
                <a:pt x="754930" y="635089"/>
              </a:lnTo>
              <a:lnTo>
                <a:pt x="697819" y="633834"/>
              </a:lnTo>
              <a:lnTo>
                <a:pt x="382954" y="198378"/>
              </a:lnTo>
              <a:cubicBezTo>
                <a:pt x="500883" y="146647"/>
                <a:pt x="611231" y="145422"/>
                <a:pt x="764810" y="218466"/>
              </a:cubicBezTo>
              <a:cubicBezTo>
                <a:pt x="799186" y="68313"/>
                <a:pt x="891489" y="3986"/>
                <a:pt x="986902" y="180"/>
              </a:cubicBezTo>
              <a:close/>
            </a:path>
          </a:pathLst>
        </a:custGeom>
        <a:solidFill>
          <a:schemeClr val="bg1"/>
        </a:solidFill>
        <a:ln w="18002" cap="flat">
          <a:noFill/>
          <a:prstDash val="solid"/>
          <a:miter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ru-RU"/>
        </a:p>
      </xdr:txBody>
    </xdr:sp>
    <xdr:clientData/>
  </xdr:twoCellAnchor>
  <xdr:twoCellAnchor>
    <xdr:from>
      <xdr:col>0</xdr:col>
      <xdr:colOff>608181</xdr:colOff>
      <xdr:row>20</xdr:row>
      <xdr:rowOff>56866</xdr:rowOff>
    </xdr:from>
    <xdr:to>
      <xdr:col>2</xdr:col>
      <xdr:colOff>689812</xdr:colOff>
      <xdr:row>24</xdr:row>
      <xdr:rowOff>33084</xdr:rowOff>
    </xdr:to>
    <xdr:sp macro="" textlink="[2]Processing!A38">
      <xdr:nvSpPr>
        <xdr:cNvPr id="76" name="TextBox 20">
          <a:extLst>
            <a:ext uri="{FF2B5EF4-FFF2-40B4-BE49-F238E27FC236}">
              <a16:creationId xmlns:a16="http://schemas.microsoft.com/office/drawing/2014/main" id="{86CDFC21-483C-8244-BA96-43435A0ACD56}"/>
            </a:ext>
          </a:extLst>
        </xdr:cNvPr>
        <xdr:cNvSpPr txBox="1"/>
      </xdr:nvSpPr>
      <xdr:spPr>
        <a:xfrm>
          <a:off x="608181" y="3468806"/>
          <a:ext cx="1749691" cy="6586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r>
            <a:rPr lang="en-US" sz="1400" b="0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t>Ingresos</a:t>
          </a:r>
          <a:endParaRPr lang="ru-RU" sz="1400" b="0" i="0" u="none" strike="noStrike">
            <a:solidFill>
              <a:schemeClr val="bg1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0</xdr:col>
      <xdr:colOff>284329</xdr:colOff>
      <xdr:row>21</xdr:row>
      <xdr:rowOff>78677</xdr:rowOff>
    </xdr:from>
    <xdr:to>
      <xdr:col>0</xdr:col>
      <xdr:colOff>536329</xdr:colOff>
      <xdr:row>23</xdr:row>
      <xdr:rowOff>12193</xdr:rowOff>
    </xdr:to>
    <xdr:sp macro="" textlink="">
      <xdr:nvSpPr>
        <xdr:cNvPr id="77" name="Freeform: Shape 26">
          <a:extLst>
            <a:ext uri="{FF2B5EF4-FFF2-40B4-BE49-F238E27FC236}">
              <a16:creationId xmlns:a16="http://schemas.microsoft.com/office/drawing/2014/main" id="{309E3269-F9FB-9748-8420-DACB40E77922}"/>
            </a:ext>
          </a:extLst>
        </xdr:cNvPr>
        <xdr:cNvSpPr/>
      </xdr:nvSpPr>
      <xdr:spPr>
        <a:xfrm>
          <a:off x="284329" y="3661214"/>
          <a:ext cx="252000" cy="274710"/>
        </a:xfrm>
        <a:custGeom>
          <a:avLst/>
          <a:gdLst>
            <a:gd name="connsiteX0" fmla="*/ 478368 w 2434877"/>
            <a:gd name="connsiteY0" fmla="*/ 1660447 h 2669419"/>
            <a:gd name="connsiteX1" fmla="*/ 478368 w 2434877"/>
            <a:gd name="connsiteY1" fmla="*/ 2669419 h 2669419"/>
            <a:gd name="connsiteX2" fmla="*/ 4662 w 2434877"/>
            <a:gd name="connsiteY2" fmla="*/ 2669419 h 2669419"/>
            <a:gd name="connsiteX3" fmla="*/ 14134 w 2434877"/>
            <a:gd name="connsiteY3" fmla="*/ 2124668 h 2669419"/>
            <a:gd name="connsiteX4" fmla="*/ 805273 w 2434877"/>
            <a:gd name="connsiteY4" fmla="*/ 1333554 h 2669419"/>
            <a:gd name="connsiteX5" fmla="*/ 1072919 w 2434877"/>
            <a:gd name="connsiteY5" fmla="*/ 1601215 h 2669419"/>
            <a:gd name="connsiteX6" fmla="*/ 1072919 w 2434877"/>
            <a:gd name="connsiteY6" fmla="*/ 2664691 h 2669419"/>
            <a:gd name="connsiteX7" fmla="*/ 606315 w 2434877"/>
            <a:gd name="connsiteY7" fmla="*/ 2669407 h 2669419"/>
            <a:gd name="connsiteX8" fmla="*/ 606315 w 2434877"/>
            <a:gd name="connsiteY8" fmla="*/ 1532527 h 2669419"/>
            <a:gd name="connsiteX9" fmla="*/ 1681683 w 2434877"/>
            <a:gd name="connsiteY9" fmla="*/ 1139327 h 2669419"/>
            <a:gd name="connsiteX10" fmla="*/ 1681683 w 2434877"/>
            <a:gd name="connsiteY10" fmla="*/ 2669400 h 2669419"/>
            <a:gd name="connsiteX11" fmla="*/ 1217448 w 2434877"/>
            <a:gd name="connsiteY11" fmla="*/ 2659932 h 2669419"/>
            <a:gd name="connsiteX12" fmla="*/ 1217448 w 2434877"/>
            <a:gd name="connsiteY12" fmla="*/ 1603584 h 2669419"/>
            <a:gd name="connsiteX13" fmla="*/ 2288060 w 2434877"/>
            <a:gd name="connsiteY13" fmla="*/ 528130 h 2669419"/>
            <a:gd name="connsiteX14" fmla="*/ 2288060 w 2434877"/>
            <a:gd name="connsiteY14" fmla="*/ 2659908 h 2669419"/>
            <a:gd name="connsiteX15" fmla="*/ 1814372 w 2434877"/>
            <a:gd name="connsiteY15" fmla="*/ 2664660 h 2669419"/>
            <a:gd name="connsiteX16" fmla="*/ 1814372 w 2434877"/>
            <a:gd name="connsiteY16" fmla="*/ 1001818 h 2669419"/>
            <a:gd name="connsiteX17" fmla="*/ 1987216 w 2434877"/>
            <a:gd name="connsiteY17" fmla="*/ 0 h 2669419"/>
            <a:gd name="connsiteX18" fmla="*/ 2434877 w 2434877"/>
            <a:gd name="connsiteY18" fmla="*/ 0 h 2669419"/>
            <a:gd name="connsiteX19" fmla="*/ 2434877 w 2434877"/>
            <a:gd name="connsiteY19" fmla="*/ 461881 h 2669419"/>
            <a:gd name="connsiteX20" fmla="*/ 2323528 w 2434877"/>
            <a:gd name="connsiteY20" fmla="*/ 350532 h 2669419"/>
            <a:gd name="connsiteX21" fmla="*/ 1141637 w 2434877"/>
            <a:gd name="connsiteY21" fmla="*/ 1532450 h 2669419"/>
            <a:gd name="connsiteX22" fmla="*/ 817147 w 2434877"/>
            <a:gd name="connsiteY22" fmla="*/ 1207945 h 2669419"/>
            <a:gd name="connsiteX23" fmla="*/ 0 w 2434877"/>
            <a:gd name="connsiteY23" fmla="*/ 2001422 h 2669419"/>
            <a:gd name="connsiteX24" fmla="*/ 0 w 2434877"/>
            <a:gd name="connsiteY24" fmla="*/ 1532450 h 2669419"/>
            <a:gd name="connsiteX25" fmla="*/ 805303 w 2434877"/>
            <a:gd name="connsiteY25" fmla="*/ 727129 h 2669419"/>
            <a:gd name="connsiteX26" fmla="*/ 1146374 w 2434877"/>
            <a:gd name="connsiteY26" fmla="*/ 1068193 h 2669419"/>
            <a:gd name="connsiteX27" fmla="*/ 2100904 w 2434877"/>
            <a:gd name="connsiteY27" fmla="*/ 113688 h 266941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</a:cxnLst>
          <a:rect l="l" t="t" r="r" b="b"/>
          <a:pathLst>
            <a:path w="2434877" h="2669419">
              <a:moveTo>
                <a:pt x="478368" y="1660447"/>
              </a:moveTo>
              <a:lnTo>
                <a:pt x="478368" y="2669419"/>
              </a:lnTo>
              <a:lnTo>
                <a:pt x="4662" y="2669419"/>
              </a:lnTo>
              <a:lnTo>
                <a:pt x="14134" y="2124668"/>
              </a:lnTo>
              <a:close/>
              <a:moveTo>
                <a:pt x="805273" y="1333554"/>
              </a:moveTo>
              <a:lnTo>
                <a:pt x="1072919" y="1601215"/>
              </a:lnTo>
              <a:lnTo>
                <a:pt x="1072919" y="2664691"/>
              </a:lnTo>
              <a:lnTo>
                <a:pt x="606315" y="2669407"/>
              </a:lnTo>
              <a:lnTo>
                <a:pt x="606315" y="1532527"/>
              </a:lnTo>
              <a:close/>
              <a:moveTo>
                <a:pt x="1681683" y="1139327"/>
              </a:moveTo>
              <a:lnTo>
                <a:pt x="1681683" y="2669400"/>
              </a:lnTo>
              <a:lnTo>
                <a:pt x="1217448" y="2659932"/>
              </a:lnTo>
              <a:lnTo>
                <a:pt x="1217448" y="1603584"/>
              </a:lnTo>
              <a:close/>
              <a:moveTo>
                <a:pt x="2288060" y="528130"/>
              </a:moveTo>
              <a:lnTo>
                <a:pt x="2288060" y="2659908"/>
              </a:lnTo>
              <a:lnTo>
                <a:pt x="1814372" y="2664660"/>
              </a:lnTo>
              <a:lnTo>
                <a:pt x="1814372" y="1001818"/>
              </a:lnTo>
              <a:close/>
              <a:moveTo>
                <a:pt x="1987216" y="0"/>
              </a:moveTo>
              <a:lnTo>
                <a:pt x="2434877" y="0"/>
              </a:lnTo>
              <a:lnTo>
                <a:pt x="2434877" y="461881"/>
              </a:lnTo>
              <a:lnTo>
                <a:pt x="2323528" y="350532"/>
              </a:lnTo>
              <a:lnTo>
                <a:pt x="1141637" y="1532450"/>
              </a:lnTo>
              <a:lnTo>
                <a:pt x="817147" y="1207945"/>
              </a:lnTo>
              <a:lnTo>
                <a:pt x="0" y="2001422"/>
              </a:lnTo>
              <a:lnTo>
                <a:pt x="0" y="1532450"/>
              </a:lnTo>
              <a:lnTo>
                <a:pt x="805303" y="727129"/>
              </a:lnTo>
              <a:lnTo>
                <a:pt x="1146374" y="1068193"/>
              </a:lnTo>
              <a:lnTo>
                <a:pt x="2100904" y="113688"/>
              </a:lnTo>
              <a:close/>
            </a:path>
          </a:pathLst>
        </a:custGeom>
        <a:solidFill>
          <a:schemeClr val="bg1"/>
        </a:solidFill>
        <a:ln w="6350" cap="flat">
          <a:noFill/>
          <a:prstDash val="solid"/>
          <a:miter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ru-RU"/>
        </a:p>
      </xdr:txBody>
    </xdr:sp>
    <xdr:clientData/>
  </xdr:twoCellAnchor>
  <xdr:twoCellAnchor>
    <xdr:from>
      <xdr:col>0</xdr:col>
      <xdr:colOff>627136</xdr:colOff>
      <xdr:row>23</xdr:row>
      <xdr:rowOff>75822</xdr:rowOff>
    </xdr:from>
    <xdr:to>
      <xdr:col>2</xdr:col>
      <xdr:colOff>708767</xdr:colOff>
      <xdr:row>27</xdr:row>
      <xdr:rowOff>37099</xdr:rowOff>
    </xdr:to>
    <xdr:sp macro="" textlink="[2]Processing!A62">
      <xdr:nvSpPr>
        <xdr:cNvPr id="78" name="TextBox 28">
          <a:extLst>
            <a:ext uri="{FF2B5EF4-FFF2-40B4-BE49-F238E27FC236}">
              <a16:creationId xmlns:a16="http://schemas.microsoft.com/office/drawing/2014/main" id="{BDC5BC2D-573C-A247-819A-0073235C2CEB}"/>
            </a:ext>
          </a:extLst>
        </xdr:cNvPr>
        <xdr:cNvSpPr txBox="1"/>
      </xdr:nvSpPr>
      <xdr:spPr>
        <a:xfrm>
          <a:off x="627136" y="3999553"/>
          <a:ext cx="1749691" cy="643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r>
            <a:rPr lang="en-US" sz="1400" b="0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t>Gastos</a:t>
          </a:r>
          <a:endParaRPr lang="ru-RU" sz="1400" b="0" i="0" u="none" strike="noStrike">
            <a:solidFill>
              <a:schemeClr val="bg1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0</xdr:col>
      <xdr:colOff>303284</xdr:colOff>
      <xdr:row>24</xdr:row>
      <xdr:rowOff>95176</xdr:rowOff>
    </xdr:from>
    <xdr:to>
      <xdr:col>0</xdr:col>
      <xdr:colOff>555284</xdr:colOff>
      <xdr:row>26</xdr:row>
      <xdr:rowOff>17338</xdr:rowOff>
    </xdr:to>
    <xdr:sp macro="" textlink="">
      <xdr:nvSpPr>
        <xdr:cNvPr id="79" name="Freeform: Shape 35">
          <a:extLst>
            <a:ext uri="{FF2B5EF4-FFF2-40B4-BE49-F238E27FC236}">
              <a16:creationId xmlns:a16="http://schemas.microsoft.com/office/drawing/2014/main" id="{B085C6DA-3AD7-8E4C-98F7-61CEEBFB8D00}"/>
            </a:ext>
          </a:extLst>
        </xdr:cNvPr>
        <xdr:cNvSpPr/>
      </xdr:nvSpPr>
      <xdr:spPr>
        <a:xfrm>
          <a:off x="303284" y="4189504"/>
          <a:ext cx="252000" cy="263356"/>
        </a:xfrm>
        <a:custGeom>
          <a:avLst/>
          <a:gdLst>
            <a:gd name="connsiteX0" fmla="*/ 1845168 w 2847163"/>
            <a:gd name="connsiteY0" fmla="*/ 1750443 h 2759416"/>
            <a:gd name="connsiteX1" fmla="*/ 2309388 w 2847163"/>
            <a:gd name="connsiteY1" fmla="*/ 2214663 h 2759416"/>
            <a:gd name="connsiteX2" fmla="*/ 2318856 w 2847163"/>
            <a:gd name="connsiteY2" fmla="*/ 2759416 h 2759416"/>
            <a:gd name="connsiteX3" fmla="*/ 1845168 w 2847163"/>
            <a:gd name="connsiteY3" fmla="*/ 2759416 h 2759416"/>
            <a:gd name="connsiteX4" fmla="*/ 1518242 w 2847163"/>
            <a:gd name="connsiteY4" fmla="*/ 1423550 h 2759416"/>
            <a:gd name="connsiteX5" fmla="*/ 1717214 w 2847163"/>
            <a:gd name="connsiteY5" fmla="*/ 1622523 h 2759416"/>
            <a:gd name="connsiteX6" fmla="*/ 1717214 w 2847163"/>
            <a:gd name="connsiteY6" fmla="*/ 2759403 h 2759416"/>
            <a:gd name="connsiteX7" fmla="*/ 1250617 w 2847163"/>
            <a:gd name="connsiteY7" fmla="*/ 2754687 h 2759416"/>
            <a:gd name="connsiteX8" fmla="*/ 1250617 w 2847163"/>
            <a:gd name="connsiteY8" fmla="*/ 1691210 h 2759416"/>
            <a:gd name="connsiteX9" fmla="*/ 641835 w 2847163"/>
            <a:gd name="connsiteY9" fmla="*/ 1229322 h 2759416"/>
            <a:gd name="connsiteX10" fmla="*/ 1106070 w 2847163"/>
            <a:gd name="connsiteY10" fmla="*/ 1693578 h 2759416"/>
            <a:gd name="connsiteX11" fmla="*/ 1106070 w 2847163"/>
            <a:gd name="connsiteY11" fmla="*/ 2749927 h 2759416"/>
            <a:gd name="connsiteX12" fmla="*/ 641835 w 2847163"/>
            <a:gd name="connsiteY12" fmla="*/ 2759395 h 2759416"/>
            <a:gd name="connsiteX13" fmla="*/ 35444 w 2847163"/>
            <a:gd name="connsiteY13" fmla="*/ 618126 h 2759416"/>
            <a:gd name="connsiteX14" fmla="*/ 509154 w 2847163"/>
            <a:gd name="connsiteY14" fmla="*/ 1091814 h 2759416"/>
            <a:gd name="connsiteX15" fmla="*/ 509154 w 2847163"/>
            <a:gd name="connsiteY15" fmla="*/ 2754655 h 2759416"/>
            <a:gd name="connsiteX16" fmla="*/ 35444 w 2847163"/>
            <a:gd name="connsiteY16" fmla="*/ 2749904 h 2759416"/>
            <a:gd name="connsiteX17" fmla="*/ 0 w 2847163"/>
            <a:gd name="connsiteY17" fmla="*/ 0 h 2759416"/>
            <a:gd name="connsiteX18" fmla="*/ 1177165 w 2847163"/>
            <a:gd name="connsiteY18" fmla="*/ 1158192 h 2759416"/>
            <a:gd name="connsiteX19" fmla="*/ 1518233 w 2847163"/>
            <a:gd name="connsiteY19" fmla="*/ 817128 h 2759416"/>
            <a:gd name="connsiteX20" fmla="*/ 2746509 w 2847163"/>
            <a:gd name="connsiteY20" fmla="*/ 2007744 h 2759416"/>
            <a:gd name="connsiteX21" fmla="*/ 2847163 w 2847163"/>
            <a:gd name="connsiteY21" fmla="*/ 1910921 h 2759416"/>
            <a:gd name="connsiteX22" fmla="*/ 2847163 w 2847163"/>
            <a:gd name="connsiteY22" fmla="*/ 2340365 h 2759416"/>
            <a:gd name="connsiteX23" fmla="*/ 2400726 w 2847163"/>
            <a:gd name="connsiteY23" fmla="*/ 2340365 h 2759416"/>
            <a:gd name="connsiteX24" fmla="*/ 2494986 w 2847163"/>
            <a:gd name="connsiteY24" fmla="*/ 2249694 h 2759416"/>
            <a:gd name="connsiteX25" fmla="*/ 1506389 w 2847163"/>
            <a:gd name="connsiteY25" fmla="*/ 1297944 h 2759416"/>
            <a:gd name="connsiteX26" fmla="*/ 1181903 w 2847163"/>
            <a:gd name="connsiteY26" fmla="*/ 1622449 h 2759416"/>
            <a:gd name="connsiteX27" fmla="*/ 0 w 2847163"/>
            <a:gd name="connsiteY27" fmla="*/ 440532 h 275941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</a:cxnLst>
          <a:rect l="l" t="t" r="r" b="b"/>
          <a:pathLst>
            <a:path w="2847163" h="2759416">
              <a:moveTo>
                <a:pt x="1845168" y="1750443"/>
              </a:moveTo>
              <a:lnTo>
                <a:pt x="2309388" y="2214663"/>
              </a:lnTo>
              <a:lnTo>
                <a:pt x="2318856" y="2759416"/>
              </a:lnTo>
              <a:lnTo>
                <a:pt x="1845168" y="2759416"/>
              </a:lnTo>
              <a:close/>
              <a:moveTo>
                <a:pt x="1518242" y="1423550"/>
              </a:moveTo>
              <a:lnTo>
                <a:pt x="1717214" y="1622523"/>
              </a:lnTo>
              <a:lnTo>
                <a:pt x="1717214" y="2759403"/>
              </a:lnTo>
              <a:lnTo>
                <a:pt x="1250617" y="2754687"/>
              </a:lnTo>
              <a:lnTo>
                <a:pt x="1250617" y="1691210"/>
              </a:lnTo>
              <a:close/>
              <a:moveTo>
                <a:pt x="641835" y="1229322"/>
              </a:moveTo>
              <a:lnTo>
                <a:pt x="1106070" y="1693578"/>
              </a:lnTo>
              <a:lnTo>
                <a:pt x="1106070" y="2749927"/>
              </a:lnTo>
              <a:lnTo>
                <a:pt x="641835" y="2759395"/>
              </a:lnTo>
              <a:close/>
              <a:moveTo>
                <a:pt x="35444" y="618126"/>
              </a:moveTo>
              <a:lnTo>
                <a:pt x="509154" y="1091814"/>
              </a:lnTo>
              <a:lnTo>
                <a:pt x="509154" y="2754655"/>
              </a:lnTo>
              <a:lnTo>
                <a:pt x="35444" y="2749904"/>
              </a:lnTo>
              <a:close/>
              <a:moveTo>
                <a:pt x="0" y="0"/>
              </a:moveTo>
              <a:lnTo>
                <a:pt x="1177165" y="1158192"/>
              </a:lnTo>
              <a:lnTo>
                <a:pt x="1518233" y="817128"/>
              </a:lnTo>
              <a:lnTo>
                <a:pt x="2746509" y="2007744"/>
              </a:lnTo>
              <a:lnTo>
                <a:pt x="2847163" y="1910921"/>
              </a:lnTo>
              <a:lnTo>
                <a:pt x="2847163" y="2340365"/>
              </a:lnTo>
              <a:lnTo>
                <a:pt x="2400726" y="2340365"/>
              </a:lnTo>
              <a:lnTo>
                <a:pt x="2494986" y="2249694"/>
              </a:lnTo>
              <a:lnTo>
                <a:pt x="1506389" y="1297944"/>
              </a:lnTo>
              <a:lnTo>
                <a:pt x="1181903" y="1622449"/>
              </a:lnTo>
              <a:lnTo>
                <a:pt x="0" y="440532"/>
              </a:lnTo>
              <a:close/>
            </a:path>
          </a:pathLst>
        </a:custGeom>
        <a:solidFill>
          <a:schemeClr val="bg1"/>
        </a:solidFill>
        <a:ln w="6350" cap="flat">
          <a:noFill/>
          <a:prstDash val="solid"/>
          <a:miter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ru-RU"/>
        </a:p>
      </xdr:txBody>
    </xdr:sp>
    <xdr:clientData/>
  </xdr:twoCellAnchor>
  <xdr:twoCellAnchor>
    <xdr:from>
      <xdr:col>0</xdr:col>
      <xdr:colOff>589225</xdr:colOff>
      <xdr:row>26</xdr:row>
      <xdr:rowOff>56866</xdr:rowOff>
    </xdr:from>
    <xdr:to>
      <xdr:col>2</xdr:col>
      <xdr:colOff>670856</xdr:colOff>
      <xdr:row>30</xdr:row>
      <xdr:rowOff>18144</xdr:rowOff>
    </xdr:to>
    <xdr:sp macro="" textlink="[2]Processing!H16">
      <xdr:nvSpPr>
        <xdr:cNvPr id="80" name="TextBox 29">
          <a:extLst>
            <a:ext uri="{FF2B5EF4-FFF2-40B4-BE49-F238E27FC236}">
              <a16:creationId xmlns:a16="http://schemas.microsoft.com/office/drawing/2014/main" id="{D031E833-3FC8-4946-89AD-EA7434C941B4}"/>
            </a:ext>
          </a:extLst>
        </xdr:cNvPr>
        <xdr:cNvSpPr txBox="1"/>
      </xdr:nvSpPr>
      <xdr:spPr>
        <a:xfrm>
          <a:off x="589225" y="4492388"/>
          <a:ext cx="1749691" cy="6436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r>
            <a:rPr lang="en-US" sz="1400" b="0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t>Inversiones</a:t>
          </a:r>
          <a:endParaRPr lang="ru-RU" sz="1400" b="0" i="0" u="none" strike="noStrike">
            <a:solidFill>
              <a:schemeClr val="bg1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0</xdr:col>
      <xdr:colOff>265373</xdr:colOff>
      <xdr:row>27</xdr:row>
      <xdr:rowOff>73765</xdr:rowOff>
    </xdr:from>
    <xdr:to>
      <xdr:col>0</xdr:col>
      <xdr:colOff>517373</xdr:colOff>
      <xdr:row>28</xdr:row>
      <xdr:rowOff>166524</xdr:rowOff>
    </xdr:to>
    <xdr:sp macro="" textlink="">
      <xdr:nvSpPr>
        <xdr:cNvPr id="81" name="Freeform: Shape 36">
          <a:extLst>
            <a:ext uri="{FF2B5EF4-FFF2-40B4-BE49-F238E27FC236}">
              <a16:creationId xmlns:a16="http://schemas.microsoft.com/office/drawing/2014/main" id="{C3796591-C990-D744-BC83-6DF7F48CEBE8}"/>
            </a:ext>
          </a:extLst>
        </xdr:cNvPr>
        <xdr:cNvSpPr/>
      </xdr:nvSpPr>
      <xdr:spPr>
        <a:xfrm>
          <a:off x="265373" y="4679884"/>
          <a:ext cx="252000" cy="263356"/>
        </a:xfrm>
        <a:custGeom>
          <a:avLst/>
          <a:gdLst>
            <a:gd name="connsiteX0" fmla="*/ 639778 w 4884414"/>
            <a:gd name="connsiteY0" fmla="*/ 2912647 h 4858772"/>
            <a:gd name="connsiteX1" fmla="*/ 1031685 w 4884414"/>
            <a:gd name="connsiteY1" fmla="*/ 4714736 h 4858772"/>
            <a:gd name="connsiteX2" fmla="*/ 385208 w 4884414"/>
            <a:gd name="connsiteY2" fmla="*/ 4858772 h 4858772"/>
            <a:gd name="connsiteX3" fmla="*/ 0 w 4884414"/>
            <a:gd name="connsiteY3" fmla="*/ 3053299 h 4858772"/>
            <a:gd name="connsiteX4" fmla="*/ 4607863 w 4884414"/>
            <a:gd name="connsiteY4" fmla="*/ 2902441 h 4858772"/>
            <a:gd name="connsiteX5" fmla="*/ 4789111 w 4884414"/>
            <a:gd name="connsiteY5" fmla="*/ 2958353 h 4858772"/>
            <a:gd name="connsiteX6" fmla="*/ 4811396 w 4884414"/>
            <a:gd name="connsiteY6" fmla="*/ 3250422 h 4858772"/>
            <a:gd name="connsiteX7" fmla="*/ 2814330 w 4884414"/>
            <a:gd name="connsiteY7" fmla="*/ 4524139 h 4858772"/>
            <a:gd name="connsiteX8" fmla="*/ 1445303 w 4884414"/>
            <a:gd name="connsiteY8" fmla="*/ 4391479 h 4858772"/>
            <a:gd name="connsiteX9" fmla="*/ 1161080 w 4884414"/>
            <a:gd name="connsiteY9" fmla="*/ 4453075 h 4858772"/>
            <a:gd name="connsiteX10" fmla="*/ 895802 w 4884414"/>
            <a:gd name="connsiteY10" fmla="*/ 3202470 h 4858772"/>
            <a:gd name="connsiteX11" fmla="*/ 1492676 w 4884414"/>
            <a:gd name="connsiteY11" fmla="*/ 3046158 h 4858772"/>
            <a:gd name="connsiteX12" fmla="*/ 2495226 w 4884414"/>
            <a:gd name="connsiteY12" fmla="*/ 3450762 h 4858772"/>
            <a:gd name="connsiteX13" fmla="*/ 3321174 w 4884414"/>
            <a:gd name="connsiteY13" fmla="*/ 3055626 h 4858772"/>
            <a:gd name="connsiteX14" fmla="*/ 3742807 w 4884414"/>
            <a:gd name="connsiteY14" fmla="*/ 3103002 h 4858772"/>
            <a:gd name="connsiteX15" fmla="*/ 3723259 w 4884414"/>
            <a:gd name="connsiteY15" fmla="*/ 3443274 h 4858772"/>
            <a:gd name="connsiteX16" fmla="*/ 2513442 w 4884414"/>
            <a:gd name="connsiteY16" fmla="*/ 4087494 h 4858772"/>
            <a:gd name="connsiteX17" fmla="*/ 1386497 w 4884414"/>
            <a:gd name="connsiteY17" fmla="*/ 3877686 h 4858772"/>
            <a:gd name="connsiteX18" fmla="*/ 1345824 w 4884414"/>
            <a:gd name="connsiteY18" fmla="*/ 4040946 h 4858772"/>
            <a:gd name="connsiteX19" fmla="*/ 2583822 w 4884414"/>
            <a:gd name="connsiteY19" fmla="*/ 4264146 h 4858772"/>
            <a:gd name="connsiteX20" fmla="*/ 3918055 w 4884414"/>
            <a:gd name="connsiteY20" fmla="*/ 3524598 h 4858772"/>
            <a:gd name="connsiteX21" fmla="*/ 4020079 w 4884414"/>
            <a:gd name="connsiteY21" fmla="*/ 3359394 h 4858772"/>
            <a:gd name="connsiteX22" fmla="*/ 3984367 w 4884414"/>
            <a:gd name="connsiteY22" fmla="*/ 3155094 h 4858772"/>
            <a:gd name="connsiteX23" fmla="*/ 4420327 w 4884414"/>
            <a:gd name="connsiteY23" fmla="*/ 2932794 h 4858772"/>
            <a:gd name="connsiteX24" fmla="*/ 4607863 w 4884414"/>
            <a:gd name="connsiteY24" fmla="*/ 2902441 h 4858772"/>
            <a:gd name="connsiteX25" fmla="*/ 1433727 w 4884414"/>
            <a:gd name="connsiteY25" fmla="*/ 2168924 h 4858772"/>
            <a:gd name="connsiteX26" fmla="*/ 1849081 w 4884414"/>
            <a:gd name="connsiteY26" fmla="*/ 2168924 h 4858772"/>
            <a:gd name="connsiteX27" fmla="*/ 1849081 w 4884414"/>
            <a:gd name="connsiteY27" fmla="*/ 2845548 h 4858772"/>
            <a:gd name="connsiteX28" fmla="*/ 1433727 w 4884414"/>
            <a:gd name="connsiteY28" fmla="*/ 2845548 h 4858772"/>
            <a:gd name="connsiteX29" fmla="*/ 2941179 w 4884414"/>
            <a:gd name="connsiteY29" fmla="*/ 2004757 h 4858772"/>
            <a:gd name="connsiteX30" fmla="*/ 3359881 w 4884414"/>
            <a:gd name="connsiteY30" fmla="*/ 2004757 h 4858772"/>
            <a:gd name="connsiteX31" fmla="*/ 3359881 w 4884414"/>
            <a:gd name="connsiteY31" fmla="*/ 2842165 h 4858772"/>
            <a:gd name="connsiteX32" fmla="*/ 2941179 w 4884414"/>
            <a:gd name="connsiteY32" fmla="*/ 2842165 h 4858772"/>
            <a:gd name="connsiteX33" fmla="*/ 2187461 w 4884414"/>
            <a:gd name="connsiteY33" fmla="*/ 1666453 h 4858772"/>
            <a:gd name="connsiteX34" fmla="*/ 2609514 w 4884414"/>
            <a:gd name="connsiteY34" fmla="*/ 1666453 h 4858772"/>
            <a:gd name="connsiteX35" fmla="*/ 2609514 w 4884414"/>
            <a:gd name="connsiteY35" fmla="*/ 2858921 h 4858772"/>
            <a:gd name="connsiteX36" fmla="*/ 2187461 w 4884414"/>
            <a:gd name="connsiteY36" fmla="*/ 2858921 h 4858772"/>
            <a:gd name="connsiteX37" fmla="*/ 3691550 w 4884414"/>
            <a:gd name="connsiteY37" fmla="*/ 1488894 h 4858772"/>
            <a:gd name="connsiteX38" fmla="*/ 4110252 w 4884414"/>
            <a:gd name="connsiteY38" fmla="*/ 1488894 h 4858772"/>
            <a:gd name="connsiteX39" fmla="*/ 4110252 w 4884414"/>
            <a:gd name="connsiteY39" fmla="*/ 2852193 h 4858772"/>
            <a:gd name="connsiteX40" fmla="*/ 3691550 w 4884414"/>
            <a:gd name="connsiteY40" fmla="*/ 2852193 h 4858772"/>
            <a:gd name="connsiteX41" fmla="*/ 4884414 w 4884414"/>
            <a:gd name="connsiteY41" fmla="*/ 0 h 4858772"/>
            <a:gd name="connsiteX42" fmla="*/ 4879661 w 4884414"/>
            <a:gd name="connsiteY42" fmla="*/ 497394 h 4858772"/>
            <a:gd name="connsiteX43" fmla="*/ 4718597 w 4884414"/>
            <a:gd name="connsiteY43" fmla="*/ 497394 h 4858772"/>
            <a:gd name="connsiteX44" fmla="*/ 4713882 w 4884414"/>
            <a:gd name="connsiteY44" fmla="*/ 274752 h 4858772"/>
            <a:gd name="connsiteX45" fmla="*/ 3775937 w 4884414"/>
            <a:gd name="connsiteY45" fmla="*/ 1198498 h 4858772"/>
            <a:gd name="connsiteX46" fmla="*/ 3041680 w 4884414"/>
            <a:gd name="connsiteY46" fmla="*/ 454759 h 4858772"/>
            <a:gd name="connsiteX47" fmla="*/ 2027937 w 4884414"/>
            <a:gd name="connsiteY47" fmla="*/ 1430590 h 4858772"/>
            <a:gd name="connsiteX48" fmla="*/ 1426330 w 4884414"/>
            <a:gd name="connsiteY48" fmla="*/ 876370 h 4858772"/>
            <a:gd name="connsiteX49" fmla="*/ 327325 w 4884414"/>
            <a:gd name="connsiteY49" fmla="*/ 1984846 h 4858772"/>
            <a:gd name="connsiteX50" fmla="*/ 194686 w 4884414"/>
            <a:gd name="connsiteY50" fmla="*/ 1871158 h 4858772"/>
            <a:gd name="connsiteX51" fmla="*/ 1416855 w 4884414"/>
            <a:gd name="connsiteY51" fmla="*/ 644242 h 4858772"/>
            <a:gd name="connsiteX52" fmla="*/ 2027937 w 4884414"/>
            <a:gd name="connsiteY52" fmla="*/ 1203214 h 4858772"/>
            <a:gd name="connsiteX53" fmla="*/ 3022744 w 4884414"/>
            <a:gd name="connsiteY53" fmla="*/ 222642 h 4858772"/>
            <a:gd name="connsiteX54" fmla="*/ 3799624 w 4884414"/>
            <a:gd name="connsiteY54" fmla="*/ 961618 h 4858772"/>
            <a:gd name="connsiteX55" fmla="*/ 4604909 w 4884414"/>
            <a:gd name="connsiteY55" fmla="*/ 161060 h 4858772"/>
            <a:gd name="connsiteX56" fmla="*/ 4377533 w 4884414"/>
            <a:gd name="connsiteY56" fmla="*/ 151585 h 4858772"/>
            <a:gd name="connsiteX57" fmla="*/ 4372781 w 4884414"/>
            <a:gd name="connsiteY57" fmla="*/ 4737 h 485877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</a:cxnLst>
          <a:rect l="l" t="t" r="r" b="b"/>
          <a:pathLst>
            <a:path w="4884414" h="4858772">
              <a:moveTo>
                <a:pt x="639778" y="2912647"/>
              </a:moveTo>
              <a:lnTo>
                <a:pt x="1031685" y="4714736"/>
              </a:lnTo>
              <a:lnTo>
                <a:pt x="385208" y="4858772"/>
              </a:lnTo>
              <a:lnTo>
                <a:pt x="0" y="3053299"/>
              </a:lnTo>
              <a:close/>
              <a:moveTo>
                <a:pt x="4607863" y="2902441"/>
              </a:moveTo>
              <a:cubicBezTo>
                <a:pt x="4668385" y="2903746"/>
                <a:pt x="4734018" y="2917543"/>
                <a:pt x="4789111" y="2958353"/>
              </a:cubicBezTo>
              <a:cubicBezTo>
                <a:pt x="4984268" y="3102893"/>
                <a:pt x="4811396" y="3250422"/>
                <a:pt x="4811396" y="3250422"/>
              </a:cubicBezTo>
              <a:cubicBezTo>
                <a:pt x="4811396" y="3250422"/>
                <a:pt x="3126199" y="4484683"/>
                <a:pt x="2814330" y="4524139"/>
              </a:cubicBezTo>
              <a:cubicBezTo>
                <a:pt x="2436006" y="4571983"/>
                <a:pt x="1681870" y="4399758"/>
                <a:pt x="1445303" y="4391479"/>
              </a:cubicBezTo>
              <a:cubicBezTo>
                <a:pt x="1331655" y="4387519"/>
                <a:pt x="1161080" y="4453075"/>
                <a:pt x="1161080" y="4453075"/>
              </a:cubicBezTo>
              <a:lnTo>
                <a:pt x="895802" y="3202470"/>
              </a:lnTo>
              <a:cubicBezTo>
                <a:pt x="895802" y="3202470"/>
                <a:pt x="1206936" y="3031326"/>
                <a:pt x="1492676" y="3046158"/>
              </a:cubicBezTo>
              <a:cubicBezTo>
                <a:pt x="1861078" y="3065273"/>
                <a:pt x="2261046" y="3451698"/>
                <a:pt x="2495226" y="3450762"/>
              </a:cubicBezTo>
              <a:cubicBezTo>
                <a:pt x="2653086" y="3450150"/>
                <a:pt x="3321174" y="3055626"/>
                <a:pt x="3321174" y="3055626"/>
              </a:cubicBezTo>
              <a:cubicBezTo>
                <a:pt x="3321174" y="3055626"/>
                <a:pt x="3595819" y="2954430"/>
                <a:pt x="3742807" y="3103002"/>
              </a:cubicBezTo>
              <a:cubicBezTo>
                <a:pt x="3947863" y="3310290"/>
                <a:pt x="3723259" y="3443274"/>
                <a:pt x="3723259" y="3443274"/>
              </a:cubicBezTo>
              <a:cubicBezTo>
                <a:pt x="3723259" y="3443274"/>
                <a:pt x="2958654" y="3989718"/>
                <a:pt x="2513442" y="4087494"/>
              </a:cubicBezTo>
              <a:cubicBezTo>
                <a:pt x="2233902" y="4148910"/>
                <a:pt x="1386497" y="3877686"/>
                <a:pt x="1386497" y="3877686"/>
              </a:cubicBezTo>
              <a:lnTo>
                <a:pt x="1345824" y="4040946"/>
              </a:lnTo>
              <a:cubicBezTo>
                <a:pt x="1345824" y="4040946"/>
                <a:pt x="2201574" y="4299750"/>
                <a:pt x="2583822" y="4264146"/>
              </a:cubicBezTo>
              <a:cubicBezTo>
                <a:pt x="2873478" y="4237218"/>
                <a:pt x="3918055" y="3524598"/>
                <a:pt x="3918055" y="3524598"/>
              </a:cubicBezTo>
              <a:cubicBezTo>
                <a:pt x="3918055" y="3524598"/>
                <a:pt x="3992143" y="3470274"/>
                <a:pt x="4020079" y="3359394"/>
              </a:cubicBezTo>
              <a:cubicBezTo>
                <a:pt x="4045927" y="3256794"/>
                <a:pt x="3984367" y="3155094"/>
                <a:pt x="3984367" y="3155094"/>
              </a:cubicBezTo>
              <a:lnTo>
                <a:pt x="4420327" y="2932794"/>
              </a:lnTo>
              <a:cubicBezTo>
                <a:pt x="4420327" y="2932794"/>
                <a:pt x="4506995" y="2900267"/>
                <a:pt x="4607863" y="2902441"/>
              </a:cubicBezTo>
              <a:close/>
              <a:moveTo>
                <a:pt x="1433727" y="2168924"/>
              </a:moveTo>
              <a:lnTo>
                <a:pt x="1849081" y="2168924"/>
              </a:lnTo>
              <a:lnTo>
                <a:pt x="1849081" y="2845548"/>
              </a:lnTo>
              <a:lnTo>
                <a:pt x="1433727" y="2845548"/>
              </a:lnTo>
              <a:close/>
              <a:moveTo>
                <a:pt x="2941179" y="2004757"/>
              </a:moveTo>
              <a:lnTo>
                <a:pt x="3359881" y="2004757"/>
              </a:lnTo>
              <a:lnTo>
                <a:pt x="3359881" y="2842165"/>
              </a:lnTo>
              <a:lnTo>
                <a:pt x="2941179" y="2842165"/>
              </a:lnTo>
              <a:close/>
              <a:moveTo>
                <a:pt x="2187461" y="1666453"/>
              </a:moveTo>
              <a:lnTo>
                <a:pt x="2609514" y="1666453"/>
              </a:lnTo>
              <a:lnTo>
                <a:pt x="2609514" y="2858921"/>
              </a:lnTo>
              <a:lnTo>
                <a:pt x="2187461" y="2858921"/>
              </a:lnTo>
              <a:close/>
              <a:moveTo>
                <a:pt x="3691550" y="1488894"/>
              </a:moveTo>
              <a:lnTo>
                <a:pt x="4110252" y="1488894"/>
              </a:lnTo>
              <a:lnTo>
                <a:pt x="4110252" y="2852193"/>
              </a:lnTo>
              <a:lnTo>
                <a:pt x="3691550" y="2852193"/>
              </a:lnTo>
              <a:close/>
              <a:moveTo>
                <a:pt x="4884414" y="0"/>
              </a:moveTo>
              <a:lnTo>
                <a:pt x="4879661" y="497394"/>
              </a:lnTo>
              <a:lnTo>
                <a:pt x="4718597" y="497394"/>
              </a:lnTo>
              <a:lnTo>
                <a:pt x="4713882" y="274752"/>
              </a:lnTo>
              <a:lnTo>
                <a:pt x="3775937" y="1198498"/>
              </a:lnTo>
              <a:lnTo>
                <a:pt x="3041680" y="454759"/>
              </a:lnTo>
              <a:lnTo>
                <a:pt x="2027937" y="1430590"/>
              </a:lnTo>
              <a:lnTo>
                <a:pt x="1426330" y="876370"/>
              </a:lnTo>
              <a:lnTo>
                <a:pt x="327325" y="1984846"/>
              </a:lnTo>
              <a:lnTo>
                <a:pt x="194686" y="1871158"/>
              </a:lnTo>
              <a:lnTo>
                <a:pt x="1416855" y="644242"/>
              </a:lnTo>
              <a:lnTo>
                <a:pt x="2027937" y="1203214"/>
              </a:lnTo>
              <a:lnTo>
                <a:pt x="3022744" y="222642"/>
              </a:lnTo>
              <a:lnTo>
                <a:pt x="3799624" y="961618"/>
              </a:lnTo>
              <a:lnTo>
                <a:pt x="4604909" y="161060"/>
              </a:lnTo>
              <a:lnTo>
                <a:pt x="4377533" y="151585"/>
              </a:lnTo>
              <a:lnTo>
                <a:pt x="4372781" y="4737"/>
              </a:lnTo>
              <a:close/>
            </a:path>
          </a:pathLst>
        </a:custGeom>
        <a:solidFill>
          <a:schemeClr val="bg1"/>
        </a:solidFill>
        <a:ln w="17998" cap="flat">
          <a:noFill/>
          <a:prstDash val="solid"/>
          <a:miter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ru-RU"/>
        </a:p>
      </xdr:txBody>
    </xdr:sp>
    <xdr:clientData/>
  </xdr:twoCellAnchor>
  <xdr:twoCellAnchor>
    <xdr:from>
      <xdr:col>0</xdr:col>
      <xdr:colOff>127000</xdr:colOff>
      <xdr:row>1</xdr:row>
      <xdr:rowOff>101599</xdr:rowOff>
    </xdr:from>
    <xdr:to>
      <xdr:col>2</xdr:col>
      <xdr:colOff>711200</xdr:colOff>
      <xdr:row>12</xdr:row>
      <xdr:rowOff>165460</xdr:rowOff>
    </xdr:to>
    <xdr:sp macro="" textlink="">
      <xdr:nvSpPr>
        <xdr:cNvPr id="82" name="Rectangle: Rounded Corners 84">
          <a:extLst>
            <a:ext uri="{FF2B5EF4-FFF2-40B4-BE49-F238E27FC236}">
              <a16:creationId xmlns:a16="http://schemas.microsoft.com/office/drawing/2014/main" id="{D547087B-FF2A-B240-A608-4E2FB6116EA7}"/>
            </a:ext>
          </a:extLst>
        </xdr:cNvPr>
        <xdr:cNvSpPr/>
      </xdr:nvSpPr>
      <xdr:spPr>
        <a:xfrm>
          <a:off x="127000" y="279399"/>
          <a:ext cx="2260600" cy="2019661"/>
        </a:xfrm>
        <a:prstGeom prst="roundRect">
          <a:avLst/>
        </a:prstGeom>
        <a:gradFill>
          <a:gsLst>
            <a:gs pos="7000">
              <a:srgbClr val="F28F33"/>
            </a:gs>
            <a:gs pos="72000">
              <a:srgbClr val="FE2827"/>
            </a:gs>
          </a:gsLst>
          <a:lin ang="0" scaled="0"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 editAs="oneCell">
    <xdr:from>
      <xdr:col>0</xdr:col>
      <xdr:colOff>476252</xdr:colOff>
      <xdr:row>2</xdr:row>
      <xdr:rowOff>79374</xdr:rowOff>
    </xdr:from>
    <xdr:to>
      <xdr:col>2</xdr:col>
      <xdr:colOff>308214</xdr:colOff>
      <xdr:row>12</xdr:row>
      <xdr:rowOff>11385</xdr:rowOff>
    </xdr:to>
    <xdr:pic>
      <xdr:nvPicPr>
        <xdr:cNvPr id="90" name="Imagen 89">
          <a:extLst>
            <a:ext uri="{FF2B5EF4-FFF2-40B4-BE49-F238E27FC236}">
              <a16:creationId xmlns:a16="http://schemas.microsoft.com/office/drawing/2014/main" id="{5CD36CC7-8E1C-FBC6-C0AD-D667A85A17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2" y="396874"/>
          <a:ext cx="1498837" cy="1519511"/>
        </a:xfrm>
        <a:prstGeom prst="rect">
          <a:avLst/>
        </a:prstGeom>
      </xdr:spPr>
    </xdr:pic>
    <xdr:clientData/>
  </xdr:twoCellAnchor>
  <xdr:twoCellAnchor>
    <xdr:from>
      <xdr:col>8</xdr:col>
      <xdr:colOff>59531</xdr:colOff>
      <xdr:row>50</xdr:row>
      <xdr:rowOff>115232</xdr:rowOff>
    </xdr:from>
    <xdr:to>
      <xdr:col>13</xdr:col>
      <xdr:colOff>694531</xdr:colOff>
      <xdr:row>60</xdr:row>
      <xdr:rowOff>119063</xdr:rowOff>
    </xdr:to>
    <xdr:sp macro="" textlink="">
      <xdr:nvSpPr>
        <xdr:cNvPr id="91" name="Rectangle: Rounded Corners 14">
          <a:extLst>
            <a:ext uri="{FF2B5EF4-FFF2-40B4-BE49-F238E27FC236}">
              <a16:creationId xmlns:a16="http://schemas.microsoft.com/office/drawing/2014/main" id="{23CFEF4F-F0AD-294C-96EF-AEC2123057E6}"/>
            </a:ext>
          </a:extLst>
        </xdr:cNvPr>
        <xdr:cNvSpPr/>
      </xdr:nvSpPr>
      <xdr:spPr>
        <a:xfrm>
          <a:off x="6727031" y="8052732"/>
          <a:ext cx="4802188" cy="1591331"/>
        </a:xfrm>
        <a:prstGeom prst="roundRect">
          <a:avLst>
            <a:gd name="adj" fmla="val 8669"/>
          </a:avLst>
        </a:prstGeom>
        <a:solidFill>
          <a:srgbClr val="24273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8</xdr:col>
      <xdr:colOff>323989</xdr:colOff>
      <xdr:row>51</xdr:row>
      <xdr:rowOff>72989</xdr:rowOff>
    </xdr:from>
    <xdr:to>
      <xdr:col>13</xdr:col>
      <xdr:colOff>423333</xdr:colOff>
      <xdr:row>60</xdr:row>
      <xdr:rowOff>14597</xdr:rowOff>
    </xdr:to>
    <xdr:graphicFrame macro="">
      <xdr:nvGraphicFramePr>
        <xdr:cNvPr id="92" name="Chart 73">
          <a:extLst>
            <a:ext uri="{FF2B5EF4-FFF2-40B4-BE49-F238E27FC236}">
              <a16:creationId xmlns:a16="http://schemas.microsoft.com/office/drawing/2014/main" id="{23E4705E-365A-164C-8EC1-02AEDBDC2A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415160</xdr:colOff>
      <xdr:row>50</xdr:row>
      <xdr:rowOff>99219</xdr:rowOff>
    </xdr:from>
    <xdr:to>
      <xdr:col>13</xdr:col>
      <xdr:colOff>223577</xdr:colOff>
      <xdr:row>54</xdr:row>
      <xdr:rowOff>7632</xdr:rowOff>
    </xdr:to>
    <xdr:sp macro="" textlink="Procesamiento!O44">
      <xdr:nvSpPr>
        <xdr:cNvPr id="93" name="TextBox 115">
          <a:extLst>
            <a:ext uri="{FF2B5EF4-FFF2-40B4-BE49-F238E27FC236}">
              <a16:creationId xmlns:a16="http://schemas.microsoft.com/office/drawing/2014/main" id="{11CE3F2F-850B-2947-B4A6-6460BDBA846B}"/>
            </a:ext>
          </a:extLst>
        </xdr:cNvPr>
        <xdr:cNvSpPr txBox="1"/>
      </xdr:nvSpPr>
      <xdr:spPr>
        <a:xfrm>
          <a:off x="8749535" y="8036719"/>
          <a:ext cx="2308730" cy="5434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42711631-8826-1141-AFE4-3662B883ECAA}" type="TxLink">
            <a:rPr lang="en-US" sz="1800" b="0" i="0" u="none" strike="noStrike">
              <a:solidFill>
                <a:srgbClr val="BECDE5"/>
              </a:solidFill>
              <a:latin typeface="Verdana"/>
              <a:ea typeface="Verdana"/>
              <a:cs typeface="Verdana"/>
            </a:rPr>
            <a:t> € 17.005 </a:t>
          </a:fld>
          <a:endParaRPr lang="ru-RU" sz="1800" b="0" i="0" u="none" strike="noStrike">
            <a:solidFill>
              <a:srgbClr val="BECDE5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8</xdr:col>
      <xdr:colOff>174416</xdr:colOff>
      <xdr:row>50</xdr:row>
      <xdr:rowOff>65937</xdr:rowOff>
    </xdr:from>
    <xdr:to>
      <xdr:col>11</xdr:col>
      <xdr:colOff>545998</xdr:colOff>
      <xdr:row>54</xdr:row>
      <xdr:rowOff>74604</xdr:rowOff>
    </xdr:to>
    <xdr:sp macro="" textlink="[1]Processing!N1">
      <xdr:nvSpPr>
        <xdr:cNvPr id="94" name="TextBox 31">
          <a:extLst>
            <a:ext uri="{FF2B5EF4-FFF2-40B4-BE49-F238E27FC236}">
              <a16:creationId xmlns:a16="http://schemas.microsoft.com/office/drawing/2014/main" id="{FDFE71F8-D141-E049-813B-56EC9E3B2FA3}"/>
            </a:ext>
          </a:extLst>
        </xdr:cNvPr>
        <xdr:cNvSpPr txBox="1"/>
      </xdr:nvSpPr>
      <xdr:spPr>
        <a:xfrm>
          <a:off x="6830968" y="8094673"/>
          <a:ext cx="2867789" cy="6509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r>
            <a:rPr lang="en-US" sz="1400" b="1" i="0" u="none" strike="noStrike">
              <a:solidFill>
                <a:schemeClr val="bg1"/>
              </a:solidFill>
              <a:latin typeface="+mn-ea"/>
              <a:ea typeface="+mn-ea"/>
              <a:cs typeface="Calibri"/>
            </a:rPr>
            <a:t>Esquema</a:t>
          </a:r>
          <a:r>
            <a:rPr lang="en-US" sz="1400" b="1" i="0" u="none" strike="noStrike" baseline="0">
              <a:solidFill>
                <a:schemeClr val="bg1"/>
              </a:solidFill>
              <a:latin typeface="+mn-ea"/>
              <a:ea typeface="+mn-ea"/>
              <a:cs typeface="Calibri"/>
            </a:rPr>
            <a:t> Gastos</a:t>
          </a:r>
          <a:endParaRPr lang="ru-RU" sz="2800" b="0" i="0" u="none" strike="noStrike">
            <a:solidFill>
              <a:schemeClr val="bg1"/>
            </a:solidFill>
            <a:latin typeface="+mn-ea"/>
            <a:ea typeface="+mn-ea"/>
            <a:cs typeface="Calibri"/>
          </a:endParaRPr>
        </a:p>
      </xdr:txBody>
    </xdr:sp>
    <xdr:clientData/>
  </xdr:twoCellAnchor>
  <xdr:twoCellAnchor>
    <xdr:from>
      <xdr:col>14</xdr:col>
      <xdr:colOff>147397</xdr:colOff>
      <xdr:row>35</xdr:row>
      <xdr:rowOff>17446</xdr:rowOff>
    </xdr:from>
    <xdr:to>
      <xdr:col>18</xdr:col>
      <xdr:colOff>498343</xdr:colOff>
      <xdr:row>60</xdr:row>
      <xdr:rowOff>109703</xdr:rowOff>
    </xdr:to>
    <xdr:sp macro="" textlink="">
      <xdr:nvSpPr>
        <xdr:cNvPr id="95" name="Rectangle: Rounded Corners 5">
          <a:extLst>
            <a:ext uri="{FF2B5EF4-FFF2-40B4-BE49-F238E27FC236}">
              <a16:creationId xmlns:a16="http://schemas.microsoft.com/office/drawing/2014/main" id="{635882C4-5CD7-6345-B000-92C7F33E7776}"/>
            </a:ext>
          </a:extLst>
        </xdr:cNvPr>
        <xdr:cNvSpPr/>
      </xdr:nvSpPr>
      <xdr:spPr>
        <a:xfrm>
          <a:off x="11753786" y="5573696"/>
          <a:ext cx="3667057" cy="4061007"/>
        </a:xfrm>
        <a:prstGeom prst="roundRect">
          <a:avLst>
            <a:gd name="adj" fmla="val 5589"/>
          </a:avLst>
        </a:prstGeom>
        <a:solidFill>
          <a:srgbClr val="24273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13</xdr:col>
      <xdr:colOff>546805</xdr:colOff>
      <xdr:row>33</xdr:row>
      <xdr:rowOff>35277</xdr:rowOff>
    </xdr:from>
    <xdr:to>
      <xdr:col>18</xdr:col>
      <xdr:colOff>670277</xdr:colOff>
      <xdr:row>64</xdr:row>
      <xdr:rowOff>117300</xdr:rowOff>
    </xdr:to>
    <xdr:graphicFrame macro="">
      <xdr:nvGraphicFramePr>
        <xdr:cNvPr id="96" name="Chart 77">
          <a:extLst>
            <a:ext uri="{FF2B5EF4-FFF2-40B4-BE49-F238E27FC236}">
              <a16:creationId xmlns:a16="http://schemas.microsoft.com/office/drawing/2014/main" id="{EBFD0301-E890-A949-B514-92A97E0B4B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14</xdr:col>
      <xdr:colOff>299111</xdr:colOff>
      <xdr:row>35</xdr:row>
      <xdr:rowOff>45254</xdr:rowOff>
    </xdr:from>
    <xdr:to>
      <xdr:col>17</xdr:col>
      <xdr:colOff>667652</xdr:colOff>
      <xdr:row>39</xdr:row>
      <xdr:rowOff>53920</xdr:rowOff>
    </xdr:to>
    <xdr:sp macro="" textlink="[1]Processing!N1">
      <xdr:nvSpPr>
        <xdr:cNvPr id="97" name="TextBox 31">
          <a:extLst>
            <a:ext uri="{FF2B5EF4-FFF2-40B4-BE49-F238E27FC236}">
              <a16:creationId xmlns:a16="http://schemas.microsoft.com/office/drawing/2014/main" id="{63E37AB5-5047-A54E-BB82-532F775A6D90}"/>
            </a:ext>
          </a:extLst>
        </xdr:cNvPr>
        <xdr:cNvSpPr txBox="1"/>
      </xdr:nvSpPr>
      <xdr:spPr>
        <a:xfrm>
          <a:off x="11905500" y="5601504"/>
          <a:ext cx="2855624" cy="6436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r>
            <a:rPr lang="en-US" sz="1400" b="1" i="0" u="none" strike="noStrike">
              <a:solidFill>
                <a:schemeClr val="bg1"/>
              </a:solidFill>
              <a:latin typeface="+mn-ea"/>
              <a:ea typeface="+mn-ea"/>
              <a:cs typeface="Calibri"/>
            </a:rPr>
            <a:t>Meta</a:t>
          </a:r>
          <a:r>
            <a:rPr lang="en-US" sz="1400" b="1" i="0" u="none" strike="noStrike" baseline="0">
              <a:solidFill>
                <a:schemeClr val="bg1"/>
              </a:solidFill>
              <a:latin typeface="+mn-ea"/>
              <a:ea typeface="+mn-ea"/>
              <a:cs typeface="Calibri"/>
            </a:rPr>
            <a:t>s Financieras</a:t>
          </a:r>
          <a:endParaRPr lang="ru-RU" sz="2800" b="0" i="0" u="none" strike="noStrike">
            <a:solidFill>
              <a:schemeClr val="bg1"/>
            </a:solidFill>
            <a:latin typeface="+mn-ea"/>
            <a:ea typeface="+mn-ea"/>
            <a:cs typeface="Calibri"/>
          </a:endParaRPr>
        </a:p>
      </xdr:txBody>
    </xdr:sp>
    <xdr:clientData/>
  </xdr:twoCellAnchor>
  <xdr:twoCellAnchor>
    <xdr:from>
      <xdr:col>15</xdr:col>
      <xdr:colOff>524565</xdr:colOff>
      <xdr:row>44</xdr:row>
      <xdr:rowOff>123472</xdr:rowOff>
    </xdr:from>
    <xdr:to>
      <xdr:col>17</xdr:col>
      <xdr:colOff>107093</xdr:colOff>
      <xdr:row>52</xdr:row>
      <xdr:rowOff>27959</xdr:rowOff>
    </xdr:to>
    <xdr:sp macro="" textlink="">
      <xdr:nvSpPr>
        <xdr:cNvPr id="100" name="Oval 29">
          <a:extLst>
            <a:ext uri="{FF2B5EF4-FFF2-40B4-BE49-F238E27FC236}">
              <a16:creationId xmlns:a16="http://schemas.microsoft.com/office/drawing/2014/main" id="{05DA6746-77AC-5A41-827B-3D0CFDB249B1}"/>
            </a:ext>
          </a:extLst>
        </xdr:cNvPr>
        <xdr:cNvSpPr/>
      </xdr:nvSpPr>
      <xdr:spPr>
        <a:xfrm>
          <a:off x="12959982" y="7108472"/>
          <a:ext cx="1240583" cy="1174487"/>
        </a:xfrm>
        <a:prstGeom prst="ellipse">
          <a:avLst/>
        </a:prstGeom>
        <a:solidFill>
          <a:srgbClr val="DABEF7">
            <a:alpha val="15000"/>
          </a:srgb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16</xdr:col>
      <xdr:colOff>405693</xdr:colOff>
      <xdr:row>47</xdr:row>
      <xdr:rowOff>22028</xdr:rowOff>
    </xdr:from>
    <xdr:to>
      <xdr:col>17</xdr:col>
      <xdr:colOff>184852</xdr:colOff>
      <xdr:row>49</xdr:row>
      <xdr:rowOff>123473</xdr:rowOff>
    </xdr:to>
    <xdr:sp macro="" textlink="Procesamiento!AQ55">
      <xdr:nvSpPr>
        <xdr:cNvPr id="101" name="TextBox 111">
          <a:extLst>
            <a:ext uri="{FF2B5EF4-FFF2-40B4-BE49-F238E27FC236}">
              <a16:creationId xmlns:a16="http://schemas.microsoft.com/office/drawing/2014/main" id="{2406663A-4CFF-3044-8E69-D8AB3ECC8A5D}"/>
            </a:ext>
          </a:extLst>
        </xdr:cNvPr>
        <xdr:cNvSpPr txBox="1"/>
      </xdr:nvSpPr>
      <xdr:spPr>
        <a:xfrm>
          <a:off x="13670137" y="7483278"/>
          <a:ext cx="608187" cy="4189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E55EE442-BEF9-5E47-B7F9-4048894922FF}" type="TxLink">
            <a:rPr lang="en-US" sz="1100" b="0" i="0" u="none" strike="noStrike">
              <a:solidFill>
                <a:srgbClr val="BECDE5"/>
              </a:solidFill>
              <a:latin typeface="Verdana"/>
              <a:ea typeface="Verdana"/>
              <a:cs typeface="Verdana"/>
            </a:rPr>
            <a:t>2%</a:t>
          </a:fld>
          <a:endParaRPr lang="ru-RU" sz="1100" b="0" i="0" u="none" strike="noStrike">
            <a:solidFill>
              <a:srgbClr val="BECDE5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15</xdr:col>
      <xdr:colOff>378453</xdr:colOff>
      <xdr:row>45</xdr:row>
      <xdr:rowOff>150501</xdr:rowOff>
    </xdr:from>
    <xdr:to>
      <xdr:col>17</xdr:col>
      <xdr:colOff>177082</xdr:colOff>
      <xdr:row>48</xdr:row>
      <xdr:rowOff>17640</xdr:rowOff>
    </xdr:to>
    <xdr:sp macro="" textlink="Procesamiento!AO53">
      <xdr:nvSpPr>
        <xdr:cNvPr id="102" name="TextBox 119">
          <a:extLst>
            <a:ext uri="{FF2B5EF4-FFF2-40B4-BE49-F238E27FC236}">
              <a16:creationId xmlns:a16="http://schemas.microsoft.com/office/drawing/2014/main" id="{4AC1CADE-CEB7-EB4E-AE52-85A056040F37}"/>
            </a:ext>
          </a:extLst>
        </xdr:cNvPr>
        <xdr:cNvSpPr txBox="1"/>
      </xdr:nvSpPr>
      <xdr:spPr>
        <a:xfrm>
          <a:off x="12813870" y="7294251"/>
          <a:ext cx="1456684" cy="3433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43F501D5-A3F2-9A47-BB38-AE0739E0BC60}" type="TxLink">
            <a:rPr lang="en-US" sz="1000" b="0" i="0" u="none" strike="noStrike">
              <a:solidFill>
                <a:srgbClr val="BECDE5"/>
              </a:solidFill>
              <a:latin typeface="Verdana"/>
              <a:ea typeface="Verdana"/>
              <a:cs typeface="Verdana"/>
            </a:rPr>
            <a:t>% Progreso</a:t>
          </a:fld>
          <a:endParaRPr lang="en-US" sz="800" b="0" i="0" u="none" strike="noStrike">
            <a:solidFill>
              <a:srgbClr val="BECDE5"/>
            </a:solidFill>
            <a:latin typeface="Verdana"/>
            <a:ea typeface="Verdana"/>
            <a:cs typeface="Verdana"/>
          </a:endParaRPr>
        </a:p>
      </xdr:txBody>
    </xdr:sp>
    <xdr:clientData/>
  </xdr:twoCellAnchor>
  <xdr:twoCellAnchor editAs="oneCell">
    <xdr:from>
      <xdr:col>4</xdr:col>
      <xdr:colOff>52915</xdr:colOff>
      <xdr:row>7</xdr:row>
      <xdr:rowOff>158749</xdr:rowOff>
    </xdr:from>
    <xdr:to>
      <xdr:col>19</xdr:col>
      <xdr:colOff>173353</xdr:colOff>
      <xdr:row>10</xdr:row>
      <xdr:rowOff>130555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04" name="Mes 1">
              <a:extLst>
                <a:ext uri="{FF2B5EF4-FFF2-40B4-BE49-F238E27FC236}">
                  <a16:creationId xmlns:a16="http://schemas.microsoft.com/office/drawing/2014/main" id="{7C786021-CC74-C743-9905-86B7914F843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es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71848" y="1344082"/>
              <a:ext cx="12566438" cy="47980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_tradnl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>
    <xdr:from>
      <xdr:col>15</xdr:col>
      <xdr:colOff>805040</xdr:colOff>
      <xdr:row>46</xdr:row>
      <xdr:rowOff>156791</xdr:rowOff>
    </xdr:from>
    <xdr:to>
      <xdr:col>16</xdr:col>
      <xdr:colOff>652641</xdr:colOff>
      <xdr:row>50</xdr:row>
      <xdr:rowOff>1</xdr:rowOff>
    </xdr:to>
    <xdr:sp macro="" textlink="Procesamiento!AP55">
      <xdr:nvSpPr>
        <xdr:cNvPr id="105" name="TextBox 111">
          <a:extLst>
            <a:ext uri="{FF2B5EF4-FFF2-40B4-BE49-F238E27FC236}">
              <a16:creationId xmlns:a16="http://schemas.microsoft.com/office/drawing/2014/main" id="{30E1D6A6-3286-F746-88D3-5E2F54871835}"/>
            </a:ext>
          </a:extLst>
        </xdr:cNvPr>
        <xdr:cNvSpPr txBox="1"/>
      </xdr:nvSpPr>
      <xdr:spPr>
        <a:xfrm>
          <a:off x="13240457" y="7459291"/>
          <a:ext cx="676628" cy="4782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4125D368-5F8C-044B-8C84-B9F3293F37D9}" type="TxLink">
            <a:rPr lang="en-US" sz="1100" b="0" i="0" u="none" strike="noStrike">
              <a:solidFill>
                <a:srgbClr val="BECDE5"/>
              </a:solidFill>
              <a:latin typeface="Verdana"/>
              <a:ea typeface="Verdana"/>
              <a:cs typeface="Verdana"/>
            </a:rPr>
            <a:t>4%</a:t>
          </a:fld>
          <a:endParaRPr lang="ru-RU" sz="1100" b="0" i="0" u="none" strike="noStrike">
            <a:solidFill>
              <a:srgbClr val="BECDE5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15</xdr:col>
      <xdr:colOff>481190</xdr:colOff>
      <xdr:row>47</xdr:row>
      <xdr:rowOff>115164</xdr:rowOff>
    </xdr:from>
    <xdr:to>
      <xdr:col>16</xdr:col>
      <xdr:colOff>194031</xdr:colOff>
      <xdr:row>49</xdr:row>
      <xdr:rowOff>52918</xdr:rowOff>
    </xdr:to>
    <xdr:sp macro="" textlink="Procesamiento!AO55">
      <xdr:nvSpPr>
        <xdr:cNvPr id="106" name="TextBox 111">
          <a:extLst>
            <a:ext uri="{FF2B5EF4-FFF2-40B4-BE49-F238E27FC236}">
              <a16:creationId xmlns:a16="http://schemas.microsoft.com/office/drawing/2014/main" id="{E3831FEC-28EB-344A-AF7B-A98C9BC12950}"/>
            </a:ext>
          </a:extLst>
        </xdr:cNvPr>
        <xdr:cNvSpPr txBox="1"/>
      </xdr:nvSpPr>
      <xdr:spPr>
        <a:xfrm>
          <a:off x="12916607" y="7576414"/>
          <a:ext cx="541868" cy="255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49D8236D-8CB8-1948-8B30-8F03B0EBC5A4}" type="TxLink">
            <a:rPr lang="en-US" sz="1100" b="0" i="0" u="none" strike="noStrike">
              <a:solidFill>
                <a:srgbClr val="BECDE5"/>
              </a:solidFill>
              <a:latin typeface="Verdana"/>
              <a:ea typeface="Verdana"/>
              <a:cs typeface="Verdana"/>
            </a:rPr>
            <a:t>7%</a:t>
          </a:fld>
          <a:endParaRPr lang="ru-RU" sz="1100" b="0" i="0" u="none" strike="noStrike">
            <a:solidFill>
              <a:srgbClr val="BECDE5"/>
            </a:solidFill>
            <a:latin typeface="Calibri"/>
            <a:ea typeface="+mn-ea"/>
            <a:cs typeface="Calibri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manugnzl/Desktop/Finanzas/2024.xlsx" TargetMode="External"/><Relationship Id="rId1" Type="http://schemas.openxmlformats.org/officeDocument/2006/relationships/externalLinkPath" Target="2024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manugnzl/Library/Containers/com.microsoft.Excel/Data/Library/Application%20Support/Microsoft/2024%20(version%201).xlsb" TargetMode="External"/><Relationship Id="rId1" Type="http://schemas.openxmlformats.org/officeDocument/2006/relationships/externalLinkPath" Target="/Users/manugnzl/Library/Containers/com.microsoft.Excel/Data/Library/Application%20Support/Microsoft/2024%20(version%201)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SHBOARD"/>
      <sheetName val="DASHBOARD Light"/>
      <sheetName val="Budgeting"/>
      <sheetName val="Budgeting Light"/>
      <sheetName val="Income"/>
      <sheetName val="Income Light"/>
      <sheetName val="Expenses"/>
      <sheetName val="Expenses Light"/>
      <sheetName val="Investments"/>
      <sheetName val="Investments Light"/>
      <sheetName val="Debts"/>
      <sheetName val="Debts Light"/>
      <sheetName val="Financial Goals"/>
      <sheetName val="Financial Goals Light"/>
      <sheetName val="Processing"/>
      <sheetName val="Structuring Data"/>
      <sheetName val="Data"/>
      <sheetName val="Contro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1">
          <cell r="C1">
            <v>2024</v>
          </cell>
        </row>
      </sheetData>
      <sheetData sheetId="15"/>
      <sheetData sheetId="16">
        <row r="2">
          <cell r="A2">
            <v>45292</v>
          </cell>
        </row>
      </sheetData>
      <sheetData sheetId="1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SHBOARD"/>
      <sheetName val="DASHBOARD Light"/>
      <sheetName val="Budgeting"/>
      <sheetName val="Budgeting Light"/>
      <sheetName val="Income"/>
      <sheetName val="Income Light"/>
      <sheetName val="Expenses"/>
      <sheetName val="Expenses Light"/>
      <sheetName val="Investments"/>
      <sheetName val="Investments Light"/>
      <sheetName val="Debts"/>
      <sheetName val="Debts Light"/>
      <sheetName val="Financial Goals"/>
      <sheetName val="Financial Goals Light"/>
      <sheetName val="Processing"/>
      <sheetName val="Structuring Data"/>
      <sheetName val="Data"/>
      <sheetName val="Contro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1">
          <cell r="C1">
            <v>2024</v>
          </cell>
          <cell r="E1">
            <v>6</v>
          </cell>
        </row>
        <row r="12">
          <cell r="Q12" t="str">
            <v>Financial Goals</v>
          </cell>
        </row>
        <row r="16">
          <cell r="H16" t="str">
            <v>Investments</v>
          </cell>
        </row>
        <row r="17">
          <cell r="G17" t="str">
            <v>Business</v>
          </cell>
          <cell r="I17">
            <v>0.31</v>
          </cell>
          <cell r="J17">
            <v>0.31</v>
          </cell>
          <cell r="K17">
            <v>0.31</v>
          </cell>
          <cell r="L17">
            <v>0.31</v>
          </cell>
          <cell r="M17">
            <v>0.31</v>
          </cell>
        </row>
        <row r="18">
          <cell r="A18" t="str">
            <v>Mortgage</v>
          </cell>
          <cell r="B18">
            <v>0.03</v>
          </cell>
          <cell r="C18">
            <v>29000</v>
          </cell>
          <cell r="G18" t="str">
            <v>Securities</v>
          </cell>
          <cell r="I18">
            <v>0.14000000000000001</v>
          </cell>
          <cell r="J18">
            <v>0.14000000000000001</v>
          </cell>
          <cell r="K18">
            <v>0.14000000000000001</v>
          </cell>
          <cell r="L18">
            <v>0.14000000000000001</v>
          </cell>
          <cell r="M18">
            <v>0.14000000000000001</v>
          </cell>
          <cell r="R18">
            <v>0.15554545454545457</v>
          </cell>
          <cell r="S18">
            <v>0.15554545454545457</v>
          </cell>
          <cell r="T18">
            <v>0.27824675324675324</v>
          </cell>
          <cell r="U18">
            <v>0.27824675324675324</v>
          </cell>
          <cell r="V18">
            <v>0.29564935064935066</v>
          </cell>
          <cell r="W18">
            <v>0.29564935064935066</v>
          </cell>
          <cell r="X18">
            <v>0.62709090909090914</v>
          </cell>
        </row>
        <row r="19">
          <cell r="A19" t="str">
            <v>Credit Card</v>
          </cell>
          <cell r="B19">
            <v>9.5000000000000001E-2</v>
          </cell>
          <cell r="C19">
            <v>17694</v>
          </cell>
          <cell r="G19" t="str">
            <v>Gold</v>
          </cell>
          <cell r="I19">
            <v>0.25</v>
          </cell>
          <cell r="J19">
            <v>0.25</v>
          </cell>
          <cell r="K19">
            <v>0.25</v>
          </cell>
          <cell r="L19">
            <v>0.25</v>
          </cell>
          <cell r="M19">
            <v>0.25</v>
          </cell>
          <cell r="R19">
            <v>0.23406493506493506</v>
          </cell>
          <cell r="S19">
            <v>0.23406493506493506</v>
          </cell>
          <cell r="T19">
            <v>0.47500000000000003</v>
          </cell>
          <cell r="U19">
            <v>0.47500000000000003</v>
          </cell>
          <cell r="V19">
            <v>0.54850649350649339</v>
          </cell>
          <cell r="W19">
            <v>0.54850649350649339</v>
          </cell>
          <cell r="X19">
            <v>0.37290909090909086</v>
          </cell>
        </row>
        <row r="20">
          <cell r="A20" t="str">
            <v>Car Leasing</v>
          </cell>
          <cell r="B20">
            <v>0.05</v>
          </cell>
          <cell r="C20">
            <v>13750</v>
          </cell>
          <cell r="G20" t="str">
            <v>Real estate</v>
          </cell>
          <cell r="I20">
            <v>0.15</v>
          </cell>
          <cell r="J20">
            <v>0.15</v>
          </cell>
          <cell r="K20">
            <v>0.15</v>
          </cell>
          <cell r="L20">
            <v>0.15</v>
          </cell>
          <cell r="M20">
            <v>0.15</v>
          </cell>
          <cell r="R20">
            <v>0.61038961038961037</v>
          </cell>
          <cell r="S20">
            <v>0.61038961038961037</v>
          </cell>
          <cell r="T20">
            <v>0.24675324675324672</v>
          </cell>
          <cell r="U20">
            <v>0.24675324675324672</v>
          </cell>
          <cell r="V20">
            <v>0.1558441558441559</v>
          </cell>
          <cell r="W20">
            <v>0.1558441558441559</v>
          </cell>
          <cell r="X20">
            <v>0</v>
          </cell>
        </row>
        <row r="21">
          <cell r="A21" t="str">
            <v>Consumer Credit</v>
          </cell>
          <cell r="B21">
            <v>7.0000000000000007E-2</v>
          </cell>
          <cell r="C21">
            <v>6498</v>
          </cell>
          <cell r="G21" t="str">
            <v>Cryptocurrency</v>
          </cell>
          <cell r="I21">
            <v>0.15</v>
          </cell>
          <cell r="J21">
            <v>0.15</v>
          </cell>
          <cell r="K21">
            <v>0.15</v>
          </cell>
          <cell r="L21">
            <v>0.15</v>
          </cell>
          <cell r="M21">
            <v>0.15</v>
          </cell>
          <cell r="R21">
            <v>0.34</v>
          </cell>
          <cell r="S21">
            <v>0.34</v>
          </cell>
          <cell r="T21">
            <v>0.34</v>
          </cell>
          <cell r="U21">
            <v>0.34</v>
          </cell>
          <cell r="V21">
            <v>0.34</v>
          </cell>
          <cell r="W21">
            <v>0.34</v>
          </cell>
          <cell r="X21">
            <v>0.34</v>
          </cell>
        </row>
        <row r="22">
          <cell r="I22">
            <v>1</v>
          </cell>
          <cell r="J22">
            <v>1</v>
          </cell>
          <cell r="K22">
            <v>1</v>
          </cell>
          <cell r="L22">
            <v>1</v>
          </cell>
          <cell r="M22">
            <v>1</v>
          </cell>
        </row>
        <row r="55">
          <cell r="M55">
            <v>30</v>
          </cell>
        </row>
        <row r="56">
          <cell r="M56" t="str">
            <v/>
          </cell>
        </row>
      </sheetData>
      <sheetData sheetId="15"/>
      <sheetData sheetId="16">
        <row r="2">
          <cell r="A2">
            <v>45292</v>
          </cell>
          <cell r="D2">
            <v>243</v>
          </cell>
          <cell r="E2">
            <v>189</v>
          </cell>
          <cell r="F2">
            <v>64</v>
          </cell>
        </row>
        <row r="3">
          <cell r="A3">
            <v>45293</v>
          </cell>
          <cell r="D3">
            <v>268</v>
          </cell>
          <cell r="E3">
            <v>218</v>
          </cell>
          <cell r="F3">
            <v>30</v>
          </cell>
        </row>
        <row r="4">
          <cell r="A4">
            <v>45294</v>
          </cell>
          <cell r="D4">
            <v>285</v>
          </cell>
          <cell r="E4">
            <v>131</v>
          </cell>
          <cell r="F4">
            <v>123</v>
          </cell>
        </row>
        <row r="5">
          <cell r="A5">
            <v>45295</v>
          </cell>
          <cell r="D5">
            <v>150</v>
          </cell>
          <cell r="E5">
            <v>307</v>
          </cell>
          <cell r="F5">
            <v>100</v>
          </cell>
        </row>
        <row r="6">
          <cell r="A6">
            <v>45296</v>
          </cell>
          <cell r="D6">
            <v>132</v>
          </cell>
          <cell r="E6">
            <v>415</v>
          </cell>
          <cell r="F6">
            <v>28</v>
          </cell>
        </row>
        <row r="7">
          <cell r="A7">
            <v>45297</v>
          </cell>
          <cell r="D7">
            <v>175</v>
          </cell>
          <cell r="E7">
            <v>335</v>
          </cell>
          <cell r="F7">
            <v>76</v>
          </cell>
        </row>
        <row r="8">
          <cell r="A8">
            <v>45298</v>
          </cell>
          <cell r="D8">
            <v>310</v>
          </cell>
          <cell r="E8">
            <v>162</v>
          </cell>
          <cell r="F8">
            <v>125</v>
          </cell>
        </row>
        <row r="9">
          <cell r="A9">
            <v>45299</v>
          </cell>
          <cell r="D9">
            <v>217</v>
          </cell>
          <cell r="E9">
            <v>273</v>
          </cell>
          <cell r="F9">
            <v>114</v>
          </cell>
        </row>
        <row r="10">
          <cell r="A10">
            <v>45300</v>
          </cell>
          <cell r="D10">
            <v>284</v>
          </cell>
          <cell r="E10">
            <v>262</v>
          </cell>
          <cell r="F10">
            <v>60</v>
          </cell>
        </row>
        <row r="11">
          <cell r="A11">
            <v>45301</v>
          </cell>
          <cell r="D11">
            <v>258</v>
          </cell>
          <cell r="E11">
            <v>314</v>
          </cell>
          <cell r="F11">
            <v>30</v>
          </cell>
        </row>
        <row r="12">
          <cell r="A12">
            <v>45302</v>
          </cell>
          <cell r="D12">
            <v>186</v>
          </cell>
          <cell r="E12">
            <v>334</v>
          </cell>
          <cell r="F12">
            <v>64</v>
          </cell>
        </row>
        <row r="13">
          <cell r="A13">
            <v>45303</v>
          </cell>
          <cell r="D13">
            <v>123</v>
          </cell>
          <cell r="E13">
            <v>348</v>
          </cell>
          <cell r="F13">
            <v>89</v>
          </cell>
        </row>
        <row r="14">
          <cell r="A14">
            <v>45304</v>
          </cell>
          <cell r="D14">
            <v>133</v>
          </cell>
          <cell r="E14">
            <v>301</v>
          </cell>
          <cell r="F14">
            <v>101</v>
          </cell>
        </row>
        <row r="15">
          <cell r="A15">
            <v>45305</v>
          </cell>
          <cell r="D15">
            <v>261</v>
          </cell>
          <cell r="E15">
            <v>184</v>
          </cell>
          <cell r="F15">
            <v>78</v>
          </cell>
        </row>
        <row r="16">
          <cell r="A16">
            <v>45306</v>
          </cell>
          <cell r="D16">
            <v>166</v>
          </cell>
          <cell r="E16">
            <v>303</v>
          </cell>
          <cell r="F16">
            <v>52</v>
          </cell>
        </row>
        <row r="17">
          <cell r="A17">
            <v>45307</v>
          </cell>
          <cell r="D17">
            <v>257</v>
          </cell>
          <cell r="E17">
            <v>175</v>
          </cell>
          <cell r="F17">
            <v>94</v>
          </cell>
        </row>
        <row r="18">
          <cell r="A18">
            <v>45308</v>
          </cell>
          <cell r="D18">
            <v>219</v>
          </cell>
          <cell r="E18">
            <v>189</v>
          </cell>
          <cell r="F18">
            <v>128</v>
          </cell>
        </row>
        <row r="19">
          <cell r="A19">
            <v>45309</v>
          </cell>
          <cell r="D19">
            <v>160</v>
          </cell>
          <cell r="E19">
            <v>299</v>
          </cell>
          <cell r="F19">
            <v>94</v>
          </cell>
        </row>
        <row r="20">
          <cell r="A20">
            <v>45310</v>
          </cell>
          <cell r="D20">
            <v>234</v>
          </cell>
          <cell r="E20">
            <v>231</v>
          </cell>
          <cell r="F20">
            <v>108</v>
          </cell>
        </row>
        <row r="21">
          <cell r="A21">
            <v>45311</v>
          </cell>
          <cell r="D21">
            <v>257</v>
          </cell>
          <cell r="E21">
            <v>313</v>
          </cell>
          <cell r="F21">
            <v>29</v>
          </cell>
        </row>
        <row r="22">
          <cell r="A22">
            <v>45312</v>
          </cell>
          <cell r="D22">
            <v>218</v>
          </cell>
          <cell r="E22">
            <v>314</v>
          </cell>
          <cell r="F22">
            <v>93</v>
          </cell>
        </row>
        <row r="23">
          <cell r="A23">
            <v>45313</v>
          </cell>
          <cell r="D23">
            <v>231</v>
          </cell>
          <cell r="E23">
            <v>343</v>
          </cell>
          <cell r="F23">
            <v>70</v>
          </cell>
        </row>
        <row r="24">
          <cell r="A24">
            <v>45314</v>
          </cell>
          <cell r="D24">
            <v>269</v>
          </cell>
          <cell r="E24">
            <v>330</v>
          </cell>
          <cell r="F24">
            <v>59</v>
          </cell>
        </row>
        <row r="25">
          <cell r="A25">
            <v>45315</v>
          </cell>
          <cell r="D25">
            <v>186</v>
          </cell>
          <cell r="E25">
            <v>401</v>
          </cell>
          <cell r="F25">
            <v>79</v>
          </cell>
        </row>
        <row r="26">
          <cell r="A26">
            <v>45316</v>
          </cell>
          <cell r="D26">
            <v>187</v>
          </cell>
          <cell r="E26">
            <v>388</v>
          </cell>
          <cell r="F26">
            <v>93</v>
          </cell>
        </row>
        <row r="27">
          <cell r="A27">
            <v>45317</v>
          </cell>
          <cell r="D27">
            <v>139</v>
          </cell>
          <cell r="E27">
            <v>487</v>
          </cell>
          <cell r="F27">
            <v>39</v>
          </cell>
        </row>
        <row r="28">
          <cell r="A28">
            <v>45318</v>
          </cell>
          <cell r="D28">
            <v>150</v>
          </cell>
          <cell r="E28">
            <v>419</v>
          </cell>
          <cell r="F28">
            <v>85</v>
          </cell>
        </row>
        <row r="29">
          <cell r="A29">
            <v>45319</v>
          </cell>
          <cell r="D29">
            <v>150</v>
          </cell>
          <cell r="E29">
            <v>360</v>
          </cell>
          <cell r="F29">
            <v>119</v>
          </cell>
        </row>
        <row r="30">
          <cell r="A30">
            <v>45320</v>
          </cell>
          <cell r="D30">
            <v>242</v>
          </cell>
          <cell r="E30">
            <v>315</v>
          </cell>
          <cell r="F30">
            <v>48</v>
          </cell>
        </row>
        <row r="31">
          <cell r="A31">
            <v>45321</v>
          </cell>
          <cell r="D31">
            <v>263</v>
          </cell>
          <cell r="E31">
            <v>224</v>
          </cell>
          <cell r="F31">
            <v>99</v>
          </cell>
        </row>
        <row r="32">
          <cell r="A32">
            <v>45322</v>
          </cell>
          <cell r="D32">
            <v>306</v>
          </cell>
          <cell r="E32">
            <v>128</v>
          </cell>
          <cell r="F32">
            <v>144</v>
          </cell>
        </row>
        <row r="33">
          <cell r="A33">
            <v>45323</v>
          </cell>
          <cell r="D33">
            <v>236</v>
          </cell>
          <cell r="E33">
            <v>307</v>
          </cell>
          <cell r="F33">
            <v>34</v>
          </cell>
        </row>
        <row r="34">
          <cell r="A34">
            <v>45324</v>
          </cell>
          <cell r="D34">
            <v>284</v>
          </cell>
          <cell r="E34">
            <v>262</v>
          </cell>
          <cell r="F34">
            <v>34</v>
          </cell>
        </row>
        <row r="35">
          <cell r="A35">
            <v>45325</v>
          </cell>
          <cell r="D35">
            <v>176</v>
          </cell>
          <cell r="E35">
            <v>265</v>
          </cell>
          <cell r="F35">
            <v>146</v>
          </cell>
        </row>
        <row r="36">
          <cell r="A36">
            <v>45326</v>
          </cell>
          <cell r="D36">
            <v>313</v>
          </cell>
          <cell r="E36">
            <v>187</v>
          </cell>
          <cell r="F36">
            <v>102</v>
          </cell>
        </row>
        <row r="37">
          <cell r="A37">
            <v>45327</v>
          </cell>
          <cell r="D37">
            <v>135</v>
          </cell>
          <cell r="E37">
            <v>378</v>
          </cell>
          <cell r="F37">
            <v>105</v>
          </cell>
        </row>
        <row r="38">
          <cell r="A38">
            <v>45328</v>
          </cell>
          <cell r="D38">
            <v>250</v>
          </cell>
          <cell r="E38">
            <v>316</v>
          </cell>
          <cell r="F38">
            <v>77</v>
          </cell>
        </row>
        <row r="39">
          <cell r="A39">
            <v>45329</v>
          </cell>
          <cell r="D39">
            <v>328</v>
          </cell>
          <cell r="E39">
            <v>243</v>
          </cell>
          <cell r="F39">
            <v>100</v>
          </cell>
        </row>
        <row r="40">
          <cell r="A40">
            <v>45330</v>
          </cell>
          <cell r="D40">
            <v>174</v>
          </cell>
          <cell r="E40">
            <v>370</v>
          </cell>
          <cell r="F40">
            <v>153</v>
          </cell>
        </row>
        <row r="41">
          <cell r="A41">
            <v>45331</v>
          </cell>
          <cell r="D41">
            <v>372</v>
          </cell>
          <cell r="E41">
            <v>194</v>
          </cell>
          <cell r="F41">
            <v>150</v>
          </cell>
        </row>
        <row r="42">
          <cell r="A42">
            <v>45332</v>
          </cell>
          <cell r="D42">
            <v>161</v>
          </cell>
          <cell r="E42">
            <v>485</v>
          </cell>
          <cell r="F42">
            <v>88</v>
          </cell>
        </row>
        <row r="43">
          <cell r="A43">
            <v>45333</v>
          </cell>
          <cell r="D43">
            <v>283</v>
          </cell>
          <cell r="E43">
            <v>419</v>
          </cell>
          <cell r="F43">
            <v>44</v>
          </cell>
        </row>
        <row r="44">
          <cell r="A44">
            <v>45334</v>
          </cell>
          <cell r="D44">
            <v>315</v>
          </cell>
          <cell r="E44">
            <v>317</v>
          </cell>
          <cell r="F44">
            <v>120</v>
          </cell>
        </row>
        <row r="45">
          <cell r="A45">
            <v>45335</v>
          </cell>
          <cell r="D45">
            <v>348</v>
          </cell>
          <cell r="E45">
            <v>228</v>
          </cell>
          <cell r="F45">
            <v>181</v>
          </cell>
        </row>
        <row r="46">
          <cell r="A46">
            <v>45336</v>
          </cell>
          <cell r="D46">
            <v>355</v>
          </cell>
          <cell r="E46">
            <v>356</v>
          </cell>
          <cell r="F46">
            <v>45</v>
          </cell>
        </row>
        <row r="47">
          <cell r="A47">
            <v>45337</v>
          </cell>
          <cell r="D47">
            <v>328</v>
          </cell>
          <cell r="E47">
            <v>381</v>
          </cell>
          <cell r="F47">
            <v>37</v>
          </cell>
        </row>
        <row r="48">
          <cell r="A48">
            <v>45338</v>
          </cell>
          <cell r="D48">
            <v>144</v>
          </cell>
          <cell r="E48">
            <v>407</v>
          </cell>
          <cell r="F48">
            <v>173</v>
          </cell>
        </row>
        <row r="49">
          <cell r="A49">
            <v>45339</v>
          </cell>
          <cell r="D49">
            <v>161</v>
          </cell>
          <cell r="E49">
            <v>415</v>
          </cell>
          <cell r="F49">
            <v>126</v>
          </cell>
        </row>
        <row r="50">
          <cell r="A50">
            <v>45340</v>
          </cell>
          <cell r="D50">
            <v>311</v>
          </cell>
          <cell r="E50">
            <v>259</v>
          </cell>
          <cell r="F50">
            <v>108</v>
          </cell>
        </row>
        <row r="51">
          <cell r="A51">
            <v>45341</v>
          </cell>
          <cell r="D51">
            <v>241</v>
          </cell>
          <cell r="E51">
            <v>350</v>
          </cell>
          <cell r="F51">
            <v>80</v>
          </cell>
        </row>
        <row r="52">
          <cell r="A52">
            <v>45342</v>
          </cell>
          <cell r="D52">
            <v>200</v>
          </cell>
          <cell r="E52">
            <v>389</v>
          </cell>
          <cell r="F52">
            <v>80</v>
          </cell>
        </row>
        <row r="53">
          <cell r="A53">
            <v>45343</v>
          </cell>
          <cell r="D53">
            <v>344</v>
          </cell>
          <cell r="E53">
            <v>184</v>
          </cell>
          <cell r="F53">
            <v>148</v>
          </cell>
        </row>
        <row r="54">
          <cell r="A54">
            <v>45344</v>
          </cell>
          <cell r="D54">
            <v>339</v>
          </cell>
          <cell r="E54">
            <v>229</v>
          </cell>
          <cell r="F54">
            <v>124</v>
          </cell>
        </row>
        <row r="55">
          <cell r="A55">
            <v>45345</v>
          </cell>
          <cell r="D55">
            <v>218</v>
          </cell>
          <cell r="E55">
            <v>347</v>
          </cell>
          <cell r="F55">
            <v>141</v>
          </cell>
        </row>
        <row r="56">
          <cell r="A56">
            <v>45346</v>
          </cell>
          <cell r="D56">
            <v>163</v>
          </cell>
          <cell r="E56">
            <v>506</v>
          </cell>
          <cell r="F56">
            <v>42</v>
          </cell>
        </row>
        <row r="57">
          <cell r="A57">
            <v>45347</v>
          </cell>
          <cell r="D57">
            <v>162</v>
          </cell>
          <cell r="E57">
            <v>412</v>
          </cell>
          <cell r="F57">
            <v>134</v>
          </cell>
        </row>
        <row r="58">
          <cell r="A58">
            <v>45348</v>
          </cell>
          <cell r="D58">
            <v>160</v>
          </cell>
          <cell r="E58">
            <v>477</v>
          </cell>
          <cell r="F58">
            <v>62</v>
          </cell>
        </row>
        <row r="59">
          <cell r="A59">
            <v>45349</v>
          </cell>
          <cell r="D59">
            <v>164</v>
          </cell>
          <cell r="E59">
            <v>480</v>
          </cell>
          <cell r="F59">
            <v>41</v>
          </cell>
        </row>
        <row r="60">
          <cell r="A60">
            <v>45350</v>
          </cell>
          <cell r="D60">
            <v>244</v>
          </cell>
          <cell r="E60">
            <v>272</v>
          </cell>
          <cell r="F60">
            <v>145</v>
          </cell>
        </row>
        <row r="61">
          <cell r="A61">
            <v>45351</v>
          </cell>
          <cell r="D61">
            <v>152</v>
          </cell>
          <cell r="E61">
            <v>371</v>
          </cell>
          <cell r="F61">
            <v>114</v>
          </cell>
        </row>
        <row r="62">
          <cell r="A62">
            <v>45352</v>
          </cell>
          <cell r="D62">
            <v>189</v>
          </cell>
          <cell r="E62">
            <v>368</v>
          </cell>
          <cell r="F62">
            <v>55</v>
          </cell>
        </row>
        <row r="63">
          <cell r="A63">
            <v>45353</v>
          </cell>
          <cell r="D63">
            <v>144</v>
          </cell>
          <cell r="E63">
            <v>409</v>
          </cell>
          <cell r="F63">
            <v>48</v>
          </cell>
        </row>
        <row r="64">
          <cell r="A64">
            <v>45354</v>
          </cell>
          <cell r="D64">
            <v>244</v>
          </cell>
          <cell r="E64">
            <v>246</v>
          </cell>
          <cell r="F64">
            <v>107</v>
          </cell>
        </row>
        <row r="65">
          <cell r="A65">
            <v>45355</v>
          </cell>
          <cell r="D65">
            <v>137</v>
          </cell>
          <cell r="E65">
            <v>364</v>
          </cell>
          <cell r="F65">
            <v>95</v>
          </cell>
        </row>
        <row r="66">
          <cell r="A66">
            <v>45356</v>
          </cell>
          <cell r="D66">
            <v>312</v>
          </cell>
          <cell r="E66">
            <v>151</v>
          </cell>
          <cell r="F66">
            <v>138</v>
          </cell>
        </row>
        <row r="67">
          <cell r="A67">
            <v>45357</v>
          </cell>
          <cell r="D67">
            <v>231</v>
          </cell>
          <cell r="E67">
            <v>232</v>
          </cell>
          <cell r="F67">
            <v>145</v>
          </cell>
        </row>
        <row r="68">
          <cell r="A68">
            <v>45358</v>
          </cell>
          <cell r="D68">
            <v>142</v>
          </cell>
          <cell r="E68">
            <v>409</v>
          </cell>
          <cell r="F68">
            <v>68</v>
          </cell>
        </row>
        <row r="69">
          <cell r="A69">
            <v>45359</v>
          </cell>
          <cell r="D69">
            <v>278</v>
          </cell>
          <cell r="E69">
            <v>280</v>
          </cell>
          <cell r="F69">
            <v>75</v>
          </cell>
        </row>
        <row r="70">
          <cell r="A70">
            <v>45360</v>
          </cell>
          <cell r="D70">
            <v>215</v>
          </cell>
          <cell r="E70">
            <v>335</v>
          </cell>
          <cell r="F70">
            <v>104</v>
          </cell>
        </row>
        <row r="71">
          <cell r="A71">
            <v>45361</v>
          </cell>
          <cell r="D71">
            <v>148</v>
          </cell>
          <cell r="E71">
            <v>481</v>
          </cell>
          <cell r="F71">
            <v>47</v>
          </cell>
        </row>
        <row r="72">
          <cell r="A72">
            <v>45362</v>
          </cell>
          <cell r="D72">
            <v>182</v>
          </cell>
          <cell r="E72">
            <v>381</v>
          </cell>
          <cell r="F72">
            <v>140</v>
          </cell>
        </row>
        <row r="73">
          <cell r="A73">
            <v>45363</v>
          </cell>
          <cell r="D73">
            <v>379</v>
          </cell>
          <cell r="E73">
            <v>242</v>
          </cell>
          <cell r="F73">
            <v>109</v>
          </cell>
        </row>
        <row r="74">
          <cell r="A74">
            <v>45364</v>
          </cell>
          <cell r="D74">
            <v>256</v>
          </cell>
          <cell r="E74">
            <v>363</v>
          </cell>
          <cell r="F74">
            <v>135</v>
          </cell>
        </row>
        <row r="75">
          <cell r="A75">
            <v>45365</v>
          </cell>
          <cell r="D75">
            <v>395</v>
          </cell>
          <cell r="E75">
            <v>241</v>
          </cell>
          <cell r="F75">
            <v>139</v>
          </cell>
        </row>
        <row r="76">
          <cell r="A76">
            <v>45366</v>
          </cell>
          <cell r="D76">
            <v>174</v>
          </cell>
          <cell r="E76">
            <v>470</v>
          </cell>
          <cell r="F76">
            <v>151</v>
          </cell>
        </row>
        <row r="77">
          <cell r="A77">
            <v>45367</v>
          </cell>
          <cell r="D77">
            <v>273</v>
          </cell>
          <cell r="E77">
            <v>476</v>
          </cell>
          <cell r="F77">
            <v>56</v>
          </cell>
        </row>
        <row r="78">
          <cell r="A78">
            <v>45368</v>
          </cell>
          <cell r="D78">
            <v>285</v>
          </cell>
          <cell r="E78">
            <v>376</v>
          </cell>
          <cell r="F78">
            <v>155</v>
          </cell>
        </row>
        <row r="79">
          <cell r="A79">
            <v>45369</v>
          </cell>
          <cell r="D79">
            <v>352</v>
          </cell>
          <cell r="E79">
            <v>361</v>
          </cell>
          <cell r="F79">
            <v>106</v>
          </cell>
        </row>
        <row r="80">
          <cell r="A80">
            <v>45370</v>
          </cell>
          <cell r="D80">
            <v>419</v>
          </cell>
          <cell r="E80">
            <v>321</v>
          </cell>
          <cell r="F80">
            <v>82</v>
          </cell>
        </row>
        <row r="81">
          <cell r="A81">
            <v>45371</v>
          </cell>
          <cell r="D81">
            <v>188</v>
          </cell>
          <cell r="E81">
            <v>452</v>
          </cell>
          <cell r="F81">
            <v>180</v>
          </cell>
        </row>
        <row r="82">
          <cell r="A82">
            <v>45372</v>
          </cell>
          <cell r="D82">
            <v>414</v>
          </cell>
          <cell r="E82">
            <v>204</v>
          </cell>
          <cell r="F82">
            <v>194</v>
          </cell>
        </row>
        <row r="83">
          <cell r="A83">
            <v>45373</v>
          </cell>
          <cell r="D83">
            <v>198</v>
          </cell>
          <cell r="E83">
            <v>517</v>
          </cell>
          <cell r="F83">
            <v>79</v>
          </cell>
        </row>
        <row r="84">
          <cell r="A84">
            <v>45374</v>
          </cell>
          <cell r="D84">
            <v>192</v>
          </cell>
          <cell r="E84">
            <v>392</v>
          </cell>
          <cell r="F84">
            <v>184</v>
          </cell>
        </row>
        <row r="85">
          <cell r="A85">
            <v>45375</v>
          </cell>
          <cell r="D85">
            <v>395</v>
          </cell>
          <cell r="E85">
            <v>315</v>
          </cell>
          <cell r="F85">
            <v>37</v>
          </cell>
        </row>
        <row r="86">
          <cell r="A86">
            <v>45376</v>
          </cell>
          <cell r="D86">
            <v>261</v>
          </cell>
          <cell r="E86">
            <v>334</v>
          </cell>
          <cell r="F86">
            <v>130</v>
          </cell>
        </row>
        <row r="87">
          <cell r="A87">
            <v>45377</v>
          </cell>
          <cell r="D87">
            <v>171</v>
          </cell>
          <cell r="E87">
            <v>464</v>
          </cell>
          <cell r="F87">
            <v>78</v>
          </cell>
        </row>
        <row r="88">
          <cell r="A88">
            <v>45378</v>
          </cell>
          <cell r="D88">
            <v>227</v>
          </cell>
          <cell r="E88">
            <v>327</v>
          </cell>
          <cell r="F88">
            <v>156</v>
          </cell>
        </row>
        <row r="89">
          <cell r="A89">
            <v>45379</v>
          </cell>
          <cell r="D89">
            <v>163</v>
          </cell>
          <cell r="E89">
            <v>498</v>
          </cell>
          <cell r="F89">
            <v>49</v>
          </cell>
        </row>
        <row r="90">
          <cell r="A90">
            <v>45380</v>
          </cell>
          <cell r="D90">
            <v>343</v>
          </cell>
          <cell r="E90">
            <v>252</v>
          </cell>
          <cell r="F90">
            <v>121</v>
          </cell>
        </row>
        <row r="91">
          <cell r="A91">
            <v>45381</v>
          </cell>
          <cell r="D91">
            <v>203</v>
          </cell>
          <cell r="E91">
            <v>415</v>
          </cell>
          <cell r="F91">
            <v>108</v>
          </cell>
        </row>
        <row r="92">
          <cell r="A92">
            <v>45382</v>
          </cell>
          <cell r="D92">
            <v>347</v>
          </cell>
          <cell r="E92">
            <v>348</v>
          </cell>
          <cell r="F92">
            <v>44</v>
          </cell>
        </row>
        <row r="93">
          <cell r="A93">
            <v>45383</v>
          </cell>
          <cell r="D93">
            <v>168</v>
          </cell>
          <cell r="E93">
            <v>413</v>
          </cell>
          <cell r="F93">
            <v>183</v>
          </cell>
        </row>
        <row r="94">
          <cell r="A94">
            <v>45384</v>
          </cell>
          <cell r="D94">
            <v>410</v>
          </cell>
          <cell r="E94">
            <v>254</v>
          </cell>
          <cell r="F94">
            <v>126</v>
          </cell>
        </row>
        <row r="95">
          <cell r="A95">
            <v>45385</v>
          </cell>
          <cell r="D95">
            <v>202</v>
          </cell>
          <cell r="E95">
            <v>504</v>
          </cell>
          <cell r="F95">
            <v>105</v>
          </cell>
        </row>
        <row r="96">
          <cell r="A96">
            <v>45386</v>
          </cell>
          <cell r="D96">
            <v>311</v>
          </cell>
          <cell r="E96">
            <v>405</v>
          </cell>
          <cell r="F96">
            <v>126</v>
          </cell>
        </row>
        <row r="97">
          <cell r="A97">
            <v>45387</v>
          </cell>
          <cell r="D97">
            <v>241</v>
          </cell>
          <cell r="E97">
            <v>415</v>
          </cell>
          <cell r="F97">
            <v>207</v>
          </cell>
        </row>
        <row r="98">
          <cell r="A98">
            <v>45388</v>
          </cell>
          <cell r="D98">
            <v>219</v>
          </cell>
          <cell r="E98">
            <v>501</v>
          </cell>
          <cell r="F98">
            <v>158</v>
          </cell>
        </row>
        <row r="99">
          <cell r="A99">
            <v>45389</v>
          </cell>
          <cell r="D99">
            <v>336</v>
          </cell>
          <cell r="E99">
            <v>382</v>
          </cell>
          <cell r="F99">
            <v>168</v>
          </cell>
        </row>
        <row r="100">
          <cell r="A100">
            <v>45390</v>
          </cell>
          <cell r="D100">
            <v>463</v>
          </cell>
          <cell r="E100">
            <v>260</v>
          </cell>
          <cell r="F100">
            <v>169</v>
          </cell>
        </row>
        <row r="101">
          <cell r="A101">
            <v>45391</v>
          </cell>
          <cell r="D101">
            <v>178</v>
          </cell>
          <cell r="E101">
            <v>546</v>
          </cell>
          <cell r="F101">
            <v>169</v>
          </cell>
        </row>
        <row r="102">
          <cell r="A102">
            <v>45392</v>
          </cell>
          <cell r="D102">
            <v>454</v>
          </cell>
          <cell r="E102">
            <v>233</v>
          </cell>
          <cell r="F102">
            <v>205</v>
          </cell>
        </row>
        <row r="103">
          <cell r="A103">
            <v>45393</v>
          </cell>
          <cell r="D103">
            <v>220</v>
          </cell>
          <cell r="E103">
            <v>503</v>
          </cell>
          <cell r="F103">
            <v>158</v>
          </cell>
        </row>
        <row r="104">
          <cell r="A104">
            <v>45394</v>
          </cell>
          <cell r="D104">
            <v>431</v>
          </cell>
          <cell r="E104">
            <v>338</v>
          </cell>
          <cell r="F104">
            <v>94</v>
          </cell>
        </row>
        <row r="105">
          <cell r="A105">
            <v>45395</v>
          </cell>
          <cell r="D105">
            <v>343</v>
          </cell>
          <cell r="E105">
            <v>402</v>
          </cell>
          <cell r="F105">
            <v>92</v>
          </cell>
        </row>
        <row r="106">
          <cell r="A106">
            <v>45396</v>
          </cell>
          <cell r="D106">
            <v>382</v>
          </cell>
          <cell r="E106">
            <v>318</v>
          </cell>
          <cell r="F106">
            <v>113</v>
          </cell>
        </row>
        <row r="107">
          <cell r="A107">
            <v>45397</v>
          </cell>
          <cell r="D107">
            <v>339</v>
          </cell>
          <cell r="E107">
            <v>333</v>
          </cell>
          <cell r="F107">
            <v>118</v>
          </cell>
        </row>
        <row r="108">
          <cell r="A108">
            <v>45398</v>
          </cell>
          <cell r="D108">
            <v>264</v>
          </cell>
          <cell r="E108">
            <v>422</v>
          </cell>
          <cell r="F108">
            <v>93</v>
          </cell>
        </row>
        <row r="109">
          <cell r="A109">
            <v>45399</v>
          </cell>
          <cell r="D109">
            <v>162</v>
          </cell>
          <cell r="E109">
            <v>420</v>
          </cell>
          <cell r="F109">
            <v>193</v>
          </cell>
        </row>
        <row r="110">
          <cell r="A110">
            <v>45400</v>
          </cell>
          <cell r="D110">
            <v>186</v>
          </cell>
          <cell r="E110">
            <v>490</v>
          </cell>
          <cell r="F110">
            <v>100</v>
          </cell>
        </row>
        <row r="111">
          <cell r="A111">
            <v>45401</v>
          </cell>
          <cell r="D111">
            <v>335</v>
          </cell>
          <cell r="E111">
            <v>392</v>
          </cell>
          <cell r="F111">
            <v>54</v>
          </cell>
        </row>
        <row r="112">
          <cell r="A112">
            <v>45402</v>
          </cell>
          <cell r="D112">
            <v>299</v>
          </cell>
          <cell r="E112">
            <v>324</v>
          </cell>
          <cell r="F112">
            <v>165</v>
          </cell>
        </row>
        <row r="113">
          <cell r="A113">
            <v>45403</v>
          </cell>
          <cell r="D113">
            <v>408</v>
          </cell>
          <cell r="E113">
            <v>216</v>
          </cell>
          <cell r="F113">
            <v>176</v>
          </cell>
        </row>
        <row r="114">
          <cell r="A114">
            <v>45404</v>
          </cell>
          <cell r="D114">
            <v>366</v>
          </cell>
          <cell r="E114">
            <v>286</v>
          </cell>
          <cell r="F114">
            <v>163</v>
          </cell>
        </row>
        <row r="115">
          <cell r="A115">
            <v>45405</v>
          </cell>
          <cell r="D115">
            <v>249</v>
          </cell>
          <cell r="E115">
            <v>401</v>
          </cell>
          <cell r="F115">
            <v>183</v>
          </cell>
        </row>
        <row r="116">
          <cell r="A116">
            <v>45406</v>
          </cell>
          <cell r="D116">
            <v>421</v>
          </cell>
          <cell r="E116">
            <v>259</v>
          </cell>
          <cell r="F116">
            <v>180</v>
          </cell>
        </row>
        <row r="117">
          <cell r="A117">
            <v>45407</v>
          </cell>
          <cell r="D117">
            <v>256</v>
          </cell>
          <cell r="E117">
            <v>542</v>
          </cell>
          <cell r="F117">
            <v>88</v>
          </cell>
        </row>
        <row r="118">
          <cell r="A118">
            <v>45408</v>
          </cell>
          <cell r="D118">
            <v>355</v>
          </cell>
          <cell r="E118">
            <v>512</v>
          </cell>
          <cell r="F118">
            <v>45</v>
          </cell>
        </row>
        <row r="119">
          <cell r="A119">
            <v>45409</v>
          </cell>
          <cell r="D119">
            <v>486</v>
          </cell>
          <cell r="E119">
            <v>376</v>
          </cell>
          <cell r="F119">
            <v>74</v>
          </cell>
        </row>
        <row r="120">
          <cell r="A120">
            <v>45410</v>
          </cell>
          <cell r="D120">
            <v>488</v>
          </cell>
          <cell r="E120">
            <v>365</v>
          </cell>
          <cell r="F120">
            <v>105</v>
          </cell>
        </row>
        <row r="121">
          <cell r="A121">
            <v>45411</v>
          </cell>
          <cell r="D121">
            <v>322</v>
          </cell>
          <cell r="E121">
            <v>587</v>
          </cell>
          <cell r="F121">
            <v>68</v>
          </cell>
        </row>
        <row r="122">
          <cell r="A122">
            <v>45412</v>
          </cell>
          <cell r="D122">
            <v>523</v>
          </cell>
          <cell r="E122">
            <v>405</v>
          </cell>
          <cell r="F122">
            <v>59</v>
          </cell>
        </row>
        <row r="123">
          <cell r="A123">
            <v>45413</v>
          </cell>
          <cell r="D123">
            <v>477</v>
          </cell>
          <cell r="E123">
            <v>269</v>
          </cell>
          <cell r="F123">
            <v>248</v>
          </cell>
        </row>
        <row r="124">
          <cell r="A124">
            <v>45414</v>
          </cell>
          <cell r="D124">
            <v>249</v>
          </cell>
          <cell r="E124">
            <v>511</v>
          </cell>
          <cell r="F124">
            <v>239</v>
          </cell>
        </row>
        <row r="125">
          <cell r="A125">
            <v>45415</v>
          </cell>
          <cell r="D125">
            <v>420</v>
          </cell>
          <cell r="E125">
            <v>500</v>
          </cell>
          <cell r="F125">
            <v>80</v>
          </cell>
        </row>
        <row r="126">
          <cell r="A126">
            <v>45416</v>
          </cell>
          <cell r="D126">
            <v>439</v>
          </cell>
          <cell r="E126">
            <v>441</v>
          </cell>
          <cell r="F126">
            <v>119</v>
          </cell>
        </row>
        <row r="127">
          <cell r="A127">
            <v>45417</v>
          </cell>
          <cell r="D127">
            <v>503</v>
          </cell>
          <cell r="E127">
            <v>376</v>
          </cell>
          <cell r="F127">
            <v>108</v>
          </cell>
        </row>
        <row r="128">
          <cell r="A128">
            <v>45418</v>
          </cell>
          <cell r="D128">
            <v>446</v>
          </cell>
          <cell r="E128">
            <v>409</v>
          </cell>
          <cell r="F128">
            <v>116</v>
          </cell>
        </row>
        <row r="129">
          <cell r="A129">
            <v>45419</v>
          </cell>
          <cell r="D129">
            <v>340</v>
          </cell>
          <cell r="E129">
            <v>408</v>
          </cell>
          <cell r="F129">
            <v>198</v>
          </cell>
        </row>
        <row r="130">
          <cell r="A130">
            <v>45420</v>
          </cell>
          <cell r="D130">
            <v>276</v>
          </cell>
          <cell r="E130">
            <v>571</v>
          </cell>
          <cell r="F130">
            <v>73</v>
          </cell>
        </row>
        <row r="131">
          <cell r="A131">
            <v>45421</v>
          </cell>
          <cell r="D131">
            <v>333</v>
          </cell>
          <cell r="E131">
            <v>423</v>
          </cell>
          <cell r="F131">
            <v>144</v>
          </cell>
        </row>
        <row r="132">
          <cell r="A132">
            <v>45422</v>
          </cell>
          <cell r="D132">
            <v>336</v>
          </cell>
          <cell r="E132">
            <v>426</v>
          </cell>
          <cell r="F132">
            <v>124</v>
          </cell>
        </row>
        <row r="133">
          <cell r="A133">
            <v>45423</v>
          </cell>
          <cell r="D133">
            <v>317</v>
          </cell>
          <cell r="E133">
            <v>372</v>
          </cell>
          <cell r="F133">
            <v>194</v>
          </cell>
        </row>
        <row r="134">
          <cell r="A134">
            <v>45424</v>
          </cell>
          <cell r="D134">
            <v>379</v>
          </cell>
          <cell r="E134">
            <v>283</v>
          </cell>
          <cell r="F134">
            <v>220</v>
          </cell>
        </row>
        <row r="135">
          <cell r="A135">
            <v>45425</v>
          </cell>
          <cell r="D135">
            <v>283</v>
          </cell>
          <cell r="E135">
            <v>533</v>
          </cell>
          <cell r="F135">
            <v>70</v>
          </cell>
        </row>
        <row r="136">
          <cell r="A136">
            <v>45426</v>
          </cell>
          <cell r="D136">
            <v>196</v>
          </cell>
          <cell r="E136">
            <v>537</v>
          </cell>
          <cell r="F136">
            <v>160</v>
          </cell>
        </row>
        <row r="137">
          <cell r="A137">
            <v>45427</v>
          </cell>
          <cell r="D137">
            <v>261</v>
          </cell>
          <cell r="E137">
            <v>534</v>
          </cell>
          <cell r="F137">
            <v>108</v>
          </cell>
        </row>
        <row r="138">
          <cell r="A138">
            <v>45428</v>
          </cell>
          <cell r="D138">
            <v>458</v>
          </cell>
          <cell r="E138">
            <v>331</v>
          </cell>
          <cell r="F138">
            <v>128</v>
          </cell>
        </row>
        <row r="139">
          <cell r="A139">
            <v>45429</v>
          </cell>
          <cell r="D139">
            <v>309</v>
          </cell>
          <cell r="E139">
            <v>413</v>
          </cell>
          <cell r="F139">
            <v>215</v>
          </cell>
        </row>
        <row r="140">
          <cell r="A140">
            <v>45430</v>
          </cell>
          <cell r="D140">
            <v>191</v>
          </cell>
          <cell r="E140">
            <v>575</v>
          </cell>
          <cell r="F140">
            <v>191</v>
          </cell>
        </row>
        <row r="141">
          <cell r="A141">
            <v>45431</v>
          </cell>
          <cell r="D141">
            <v>314</v>
          </cell>
          <cell r="E141">
            <v>600</v>
          </cell>
          <cell r="F141">
            <v>68</v>
          </cell>
        </row>
        <row r="142">
          <cell r="A142">
            <v>45432</v>
          </cell>
          <cell r="D142">
            <v>281</v>
          </cell>
          <cell r="E142">
            <v>485</v>
          </cell>
          <cell r="F142">
            <v>241</v>
          </cell>
        </row>
        <row r="143">
          <cell r="A143">
            <v>45433</v>
          </cell>
          <cell r="D143">
            <v>361</v>
          </cell>
          <cell r="E143">
            <v>537</v>
          </cell>
          <cell r="F143">
            <v>134</v>
          </cell>
        </row>
        <row r="144">
          <cell r="A144">
            <v>45434</v>
          </cell>
          <cell r="D144">
            <v>476</v>
          </cell>
          <cell r="E144">
            <v>318</v>
          </cell>
          <cell r="F144">
            <v>264</v>
          </cell>
        </row>
        <row r="145">
          <cell r="A145">
            <v>45435</v>
          </cell>
          <cell r="D145">
            <v>518</v>
          </cell>
          <cell r="E145">
            <v>411</v>
          </cell>
          <cell r="F145">
            <v>151</v>
          </cell>
        </row>
        <row r="146">
          <cell r="A146">
            <v>45436</v>
          </cell>
          <cell r="D146">
            <v>275</v>
          </cell>
          <cell r="E146">
            <v>661</v>
          </cell>
          <cell r="F146">
            <v>165</v>
          </cell>
        </row>
        <row r="147">
          <cell r="A147">
            <v>45437</v>
          </cell>
          <cell r="D147">
            <v>579</v>
          </cell>
          <cell r="E147">
            <v>369</v>
          </cell>
          <cell r="F147">
            <v>167</v>
          </cell>
        </row>
        <row r="148">
          <cell r="A148">
            <v>45438</v>
          </cell>
          <cell r="D148">
            <v>439</v>
          </cell>
          <cell r="E148">
            <v>621</v>
          </cell>
          <cell r="F148">
            <v>67</v>
          </cell>
        </row>
        <row r="149">
          <cell r="A149">
            <v>45439</v>
          </cell>
          <cell r="D149">
            <v>351</v>
          </cell>
          <cell r="E149">
            <v>545</v>
          </cell>
          <cell r="F149">
            <v>238</v>
          </cell>
        </row>
        <row r="150">
          <cell r="A150">
            <v>45440</v>
          </cell>
          <cell r="D150">
            <v>295</v>
          </cell>
          <cell r="E150">
            <v>696</v>
          </cell>
          <cell r="F150">
            <v>147</v>
          </cell>
        </row>
        <row r="151">
          <cell r="A151">
            <v>45441</v>
          </cell>
          <cell r="D151">
            <v>250</v>
          </cell>
          <cell r="E151">
            <v>628</v>
          </cell>
          <cell r="F151">
            <v>261</v>
          </cell>
        </row>
        <row r="152">
          <cell r="A152">
            <v>45442</v>
          </cell>
          <cell r="D152">
            <v>307</v>
          </cell>
          <cell r="E152">
            <v>696</v>
          </cell>
          <cell r="F152">
            <v>136</v>
          </cell>
        </row>
        <row r="153">
          <cell r="A153">
            <v>45443</v>
          </cell>
          <cell r="D153">
            <v>294</v>
          </cell>
          <cell r="E153">
            <v>679</v>
          </cell>
          <cell r="F153">
            <v>158</v>
          </cell>
        </row>
        <row r="154">
          <cell r="A154">
            <v>45444</v>
          </cell>
          <cell r="D154">
            <v>569</v>
          </cell>
          <cell r="E154">
            <v>314</v>
          </cell>
          <cell r="F154">
            <v>234</v>
          </cell>
        </row>
        <row r="155">
          <cell r="A155">
            <v>45445</v>
          </cell>
          <cell r="D155">
            <v>327</v>
          </cell>
          <cell r="E155">
            <v>635</v>
          </cell>
          <cell r="F155">
            <v>131</v>
          </cell>
        </row>
        <row r="156">
          <cell r="A156">
            <v>45446</v>
          </cell>
          <cell r="D156">
            <v>255</v>
          </cell>
          <cell r="E156">
            <v>575</v>
          </cell>
          <cell r="F156">
            <v>233</v>
          </cell>
        </row>
        <row r="157">
          <cell r="A157">
            <v>45447</v>
          </cell>
          <cell r="D157">
            <v>292</v>
          </cell>
          <cell r="E157">
            <v>555</v>
          </cell>
          <cell r="F157">
            <v>198</v>
          </cell>
        </row>
        <row r="158">
          <cell r="A158">
            <v>45448</v>
          </cell>
          <cell r="D158">
            <v>227</v>
          </cell>
          <cell r="E158">
            <v>674</v>
          </cell>
          <cell r="F158">
            <v>134</v>
          </cell>
        </row>
        <row r="159">
          <cell r="A159">
            <v>45449</v>
          </cell>
          <cell r="D159">
            <v>257</v>
          </cell>
          <cell r="E159">
            <v>661</v>
          </cell>
          <cell r="F159">
            <v>113</v>
          </cell>
        </row>
        <row r="160">
          <cell r="A160">
            <v>45450</v>
          </cell>
          <cell r="D160">
            <v>466</v>
          </cell>
          <cell r="E160">
            <v>343</v>
          </cell>
          <cell r="F160">
            <v>228</v>
          </cell>
        </row>
        <row r="161">
          <cell r="A161">
            <v>45451</v>
          </cell>
          <cell r="D161">
            <v>464</v>
          </cell>
          <cell r="E161">
            <v>424</v>
          </cell>
          <cell r="F161">
            <v>168</v>
          </cell>
        </row>
        <row r="162">
          <cell r="A162">
            <v>45452</v>
          </cell>
          <cell r="D162">
            <v>335</v>
          </cell>
          <cell r="E162">
            <v>574</v>
          </cell>
          <cell r="F162">
            <v>173</v>
          </cell>
        </row>
        <row r="163">
          <cell r="A163">
            <v>45453</v>
          </cell>
          <cell r="D163">
            <v>569</v>
          </cell>
          <cell r="E163">
            <v>472</v>
          </cell>
          <cell r="F163">
            <v>54</v>
          </cell>
        </row>
        <row r="164">
          <cell r="A164">
            <v>45454</v>
          </cell>
          <cell r="D164">
            <v>319</v>
          </cell>
          <cell r="E164">
            <v>617</v>
          </cell>
          <cell r="F164">
            <v>165</v>
          </cell>
        </row>
        <row r="165">
          <cell r="A165">
            <v>45455</v>
          </cell>
          <cell r="D165">
            <v>462</v>
          </cell>
          <cell r="E165">
            <v>518</v>
          </cell>
          <cell r="F165">
            <v>121</v>
          </cell>
        </row>
        <row r="166">
          <cell r="A166">
            <v>45456</v>
          </cell>
          <cell r="D166">
            <v>383</v>
          </cell>
          <cell r="E166">
            <v>572</v>
          </cell>
          <cell r="F166">
            <v>142</v>
          </cell>
        </row>
        <row r="167">
          <cell r="A167">
            <v>45457</v>
          </cell>
          <cell r="D167">
            <v>366</v>
          </cell>
          <cell r="E167">
            <v>508</v>
          </cell>
          <cell r="F167">
            <v>205</v>
          </cell>
        </row>
        <row r="168">
          <cell r="A168">
            <v>45458</v>
          </cell>
          <cell r="D168">
            <v>471</v>
          </cell>
          <cell r="E168">
            <v>347</v>
          </cell>
          <cell r="F168">
            <v>230</v>
          </cell>
        </row>
        <row r="169">
          <cell r="A169">
            <v>45459</v>
          </cell>
          <cell r="D169">
            <v>346</v>
          </cell>
          <cell r="E169">
            <v>550</v>
          </cell>
          <cell r="F169">
            <v>122</v>
          </cell>
        </row>
        <row r="170">
          <cell r="A170">
            <v>45460</v>
          </cell>
          <cell r="D170">
            <v>268</v>
          </cell>
          <cell r="E170">
            <v>668</v>
          </cell>
          <cell r="F170">
            <v>59</v>
          </cell>
        </row>
        <row r="171">
          <cell r="A171">
            <v>45461</v>
          </cell>
          <cell r="D171">
            <v>374</v>
          </cell>
          <cell r="E171">
            <v>405</v>
          </cell>
          <cell r="F171">
            <v>207</v>
          </cell>
        </row>
        <row r="172">
          <cell r="A172">
            <v>45462</v>
          </cell>
          <cell r="D172">
            <v>452</v>
          </cell>
          <cell r="E172">
            <v>296</v>
          </cell>
          <cell r="F172">
            <v>235</v>
          </cell>
        </row>
        <row r="173">
          <cell r="A173">
            <v>45463</v>
          </cell>
          <cell r="D173">
            <v>275</v>
          </cell>
          <cell r="E173">
            <v>533</v>
          </cell>
          <cell r="F173">
            <v>177</v>
          </cell>
        </row>
        <row r="174">
          <cell r="A174">
            <v>45464</v>
          </cell>
          <cell r="D174">
            <v>399</v>
          </cell>
          <cell r="E174">
            <v>390</v>
          </cell>
          <cell r="F174">
            <v>209</v>
          </cell>
        </row>
        <row r="175">
          <cell r="A175">
            <v>45465</v>
          </cell>
          <cell r="D175">
            <v>495</v>
          </cell>
          <cell r="E175">
            <v>465</v>
          </cell>
          <cell r="F175">
            <v>72</v>
          </cell>
        </row>
        <row r="176">
          <cell r="A176">
            <v>45466</v>
          </cell>
          <cell r="D176">
            <v>366</v>
          </cell>
          <cell r="E176">
            <v>451</v>
          </cell>
          <cell r="F176">
            <v>230</v>
          </cell>
        </row>
        <row r="177">
          <cell r="A177">
            <v>45467</v>
          </cell>
          <cell r="D177">
            <v>536</v>
          </cell>
          <cell r="E177">
            <v>421</v>
          </cell>
          <cell r="F177">
            <v>94</v>
          </cell>
        </row>
        <row r="178">
          <cell r="A178">
            <v>45468</v>
          </cell>
          <cell r="D178">
            <v>399</v>
          </cell>
          <cell r="E178">
            <v>589</v>
          </cell>
          <cell r="F178">
            <v>63</v>
          </cell>
        </row>
        <row r="179">
          <cell r="A179">
            <v>45469</v>
          </cell>
          <cell r="D179">
            <v>529</v>
          </cell>
          <cell r="E179">
            <v>396</v>
          </cell>
          <cell r="F179">
            <v>114</v>
          </cell>
        </row>
        <row r="180">
          <cell r="A180">
            <v>45470</v>
          </cell>
          <cell r="D180">
            <v>265</v>
          </cell>
          <cell r="E180">
            <v>614</v>
          </cell>
          <cell r="F180">
            <v>143</v>
          </cell>
        </row>
        <row r="181">
          <cell r="A181">
            <v>45471</v>
          </cell>
          <cell r="D181">
            <v>220</v>
          </cell>
          <cell r="E181">
            <v>540</v>
          </cell>
          <cell r="F181">
            <v>240</v>
          </cell>
        </row>
        <row r="182">
          <cell r="A182">
            <v>45472</v>
          </cell>
          <cell r="D182">
            <v>496</v>
          </cell>
          <cell r="E182">
            <v>429</v>
          </cell>
          <cell r="F182">
            <v>48</v>
          </cell>
        </row>
        <row r="183">
          <cell r="A183">
            <v>45473</v>
          </cell>
          <cell r="D183">
            <v>408</v>
          </cell>
          <cell r="E183">
            <v>467</v>
          </cell>
          <cell r="F183">
            <v>76</v>
          </cell>
        </row>
        <row r="184">
          <cell r="A184">
            <v>45474</v>
          </cell>
          <cell r="D184">
            <v>236</v>
          </cell>
          <cell r="E184">
            <v>540</v>
          </cell>
          <cell r="F184">
            <v>170</v>
          </cell>
        </row>
        <row r="185">
          <cell r="A185">
            <v>45475</v>
          </cell>
          <cell r="D185">
            <v>206</v>
          </cell>
          <cell r="E185">
            <v>525</v>
          </cell>
          <cell r="F185">
            <v>206</v>
          </cell>
        </row>
        <row r="186">
          <cell r="A186">
            <v>45476</v>
          </cell>
          <cell r="D186">
            <v>288</v>
          </cell>
          <cell r="E186">
            <v>588</v>
          </cell>
          <cell r="F186">
            <v>55</v>
          </cell>
        </row>
        <row r="187">
          <cell r="A187">
            <v>45477</v>
          </cell>
          <cell r="D187">
            <v>259</v>
          </cell>
          <cell r="E187">
            <v>447</v>
          </cell>
          <cell r="F187">
            <v>222</v>
          </cell>
        </row>
        <row r="188">
          <cell r="A188">
            <v>45478</v>
          </cell>
          <cell r="D188">
            <v>376</v>
          </cell>
          <cell r="E188">
            <v>442</v>
          </cell>
          <cell r="F188">
            <v>122</v>
          </cell>
        </row>
        <row r="189">
          <cell r="A189">
            <v>45479</v>
          </cell>
          <cell r="D189">
            <v>386</v>
          </cell>
          <cell r="E189">
            <v>358</v>
          </cell>
          <cell r="F189">
            <v>221</v>
          </cell>
        </row>
        <row r="190">
          <cell r="A190">
            <v>45480</v>
          </cell>
          <cell r="D190">
            <v>403</v>
          </cell>
          <cell r="E190">
            <v>463</v>
          </cell>
          <cell r="F190">
            <v>118</v>
          </cell>
        </row>
        <row r="191">
          <cell r="A191">
            <v>45481</v>
          </cell>
          <cell r="D191">
            <v>484</v>
          </cell>
          <cell r="E191">
            <v>288</v>
          </cell>
          <cell r="F191">
            <v>217</v>
          </cell>
        </row>
        <row r="192">
          <cell r="A192">
            <v>45482</v>
          </cell>
          <cell r="D192">
            <v>265</v>
          </cell>
          <cell r="E192">
            <v>523</v>
          </cell>
          <cell r="F192">
            <v>196</v>
          </cell>
        </row>
        <row r="193">
          <cell r="A193">
            <v>45483</v>
          </cell>
          <cell r="D193">
            <v>240</v>
          </cell>
          <cell r="E193">
            <v>540</v>
          </cell>
          <cell r="F193">
            <v>182</v>
          </cell>
        </row>
        <row r="194">
          <cell r="A194">
            <v>45484</v>
          </cell>
          <cell r="D194">
            <v>412</v>
          </cell>
          <cell r="E194">
            <v>394</v>
          </cell>
          <cell r="F194">
            <v>131</v>
          </cell>
        </row>
        <row r="195">
          <cell r="A195">
            <v>45485</v>
          </cell>
          <cell r="D195">
            <v>348</v>
          </cell>
          <cell r="E195">
            <v>376</v>
          </cell>
          <cell r="F195">
            <v>192</v>
          </cell>
        </row>
        <row r="196">
          <cell r="A196">
            <v>45486</v>
          </cell>
          <cell r="D196">
            <v>254</v>
          </cell>
          <cell r="E196">
            <v>546</v>
          </cell>
          <cell r="F196">
            <v>108</v>
          </cell>
        </row>
        <row r="197">
          <cell r="A197">
            <v>45487</v>
          </cell>
          <cell r="D197">
            <v>217</v>
          </cell>
          <cell r="E197">
            <v>480</v>
          </cell>
          <cell r="F197">
            <v>208</v>
          </cell>
        </row>
        <row r="198">
          <cell r="A198">
            <v>45488</v>
          </cell>
          <cell r="D198">
            <v>354</v>
          </cell>
          <cell r="E198">
            <v>365</v>
          </cell>
          <cell r="F198">
            <v>191</v>
          </cell>
        </row>
        <row r="199">
          <cell r="A199">
            <v>45489</v>
          </cell>
          <cell r="D199">
            <v>265</v>
          </cell>
          <cell r="E199">
            <v>460</v>
          </cell>
          <cell r="F199">
            <v>192</v>
          </cell>
        </row>
        <row r="200">
          <cell r="A200">
            <v>45490</v>
          </cell>
          <cell r="D200">
            <v>440</v>
          </cell>
          <cell r="E200">
            <v>338</v>
          </cell>
          <cell r="F200">
            <v>159</v>
          </cell>
        </row>
        <row r="201">
          <cell r="A201">
            <v>45491</v>
          </cell>
          <cell r="D201">
            <v>288</v>
          </cell>
          <cell r="E201">
            <v>500</v>
          </cell>
          <cell r="F201">
            <v>172</v>
          </cell>
        </row>
        <row r="202">
          <cell r="A202">
            <v>45492</v>
          </cell>
          <cell r="D202">
            <v>512</v>
          </cell>
          <cell r="E202">
            <v>276</v>
          </cell>
          <cell r="F202">
            <v>197</v>
          </cell>
        </row>
        <row r="203">
          <cell r="A203">
            <v>45493</v>
          </cell>
          <cell r="D203">
            <v>535</v>
          </cell>
          <cell r="E203">
            <v>385</v>
          </cell>
          <cell r="F203">
            <v>90</v>
          </cell>
        </row>
        <row r="204">
          <cell r="A204">
            <v>45494</v>
          </cell>
          <cell r="D204">
            <v>278</v>
          </cell>
          <cell r="E204">
            <v>506</v>
          </cell>
          <cell r="F204">
            <v>247</v>
          </cell>
        </row>
        <row r="205">
          <cell r="A205">
            <v>45495</v>
          </cell>
          <cell r="D205">
            <v>514</v>
          </cell>
          <cell r="E205">
            <v>400</v>
          </cell>
          <cell r="F205">
            <v>136</v>
          </cell>
        </row>
        <row r="206">
          <cell r="A206">
            <v>45496</v>
          </cell>
          <cell r="D206">
            <v>243</v>
          </cell>
          <cell r="E206">
            <v>657</v>
          </cell>
          <cell r="F206">
            <v>158</v>
          </cell>
        </row>
        <row r="207">
          <cell r="A207">
            <v>45497</v>
          </cell>
          <cell r="D207">
            <v>329</v>
          </cell>
          <cell r="E207">
            <v>523</v>
          </cell>
          <cell r="F207">
            <v>212</v>
          </cell>
        </row>
        <row r="208">
          <cell r="A208">
            <v>45498</v>
          </cell>
          <cell r="D208">
            <v>233</v>
          </cell>
          <cell r="E208">
            <v>724</v>
          </cell>
          <cell r="F208">
            <v>106</v>
          </cell>
        </row>
        <row r="209">
          <cell r="A209">
            <v>45499</v>
          </cell>
          <cell r="D209">
            <v>495</v>
          </cell>
          <cell r="E209">
            <v>392</v>
          </cell>
          <cell r="F209">
            <v>168</v>
          </cell>
        </row>
        <row r="210">
          <cell r="A210">
            <v>45500</v>
          </cell>
          <cell r="D210">
            <v>247</v>
          </cell>
          <cell r="E210">
            <v>683</v>
          </cell>
          <cell r="F210">
            <v>103</v>
          </cell>
        </row>
        <row r="211">
          <cell r="A211">
            <v>45501</v>
          </cell>
          <cell r="D211">
            <v>211</v>
          </cell>
          <cell r="E211">
            <v>726</v>
          </cell>
          <cell r="F211">
            <v>70</v>
          </cell>
        </row>
        <row r="212">
          <cell r="A212">
            <v>45502</v>
          </cell>
          <cell r="D212">
            <v>405</v>
          </cell>
          <cell r="E212">
            <v>427</v>
          </cell>
          <cell r="F212">
            <v>158</v>
          </cell>
        </row>
        <row r="213">
          <cell r="A213">
            <v>45503</v>
          </cell>
          <cell r="D213">
            <v>511</v>
          </cell>
          <cell r="E213">
            <v>395</v>
          </cell>
          <cell r="F213">
            <v>78</v>
          </cell>
        </row>
        <row r="214">
          <cell r="A214">
            <v>45504</v>
          </cell>
          <cell r="D214">
            <v>441</v>
          </cell>
          <cell r="E214">
            <v>306</v>
          </cell>
          <cell r="F214">
            <v>235</v>
          </cell>
        </row>
        <row r="215">
          <cell r="A215">
            <v>45505</v>
          </cell>
          <cell r="D215">
            <v>316</v>
          </cell>
          <cell r="E215">
            <v>584</v>
          </cell>
          <cell r="F215">
            <v>88</v>
          </cell>
        </row>
        <row r="216">
          <cell r="A216">
            <v>45506</v>
          </cell>
          <cell r="D216">
            <v>328</v>
          </cell>
          <cell r="E216">
            <v>419</v>
          </cell>
          <cell r="F216">
            <v>249</v>
          </cell>
        </row>
        <row r="217">
          <cell r="A217">
            <v>45507</v>
          </cell>
          <cell r="D217">
            <v>253</v>
          </cell>
          <cell r="E217">
            <v>649</v>
          </cell>
          <cell r="F217">
            <v>111</v>
          </cell>
        </row>
        <row r="218">
          <cell r="A218">
            <v>45508</v>
          </cell>
          <cell r="D218">
            <v>227</v>
          </cell>
          <cell r="E218">
            <v>600</v>
          </cell>
          <cell r="F218">
            <v>206</v>
          </cell>
        </row>
        <row r="219">
          <cell r="A219">
            <v>45509</v>
          </cell>
          <cell r="D219">
            <v>465</v>
          </cell>
          <cell r="E219">
            <v>509</v>
          </cell>
          <cell r="F219">
            <v>84</v>
          </cell>
        </row>
        <row r="220">
          <cell r="A220">
            <v>45510</v>
          </cell>
          <cell r="D220">
            <v>314</v>
          </cell>
          <cell r="E220">
            <v>596</v>
          </cell>
          <cell r="F220">
            <v>173</v>
          </cell>
        </row>
        <row r="221">
          <cell r="A221">
            <v>45511</v>
          </cell>
          <cell r="D221">
            <v>365</v>
          </cell>
          <cell r="E221">
            <v>521</v>
          </cell>
          <cell r="F221">
            <v>221</v>
          </cell>
        </row>
        <row r="222">
          <cell r="A222">
            <v>45512</v>
          </cell>
          <cell r="D222">
            <v>350</v>
          </cell>
          <cell r="E222">
            <v>566</v>
          </cell>
          <cell r="F222">
            <v>214</v>
          </cell>
        </row>
        <row r="223">
          <cell r="A223">
            <v>45513</v>
          </cell>
          <cell r="D223">
            <v>400</v>
          </cell>
          <cell r="E223">
            <v>665</v>
          </cell>
          <cell r="F223">
            <v>80</v>
          </cell>
        </row>
        <row r="224">
          <cell r="A224">
            <v>45514</v>
          </cell>
          <cell r="D224">
            <v>288</v>
          </cell>
          <cell r="E224">
            <v>659</v>
          </cell>
          <cell r="F224">
            <v>207</v>
          </cell>
        </row>
        <row r="225">
          <cell r="A225">
            <v>45515</v>
          </cell>
          <cell r="D225">
            <v>371</v>
          </cell>
          <cell r="E225">
            <v>581</v>
          </cell>
          <cell r="F225">
            <v>208</v>
          </cell>
        </row>
        <row r="226">
          <cell r="A226">
            <v>45516</v>
          </cell>
          <cell r="D226">
            <v>499</v>
          </cell>
          <cell r="E226">
            <v>419</v>
          </cell>
          <cell r="F226">
            <v>244</v>
          </cell>
        </row>
        <row r="227">
          <cell r="A227">
            <v>45517</v>
          </cell>
          <cell r="D227">
            <v>232</v>
          </cell>
          <cell r="E227">
            <v>847</v>
          </cell>
          <cell r="F227">
            <v>81</v>
          </cell>
        </row>
        <row r="228">
          <cell r="A228">
            <v>45518</v>
          </cell>
          <cell r="D228">
            <v>273</v>
          </cell>
          <cell r="E228">
            <v>732</v>
          </cell>
          <cell r="F228">
            <v>136</v>
          </cell>
        </row>
        <row r="229">
          <cell r="A229">
            <v>45519</v>
          </cell>
          <cell r="D229">
            <v>468</v>
          </cell>
          <cell r="E229">
            <v>425</v>
          </cell>
          <cell r="F229">
            <v>223</v>
          </cell>
        </row>
        <row r="230">
          <cell r="A230">
            <v>45520</v>
          </cell>
          <cell r="D230">
            <v>274</v>
          </cell>
          <cell r="E230">
            <v>639</v>
          </cell>
          <cell r="F230">
            <v>186</v>
          </cell>
        </row>
        <row r="231">
          <cell r="A231">
            <v>45521</v>
          </cell>
          <cell r="D231">
            <v>490</v>
          </cell>
          <cell r="E231">
            <v>525</v>
          </cell>
          <cell r="F231">
            <v>76</v>
          </cell>
        </row>
        <row r="232">
          <cell r="A232">
            <v>45522</v>
          </cell>
          <cell r="D232">
            <v>470</v>
          </cell>
          <cell r="E232">
            <v>549</v>
          </cell>
          <cell r="F232">
            <v>76</v>
          </cell>
        </row>
        <row r="233">
          <cell r="A233">
            <v>45523</v>
          </cell>
          <cell r="D233">
            <v>264</v>
          </cell>
          <cell r="E233">
            <v>739</v>
          </cell>
          <cell r="F233">
            <v>99</v>
          </cell>
        </row>
        <row r="234">
          <cell r="A234">
            <v>45524</v>
          </cell>
          <cell r="D234">
            <v>411</v>
          </cell>
          <cell r="E234">
            <v>501</v>
          </cell>
          <cell r="F234">
            <v>199</v>
          </cell>
        </row>
        <row r="235">
          <cell r="A235">
            <v>45525</v>
          </cell>
          <cell r="D235">
            <v>360</v>
          </cell>
          <cell r="E235">
            <v>599</v>
          </cell>
          <cell r="F235">
            <v>169</v>
          </cell>
        </row>
        <row r="236">
          <cell r="A236">
            <v>45526</v>
          </cell>
          <cell r="D236">
            <v>506</v>
          </cell>
          <cell r="E236">
            <v>575</v>
          </cell>
          <cell r="F236">
            <v>69</v>
          </cell>
        </row>
        <row r="237">
          <cell r="A237">
            <v>45527</v>
          </cell>
          <cell r="D237">
            <v>364</v>
          </cell>
          <cell r="E237">
            <v>566</v>
          </cell>
          <cell r="F237">
            <v>246</v>
          </cell>
        </row>
        <row r="238">
          <cell r="A238">
            <v>45528</v>
          </cell>
          <cell r="D238">
            <v>515</v>
          </cell>
          <cell r="E238">
            <v>589</v>
          </cell>
          <cell r="F238">
            <v>95</v>
          </cell>
        </row>
        <row r="239">
          <cell r="A239">
            <v>45529</v>
          </cell>
          <cell r="D239">
            <v>514</v>
          </cell>
          <cell r="E239">
            <v>479</v>
          </cell>
          <cell r="F239">
            <v>232</v>
          </cell>
        </row>
        <row r="240">
          <cell r="A240">
            <v>45530</v>
          </cell>
          <cell r="D240">
            <v>361</v>
          </cell>
          <cell r="E240">
            <v>711</v>
          </cell>
          <cell r="F240">
            <v>174</v>
          </cell>
        </row>
        <row r="241">
          <cell r="A241">
            <v>45531</v>
          </cell>
          <cell r="D241">
            <v>403</v>
          </cell>
          <cell r="E241">
            <v>606</v>
          </cell>
          <cell r="F241">
            <v>252</v>
          </cell>
        </row>
        <row r="242">
          <cell r="A242">
            <v>45532</v>
          </cell>
          <cell r="D242">
            <v>571</v>
          </cell>
          <cell r="E242">
            <v>572</v>
          </cell>
          <cell r="F242">
            <v>127</v>
          </cell>
        </row>
        <row r="243">
          <cell r="A243">
            <v>45533</v>
          </cell>
          <cell r="D243">
            <v>267</v>
          </cell>
          <cell r="E243">
            <v>944</v>
          </cell>
          <cell r="F243">
            <v>63</v>
          </cell>
        </row>
        <row r="244">
          <cell r="A244">
            <v>45534</v>
          </cell>
          <cell r="D244">
            <v>459</v>
          </cell>
          <cell r="E244">
            <v>600</v>
          </cell>
          <cell r="F244">
            <v>216</v>
          </cell>
        </row>
        <row r="245">
          <cell r="A245">
            <v>45535</v>
          </cell>
          <cell r="D245">
            <v>317</v>
          </cell>
          <cell r="E245">
            <v>815</v>
          </cell>
          <cell r="F245">
            <v>139</v>
          </cell>
        </row>
        <row r="246">
          <cell r="A246">
            <v>45536</v>
          </cell>
          <cell r="D246">
            <v>490</v>
          </cell>
          <cell r="E246">
            <v>504</v>
          </cell>
          <cell r="F246">
            <v>264</v>
          </cell>
        </row>
        <row r="247">
          <cell r="A247">
            <v>45537</v>
          </cell>
          <cell r="D247">
            <v>521</v>
          </cell>
          <cell r="E247">
            <v>423</v>
          </cell>
          <cell r="F247">
            <v>298</v>
          </cell>
        </row>
        <row r="248">
          <cell r="A248">
            <v>45538</v>
          </cell>
          <cell r="D248">
            <v>254</v>
          </cell>
          <cell r="E248">
            <v>729</v>
          </cell>
          <cell r="F248">
            <v>230</v>
          </cell>
        </row>
        <row r="249">
          <cell r="A249">
            <v>45539</v>
          </cell>
          <cell r="D249">
            <v>404</v>
          </cell>
          <cell r="E249">
            <v>595</v>
          </cell>
          <cell r="F249">
            <v>190</v>
          </cell>
        </row>
        <row r="250">
          <cell r="A250">
            <v>45540</v>
          </cell>
          <cell r="D250">
            <v>514</v>
          </cell>
          <cell r="E250">
            <v>480</v>
          </cell>
          <cell r="F250">
            <v>175</v>
          </cell>
        </row>
        <row r="251">
          <cell r="A251">
            <v>45541</v>
          </cell>
          <cell r="D251">
            <v>254</v>
          </cell>
          <cell r="E251">
            <v>845</v>
          </cell>
          <cell r="F251">
            <v>57</v>
          </cell>
        </row>
        <row r="252">
          <cell r="A252">
            <v>45542</v>
          </cell>
          <cell r="D252">
            <v>311</v>
          </cell>
          <cell r="E252">
            <v>565</v>
          </cell>
          <cell r="F252">
            <v>276</v>
          </cell>
        </row>
        <row r="253">
          <cell r="A253">
            <v>45543</v>
          </cell>
          <cell r="D253">
            <v>230</v>
          </cell>
          <cell r="E253">
            <v>818</v>
          </cell>
          <cell r="F253">
            <v>103</v>
          </cell>
        </row>
        <row r="254">
          <cell r="A254">
            <v>45544</v>
          </cell>
          <cell r="D254">
            <v>418</v>
          </cell>
          <cell r="E254">
            <v>547</v>
          </cell>
          <cell r="F254">
            <v>197</v>
          </cell>
        </row>
        <row r="255">
          <cell r="A255">
            <v>45545</v>
          </cell>
          <cell r="D255">
            <v>273</v>
          </cell>
          <cell r="E255">
            <v>702</v>
          </cell>
          <cell r="F255">
            <v>214</v>
          </cell>
        </row>
        <row r="256">
          <cell r="A256">
            <v>45546</v>
          </cell>
          <cell r="D256">
            <v>447</v>
          </cell>
          <cell r="E256">
            <v>521</v>
          </cell>
          <cell r="F256">
            <v>242</v>
          </cell>
        </row>
        <row r="257">
          <cell r="A257">
            <v>45547</v>
          </cell>
          <cell r="D257">
            <v>279</v>
          </cell>
          <cell r="E257">
            <v>694</v>
          </cell>
          <cell r="F257">
            <v>243</v>
          </cell>
        </row>
        <row r="258">
          <cell r="A258">
            <v>45548</v>
          </cell>
          <cell r="D258">
            <v>303</v>
          </cell>
          <cell r="E258">
            <v>837</v>
          </cell>
          <cell r="F258">
            <v>72</v>
          </cell>
        </row>
        <row r="259">
          <cell r="A259">
            <v>45549</v>
          </cell>
          <cell r="D259">
            <v>335</v>
          </cell>
          <cell r="E259">
            <v>683</v>
          </cell>
          <cell r="F259">
            <v>179</v>
          </cell>
        </row>
        <row r="260">
          <cell r="A260">
            <v>45550</v>
          </cell>
          <cell r="D260">
            <v>597</v>
          </cell>
          <cell r="E260">
            <v>329</v>
          </cell>
          <cell r="F260">
            <v>245</v>
          </cell>
        </row>
        <row r="261">
          <cell r="A261">
            <v>45551</v>
          </cell>
          <cell r="D261">
            <v>495</v>
          </cell>
          <cell r="E261">
            <v>416</v>
          </cell>
          <cell r="F261">
            <v>242</v>
          </cell>
        </row>
        <row r="262">
          <cell r="A262">
            <v>45552</v>
          </cell>
          <cell r="D262">
            <v>356</v>
          </cell>
          <cell r="E262">
            <v>622</v>
          </cell>
          <cell r="F262">
            <v>172</v>
          </cell>
        </row>
        <row r="263">
          <cell r="A263">
            <v>45553</v>
          </cell>
          <cell r="D263">
            <v>578</v>
          </cell>
          <cell r="E263">
            <v>418</v>
          </cell>
          <cell r="F263">
            <v>161</v>
          </cell>
        </row>
        <row r="264">
          <cell r="A264">
            <v>45554</v>
          </cell>
          <cell r="D264">
            <v>425</v>
          </cell>
          <cell r="E264">
            <v>616</v>
          </cell>
          <cell r="F264">
            <v>141</v>
          </cell>
        </row>
        <row r="265">
          <cell r="A265">
            <v>45555</v>
          </cell>
          <cell r="D265">
            <v>274</v>
          </cell>
          <cell r="E265">
            <v>836</v>
          </cell>
          <cell r="F265">
            <v>83</v>
          </cell>
        </row>
        <row r="266">
          <cell r="A266">
            <v>45556</v>
          </cell>
          <cell r="D266">
            <v>596</v>
          </cell>
          <cell r="E266">
            <v>346</v>
          </cell>
          <cell r="F266">
            <v>250</v>
          </cell>
        </row>
        <row r="267">
          <cell r="A267">
            <v>45557</v>
          </cell>
          <cell r="D267">
            <v>470</v>
          </cell>
          <cell r="E267">
            <v>541</v>
          </cell>
          <cell r="F267">
            <v>164</v>
          </cell>
        </row>
        <row r="268">
          <cell r="A268">
            <v>45558</v>
          </cell>
          <cell r="D268">
            <v>310</v>
          </cell>
          <cell r="E268">
            <v>782</v>
          </cell>
          <cell r="F268">
            <v>57</v>
          </cell>
        </row>
        <row r="269">
          <cell r="A269">
            <v>45559</v>
          </cell>
          <cell r="D269">
            <v>518</v>
          </cell>
          <cell r="E269">
            <v>519</v>
          </cell>
          <cell r="F269">
            <v>90</v>
          </cell>
        </row>
        <row r="270">
          <cell r="A270">
            <v>45560</v>
          </cell>
          <cell r="D270">
            <v>303</v>
          </cell>
          <cell r="E270">
            <v>641</v>
          </cell>
          <cell r="F270">
            <v>179</v>
          </cell>
        </row>
        <row r="271">
          <cell r="A271">
            <v>45561</v>
          </cell>
          <cell r="D271">
            <v>303</v>
          </cell>
          <cell r="E271">
            <v>665</v>
          </cell>
          <cell r="F271">
            <v>157</v>
          </cell>
        </row>
        <row r="272">
          <cell r="A272">
            <v>45562</v>
          </cell>
          <cell r="D272">
            <v>480</v>
          </cell>
          <cell r="E272">
            <v>528</v>
          </cell>
          <cell r="F272">
            <v>137</v>
          </cell>
        </row>
        <row r="273">
          <cell r="A273">
            <v>45563</v>
          </cell>
          <cell r="D273">
            <v>269</v>
          </cell>
          <cell r="E273">
            <v>609</v>
          </cell>
          <cell r="F273">
            <v>292</v>
          </cell>
        </row>
        <row r="274">
          <cell r="A274">
            <v>45564</v>
          </cell>
          <cell r="D274">
            <v>438</v>
          </cell>
          <cell r="E274">
            <v>450</v>
          </cell>
          <cell r="F274">
            <v>296</v>
          </cell>
        </row>
        <row r="275">
          <cell r="A275">
            <v>45565</v>
          </cell>
          <cell r="D275">
            <v>414</v>
          </cell>
          <cell r="E275">
            <v>474</v>
          </cell>
          <cell r="F275">
            <v>296</v>
          </cell>
        </row>
        <row r="276">
          <cell r="A276">
            <v>45566</v>
          </cell>
          <cell r="D276">
            <v>541</v>
          </cell>
          <cell r="E276">
            <v>448</v>
          </cell>
          <cell r="F276">
            <v>188</v>
          </cell>
        </row>
        <row r="277">
          <cell r="A277">
            <v>45567</v>
          </cell>
          <cell r="D277">
            <v>590</v>
          </cell>
          <cell r="E277">
            <v>430</v>
          </cell>
          <cell r="F277">
            <v>138</v>
          </cell>
        </row>
        <row r="278">
          <cell r="A278">
            <v>45568</v>
          </cell>
          <cell r="D278">
            <v>475</v>
          </cell>
          <cell r="E278">
            <v>534</v>
          </cell>
          <cell r="F278">
            <v>124</v>
          </cell>
        </row>
        <row r="279">
          <cell r="A279">
            <v>45569</v>
          </cell>
          <cell r="D279">
            <v>343</v>
          </cell>
          <cell r="E279">
            <v>544</v>
          </cell>
          <cell r="F279">
            <v>221</v>
          </cell>
        </row>
        <row r="280">
          <cell r="A280">
            <v>45570</v>
          </cell>
          <cell r="D280">
            <v>305</v>
          </cell>
          <cell r="E280">
            <v>645</v>
          </cell>
          <cell r="F280">
            <v>141</v>
          </cell>
        </row>
        <row r="281">
          <cell r="A281">
            <v>45571</v>
          </cell>
          <cell r="D281">
            <v>444</v>
          </cell>
          <cell r="E281">
            <v>381</v>
          </cell>
          <cell r="F281">
            <v>260</v>
          </cell>
        </row>
        <row r="282">
          <cell r="A282">
            <v>45572</v>
          </cell>
          <cell r="D282">
            <v>217</v>
          </cell>
          <cell r="E282">
            <v>631</v>
          </cell>
          <cell r="F282">
            <v>238</v>
          </cell>
        </row>
        <row r="283">
          <cell r="A283">
            <v>45573</v>
          </cell>
          <cell r="D283">
            <v>529</v>
          </cell>
          <cell r="E283">
            <v>464</v>
          </cell>
          <cell r="F283">
            <v>110</v>
          </cell>
        </row>
        <row r="284">
          <cell r="A284">
            <v>45574</v>
          </cell>
          <cell r="D284">
            <v>552</v>
          </cell>
          <cell r="E284">
            <v>294</v>
          </cell>
          <cell r="F284">
            <v>281</v>
          </cell>
        </row>
        <row r="285">
          <cell r="A285">
            <v>45575</v>
          </cell>
          <cell r="D285">
            <v>456</v>
          </cell>
          <cell r="E285">
            <v>571</v>
          </cell>
          <cell r="F285">
            <v>114</v>
          </cell>
        </row>
        <row r="286">
          <cell r="A286">
            <v>45576</v>
          </cell>
          <cell r="D286">
            <v>319</v>
          </cell>
          <cell r="E286">
            <v>571</v>
          </cell>
          <cell r="F286">
            <v>251</v>
          </cell>
        </row>
        <row r="287">
          <cell r="A287">
            <v>45577</v>
          </cell>
          <cell r="D287">
            <v>499</v>
          </cell>
          <cell r="E287">
            <v>535</v>
          </cell>
          <cell r="F287">
            <v>102</v>
          </cell>
        </row>
        <row r="288">
          <cell r="A288">
            <v>45578</v>
          </cell>
          <cell r="D288">
            <v>358</v>
          </cell>
          <cell r="E288">
            <v>629</v>
          </cell>
          <cell r="F288">
            <v>134</v>
          </cell>
        </row>
        <row r="289">
          <cell r="A289">
            <v>45579</v>
          </cell>
          <cell r="D289">
            <v>394</v>
          </cell>
          <cell r="E289">
            <v>516</v>
          </cell>
          <cell r="F289">
            <v>186</v>
          </cell>
        </row>
        <row r="290">
          <cell r="A290">
            <v>45580</v>
          </cell>
          <cell r="D290">
            <v>256</v>
          </cell>
          <cell r="E290">
            <v>726</v>
          </cell>
          <cell r="F290">
            <v>85</v>
          </cell>
        </row>
        <row r="291">
          <cell r="A291">
            <v>45581</v>
          </cell>
          <cell r="D291">
            <v>336</v>
          </cell>
          <cell r="E291">
            <v>622</v>
          </cell>
          <cell r="F291">
            <v>94</v>
          </cell>
        </row>
        <row r="292">
          <cell r="A292">
            <v>45582</v>
          </cell>
          <cell r="D292">
            <v>510</v>
          </cell>
          <cell r="E292">
            <v>303</v>
          </cell>
          <cell r="F292">
            <v>229</v>
          </cell>
        </row>
        <row r="293">
          <cell r="A293">
            <v>45583</v>
          </cell>
          <cell r="D293">
            <v>487</v>
          </cell>
          <cell r="E293">
            <v>479</v>
          </cell>
          <cell r="F293">
            <v>72</v>
          </cell>
        </row>
        <row r="294">
          <cell r="A294">
            <v>45584</v>
          </cell>
          <cell r="D294">
            <v>462</v>
          </cell>
          <cell r="E294">
            <v>462</v>
          </cell>
          <cell r="F294">
            <v>126</v>
          </cell>
        </row>
        <row r="295">
          <cell r="A295">
            <v>45585</v>
          </cell>
          <cell r="D295">
            <v>386</v>
          </cell>
          <cell r="E295">
            <v>538</v>
          </cell>
          <cell r="F295">
            <v>150</v>
          </cell>
        </row>
        <row r="296">
          <cell r="A296">
            <v>45586</v>
          </cell>
          <cell r="D296">
            <v>468</v>
          </cell>
          <cell r="E296">
            <v>481</v>
          </cell>
          <cell r="F296">
            <v>141</v>
          </cell>
        </row>
        <row r="297">
          <cell r="A297">
            <v>45587</v>
          </cell>
          <cell r="D297">
            <v>480</v>
          </cell>
          <cell r="E297">
            <v>350</v>
          </cell>
          <cell r="F297">
            <v>262</v>
          </cell>
        </row>
        <row r="298">
          <cell r="A298">
            <v>45588</v>
          </cell>
          <cell r="D298">
            <v>346</v>
          </cell>
          <cell r="E298">
            <v>522</v>
          </cell>
          <cell r="F298">
            <v>216</v>
          </cell>
        </row>
        <row r="299">
          <cell r="A299">
            <v>45589</v>
          </cell>
          <cell r="D299">
            <v>213</v>
          </cell>
          <cell r="E299">
            <v>790</v>
          </cell>
          <cell r="F299">
            <v>64</v>
          </cell>
        </row>
        <row r="300">
          <cell r="A300">
            <v>45590</v>
          </cell>
          <cell r="D300">
            <v>479</v>
          </cell>
          <cell r="E300">
            <v>491</v>
          </cell>
          <cell r="F300">
            <v>73</v>
          </cell>
        </row>
        <row r="301">
          <cell r="A301">
            <v>45591</v>
          </cell>
          <cell r="D301">
            <v>295</v>
          </cell>
          <cell r="E301">
            <v>591</v>
          </cell>
          <cell r="F301">
            <v>132</v>
          </cell>
        </row>
        <row r="302">
          <cell r="A302">
            <v>45592</v>
          </cell>
          <cell r="D302">
            <v>209</v>
          </cell>
          <cell r="E302">
            <v>550</v>
          </cell>
          <cell r="F302">
            <v>239</v>
          </cell>
        </row>
        <row r="303">
          <cell r="A303">
            <v>45593</v>
          </cell>
          <cell r="D303">
            <v>465</v>
          </cell>
          <cell r="E303">
            <v>398</v>
          </cell>
          <cell r="F303">
            <v>128</v>
          </cell>
        </row>
        <row r="304">
          <cell r="A304">
            <v>45594</v>
          </cell>
          <cell r="D304">
            <v>277</v>
          </cell>
          <cell r="E304">
            <v>526</v>
          </cell>
          <cell r="F304">
            <v>188</v>
          </cell>
        </row>
        <row r="305">
          <cell r="A305">
            <v>45595</v>
          </cell>
          <cell r="D305">
            <v>327</v>
          </cell>
          <cell r="E305">
            <v>478</v>
          </cell>
          <cell r="F305">
            <v>188</v>
          </cell>
        </row>
        <row r="306">
          <cell r="A306">
            <v>45596</v>
          </cell>
          <cell r="D306">
            <v>502</v>
          </cell>
          <cell r="E306">
            <v>292</v>
          </cell>
          <cell r="F306">
            <v>210</v>
          </cell>
        </row>
        <row r="307">
          <cell r="A307">
            <v>45597</v>
          </cell>
          <cell r="D307">
            <v>328</v>
          </cell>
          <cell r="E307">
            <v>555</v>
          </cell>
          <cell r="F307">
            <v>143</v>
          </cell>
        </row>
        <row r="308">
          <cell r="A308">
            <v>45598</v>
          </cell>
          <cell r="D308">
            <v>420</v>
          </cell>
          <cell r="E308">
            <v>421</v>
          </cell>
          <cell r="F308">
            <v>210</v>
          </cell>
        </row>
        <row r="309">
          <cell r="A309">
            <v>45599</v>
          </cell>
          <cell r="D309">
            <v>269</v>
          </cell>
          <cell r="E309">
            <v>733</v>
          </cell>
          <cell r="F309">
            <v>75</v>
          </cell>
        </row>
        <row r="310">
          <cell r="A310">
            <v>45600</v>
          </cell>
          <cell r="D310">
            <v>416</v>
          </cell>
          <cell r="E310">
            <v>550</v>
          </cell>
          <cell r="F310">
            <v>131</v>
          </cell>
        </row>
        <row r="311">
          <cell r="A311">
            <v>45601</v>
          </cell>
          <cell r="D311">
            <v>465</v>
          </cell>
          <cell r="E311">
            <v>456</v>
          </cell>
          <cell r="F311">
            <v>188</v>
          </cell>
        </row>
        <row r="312">
          <cell r="A312">
            <v>45602</v>
          </cell>
          <cell r="D312">
            <v>422</v>
          </cell>
          <cell r="E312">
            <v>468</v>
          </cell>
          <cell r="F312">
            <v>222</v>
          </cell>
        </row>
        <row r="313">
          <cell r="A313">
            <v>45603</v>
          </cell>
          <cell r="D313">
            <v>467</v>
          </cell>
          <cell r="E313">
            <v>592</v>
          </cell>
          <cell r="F313">
            <v>55</v>
          </cell>
        </row>
        <row r="314">
          <cell r="A314">
            <v>45604</v>
          </cell>
          <cell r="D314">
            <v>551</v>
          </cell>
          <cell r="E314">
            <v>342</v>
          </cell>
          <cell r="F314">
            <v>209</v>
          </cell>
        </row>
        <row r="315">
          <cell r="A315">
            <v>45605</v>
          </cell>
          <cell r="D315">
            <v>354</v>
          </cell>
          <cell r="E315">
            <v>526</v>
          </cell>
          <cell r="F315">
            <v>193</v>
          </cell>
        </row>
        <row r="316">
          <cell r="A316">
            <v>45606</v>
          </cell>
          <cell r="D316">
            <v>484</v>
          </cell>
          <cell r="E316">
            <v>349</v>
          </cell>
          <cell r="F316">
            <v>221</v>
          </cell>
        </row>
        <row r="317">
          <cell r="A317">
            <v>45607</v>
          </cell>
          <cell r="D317">
            <v>522</v>
          </cell>
          <cell r="E317">
            <v>397</v>
          </cell>
          <cell r="F317">
            <v>125</v>
          </cell>
        </row>
        <row r="318">
          <cell r="A318">
            <v>45608</v>
          </cell>
          <cell r="D318">
            <v>354</v>
          </cell>
          <cell r="E318">
            <v>555</v>
          </cell>
          <cell r="F318">
            <v>135</v>
          </cell>
        </row>
        <row r="319">
          <cell r="A319">
            <v>45609</v>
          </cell>
          <cell r="D319">
            <v>419</v>
          </cell>
          <cell r="E319">
            <v>473</v>
          </cell>
          <cell r="F319">
            <v>157</v>
          </cell>
        </row>
        <row r="320">
          <cell r="A320">
            <v>45610</v>
          </cell>
          <cell r="D320">
            <v>254</v>
          </cell>
          <cell r="E320">
            <v>710</v>
          </cell>
          <cell r="F320">
            <v>95</v>
          </cell>
        </row>
        <row r="321">
          <cell r="A321">
            <v>45611</v>
          </cell>
          <cell r="D321">
            <v>472</v>
          </cell>
          <cell r="E321">
            <v>388</v>
          </cell>
          <cell r="F321">
            <v>214</v>
          </cell>
        </row>
        <row r="322">
          <cell r="A322">
            <v>45612</v>
          </cell>
          <cell r="D322">
            <v>339</v>
          </cell>
          <cell r="E322">
            <v>591</v>
          </cell>
          <cell r="F322">
            <v>164</v>
          </cell>
        </row>
        <row r="323">
          <cell r="A323">
            <v>45613</v>
          </cell>
          <cell r="D323">
            <v>325</v>
          </cell>
          <cell r="E323">
            <v>584</v>
          </cell>
          <cell r="F323">
            <v>212</v>
          </cell>
        </row>
        <row r="324">
          <cell r="A324">
            <v>45614</v>
          </cell>
          <cell r="D324">
            <v>562</v>
          </cell>
          <cell r="E324">
            <v>403</v>
          </cell>
          <cell r="F324">
            <v>183</v>
          </cell>
        </row>
        <row r="325">
          <cell r="A325">
            <v>45615</v>
          </cell>
          <cell r="D325">
            <v>587</v>
          </cell>
          <cell r="E325">
            <v>506</v>
          </cell>
          <cell r="F325">
            <v>82</v>
          </cell>
        </row>
        <row r="326">
          <cell r="A326">
            <v>45616</v>
          </cell>
          <cell r="D326">
            <v>584</v>
          </cell>
          <cell r="E326">
            <v>454</v>
          </cell>
          <cell r="F326">
            <v>155</v>
          </cell>
        </row>
        <row r="327">
          <cell r="A327">
            <v>45617</v>
          </cell>
          <cell r="D327">
            <v>325</v>
          </cell>
          <cell r="E327">
            <v>771</v>
          </cell>
          <cell r="F327">
            <v>108</v>
          </cell>
        </row>
        <row r="328">
          <cell r="A328">
            <v>45618</v>
          </cell>
          <cell r="D328">
            <v>509</v>
          </cell>
          <cell r="E328">
            <v>607</v>
          </cell>
          <cell r="F328">
            <v>97</v>
          </cell>
        </row>
        <row r="329">
          <cell r="A329">
            <v>45619</v>
          </cell>
          <cell r="D329">
            <v>473</v>
          </cell>
          <cell r="E329">
            <v>670</v>
          </cell>
          <cell r="F329">
            <v>72</v>
          </cell>
        </row>
        <row r="330">
          <cell r="A330">
            <v>45620</v>
          </cell>
          <cell r="D330">
            <v>425</v>
          </cell>
          <cell r="E330">
            <v>609</v>
          </cell>
          <cell r="F330">
            <v>182</v>
          </cell>
        </row>
        <row r="331">
          <cell r="A331">
            <v>45621</v>
          </cell>
          <cell r="D331">
            <v>544</v>
          </cell>
          <cell r="E331">
            <v>545</v>
          </cell>
          <cell r="F331">
            <v>121</v>
          </cell>
        </row>
        <row r="332">
          <cell r="A332">
            <v>45622</v>
          </cell>
          <cell r="D332">
            <v>381</v>
          </cell>
          <cell r="E332">
            <v>717</v>
          </cell>
          <cell r="F332">
            <v>95</v>
          </cell>
        </row>
        <row r="333">
          <cell r="A333">
            <v>45623</v>
          </cell>
          <cell r="D333">
            <v>550</v>
          </cell>
          <cell r="E333">
            <v>494</v>
          </cell>
          <cell r="F333">
            <v>128</v>
          </cell>
        </row>
        <row r="334">
          <cell r="A334">
            <v>45624</v>
          </cell>
          <cell r="D334">
            <v>263</v>
          </cell>
          <cell r="E334">
            <v>826</v>
          </cell>
          <cell r="F334">
            <v>57</v>
          </cell>
        </row>
        <row r="335">
          <cell r="A335">
            <v>45625</v>
          </cell>
          <cell r="D335">
            <v>404</v>
          </cell>
          <cell r="E335">
            <v>596</v>
          </cell>
          <cell r="F335">
            <v>123</v>
          </cell>
        </row>
        <row r="336">
          <cell r="A336">
            <v>45626</v>
          </cell>
          <cell r="D336">
            <v>265</v>
          </cell>
          <cell r="E336">
            <v>564</v>
          </cell>
          <cell r="F336">
            <v>276</v>
          </cell>
        </row>
        <row r="337">
          <cell r="A337">
            <v>45627</v>
          </cell>
          <cell r="D337">
            <v>394</v>
          </cell>
          <cell r="E337">
            <v>718</v>
          </cell>
          <cell r="F337">
            <v>83</v>
          </cell>
        </row>
        <row r="338">
          <cell r="A338">
            <v>45628</v>
          </cell>
          <cell r="D338">
            <v>501</v>
          </cell>
          <cell r="E338">
            <v>455</v>
          </cell>
          <cell r="F338">
            <v>238</v>
          </cell>
        </row>
        <row r="339">
          <cell r="A339">
            <v>45629</v>
          </cell>
          <cell r="D339">
            <v>300</v>
          </cell>
          <cell r="E339">
            <v>673</v>
          </cell>
          <cell r="F339">
            <v>228</v>
          </cell>
        </row>
        <row r="340">
          <cell r="A340">
            <v>45630</v>
          </cell>
          <cell r="D340">
            <v>415</v>
          </cell>
          <cell r="E340">
            <v>611</v>
          </cell>
          <cell r="F340">
            <v>195</v>
          </cell>
        </row>
        <row r="341">
          <cell r="A341">
            <v>45631</v>
          </cell>
          <cell r="D341">
            <v>498</v>
          </cell>
          <cell r="E341">
            <v>538</v>
          </cell>
          <cell r="F341">
            <v>211</v>
          </cell>
        </row>
        <row r="342">
          <cell r="A342">
            <v>45632</v>
          </cell>
          <cell r="D342">
            <v>401</v>
          </cell>
          <cell r="E342">
            <v>642</v>
          </cell>
          <cell r="F342">
            <v>213</v>
          </cell>
        </row>
        <row r="343">
          <cell r="A343">
            <v>45633</v>
          </cell>
          <cell r="D343">
            <v>490</v>
          </cell>
          <cell r="E343">
            <v>655</v>
          </cell>
          <cell r="F343">
            <v>113</v>
          </cell>
        </row>
        <row r="344">
          <cell r="A344">
            <v>45634</v>
          </cell>
          <cell r="D344">
            <v>350</v>
          </cell>
          <cell r="E344">
            <v>588</v>
          </cell>
          <cell r="F344">
            <v>312</v>
          </cell>
        </row>
        <row r="345">
          <cell r="A345">
            <v>45635</v>
          </cell>
          <cell r="D345">
            <v>656</v>
          </cell>
          <cell r="E345">
            <v>472</v>
          </cell>
          <cell r="F345">
            <v>111</v>
          </cell>
        </row>
        <row r="346">
          <cell r="A346">
            <v>45636</v>
          </cell>
          <cell r="D346">
            <v>607</v>
          </cell>
          <cell r="E346">
            <v>316</v>
          </cell>
          <cell r="F346">
            <v>291</v>
          </cell>
        </row>
        <row r="347">
          <cell r="A347">
            <v>45637</v>
          </cell>
          <cell r="D347">
            <v>523</v>
          </cell>
          <cell r="E347">
            <v>382</v>
          </cell>
          <cell r="F347">
            <v>285</v>
          </cell>
        </row>
        <row r="348">
          <cell r="A348">
            <v>45638</v>
          </cell>
          <cell r="D348">
            <v>291</v>
          </cell>
          <cell r="E348">
            <v>783</v>
          </cell>
          <cell r="F348">
            <v>93</v>
          </cell>
        </row>
        <row r="349">
          <cell r="A349">
            <v>45639</v>
          </cell>
          <cell r="D349">
            <v>600</v>
          </cell>
          <cell r="E349">
            <v>394</v>
          </cell>
          <cell r="F349">
            <v>161</v>
          </cell>
        </row>
        <row r="350">
          <cell r="A350">
            <v>45640</v>
          </cell>
          <cell r="D350">
            <v>287</v>
          </cell>
          <cell r="E350">
            <v>735</v>
          </cell>
          <cell r="F350">
            <v>126</v>
          </cell>
        </row>
        <row r="351">
          <cell r="A351">
            <v>45641</v>
          </cell>
          <cell r="D351">
            <v>460</v>
          </cell>
          <cell r="E351">
            <v>622</v>
          </cell>
          <cell r="F351">
            <v>69</v>
          </cell>
        </row>
        <row r="352">
          <cell r="A352">
            <v>45642</v>
          </cell>
          <cell r="D352">
            <v>257</v>
          </cell>
          <cell r="E352">
            <v>833</v>
          </cell>
          <cell r="F352">
            <v>82</v>
          </cell>
        </row>
        <row r="353">
          <cell r="A353">
            <v>45643</v>
          </cell>
          <cell r="D353">
            <v>357</v>
          </cell>
          <cell r="E353">
            <v>763</v>
          </cell>
          <cell r="F353">
            <v>71</v>
          </cell>
        </row>
        <row r="354">
          <cell r="A354">
            <v>45644</v>
          </cell>
          <cell r="D354">
            <v>489</v>
          </cell>
          <cell r="E354">
            <v>562</v>
          </cell>
          <cell r="F354">
            <v>143</v>
          </cell>
        </row>
        <row r="355">
          <cell r="A355">
            <v>45645</v>
          </cell>
          <cell r="D355">
            <v>237</v>
          </cell>
          <cell r="E355">
            <v>690</v>
          </cell>
          <cell r="F355">
            <v>261</v>
          </cell>
        </row>
        <row r="356">
          <cell r="A356">
            <v>45646</v>
          </cell>
          <cell r="D356">
            <v>492</v>
          </cell>
          <cell r="E356">
            <v>517</v>
          </cell>
          <cell r="F356">
            <v>164</v>
          </cell>
        </row>
        <row r="357">
          <cell r="A357">
            <v>45647</v>
          </cell>
          <cell r="D357">
            <v>230</v>
          </cell>
          <cell r="E357">
            <v>656</v>
          </cell>
          <cell r="F357">
            <v>264</v>
          </cell>
        </row>
        <row r="358">
          <cell r="A358">
            <v>45648</v>
          </cell>
          <cell r="D358">
            <v>537</v>
          </cell>
          <cell r="E358">
            <v>515</v>
          </cell>
          <cell r="F358">
            <v>67</v>
          </cell>
        </row>
        <row r="359">
          <cell r="A359">
            <v>45649</v>
          </cell>
          <cell r="D359">
            <v>296</v>
          </cell>
          <cell r="E359">
            <v>551</v>
          </cell>
          <cell r="F359">
            <v>252</v>
          </cell>
        </row>
        <row r="360">
          <cell r="A360">
            <v>45650</v>
          </cell>
          <cell r="D360">
            <v>293</v>
          </cell>
          <cell r="E360">
            <v>555</v>
          </cell>
          <cell r="F360">
            <v>238</v>
          </cell>
        </row>
        <row r="361">
          <cell r="A361">
            <v>45651</v>
          </cell>
          <cell r="D361">
            <v>260</v>
          </cell>
          <cell r="E361">
            <v>576</v>
          </cell>
          <cell r="F361">
            <v>249</v>
          </cell>
        </row>
        <row r="362">
          <cell r="A362">
            <v>45652</v>
          </cell>
          <cell r="D362">
            <v>445</v>
          </cell>
          <cell r="E362">
            <v>566</v>
          </cell>
          <cell r="F362">
            <v>76</v>
          </cell>
        </row>
        <row r="363">
          <cell r="A363">
            <v>45653</v>
          </cell>
          <cell r="D363">
            <v>547</v>
          </cell>
          <cell r="E363">
            <v>416</v>
          </cell>
          <cell r="F363">
            <v>131</v>
          </cell>
        </row>
        <row r="364">
          <cell r="A364">
            <v>45654</v>
          </cell>
          <cell r="D364">
            <v>409</v>
          </cell>
          <cell r="E364">
            <v>576</v>
          </cell>
          <cell r="F364">
            <v>121</v>
          </cell>
        </row>
        <row r="365">
          <cell r="A365">
            <v>45655</v>
          </cell>
          <cell r="D365">
            <v>459</v>
          </cell>
          <cell r="E365">
            <v>584</v>
          </cell>
          <cell r="F365">
            <v>78</v>
          </cell>
        </row>
        <row r="366">
          <cell r="A366">
            <v>45656</v>
          </cell>
          <cell r="D366">
            <v>342</v>
          </cell>
          <cell r="E366">
            <v>741</v>
          </cell>
          <cell r="F366">
            <v>57</v>
          </cell>
        </row>
        <row r="367">
          <cell r="A367">
            <v>45657</v>
          </cell>
          <cell r="D367">
            <v>319</v>
          </cell>
          <cell r="E367">
            <v>628</v>
          </cell>
          <cell r="F367">
            <v>193</v>
          </cell>
        </row>
      </sheetData>
      <sheetData sheetId="17">
        <row r="7">
          <cell r="A7" t="str">
            <v>Etiquetas de fila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195.832000694441" createdVersion="8" refreshedVersion="8" minRefreshableVersion="3" recordCount="366" xr:uid="{C38CCAA2-DD4D-B24F-9B5B-6D1CDC2C5312}">
  <cacheSource type="worksheet">
    <worksheetSource ref="A2:AC368" sheet="Datos"/>
  </cacheSource>
  <cacheFields count="27">
    <cacheField name="RowID" numFmtId="0">
      <sharedItems containsSemiMixedTypes="0" containsString="0" containsNumber="1" containsInteger="1" minValue="1" maxValue="366"/>
    </cacheField>
    <cacheField name="Fecha" numFmtId="14">
      <sharedItems containsSemiMixedTypes="0" containsNonDate="0" containsDate="1" containsString="0" minDate="2024-01-01T00:00:00" maxDate="2025-01-01T00:00:00"/>
    </cacheField>
    <cacheField name="Año" numFmtId="0">
      <sharedItems containsSemiMixedTypes="0" containsString="0" containsNumber="1" containsInteger="1" minValue="2024" maxValue="2024"/>
    </cacheField>
    <cacheField name="Mes" numFmtId="0">
      <sharedItems count="12">
        <s v="ENERO"/>
        <s v="FEBRERO"/>
        <s v="MARZO"/>
        <s v="ABRIL"/>
        <s v="MAYO"/>
        <s v="JUNIO"/>
        <s v="JULIO"/>
        <s v="AGOSTO"/>
        <s v="SEPTIEMBRE"/>
        <s v="OCTUBRE"/>
        <s v="NOVIEMBRE"/>
        <s v="DICIEMBRE"/>
      </sharedItems>
    </cacheField>
    <cacheField name="Día" numFmtId="0">
      <sharedItems containsSemiMixedTypes="0" containsString="0" containsNumber="1" containsInteger="1" minValue="1" maxValue="31" count="31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</sharedItems>
    </cacheField>
    <cacheField name="Préstamos" numFmtId="0">
      <sharedItems containsSemiMixedTypes="0" containsString="0" containsNumber="1" containsInteger="1" minValue="0" maxValue="0"/>
    </cacheField>
    <cacheField name="Cursos de formación" numFmtId="0">
      <sharedItems containsSemiMixedTypes="0" containsString="0" containsNumber="1" containsInteger="1" minValue="0" maxValue="0"/>
    </cacheField>
    <cacheField name="Transporte público" numFmtId="0">
      <sharedItems containsSemiMixedTypes="0" containsString="0" containsNumber="1" containsInteger="1" minValue="0" maxValue="10"/>
    </cacheField>
    <cacheField name="móvil" numFmtId="0">
      <sharedItems containsSemiMixedTypes="0" containsString="0" containsNumber="1" containsInteger="1" minValue="0" maxValue="0"/>
    </cacheField>
    <cacheField name="Comida" numFmtId="0">
      <sharedItems containsSemiMixedTypes="0" containsString="0" containsNumber="1" containsInteger="1" minValue="143" maxValue="763"/>
    </cacheField>
    <cacheField name="Internet y TV" numFmtId="0">
      <sharedItems containsSemiMixedTypes="0" containsString="0" containsNumber="1" containsInteger="1" minValue="0" maxValue="0"/>
    </cacheField>
    <cacheField name="Gastos Casa_x000a_ (productos, etc)" numFmtId="0">
      <sharedItems containsSemiMixedTypes="0" containsString="0" containsNumber="1" containsInteger="1" minValue="0" maxValue="0"/>
    </cacheField>
    <cacheField name="Ropa y calzado" numFmtId="0">
      <sharedItems containsSemiMixedTypes="0" containsString="0" containsNumber="1" containsInteger="1" minValue="18" maxValue="262"/>
    </cacheField>
    <cacheField name="Gimnasio" numFmtId="0">
      <sharedItems containsSemiMixedTypes="0" containsString="0" containsNumber="1" containsInteger="1" minValue="23" maxValue="118"/>
    </cacheField>
    <cacheField name="Medicamentos" numFmtId="0">
      <sharedItems containsSemiMixedTypes="0" containsString="0" containsNumber="1" containsInteger="1" minValue="0" maxValue="0"/>
    </cacheField>
    <cacheField name="Peluquería" numFmtId="0">
      <sharedItems containsSemiMixedTypes="0" containsString="0" containsNumber="1" containsInteger="1" minValue="0" maxValue="0"/>
    </cacheField>
    <cacheField name="Otros" numFmtId="0">
      <sharedItems containsSemiMixedTypes="0" containsString="0" containsNumber="1" containsInteger="1" minValue="0" maxValue="0"/>
    </cacheField>
    <cacheField name="Salario" numFmtId="0">
      <sharedItems containsSemiMixedTypes="0" containsString="0" containsNumber="1" containsInteger="1" minValue="1040" maxValue="1770"/>
    </cacheField>
    <cacheField name="Inversiones" numFmtId="0">
      <sharedItems containsSemiMixedTypes="0" containsString="0" containsNumber="1" containsInteger="1" minValue="18" maxValue="262"/>
    </cacheField>
    <cacheField name="Inversiones2" numFmtId="0">
      <sharedItems containsSemiMixedTypes="0" containsString="0" containsNumber="1" containsInteger="1" minValue="23" maxValue="118"/>
    </cacheField>
    <cacheField name="Dividendos" numFmtId="0">
      <sharedItems containsSemiMixedTypes="0" containsString="0" containsNumber="1" containsInteger="1" minValue="16" maxValue="116"/>
    </cacheField>
    <cacheField name="Intereses" numFmtId="0">
      <sharedItems containsSemiMixedTypes="0" containsString="0" containsNumber="1" containsInteger="1" minValue="6" maxValue="78"/>
    </cacheField>
    <cacheField name="Criptomonedas" numFmtId="0">
      <sharedItems containsSemiMixedTypes="0" containsString="0" containsNumber="1" containsInteger="1" minValue="77" maxValue="255"/>
    </cacheField>
    <cacheField name="Otros2" numFmtId="0">
      <sharedItems containsSemiMixedTypes="0" containsString="0" containsNumber="1" containsInteger="1" minValue="15" maxValue="71"/>
    </cacheField>
    <cacheField name="Gastos" numFmtId="0">
      <sharedItems containsSemiMixedTypes="0" containsString="0" containsNumber="1" containsInteger="1" minValue="269" maxValue="924"/>
    </cacheField>
    <cacheField name="Ingresos" numFmtId="0">
      <sharedItems containsSemiMixedTypes="0" containsString="0" containsNumber="1" containsInteger="1" minValue="1285" maxValue="2536"/>
    </cacheField>
    <cacheField name="Saldo Actual" numFmtId="0">
      <sharedItems containsSemiMixedTypes="0" containsString="0" containsNumber="1" containsInteger="1" minValue="300" maxValue="300"/>
    </cacheField>
  </cacheFields>
  <extLst>
    <ext xmlns:x14="http://schemas.microsoft.com/office/spreadsheetml/2009/9/main" uri="{725AE2AE-9491-48be-B2B4-4EB974FC3084}">
      <x14:pivotCacheDefinition pivotCacheId="208391846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6">
  <r>
    <n v="1"/>
    <d v="2024-01-01T00:00:00"/>
    <n v="2024"/>
    <x v="0"/>
    <x v="0"/>
    <n v="0"/>
    <n v="0"/>
    <n v="10"/>
    <n v="0"/>
    <n v="271"/>
    <n v="0"/>
    <n v="0"/>
    <n v="58"/>
    <n v="27"/>
    <n v="0"/>
    <n v="0"/>
    <n v="0"/>
    <n v="1040"/>
    <n v="58"/>
    <n v="27"/>
    <n v="46"/>
    <n v="9"/>
    <n v="82"/>
    <n v="23"/>
    <n v="366"/>
    <n v="1285"/>
    <n v="300"/>
  </r>
  <r>
    <n v="2"/>
    <d v="2024-01-02T00:00:00"/>
    <n v="2024"/>
    <x v="0"/>
    <x v="1"/>
    <n v="0"/>
    <n v="0"/>
    <n v="0"/>
    <n v="0"/>
    <n v="259"/>
    <n v="0"/>
    <n v="0"/>
    <n v="19"/>
    <n v="38"/>
    <n v="0"/>
    <n v="0"/>
    <n v="0"/>
    <n v="1180"/>
    <n v="19"/>
    <n v="38"/>
    <n v="19"/>
    <n v="6"/>
    <n v="88"/>
    <n v="29"/>
    <n v="316"/>
    <n v="1379"/>
    <n v="300"/>
  </r>
  <r>
    <n v="3"/>
    <d v="2024-01-03T00:00:00"/>
    <n v="2024"/>
    <x v="0"/>
    <x v="2"/>
    <n v="0"/>
    <n v="0"/>
    <n v="0"/>
    <n v="0"/>
    <n v="318"/>
    <n v="0"/>
    <n v="0"/>
    <n v="106"/>
    <n v="23"/>
    <n v="0"/>
    <n v="0"/>
    <n v="0"/>
    <n v="1770"/>
    <n v="106"/>
    <n v="23"/>
    <n v="16"/>
    <n v="20"/>
    <n v="83"/>
    <n v="36"/>
    <n v="447"/>
    <n v="2054"/>
    <n v="300"/>
  </r>
  <r>
    <n v="4"/>
    <d v="2024-01-04T00:00:00"/>
    <n v="2024"/>
    <x v="0"/>
    <x v="3"/>
    <n v="0"/>
    <n v="0"/>
    <n v="0"/>
    <n v="0"/>
    <n v="219"/>
    <n v="0"/>
    <n v="0"/>
    <n v="69"/>
    <n v="31"/>
    <n v="0"/>
    <n v="0"/>
    <n v="0"/>
    <n v="1040"/>
    <n v="69"/>
    <n v="31"/>
    <n v="24"/>
    <n v="31"/>
    <n v="103"/>
    <n v="38"/>
    <n v="319"/>
    <n v="1336"/>
    <n v="300"/>
  </r>
  <r>
    <n v="5"/>
    <d v="2024-01-05T00:00:00"/>
    <n v="2024"/>
    <x v="0"/>
    <x v="4"/>
    <n v="0"/>
    <n v="0"/>
    <n v="0"/>
    <n v="0"/>
    <n v="374"/>
    <n v="0"/>
    <n v="0"/>
    <n v="99"/>
    <n v="42"/>
    <n v="0"/>
    <n v="0"/>
    <n v="0"/>
    <n v="1180"/>
    <n v="99"/>
    <n v="42"/>
    <n v="35"/>
    <n v="21"/>
    <n v="93"/>
    <n v="46"/>
    <n v="515"/>
    <n v="1516"/>
    <n v="300"/>
  </r>
  <r>
    <n v="6"/>
    <d v="2024-01-06T00:00:00"/>
    <n v="2024"/>
    <x v="0"/>
    <x v="5"/>
    <n v="0"/>
    <n v="0"/>
    <n v="0"/>
    <n v="0"/>
    <n v="336"/>
    <n v="0"/>
    <n v="0"/>
    <n v="21"/>
    <n v="47"/>
    <n v="0"/>
    <n v="0"/>
    <n v="0"/>
    <n v="1770"/>
    <n v="21"/>
    <n v="47"/>
    <n v="29"/>
    <n v="14"/>
    <n v="120"/>
    <n v="34"/>
    <n v="404"/>
    <n v="2035"/>
    <n v="300"/>
  </r>
  <r>
    <n v="7"/>
    <d v="2024-01-07T00:00:00"/>
    <n v="2024"/>
    <x v="0"/>
    <x v="6"/>
    <n v="0"/>
    <n v="0"/>
    <n v="0"/>
    <n v="0"/>
    <n v="353"/>
    <n v="0"/>
    <n v="0"/>
    <n v="122"/>
    <n v="37"/>
    <n v="0"/>
    <n v="0"/>
    <n v="0"/>
    <n v="1040"/>
    <n v="122"/>
    <n v="37"/>
    <n v="22"/>
    <n v="18"/>
    <n v="77"/>
    <n v="27"/>
    <n v="512"/>
    <n v="1343"/>
    <n v="300"/>
  </r>
  <r>
    <n v="8"/>
    <d v="2024-01-08T00:00:00"/>
    <n v="2024"/>
    <x v="0"/>
    <x v="7"/>
    <n v="0"/>
    <n v="0"/>
    <n v="0"/>
    <n v="0"/>
    <n v="316"/>
    <n v="0"/>
    <n v="0"/>
    <n v="101"/>
    <n v="48"/>
    <n v="0"/>
    <n v="0"/>
    <n v="0"/>
    <n v="1180"/>
    <n v="101"/>
    <n v="48"/>
    <n v="37"/>
    <n v="7"/>
    <n v="126"/>
    <n v="47"/>
    <n v="465"/>
    <n v="1546"/>
    <n v="300"/>
  </r>
  <r>
    <n v="9"/>
    <d v="2024-01-09T00:00:00"/>
    <n v="2024"/>
    <x v="0"/>
    <x v="8"/>
    <n v="0"/>
    <n v="0"/>
    <n v="0"/>
    <n v="0"/>
    <n v="346"/>
    <n v="0"/>
    <n v="0"/>
    <n v="127"/>
    <n v="56"/>
    <n v="0"/>
    <n v="0"/>
    <n v="0"/>
    <n v="1770"/>
    <n v="127"/>
    <n v="56"/>
    <n v="26"/>
    <n v="33"/>
    <n v="89"/>
    <n v="19"/>
    <n v="529"/>
    <n v="2120"/>
    <n v="300"/>
  </r>
  <r>
    <n v="10"/>
    <d v="2024-01-10T00:00:00"/>
    <n v="2024"/>
    <x v="0"/>
    <x v="9"/>
    <n v="0"/>
    <n v="0"/>
    <n v="0"/>
    <n v="0"/>
    <n v="451"/>
    <n v="0"/>
    <n v="0"/>
    <n v="97"/>
    <n v="52"/>
    <n v="0"/>
    <n v="0"/>
    <n v="0"/>
    <n v="1040"/>
    <n v="97"/>
    <n v="52"/>
    <n v="18"/>
    <n v="14"/>
    <n v="86"/>
    <n v="43"/>
    <n v="600"/>
    <n v="1350"/>
    <n v="300"/>
  </r>
  <r>
    <n v="11"/>
    <d v="2024-01-11T00:00:00"/>
    <n v="2024"/>
    <x v="0"/>
    <x v="10"/>
    <n v="0"/>
    <n v="0"/>
    <n v="0"/>
    <n v="0"/>
    <n v="313"/>
    <n v="0"/>
    <n v="0"/>
    <n v="86"/>
    <n v="36"/>
    <n v="0"/>
    <n v="0"/>
    <n v="0"/>
    <n v="1180"/>
    <n v="86"/>
    <n v="36"/>
    <n v="18"/>
    <n v="18"/>
    <n v="79"/>
    <n v="35"/>
    <n v="435"/>
    <n v="1452"/>
    <n v="300"/>
  </r>
  <r>
    <n v="12"/>
    <d v="2024-01-12T00:00:00"/>
    <n v="2024"/>
    <x v="0"/>
    <x v="11"/>
    <n v="0"/>
    <n v="0"/>
    <n v="0"/>
    <n v="0"/>
    <n v="369"/>
    <n v="0"/>
    <n v="0"/>
    <n v="27"/>
    <n v="34"/>
    <n v="0"/>
    <n v="0"/>
    <n v="0"/>
    <n v="1770"/>
    <n v="27"/>
    <n v="34"/>
    <n v="24"/>
    <n v="24"/>
    <n v="85"/>
    <n v="40"/>
    <n v="430"/>
    <n v="2004"/>
    <n v="300"/>
  </r>
  <r>
    <n v="13"/>
    <d v="2024-01-13T00:00:00"/>
    <n v="2024"/>
    <x v="0"/>
    <x v="12"/>
    <n v="0"/>
    <n v="0"/>
    <n v="0"/>
    <n v="0"/>
    <n v="286"/>
    <n v="0"/>
    <n v="0"/>
    <n v="79"/>
    <n v="39"/>
    <n v="0"/>
    <n v="0"/>
    <n v="0"/>
    <n v="1040"/>
    <n v="79"/>
    <n v="39"/>
    <n v="16"/>
    <n v="33"/>
    <n v="95"/>
    <n v="34"/>
    <n v="404"/>
    <n v="1336"/>
    <n v="300"/>
  </r>
  <r>
    <n v="14"/>
    <d v="2024-01-14T00:00:00"/>
    <n v="2024"/>
    <x v="0"/>
    <x v="13"/>
    <n v="0"/>
    <n v="0"/>
    <n v="0"/>
    <n v="0"/>
    <n v="264"/>
    <n v="0"/>
    <n v="0"/>
    <n v="100"/>
    <n v="25"/>
    <n v="0"/>
    <n v="0"/>
    <n v="0"/>
    <n v="1180"/>
    <n v="100"/>
    <n v="25"/>
    <n v="45"/>
    <n v="29"/>
    <n v="83"/>
    <n v="17"/>
    <n v="389"/>
    <n v="1479"/>
    <n v="300"/>
  </r>
  <r>
    <n v="15"/>
    <d v="2024-01-15T00:00:00"/>
    <n v="2024"/>
    <x v="0"/>
    <x v="14"/>
    <n v="0"/>
    <n v="0"/>
    <n v="0"/>
    <n v="0"/>
    <n v="264"/>
    <n v="0"/>
    <n v="0"/>
    <n v="77"/>
    <n v="45"/>
    <n v="0"/>
    <n v="0"/>
    <n v="0"/>
    <n v="1770"/>
    <n v="77"/>
    <n v="45"/>
    <n v="16"/>
    <n v="32"/>
    <n v="108"/>
    <n v="17"/>
    <n v="386"/>
    <n v="2065"/>
    <n v="300"/>
  </r>
  <r>
    <n v="16"/>
    <d v="2024-01-16T00:00:00"/>
    <n v="2024"/>
    <x v="0"/>
    <x v="15"/>
    <n v="0"/>
    <n v="0"/>
    <n v="0"/>
    <n v="0"/>
    <n v="456"/>
    <n v="0"/>
    <n v="0"/>
    <n v="45"/>
    <n v="48"/>
    <n v="0"/>
    <n v="0"/>
    <n v="0"/>
    <n v="1040"/>
    <n v="45"/>
    <n v="48"/>
    <n v="26"/>
    <n v="29"/>
    <n v="109"/>
    <n v="30"/>
    <n v="549"/>
    <n v="1327"/>
    <n v="300"/>
  </r>
  <r>
    <n v="17"/>
    <d v="2024-01-17T00:00:00"/>
    <n v="2024"/>
    <x v="0"/>
    <x v="16"/>
    <n v="0"/>
    <n v="0"/>
    <n v="0"/>
    <n v="0"/>
    <n v="242"/>
    <n v="0"/>
    <n v="0"/>
    <n v="116"/>
    <n v="49"/>
    <n v="0"/>
    <n v="0"/>
    <n v="0"/>
    <n v="1180"/>
    <n v="116"/>
    <n v="49"/>
    <n v="29"/>
    <n v="19"/>
    <n v="89"/>
    <n v="34"/>
    <n v="407"/>
    <n v="1516"/>
    <n v="300"/>
  </r>
  <r>
    <n v="18"/>
    <d v="2024-01-18T00:00:00"/>
    <n v="2024"/>
    <x v="0"/>
    <x v="17"/>
    <n v="0"/>
    <n v="0"/>
    <n v="0"/>
    <n v="0"/>
    <n v="265"/>
    <n v="0"/>
    <n v="0"/>
    <n v="68"/>
    <n v="44"/>
    <n v="0"/>
    <n v="0"/>
    <n v="0"/>
    <n v="1770"/>
    <n v="68"/>
    <n v="44"/>
    <n v="30"/>
    <n v="6"/>
    <n v="96"/>
    <n v="37"/>
    <n v="377"/>
    <n v="2051"/>
    <n v="300"/>
  </r>
  <r>
    <n v="19"/>
    <d v="2024-01-19T00:00:00"/>
    <n v="2024"/>
    <x v="0"/>
    <x v="18"/>
    <n v="0"/>
    <n v="0"/>
    <n v="0"/>
    <n v="0"/>
    <n v="345"/>
    <n v="0"/>
    <n v="0"/>
    <n v="88"/>
    <n v="28"/>
    <n v="0"/>
    <n v="0"/>
    <n v="0"/>
    <n v="1040"/>
    <n v="88"/>
    <n v="28"/>
    <n v="21"/>
    <n v="35"/>
    <n v="104"/>
    <n v="54"/>
    <n v="461"/>
    <n v="1370"/>
    <n v="300"/>
  </r>
  <r>
    <n v="20"/>
    <d v="2024-01-20T00:00:00"/>
    <n v="2024"/>
    <x v="0"/>
    <x v="19"/>
    <n v="0"/>
    <n v="0"/>
    <n v="0"/>
    <n v="0"/>
    <n v="373"/>
    <n v="0"/>
    <n v="0"/>
    <n v="107"/>
    <n v="51"/>
    <n v="0"/>
    <n v="0"/>
    <n v="0"/>
    <n v="1180"/>
    <n v="107"/>
    <n v="51"/>
    <n v="37"/>
    <n v="29"/>
    <n v="77"/>
    <n v="47"/>
    <n v="531"/>
    <n v="1528"/>
    <n v="300"/>
  </r>
  <r>
    <n v="21"/>
    <d v="2024-01-21T00:00:00"/>
    <n v="2024"/>
    <x v="0"/>
    <x v="20"/>
    <n v="0"/>
    <n v="0"/>
    <n v="0"/>
    <n v="0"/>
    <n v="420"/>
    <n v="0"/>
    <n v="0"/>
    <n v="112"/>
    <n v="27"/>
    <n v="0"/>
    <n v="0"/>
    <n v="0"/>
    <n v="1770"/>
    <n v="112"/>
    <n v="27"/>
    <n v="38"/>
    <n v="11"/>
    <n v="128"/>
    <n v="55"/>
    <n v="559"/>
    <n v="2141"/>
    <n v="300"/>
  </r>
  <r>
    <n v="22"/>
    <d v="2024-01-22T00:00:00"/>
    <n v="2024"/>
    <x v="0"/>
    <x v="21"/>
    <n v="0"/>
    <n v="0"/>
    <n v="0"/>
    <n v="0"/>
    <n v="236"/>
    <n v="0"/>
    <n v="0"/>
    <n v="103"/>
    <n v="31"/>
    <n v="0"/>
    <n v="0"/>
    <n v="0"/>
    <n v="1040"/>
    <n v="103"/>
    <n v="31"/>
    <n v="27"/>
    <n v="39"/>
    <n v="107"/>
    <n v="31"/>
    <n v="370"/>
    <n v="1378"/>
    <n v="300"/>
  </r>
  <r>
    <n v="23"/>
    <d v="2024-01-23T00:00:00"/>
    <n v="2024"/>
    <x v="0"/>
    <x v="22"/>
    <n v="0"/>
    <n v="0"/>
    <n v="0"/>
    <n v="0"/>
    <n v="438"/>
    <n v="0"/>
    <n v="0"/>
    <n v="28"/>
    <n v="61"/>
    <n v="0"/>
    <n v="0"/>
    <n v="0"/>
    <n v="1180"/>
    <n v="28"/>
    <n v="61"/>
    <n v="32"/>
    <n v="24"/>
    <n v="115"/>
    <n v="22"/>
    <n v="527"/>
    <n v="1462"/>
    <n v="300"/>
  </r>
  <r>
    <n v="24"/>
    <d v="2024-01-24T00:00:00"/>
    <n v="2024"/>
    <x v="0"/>
    <x v="23"/>
    <n v="0"/>
    <n v="0"/>
    <n v="0"/>
    <n v="0"/>
    <n v="185"/>
    <n v="0"/>
    <n v="0"/>
    <n v="107"/>
    <n v="49"/>
    <n v="0"/>
    <n v="0"/>
    <n v="0"/>
    <n v="1770"/>
    <n v="107"/>
    <n v="49"/>
    <n v="41"/>
    <n v="12"/>
    <n v="136"/>
    <n v="35"/>
    <n v="341"/>
    <n v="2150"/>
    <n v="300"/>
  </r>
  <r>
    <n v="25"/>
    <d v="2024-01-25T00:00:00"/>
    <n v="2024"/>
    <x v="0"/>
    <x v="24"/>
    <n v="0"/>
    <n v="0"/>
    <n v="0"/>
    <n v="0"/>
    <n v="296"/>
    <n v="0"/>
    <n v="0"/>
    <n v="103"/>
    <n v="33"/>
    <n v="0"/>
    <n v="0"/>
    <n v="0"/>
    <n v="1040"/>
    <n v="103"/>
    <n v="33"/>
    <n v="49"/>
    <n v="37"/>
    <n v="116"/>
    <n v="45"/>
    <n v="432"/>
    <n v="1423"/>
    <n v="300"/>
  </r>
  <r>
    <n v="26"/>
    <d v="2024-01-26T00:00:00"/>
    <n v="2024"/>
    <x v="0"/>
    <x v="25"/>
    <n v="0"/>
    <n v="0"/>
    <n v="0"/>
    <n v="0"/>
    <n v="359"/>
    <n v="0"/>
    <n v="0"/>
    <n v="115"/>
    <n v="61"/>
    <n v="0"/>
    <n v="0"/>
    <n v="0"/>
    <n v="1180"/>
    <n v="115"/>
    <n v="61"/>
    <n v="24"/>
    <n v="20"/>
    <n v="121"/>
    <n v="25"/>
    <n v="535"/>
    <n v="1546"/>
    <n v="300"/>
  </r>
  <r>
    <n v="27"/>
    <d v="2024-01-27T00:00:00"/>
    <n v="2024"/>
    <x v="0"/>
    <x v="26"/>
    <n v="0"/>
    <n v="0"/>
    <n v="0"/>
    <n v="0"/>
    <n v="302"/>
    <n v="0"/>
    <n v="0"/>
    <n v="97"/>
    <n v="32"/>
    <n v="0"/>
    <n v="0"/>
    <n v="0"/>
    <n v="1770"/>
    <n v="97"/>
    <n v="32"/>
    <n v="20"/>
    <n v="24"/>
    <n v="104"/>
    <n v="18"/>
    <n v="431"/>
    <n v="2065"/>
    <n v="300"/>
  </r>
  <r>
    <n v="28"/>
    <d v="2024-01-28T00:00:00"/>
    <n v="2024"/>
    <x v="0"/>
    <x v="27"/>
    <n v="0"/>
    <n v="0"/>
    <n v="0"/>
    <n v="0"/>
    <n v="333"/>
    <n v="0"/>
    <n v="0"/>
    <n v="124"/>
    <n v="46"/>
    <n v="0"/>
    <n v="0"/>
    <n v="0"/>
    <n v="1040"/>
    <n v="124"/>
    <n v="46"/>
    <n v="31"/>
    <n v="7"/>
    <n v="95"/>
    <n v="30"/>
    <n v="503"/>
    <n v="1373"/>
    <n v="300"/>
  </r>
  <r>
    <n v="29"/>
    <d v="2024-01-29T00:00:00"/>
    <n v="2024"/>
    <x v="0"/>
    <x v="28"/>
    <n v="0"/>
    <n v="0"/>
    <n v="0"/>
    <n v="0"/>
    <n v="143"/>
    <n v="0"/>
    <n v="0"/>
    <n v="120"/>
    <n v="52"/>
    <n v="0"/>
    <n v="0"/>
    <n v="0"/>
    <n v="1180"/>
    <n v="120"/>
    <n v="52"/>
    <n v="52"/>
    <n v="7"/>
    <n v="112"/>
    <n v="24"/>
    <n v="315"/>
    <n v="1547"/>
    <n v="300"/>
  </r>
  <r>
    <n v="30"/>
    <d v="2024-01-30T00:00:00"/>
    <n v="2024"/>
    <x v="0"/>
    <x v="29"/>
    <n v="0"/>
    <n v="0"/>
    <n v="0"/>
    <n v="0"/>
    <n v="413"/>
    <n v="0"/>
    <n v="0"/>
    <n v="61"/>
    <n v="36"/>
    <n v="0"/>
    <n v="0"/>
    <n v="0"/>
    <n v="1770"/>
    <n v="61"/>
    <n v="36"/>
    <n v="36"/>
    <n v="32"/>
    <n v="97"/>
    <n v="31"/>
    <n v="510"/>
    <n v="2063"/>
    <n v="300"/>
  </r>
  <r>
    <n v="31"/>
    <d v="2024-01-31T00:00:00"/>
    <n v="2024"/>
    <x v="0"/>
    <x v="30"/>
    <n v="0"/>
    <n v="0"/>
    <n v="0"/>
    <n v="0"/>
    <n v="302"/>
    <n v="0"/>
    <n v="0"/>
    <n v="75"/>
    <n v="35"/>
    <n v="0"/>
    <n v="0"/>
    <n v="0"/>
    <n v="1040"/>
    <n v="75"/>
    <n v="35"/>
    <n v="53"/>
    <n v="10"/>
    <n v="92"/>
    <n v="19"/>
    <n v="412"/>
    <n v="1324"/>
    <n v="300"/>
  </r>
  <r>
    <n v="32"/>
    <d v="2024-02-01T00:00:00"/>
    <n v="2024"/>
    <x v="1"/>
    <x v="0"/>
    <n v="0"/>
    <n v="0"/>
    <n v="0"/>
    <n v="0"/>
    <n v="433"/>
    <n v="0"/>
    <n v="0"/>
    <n v="118"/>
    <n v="50"/>
    <n v="0"/>
    <n v="0"/>
    <n v="0"/>
    <n v="1180"/>
    <n v="118"/>
    <n v="50"/>
    <n v="50"/>
    <n v="10"/>
    <n v="105"/>
    <n v="51"/>
    <n v="601"/>
    <n v="1564"/>
    <n v="300"/>
  </r>
  <r>
    <n v="33"/>
    <d v="2024-02-02T00:00:00"/>
    <n v="2024"/>
    <x v="1"/>
    <x v="1"/>
    <n v="0"/>
    <n v="0"/>
    <n v="0"/>
    <n v="0"/>
    <n v="525"/>
    <n v="0"/>
    <n v="0"/>
    <n v="35"/>
    <n v="50"/>
    <n v="0"/>
    <n v="0"/>
    <n v="0"/>
    <n v="1770"/>
    <n v="35"/>
    <n v="50"/>
    <n v="39"/>
    <n v="25"/>
    <n v="85"/>
    <n v="60"/>
    <n v="610"/>
    <n v="2064"/>
    <n v="300"/>
  </r>
  <r>
    <n v="34"/>
    <d v="2024-02-03T00:00:00"/>
    <n v="2024"/>
    <x v="1"/>
    <x v="2"/>
    <n v="0"/>
    <n v="0"/>
    <n v="0"/>
    <n v="0"/>
    <n v="337"/>
    <n v="0"/>
    <n v="0"/>
    <n v="105"/>
    <n v="29"/>
    <n v="0"/>
    <n v="0"/>
    <n v="0"/>
    <n v="1040"/>
    <n v="105"/>
    <n v="29"/>
    <n v="43"/>
    <n v="14"/>
    <n v="82"/>
    <n v="25"/>
    <n v="471"/>
    <n v="1338"/>
    <n v="300"/>
  </r>
  <r>
    <n v="35"/>
    <d v="2024-02-04T00:00:00"/>
    <n v="2024"/>
    <x v="1"/>
    <x v="3"/>
    <n v="0"/>
    <n v="0"/>
    <n v="0"/>
    <n v="0"/>
    <n v="344"/>
    <n v="0"/>
    <n v="0"/>
    <n v="18"/>
    <n v="33"/>
    <n v="0"/>
    <n v="0"/>
    <n v="0"/>
    <n v="1180"/>
    <n v="18"/>
    <n v="33"/>
    <n v="52"/>
    <n v="18"/>
    <n v="114"/>
    <n v="24"/>
    <n v="395"/>
    <n v="1439"/>
    <n v="300"/>
  </r>
  <r>
    <n v="36"/>
    <d v="2024-02-05T00:00:00"/>
    <n v="2024"/>
    <x v="1"/>
    <x v="4"/>
    <n v="0"/>
    <n v="0"/>
    <n v="0"/>
    <n v="0"/>
    <n v="404"/>
    <n v="0"/>
    <n v="0"/>
    <n v="72"/>
    <n v="30"/>
    <n v="0"/>
    <n v="0"/>
    <n v="0"/>
    <n v="1770"/>
    <n v="72"/>
    <n v="30"/>
    <n v="45"/>
    <n v="34"/>
    <n v="122"/>
    <n v="46"/>
    <n v="506"/>
    <n v="2119"/>
    <n v="300"/>
  </r>
  <r>
    <n v="37"/>
    <d v="2024-02-06T00:00:00"/>
    <n v="2024"/>
    <x v="1"/>
    <x v="5"/>
    <n v="0"/>
    <n v="0"/>
    <n v="0"/>
    <n v="0"/>
    <n v="260"/>
    <n v="0"/>
    <n v="0"/>
    <n v="87"/>
    <n v="47"/>
    <n v="0"/>
    <n v="0"/>
    <n v="0"/>
    <n v="1040"/>
    <n v="87"/>
    <n v="47"/>
    <n v="27"/>
    <n v="31"/>
    <n v="87"/>
    <n v="30"/>
    <n v="394"/>
    <n v="1349"/>
    <n v="300"/>
  </r>
  <r>
    <n v="38"/>
    <d v="2024-02-07T00:00:00"/>
    <n v="2024"/>
    <x v="1"/>
    <x v="6"/>
    <n v="0"/>
    <n v="0"/>
    <n v="0"/>
    <n v="0"/>
    <n v="237"/>
    <n v="0"/>
    <n v="0"/>
    <n v="70"/>
    <n v="37"/>
    <n v="0"/>
    <n v="0"/>
    <n v="0"/>
    <n v="1180"/>
    <n v="70"/>
    <n v="37"/>
    <n v="62"/>
    <n v="16"/>
    <n v="101"/>
    <n v="30"/>
    <n v="344"/>
    <n v="1496"/>
    <n v="300"/>
  </r>
  <r>
    <n v="39"/>
    <d v="2024-02-08T00:00:00"/>
    <n v="2024"/>
    <x v="1"/>
    <x v="7"/>
    <n v="0"/>
    <n v="0"/>
    <n v="0"/>
    <n v="0"/>
    <n v="426"/>
    <n v="0"/>
    <n v="0"/>
    <n v="43"/>
    <n v="43"/>
    <n v="0"/>
    <n v="0"/>
    <n v="0"/>
    <n v="1770"/>
    <n v="43"/>
    <n v="43"/>
    <n v="38"/>
    <n v="25"/>
    <n v="129"/>
    <n v="38"/>
    <n v="512"/>
    <n v="2086"/>
    <n v="300"/>
  </r>
  <r>
    <n v="40"/>
    <d v="2024-02-09T00:00:00"/>
    <n v="2024"/>
    <x v="1"/>
    <x v="8"/>
    <n v="0"/>
    <n v="0"/>
    <n v="0"/>
    <n v="0"/>
    <n v="422"/>
    <n v="0"/>
    <n v="0"/>
    <n v="146"/>
    <n v="66"/>
    <n v="0"/>
    <n v="0"/>
    <n v="0"/>
    <n v="1040"/>
    <n v="146"/>
    <n v="66"/>
    <n v="48"/>
    <n v="35"/>
    <n v="136"/>
    <n v="23"/>
    <n v="634"/>
    <n v="1494"/>
    <n v="300"/>
  </r>
  <r>
    <n v="41"/>
    <d v="2024-02-10T00:00:00"/>
    <n v="2024"/>
    <x v="1"/>
    <x v="9"/>
    <n v="0"/>
    <n v="0"/>
    <n v="0"/>
    <n v="0"/>
    <n v="313"/>
    <n v="0"/>
    <n v="0"/>
    <n v="150"/>
    <n v="31"/>
    <n v="0"/>
    <n v="0"/>
    <n v="0"/>
    <n v="1180"/>
    <n v="150"/>
    <n v="31"/>
    <n v="22"/>
    <n v="31"/>
    <n v="103"/>
    <n v="33"/>
    <n v="494"/>
    <n v="1550"/>
    <n v="300"/>
  </r>
  <r>
    <n v="42"/>
    <d v="2024-02-11T00:00:00"/>
    <n v="2024"/>
    <x v="1"/>
    <x v="10"/>
    <n v="0"/>
    <n v="0"/>
    <n v="0"/>
    <n v="0"/>
    <n v="639"/>
    <n v="0"/>
    <n v="0"/>
    <n v="124"/>
    <n v="32"/>
    <n v="0"/>
    <n v="0"/>
    <n v="0"/>
    <n v="1770"/>
    <n v="124"/>
    <n v="32"/>
    <n v="27"/>
    <n v="37"/>
    <n v="136"/>
    <n v="63"/>
    <n v="795"/>
    <n v="2189"/>
    <n v="300"/>
  </r>
  <r>
    <n v="43"/>
    <d v="2024-02-12T00:00:00"/>
    <n v="2024"/>
    <x v="1"/>
    <x v="11"/>
    <n v="0"/>
    <n v="0"/>
    <n v="0"/>
    <n v="0"/>
    <n v="516"/>
    <n v="0"/>
    <n v="0"/>
    <n v="51"/>
    <n v="65"/>
    <n v="0"/>
    <n v="0"/>
    <n v="0"/>
    <n v="1040"/>
    <n v="51"/>
    <n v="65"/>
    <n v="32"/>
    <n v="18"/>
    <n v="140"/>
    <n v="38"/>
    <n v="632"/>
    <n v="1384"/>
    <n v="300"/>
  </r>
  <r>
    <n v="44"/>
    <d v="2024-02-13T00:00:00"/>
    <n v="2024"/>
    <x v="1"/>
    <x v="12"/>
    <n v="0"/>
    <n v="0"/>
    <n v="0"/>
    <n v="0"/>
    <n v="484"/>
    <n v="0"/>
    <n v="0"/>
    <n v="98"/>
    <n v="37"/>
    <n v="0"/>
    <n v="0"/>
    <n v="0"/>
    <n v="1180"/>
    <n v="98"/>
    <n v="37"/>
    <n v="65"/>
    <n v="14"/>
    <n v="117"/>
    <n v="30"/>
    <n v="619"/>
    <n v="1541"/>
    <n v="300"/>
  </r>
  <r>
    <n v="45"/>
    <d v="2024-02-14T00:00:00"/>
    <n v="2024"/>
    <x v="1"/>
    <x v="13"/>
    <n v="0"/>
    <n v="0"/>
    <n v="0"/>
    <n v="0"/>
    <n v="328"/>
    <n v="0"/>
    <n v="0"/>
    <n v="164"/>
    <n v="32"/>
    <n v="0"/>
    <n v="0"/>
    <n v="0"/>
    <n v="1770"/>
    <n v="164"/>
    <n v="32"/>
    <n v="28"/>
    <n v="14"/>
    <n v="114"/>
    <n v="30"/>
    <n v="524"/>
    <n v="2152"/>
    <n v="300"/>
  </r>
  <r>
    <n v="46"/>
    <d v="2024-02-15T00:00:00"/>
    <n v="2024"/>
    <x v="1"/>
    <x v="14"/>
    <n v="0"/>
    <n v="0"/>
    <n v="0"/>
    <n v="0"/>
    <n v="453"/>
    <n v="0"/>
    <n v="0"/>
    <n v="138"/>
    <n v="32"/>
    <n v="0"/>
    <n v="0"/>
    <n v="0"/>
    <n v="1040"/>
    <n v="138"/>
    <n v="32"/>
    <n v="50"/>
    <n v="46"/>
    <n v="127"/>
    <n v="51"/>
    <n v="623"/>
    <n v="1484"/>
    <n v="300"/>
  </r>
  <r>
    <n v="47"/>
    <d v="2024-02-16T00:00:00"/>
    <n v="2024"/>
    <x v="1"/>
    <x v="15"/>
    <n v="0"/>
    <n v="0"/>
    <n v="0"/>
    <n v="0"/>
    <n v="752"/>
    <n v="0"/>
    <n v="0"/>
    <n v="116"/>
    <n v="49"/>
    <n v="0"/>
    <n v="0"/>
    <n v="0"/>
    <n v="1180"/>
    <n v="116"/>
    <n v="49"/>
    <n v="22"/>
    <n v="40"/>
    <n v="143"/>
    <n v="61"/>
    <n v="917"/>
    <n v="1611"/>
    <n v="300"/>
  </r>
  <r>
    <n v="48"/>
    <d v="2024-02-17T00:00:00"/>
    <n v="2024"/>
    <x v="1"/>
    <x v="16"/>
    <n v="0"/>
    <n v="0"/>
    <n v="0"/>
    <n v="0"/>
    <n v="689"/>
    <n v="0"/>
    <n v="0"/>
    <n v="95"/>
    <n v="47"/>
    <n v="0"/>
    <n v="0"/>
    <n v="0"/>
    <n v="1770"/>
    <n v="95"/>
    <n v="47"/>
    <n v="60"/>
    <n v="21"/>
    <n v="133"/>
    <n v="60"/>
    <n v="831"/>
    <n v="2186"/>
    <n v="300"/>
  </r>
  <r>
    <n v="49"/>
    <d v="2024-02-18T00:00:00"/>
    <n v="2024"/>
    <x v="1"/>
    <x v="17"/>
    <n v="0"/>
    <n v="0"/>
    <n v="0"/>
    <n v="0"/>
    <n v="593"/>
    <n v="0"/>
    <n v="0"/>
    <n v="121"/>
    <n v="50"/>
    <n v="0"/>
    <n v="0"/>
    <n v="0"/>
    <n v="1040"/>
    <n v="121"/>
    <n v="50"/>
    <n v="29"/>
    <n v="29"/>
    <n v="87"/>
    <n v="29"/>
    <n v="764"/>
    <n v="1385"/>
    <n v="300"/>
  </r>
  <r>
    <n v="50"/>
    <d v="2024-02-19T00:00:00"/>
    <n v="2024"/>
    <x v="1"/>
    <x v="18"/>
    <n v="0"/>
    <n v="0"/>
    <n v="0"/>
    <n v="0"/>
    <n v="507"/>
    <n v="0"/>
    <n v="0"/>
    <n v="124"/>
    <n v="37"/>
    <n v="0"/>
    <n v="0"/>
    <n v="0"/>
    <n v="1180"/>
    <n v="124"/>
    <n v="37"/>
    <n v="58"/>
    <n v="33"/>
    <n v="112"/>
    <n v="57"/>
    <n v="668"/>
    <n v="1601"/>
    <n v="300"/>
  </r>
  <r>
    <n v="51"/>
    <d v="2024-02-20T00:00:00"/>
    <n v="2024"/>
    <x v="1"/>
    <x v="19"/>
    <n v="0"/>
    <n v="0"/>
    <n v="0"/>
    <n v="0"/>
    <n v="364"/>
    <n v="0"/>
    <n v="0"/>
    <n v="132"/>
    <n v="33"/>
    <n v="0"/>
    <n v="0"/>
    <n v="0"/>
    <n v="1770"/>
    <n v="132"/>
    <n v="33"/>
    <n v="29"/>
    <n v="29"/>
    <n v="94"/>
    <n v="27"/>
    <n v="529"/>
    <n v="2114"/>
    <n v="300"/>
  </r>
  <r>
    <n v="52"/>
    <d v="2024-02-21T00:00:00"/>
    <n v="2024"/>
    <x v="1"/>
    <x v="20"/>
    <n v="0"/>
    <n v="0"/>
    <n v="0"/>
    <n v="0"/>
    <n v="239"/>
    <n v="0"/>
    <n v="0"/>
    <n v="46"/>
    <n v="29"/>
    <n v="0"/>
    <n v="0"/>
    <n v="0"/>
    <n v="1040"/>
    <n v="46"/>
    <n v="29"/>
    <n v="29"/>
    <n v="12"/>
    <n v="107"/>
    <n v="36"/>
    <n v="314"/>
    <n v="1299"/>
    <n v="300"/>
  </r>
  <r>
    <n v="53"/>
    <d v="2024-02-22T00:00:00"/>
    <n v="2024"/>
    <x v="1"/>
    <x v="21"/>
    <n v="0"/>
    <n v="0"/>
    <n v="0"/>
    <n v="0"/>
    <n v="559"/>
    <n v="0"/>
    <n v="0"/>
    <n v="34"/>
    <n v="38"/>
    <n v="0"/>
    <n v="0"/>
    <n v="0"/>
    <n v="1180"/>
    <n v="34"/>
    <n v="38"/>
    <n v="25"/>
    <n v="8"/>
    <n v="131"/>
    <n v="27"/>
    <n v="631"/>
    <n v="1443"/>
    <n v="300"/>
  </r>
  <r>
    <n v="54"/>
    <d v="2024-02-23T00:00:00"/>
    <n v="2024"/>
    <x v="1"/>
    <x v="22"/>
    <n v="0"/>
    <n v="0"/>
    <n v="0"/>
    <n v="0"/>
    <n v="369"/>
    <n v="0"/>
    <n v="0"/>
    <n v="109"/>
    <n v="65"/>
    <n v="0"/>
    <n v="0"/>
    <n v="0"/>
    <n v="1770"/>
    <n v="109"/>
    <n v="65"/>
    <n v="39"/>
    <n v="21"/>
    <n v="107"/>
    <n v="27"/>
    <n v="543"/>
    <n v="2138"/>
    <n v="300"/>
  </r>
  <r>
    <n v="55"/>
    <d v="2024-02-24T00:00:00"/>
    <n v="2024"/>
    <x v="1"/>
    <x v="23"/>
    <n v="0"/>
    <n v="0"/>
    <n v="0"/>
    <n v="0"/>
    <n v="275"/>
    <n v="0"/>
    <n v="0"/>
    <n v="52"/>
    <n v="61"/>
    <n v="0"/>
    <n v="0"/>
    <n v="0"/>
    <n v="1040"/>
    <n v="52"/>
    <n v="61"/>
    <n v="30"/>
    <n v="13"/>
    <n v="143"/>
    <n v="66"/>
    <n v="388"/>
    <n v="1405"/>
    <n v="300"/>
  </r>
  <r>
    <n v="56"/>
    <d v="2024-02-25T00:00:00"/>
    <n v="2024"/>
    <x v="1"/>
    <x v="24"/>
    <n v="0"/>
    <n v="0"/>
    <n v="0"/>
    <n v="0"/>
    <n v="607"/>
    <n v="0"/>
    <n v="0"/>
    <n v="144"/>
    <n v="35"/>
    <n v="0"/>
    <n v="0"/>
    <n v="0"/>
    <n v="1180"/>
    <n v="144"/>
    <n v="35"/>
    <n v="57"/>
    <n v="30"/>
    <n v="145"/>
    <n v="48"/>
    <n v="786"/>
    <n v="1639"/>
    <n v="300"/>
  </r>
  <r>
    <n v="57"/>
    <d v="2024-02-26T00:00:00"/>
    <n v="2024"/>
    <x v="1"/>
    <x v="25"/>
    <n v="0"/>
    <n v="0"/>
    <n v="0"/>
    <n v="0"/>
    <n v="338"/>
    <n v="0"/>
    <n v="0"/>
    <n v="91"/>
    <n v="30"/>
    <n v="0"/>
    <n v="0"/>
    <n v="0"/>
    <n v="1770"/>
    <n v="91"/>
    <n v="30"/>
    <n v="60"/>
    <n v="21"/>
    <n v="116"/>
    <n v="49"/>
    <n v="459"/>
    <n v="2137"/>
    <n v="300"/>
  </r>
  <r>
    <n v="58"/>
    <d v="2024-02-27T00:00:00"/>
    <n v="2024"/>
    <x v="1"/>
    <x v="26"/>
    <n v="0"/>
    <n v="0"/>
    <n v="0"/>
    <n v="0"/>
    <n v="348"/>
    <n v="0"/>
    <n v="0"/>
    <n v="144"/>
    <n v="29"/>
    <n v="0"/>
    <n v="0"/>
    <n v="0"/>
    <n v="1040"/>
    <n v="144"/>
    <n v="29"/>
    <n v="29"/>
    <n v="29"/>
    <n v="109"/>
    <n v="59"/>
    <n v="521"/>
    <n v="1439"/>
    <n v="300"/>
  </r>
  <r>
    <n v="59"/>
    <d v="2024-02-28T00:00:00"/>
    <n v="2024"/>
    <x v="1"/>
    <x v="27"/>
    <n v="0"/>
    <n v="0"/>
    <n v="0"/>
    <n v="0"/>
    <n v="555"/>
    <n v="0"/>
    <n v="0"/>
    <n v="28"/>
    <n v="61"/>
    <n v="0"/>
    <n v="0"/>
    <n v="0"/>
    <n v="1180"/>
    <n v="28"/>
    <n v="61"/>
    <n v="40"/>
    <n v="32"/>
    <n v="102"/>
    <n v="39"/>
    <n v="644"/>
    <n v="1482"/>
    <n v="300"/>
  </r>
  <r>
    <n v="60"/>
    <d v="2024-02-29T00:00:00"/>
    <n v="2024"/>
    <x v="1"/>
    <x v="28"/>
    <n v="0"/>
    <n v="0"/>
    <n v="0"/>
    <n v="0"/>
    <n v="312"/>
    <n v="0"/>
    <n v="0"/>
    <n v="102"/>
    <n v="31"/>
    <n v="0"/>
    <n v="0"/>
    <n v="0"/>
    <n v="1770"/>
    <n v="102"/>
    <n v="31"/>
    <n v="19"/>
    <n v="11"/>
    <n v="111"/>
    <n v="68"/>
    <n v="445"/>
    <n v="2112"/>
    <n v="300"/>
  </r>
  <r>
    <n v="61"/>
    <d v="2024-03-01T00:00:00"/>
    <n v="2024"/>
    <x v="2"/>
    <x v="0"/>
    <n v="0"/>
    <n v="0"/>
    <n v="0"/>
    <n v="0"/>
    <n v="190"/>
    <n v="0"/>
    <n v="0"/>
    <n v="45"/>
    <n v="34"/>
    <n v="0"/>
    <n v="0"/>
    <n v="0"/>
    <n v="1040"/>
    <n v="45"/>
    <n v="34"/>
    <n v="41"/>
    <n v="18"/>
    <n v="83"/>
    <n v="32"/>
    <n v="269"/>
    <n v="1293"/>
    <n v="300"/>
  </r>
  <r>
    <n v="62"/>
    <d v="2024-03-02T00:00:00"/>
    <n v="2024"/>
    <x v="2"/>
    <x v="1"/>
    <n v="0"/>
    <n v="0"/>
    <n v="0"/>
    <n v="0"/>
    <n v="427"/>
    <n v="0"/>
    <n v="0"/>
    <n v="81"/>
    <n v="52"/>
    <n v="0"/>
    <n v="0"/>
    <n v="0"/>
    <n v="1180"/>
    <n v="81"/>
    <n v="52"/>
    <n v="29"/>
    <n v="18"/>
    <n v="93"/>
    <n v="46"/>
    <n v="560"/>
    <n v="1499"/>
    <n v="300"/>
  </r>
  <r>
    <n v="63"/>
    <d v="2024-03-03T00:00:00"/>
    <n v="2024"/>
    <x v="2"/>
    <x v="2"/>
    <n v="0"/>
    <n v="0"/>
    <n v="0"/>
    <n v="0"/>
    <n v="307"/>
    <n v="0"/>
    <n v="0"/>
    <n v="85"/>
    <n v="25"/>
    <n v="0"/>
    <n v="0"/>
    <n v="0"/>
    <n v="1770"/>
    <n v="85"/>
    <n v="25"/>
    <n v="40"/>
    <n v="25"/>
    <n v="104"/>
    <n v="50"/>
    <n v="417"/>
    <n v="2099"/>
    <n v="300"/>
  </r>
  <r>
    <n v="64"/>
    <d v="2024-03-04T00:00:00"/>
    <n v="2024"/>
    <x v="2"/>
    <x v="3"/>
    <n v="0"/>
    <n v="0"/>
    <n v="0"/>
    <n v="0"/>
    <n v="271"/>
    <n v="0"/>
    <n v="0"/>
    <n v="44"/>
    <n v="33"/>
    <n v="0"/>
    <n v="0"/>
    <n v="0"/>
    <n v="1040"/>
    <n v="44"/>
    <n v="33"/>
    <n v="36"/>
    <n v="22"/>
    <n v="104"/>
    <n v="27"/>
    <n v="348"/>
    <n v="1306"/>
    <n v="300"/>
  </r>
  <r>
    <n v="65"/>
    <d v="2024-03-05T00:00:00"/>
    <n v="2024"/>
    <x v="2"/>
    <x v="4"/>
    <n v="0"/>
    <n v="0"/>
    <n v="0"/>
    <n v="0"/>
    <n v="489"/>
    <n v="0"/>
    <n v="0"/>
    <n v="55"/>
    <n v="33"/>
    <n v="0"/>
    <n v="0"/>
    <n v="0"/>
    <n v="1180"/>
    <n v="55"/>
    <n v="33"/>
    <n v="55"/>
    <n v="22"/>
    <n v="114"/>
    <n v="40"/>
    <n v="577"/>
    <n v="1499"/>
    <n v="300"/>
  </r>
  <r>
    <n v="66"/>
    <d v="2024-03-06T00:00:00"/>
    <n v="2024"/>
    <x v="2"/>
    <x v="5"/>
    <n v="0"/>
    <n v="0"/>
    <n v="0"/>
    <n v="0"/>
    <n v="371"/>
    <n v="0"/>
    <n v="0"/>
    <n v="33"/>
    <n v="30"/>
    <n v="0"/>
    <n v="0"/>
    <n v="0"/>
    <n v="1770"/>
    <n v="33"/>
    <n v="30"/>
    <n v="41"/>
    <n v="7"/>
    <n v="103"/>
    <n v="47"/>
    <n v="434"/>
    <n v="2031"/>
    <n v="300"/>
  </r>
  <r>
    <n v="67"/>
    <d v="2024-03-07T00:00:00"/>
    <n v="2024"/>
    <x v="2"/>
    <x v="6"/>
    <n v="0"/>
    <n v="0"/>
    <n v="0"/>
    <n v="0"/>
    <n v="275"/>
    <n v="0"/>
    <n v="0"/>
    <n v="61"/>
    <n v="26"/>
    <n v="0"/>
    <n v="0"/>
    <n v="0"/>
    <n v="1040"/>
    <n v="61"/>
    <n v="26"/>
    <n v="42"/>
    <n v="23"/>
    <n v="103"/>
    <n v="20"/>
    <n v="362"/>
    <n v="1315"/>
    <n v="300"/>
  </r>
  <r>
    <n v="68"/>
    <d v="2024-03-08T00:00:00"/>
    <n v="2024"/>
    <x v="2"/>
    <x v="7"/>
    <n v="0"/>
    <n v="0"/>
    <n v="0"/>
    <n v="0"/>
    <n v="418"/>
    <n v="0"/>
    <n v="0"/>
    <n v="43"/>
    <n v="51"/>
    <n v="0"/>
    <n v="0"/>
    <n v="0"/>
    <n v="1180"/>
    <n v="43"/>
    <n v="51"/>
    <n v="51"/>
    <n v="39"/>
    <n v="88"/>
    <n v="35"/>
    <n v="512"/>
    <n v="1487"/>
    <n v="300"/>
  </r>
  <r>
    <n v="69"/>
    <d v="2024-03-09T00:00:00"/>
    <n v="2024"/>
    <x v="2"/>
    <x v="8"/>
    <n v="0"/>
    <n v="0"/>
    <n v="0"/>
    <n v="0"/>
    <n v="470"/>
    <n v="0"/>
    <n v="0"/>
    <n v="56"/>
    <n v="60"/>
    <n v="0"/>
    <n v="0"/>
    <n v="0"/>
    <n v="1770"/>
    <n v="56"/>
    <n v="60"/>
    <n v="48"/>
    <n v="32"/>
    <n v="124"/>
    <n v="22"/>
    <n v="586"/>
    <n v="2112"/>
    <n v="300"/>
  </r>
  <r>
    <n v="70"/>
    <d v="2024-03-10T00:00:00"/>
    <n v="2024"/>
    <x v="2"/>
    <x v="9"/>
    <n v="0"/>
    <n v="0"/>
    <n v="0"/>
    <n v="0"/>
    <n v="530"/>
    <n v="0"/>
    <n v="0"/>
    <n v="50"/>
    <n v="37"/>
    <n v="0"/>
    <n v="0"/>
    <n v="0"/>
    <n v="1040"/>
    <n v="50"/>
    <n v="37"/>
    <n v="58"/>
    <n v="12"/>
    <n v="123"/>
    <n v="38"/>
    <n v="617"/>
    <n v="1358"/>
    <n v="300"/>
  </r>
  <r>
    <n v="71"/>
    <d v="2024-03-11T00:00:00"/>
    <n v="2024"/>
    <x v="2"/>
    <x v="10"/>
    <n v="0"/>
    <n v="0"/>
    <n v="0"/>
    <n v="0"/>
    <n v="302"/>
    <n v="0"/>
    <n v="0"/>
    <n v="56"/>
    <n v="56"/>
    <n v="0"/>
    <n v="0"/>
    <n v="0"/>
    <n v="1180"/>
    <n v="56"/>
    <n v="56"/>
    <n v="61"/>
    <n v="30"/>
    <n v="98"/>
    <n v="47"/>
    <n v="414"/>
    <n v="1528"/>
    <n v="300"/>
  </r>
  <r>
    <n v="72"/>
    <d v="2024-03-12T00:00:00"/>
    <n v="2024"/>
    <x v="2"/>
    <x v="11"/>
    <n v="0"/>
    <n v="0"/>
    <n v="0"/>
    <n v="0"/>
    <n v="439"/>
    <n v="0"/>
    <n v="0"/>
    <n v="135"/>
    <n v="45"/>
    <n v="0"/>
    <n v="0"/>
    <n v="0"/>
    <n v="1770"/>
    <n v="135"/>
    <n v="45"/>
    <n v="31"/>
    <n v="9"/>
    <n v="97"/>
    <n v="23"/>
    <n v="619"/>
    <n v="2110"/>
    <n v="300"/>
  </r>
  <r>
    <n v="73"/>
    <d v="2024-03-13T00:00:00"/>
    <n v="2024"/>
    <x v="2"/>
    <x v="12"/>
    <n v="0"/>
    <n v="0"/>
    <n v="0"/>
    <n v="0"/>
    <n v="269"/>
    <n v="0"/>
    <n v="0"/>
    <n v="23"/>
    <n v="70"/>
    <n v="0"/>
    <n v="0"/>
    <n v="0"/>
    <n v="1040"/>
    <n v="23"/>
    <n v="70"/>
    <n v="46"/>
    <n v="28"/>
    <n v="108"/>
    <n v="39"/>
    <n v="362"/>
    <n v="1354"/>
    <n v="300"/>
  </r>
  <r>
    <n v="74"/>
    <d v="2024-03-14T00:00:00"/>
    <n v="2024"/>
    <x v="2"/>
    <x v="13"/>
    <n v="0"/>
    <n v="0"/>
    <n v="0"/>
    <n v="0"/>
    <n v="312"/>
    <n v="0"/>
    <n v="0"/>
    <n v="33"/>
    <n v="67"/>
    <n v="0"/>
    <n v="0"/>
    <n v="0"/>
    <n v="1180"/>
    <n v="33"/>
    <n v="67"/>
    <n v="43"/>
    <n v="48"/>
    <n v="159"/>
    <n v="23"/>
    <n v="412"/>
    <n v="1553"/>
    <n v="300"/>
  </r>
  <r>
    <n v="75"/>
    <d v="2024-03-15T00:00:00"/>
    <n v="2024"/>
    <x v="2"/>
    <x v="14"/>
    <n v="0"/>
    <n v="0"/>
    <n v="0"/>
    <n v="0"/>
    <n v="250"/>
    <n v="0"/>
    <n v="0"/>
    <n v="128"/>
    <n v="73"/>
    <n v="0"/>
    <n v="0"/>
    <n v="0"/>
    <n v="1770"/>
    <n v="128"/>
    <n v="73"/>
    <n v="34"/>
    <n v="34"/>
    <n v="129"/>
    <n v="22"/>
    <n v="451"/>
    <n v="2190"/>
    <n v="300"/>
  </r>
  <r>
    <n v="76"/>
    <d v="2024-03-16T00:00:00"/>
    <n v="2024"/>
    <x v="2"/>
    <x v="15"/>
    <n v="0"/>
    <n v="0"/>
    <n v="0"/>
    <n v="0"/>
    <n v="307"/>
    <n v="0"/>
    <n v="0"/>
    <n v="134"/>
    <n v="49"/>
    <n v="0"/>
    <n v="0"/>
    <n v="0"/>
    <n v="1040"/>
    <n v="134"/>
    <n v="49"/>
    <n v="69"/>
    <n v="19"/>
    <n v="156"/>
    <n v="21"/>
    <n v="490"/>
    <n v="1488"/>
    <n v="300"/>
  </r>
  <r>
    <n v="77"/>
    <d v="2024-03-17T00:00:00"/>
    <n v="2024"/>
    <x v="2"/>
    <x v="16"/>
    <n v="0"/>
    <n v="0"/>
    <n v="0"/>
    <n v="0"/>
    <n v="227"/>
    <n v="0"/>
    <n v="0"/>
    <n v="65"/>
    <n v="50"/>
    <n v="0"/>
    <n v="0"/>
    <n v="0"/>
    <n v="1180"/>
    <n v="65"/>
    <n v="50"/>
    <n v="35"/>
    <n v="45"/>
    <n v="105"/>
    <n v="46"/>
    <n v="342"/>
    <n v="1526"/>
    <n v="300"/>
  </r>
  <r>
    <n v="78"/>
    <d v="2024-03-18T00:00:00"/>
    <n v="2024"/>
    <x v="2"/>
    <x v="17"/>
    <n v="0"/>
    <n v="0"/>
    <n v="0"/>
    <n v="0"/>
    <n v="415"/>
    <n v="0"/>
    <n v="0"/>
    <n v="177"/>
    <n v="55"/>
    <n v="0"/>
    <n v="0"/>
    <n v="0"/>
    <n v="1770"/>
    <n v="177"/>
    <n v="55"/>
    <n v="35"/>
    <n v="35"/>
    <n v="121"/>
    <n v="37"/>
    <n v="647"/>
    <n v="2230"/>
    <n v="300"/>
  </r>
  <r>
    <n v="79"/>
    <d v="2024-03-19T00:00:00"/>
    <n v="2024"/>
    <x v="2"/>
    <x v="18"/>
    <n v="0"/>
    <n v="0"/>
    <n v="0"/>
    <n v="0"/>
    <n v="281"/>
    <n v="0"/>
    <n v="0"/>
    <n v="107"/>
    <n v="45"/>
    <n v="0"/>
    <n v="0"/>
    <n v="0"/>
    <n v="1040"/>
    <n v="107"/>
    <n v="45"/>
    <n v="30"/>
    <n v="40"/>
    <n v="106"/>
    <n v="23"/>
    <n v="433"/>
    <n v="1391"/>
    <n v="300"/>
  </r>
  <r>
    <n v="80"/>
    <d v="2024-03-20T00:00:00"/>
    <n v="2024"/>
    <x v="2"/>
    <x v="19"/>
    <n v="0"/>
    <n v="0"/>
    <n v="0"/>
    <n v="0"/>
    <n v="345"/>
    <n v="0"/>
    <n v="0"/>
    <n v="81"/>
    <n v="45"/>
    <n v="0"/>
    <n v="0"/>
    <n v="0"/>
    <n v="1180"/>
    <n v="81"/>
    <n v="45"/>
    <n v="71"/>
    <n v="10"/>
    <n v="168"/>
    <n v="17"/>
    <n v="471"/>
    <n v="1572"/>
    <n v="300"/>
  </r>
  <r>
    <n v="81"/>
    <d v="2024-03-21T00:00:00"/>
    <n v="2024"/>
    <x v="2"/>
    <x v="20"/>
    <n v="0"/>
    <n v="0"/>
    <n v="0"/>
    <n v="0"/>
    <n v="215"/>
    <n v="0"/>
    <n v="0"/>
    <n v="161"/>
    <n v="50"/>
    <n v="0"/>
    <n v="0"/>
    <n v="0"/>
    <n v="1770"/>
    <n v="161"/>
    <n v="50"/>
    <n v="60"/>
    <n v="45"/>
    <n v="145"/>
    <n v="17"/>
    <n v="426"/>
    <n v="2248"/>
    <n v="300"/>
  </r>
  <r>
    <n v="82"/>
    <d v="2024-03-22T00:00:00"/>
    <n v="2024"/>
    <x v="2"/>
    <x v="21"/>
    <n v="0"/>
    <n v="0"/>
    <n v="0"/>
    <n v="0"/>
    <n v="264"/>
    <n v="0"/>
    <n v="0"/>
    <n v="167"/>
    <n v="39"/>
    <n v="0"/>
    <n v="0"/>
    <n v="0"/>
    <n v="1040"/>
    <n v="167"/>
    <n v="39"/>
    <n v="59"/>
    <n v="39"/>
    <n v="159"/>
    <n v="29"/>
    <n v="470"/>
    <n v="1532"/>
    <n v="300"/>
  </r>
  <r>
    <n v="83"/>
    <d v="2024-03-23T00:00:00"/>
    <n v="2024"/>
    <x v="2"/>
    <x v="22"/>
    <n v="0"/>
    <n v="0"/>
    <n v="0"/>
    <n v="0"/>
    <n v="262"/>
    <n v="0"/>
    <n v="0"/>
    <n v="80"/>
    <n v="52"/>
    <n v="0"/>
    <n v="0"/>
    <n v="0"/>
    <n v="1180"/>
    <n v="80"/>
    <n v="52"/>
    <n v="57"/>
    <n v="33"/>
    <n v="116"/>
    <n v="35"/>
    <n v="394"/>
    <n v="1553"/>
    <n v="300"/>
  </r>
  <r>
    <n v="84"/>
    <d v="2024-03-24T00:00:00"/>
    <n v="2024"/>
    <x v="2"/>
    <x v="23"/>
    <n v="0"/>
    <n v="0"/>
    <n v="0"/>
    <n v="0"/>
    <n v="385"/>
    <n v="0"/>
    <n v="0"/>
    <n v="101"/>
    <n v="55"/>
    <n v="0"/>
    <n v="0"/>
    <n v="0"/>
    <n v="1770"/>
    <n v="101"/>
    <n v="55"/>
    <n v="64"/>
    <n v="23"/>
    <n v="105"/>
    <n v="43"/>
    <n v="541"/>
    <n v="2161"/>
    <n v="300"/>
  </r>
  <r>
    <n v="85"/>
    <d v="2024-03-25T00:00:00"/>
    <n v="2024"/>
    <x v="2"/>
    <x v="24"/>
    <n v="0"/>
    <n v="0"/>
    <n v="0"/>
    <n v="0"/>
    <n v="173"/>
    <n v="0"/>
    <n v="0"/>
    <n v="98"/>
    <n v="44"/>
    <n v="0"/>
    <n v="0"/>
    <n v="0"/>
    <n v="1040"/>
    <n v="98"/>
    <n v="44"/>
    <n v="49"/>
    <n v="35"/>
    <n v="123"/>
    <n v="32"/>
    <n v="315"/>
    <n v="1421"/>
    <n v="300"/>
  </r>
  <r>
    <n v="86"/>
    <d v="2024-03-26T00:00:00"/>
    <n v="2024"/>
    <x v="2"/>
    <x v="25"/>
    <n v="0"/>
    <n v="0"/>
    <n v="0"/>
    <n v="0"/>
    <n v="358"/>
    <n v="0"/>
    <n v="0"/>
    <n v="110"/>
    <n v="53"/>
    <n v="0"/>
    <n v="0"/>
    <n v="0"/>
    <n v="1180"/>
    <n v="110"/>
    <n v="53"/>
    <n v="66"/>
    <n v="22"/>
    <n v="113"/>
    <n v="35"/>
    <n v="521"/>
    <n v="1579"/>
    <n v="300"/>
  </r>
  <r>
    <n v="87"/>
    <d v="2024-03-27T00:00:00"/>
    <n v="2024"/>
    <x v="2"/>
    <x v="26"/>
    <n v="0"/>
    <n v="0"/>
    <n v="0"/>
    <n v="0"/>
    <n v="494"/>
    <n v="0"/>
    <n v="0"/>
    <n v="132"/>
    <n v="39"/>
    <n v="0"/>
    <n v="0"/>
    <n v="0"/>
    <n v="1770"/>
    <n v="132"/>
    <n v="39"/>
    <n v="48"/>
    <n v="8"/>
    <n v="102"/>
    <n v="53"/>
    <n v="665"/>
    <n v="2152"/>
    <n v="300"/>
  </r>
  <r>
    <n v="88"/>
    <d v="2024-03-28T00:00:00"/>
    <n v="2024"/>
    <x v="2"/>
    <x v="27"/>
    <n v="0"/>
    <n v="0"/>
    <n v="0"/>
    <n v="0"/>
    <n v="387"/>
    <n v="0"/>
    <n v="0"/>
    <n v="92"/>
    <n v="44"/>
    <n v="0"/>
    <n v="0"/>
    <n v="0"/>
    <n v="1040"/>
    <n v="92"/>
    <n v="44"/>
    <n v="35"/>
    <n v="13"/>
    <n v="140"/>
    <n v="55"/>
    <n v="523"/>
    <n v="1419"/>
    <n v="300"/>
  </r>
  <r>
    <n v="89"/>
    <d v="2024-03-29T00:00:00"/>
    <n v="2024"/>
    <x v="2"/>
    <x v="28"/>
    <n v="0"/>
    <n v="0"/>
    <n v="0"/>
    <n v="0"/>
    <n v="487"/>
    <n v="0"/>
    <n v="0"/>
    <n v="62"/>
    <n v="57"/>
    <n v="0"/>
    <n v="0"/>
    <n v="0"/>
    <n v="1180"/>
    <n v="62"/>
    <n v="57"/>
    <n v="31"/>
    <n v="26"/>
    <n v="125"/>
    <n v="48"/>
    <n v="606"/>
    <n v="1529"/>
    <n v="300"/>
  </r>
  <r>
    <n v="90"/>
    <d v="2024-03-30T00:00:00"/>
    <n v="2024"/>
    <x v="2"/>
    <x v="29"/>
    <n v="0"/>
    <n v="0"/>
    <n v="0"/>
    <n v="0"/>
    <n v="278"/>
    <n v="0"/>
    <n v="0"/>
    <n v="103"/>
    <n v="40"/>
    <n v="0"/>
    <n v="0"/>
    <n v="0"/>
    <n v="1770"/>
    <n v="103"/>
    <n v="40"/>
    <n v="49"/>
    <n v="45"/>
    <n v="121"/>
    <n v="24"/>
    <n v="421"/>
    <n v="2152"/>
    <n v="300"/>
  </r>
  <r>
    <n v="91"/>
    <d v="2024-03-31T00:00:00"/>
    <n v="2024"/>
    <x v="2"/>
    <x v="30"/>
    <n v="0"/>
    <n v="0"/>
    <n v="0"/>
    <n v="0"/>
    <n v="271"/>
    <n v="0"/>
    <n v="0"/>
    <n v="50"/>
    <n v="50"/>
    <n v="0"/>
    <n v="0"/>
    <n v="0"/>
    <n v="1040"/>
    <n v="50"/>
    <n v="50"/>
    <n v="59"/>
    <n v="32"/>
    <n v="115"/>
    <n v="40"/>
    <n v="371"/>
    <n v="1386"/>
    <n v="300"/>
  </r>
  <r>
    <n v="92"/>
    <d v="2024-04-01T00:00:00"/>
    <n v="2024"/>
    <x v="3"/>
    <x v="0"/>
    <n v="0"/>
    <n v="0"/>
    <n v="0"/>
    <n v="0"/>
    <n v="358"/>
    <n v="0"/>
    <n v="0"/>
    <n v="165"/>
    <n v="56"/>
    <n v="0"/>
    <n v="0"/>
    <n v="0"/>
    <n v="1180"/>
    <n v="165"/>
    <n v="56"/>
    <n v="33"/>
    <n v="14"/>
    <n v="121"/>
    <n v="21"/>
    <n v="579"/>
    <n v="1590"/>
    <n v="300"/>
  </r>
  <r>
    <n v="93"/>
    <d v="2024-04-02T00:00:00"/>
    <n v="2024"/>
    <x v="3"/>
    <x v="1"/>
    <n v="0"/>
    <n v="0"/>
    <n v="0"/>
    <n v="0"/>
    <n v="389"/>
    <n v="0"/>
    <n v="0"/>
    <n v="166"/>
    <n v="44"/>
    <n v="0"/>
    <n v="0"/>
    <n v="0"/>
    <n v="1770"/>
    <n v="166"/>
    <n v="44"/>
    <n v="34"/>
    <n v="48"/>
    <n v="117"/>
    <n v="35"/>
    <n v="599"/>
    <n v="2214"/>
    <n v="300"/>
  </r>
  <r>
    <n v="94"/>
    <d v="2024-04-03T00:00:00"/>
    <n v="2024"/>
    <x v="3"/>
    <x v="2"/>
    <n v="0"/>
    <n v="0"/>
    <n v="0"/>
    <n v="0"/>
    <n v="312"/>
    <n v="0"/>
    <n v="0"/>
    <n v="160"/>
    <n v="65"/>
    <n v="0"/>
    <n v="0"/>
    <n v="0"/>
    <n v="1040"/>
    <n v="160"/>
    <n v="65"/>
    <n v="50"/>
    <n v="45"/>
    <n v="107"/>
    <n v="27"/>
    <n v="537"/>
    <n v="1494"/>
    <n v="300"/>
  </r>
  <r>
    <n v="95"/>
    <d v="2024-04-04T00:00:00"/>
    <n v="2024"/>
    <x v="3"/>
    <x v="3"/>
    <n v="0"/>
    <n v="0"/>
    <n v="0"/>
    <n v="0"/>
    <n v="268"/>
    <n v="0"/>
    <n v="0"/>
    <n v="73"/>
    <n v="73"/>
    <n v="0"/>
    <n v="0"/>
    <n v="0"/>
    <n v="1180"/>
    <n v="73"/>
    <n v="73"/>
    <n v="31"/>
    <n v="20"/>
    <n v="143"/>
    <n v="33"/>
    <n v="414"/>
    <n v="1553"/>
    <n v="300"/>
  </r>
  <r>
    <n v="96"/>
    <d v="2024-04-05T00:00:00"/>
    <n v="2024"/>
    <x v="3"/>
    <x v="4"/>
    <n v="0"/>
    <n v="0"/>
    <n v="0"/>
    <n v="0"/>
    <n v="251"/>
    <n v="0"/>
    <n v="0"/>
    <n v="165"/>
    <n v="42"/>
    <n v="0"/>
    <n v="0"/>
    <n v="0"/>
    <n v="1770"/>
    <n v="165"/>
    <n v="42"/>
    <n v="80"/>
    <n v="37"/>
    <n v="154"/>
    <n v="44"/>
    <n v="458"/>
    <n v="2292"/>
    <n v="300"/>
  </r>
  <r>
    <n v="97"/>
    <d v="2024-04-06T00:00:00"/>
    <n v="2024"/>
    <x v="3"/>
    <x v="5"/>
    <n v="0"/>
    <n v="0"/>
    <n v="0"/>
    <n v="0"/>
    <n v="342"/>
    <n v="0"/>
    <n v="0"/>
    <n v="136"/>
    <n v="59"/>
    <n v="0"/>
    <n v="0"/>
    <n v="0"/>
    <n v="1040"/>
    <n v="136"/>
    <n v="59"/>
    <n v="27"/>
    <n v="43"/>
    <n v="160"/>
    <n v="42"/>
    <n v="537"/>
    <n v="1507"/>
    <n v="300"/>
  </r>
  <r>
    <n v="98"/>
    <d v="2024-04-07T00:00:00"/>
    <n v="2024"/>
    <x v="3"/>
    <x v="6"/>
    <n v="0"/>
    <n v="0"/>
    <n v="0"/>
    <n v="0"/>
    <n v="412"/>
    <n v="0"/>
    <n v="0"/>
    <n v="120"/>
    <n v="54"/>
    <n v="0"/>
    <n v="0"/>
    <n v="0"/>
    <n v="1180"/>
    <n v="120"/>
    <n v="54"/>
    <n v="32"/>
    <n v="16"/>
    <n v="138"/>
    <n v="28"/>
    <n v="586"/>
    <n v="1568"/>
    <n v="300"/>
  </r>
  <r>
    <n v="99"/>
    <d v="2024-04-08T00:00:00"/>
    <n v="2024"/>
    <x v="3"/>
    <x v="7"/>
    <n v="0"/>
    <n v="0"/>
    <n v="0"/>
    <n v="0"/>
    <n v="324"/>
    <n v="0"/>
    <n v="0"/>
    <n v="176"/>
    <n v="55"/>
    <n v="0"/>
    <n v="0"/>
    <n v="0"/>
    <n v="1770"/>
    <n v="176"/>
    <n v="55"/>
    <n v="55"/>
    <n v="38"/>
    <n v="166"/>
    <n v="38"/>
    <n v="555"/>
    <n v="2298"/>
    <n v="300"/>
  </r>
  <r>
    <n v="100"/>
    <d v="2024-04-09T00:00:00"/>
    <n v="2024"/>
    <x v="3"/>
    <x v="8"/>
    <n v="0"/>
    <n v="0"/>
    <n v="0"/>
    <n v="0"/>
    <n v="268"/>
    <n v="0"/>
    <n v="0"/>
    <n v="77"/>
    <n v="71"/>
    <n v="0"/>
    <n v="0"/>
    <n v="0"/>
    <n v="1040"/>
    <n v="77"/>
    <n v="71"/>
    <n v="38"/>
    <n v="27"/>
    <n v="135"/>
    <n v="36"/>
    <n v="416"/>
    <n v="1424"/>
    <n v="300"/>
  </r>
  <r>
    <n v="101"/>
    <d v="2024-04-10T00:00:00"/>
    <n v="2024"/>
    <x v="3"/>
    <x v="9"/>
    <n v="0"/>
    <n v="0"/>
    <n v="0"/>
    <n v="0"/>
    <n v="355"/>
    <n v="0"/>
    <n v="0"/>
    <n v="176"/>
    <n v="38"/>
    <n v="0"/>
    <n v="0"/>
    <n v="0"/>
    <n v="1180"/>
    <n v="176"/>
    <n v="38"/>
    <n v="82"/>
    <n v="16"/>
    <n v="155"/>
    <n v="15"/>
    <n v="569"/>
    <n v="1662"/>
    <n v="300"/>
  </r>
  <r>
    <n v="102"/>
    <d v="2024-04-11T00:00:00"/>
    <n v="2024"/>
    <x v="3"/>
    <x v="10"/>
    <n v="0"/>
    <n v="0"/>
    <n v="0"/>
    <n v="0"/>
    <n v="286"/>
    <n v="0"/>
    <n v="0"/>
    <n v="131"/>
    <n v="81"/>
    <n v="0"/>
    <n v="0"/>
    <n v="0"/>
    <n v="1770"/>
    <n v="131"/>
    <n v="81"/>
    <n v="32"/>
    <n v="49"/>
    <n v="113"/>
    <n v="19"/>
    <n v="498"/>
    <n v="2195"/>
    <n v="300"/>
  </r>
  <r>
    <n v="103"/>
    <d v="2024-04-12T00:00:00"/>
    <n v="2024"/>
    <x v="3"/>
    <x v="11"/>
    <n v="0"/>
    <n v="0"/>
    <n v="0"/>
    <n v="0"/>
    <n v="299"/>
    <n v="0"/>
    <n v="0"/>
    <n v="133"/>
    <n v="69"/>
    <n v="0"/>
    <n v="0"/>
    <n v="0"/>
    <n v="1040"/>
    <n v="133"/>
    <n v="69"/>
    <n v="26"/>
    <n v="32"/>
    <n v="121"/>
    <n v="19"/>
    <n v="501"/>
    <n v="1440"/>
    <n v="300"/>
  </r>
  <r>
    <n v="104"/>
    <d v="2024-04-13T00:00:00"/>
    <n v="2024"/>
    <x v="3"/>
    <x v="12"/>
    <n v="0"/>
    <n v="0"/>
    <n v="0"/>
    <n v="0"/>
    <n v="289"/>
    <n v="0"/>
    <n v="0"/>
    <n v="62"/>
    <n v="62"/>
    <n v="0"/>
    <n v="0"/>
    <n v="0"/>
    <n v="1180"/>
    <n v="62"/>
    <n v="62"/>
    <n v="51"/>
    <n v="51"/>
    <n v="146"/>
    <n v="29"/>
    <n v="413"/>
    <n v="1581"/>
    <n v="300"/>
  </r>
  <r>
    <n v="105"/>
    <d v="2024-04-14T00:00:00"/>
    <n v="2024"/>
    <x v="3"/>
    <x v="13"/>
    <n v="0"/>
    <n v="0"/>
    <n v="0"/>
    <n v="0"/>
    <n v="313"/>
    <n v="0"/>
    <n v="0"/>
    <n v="40"/>
    <n v="70"/>
    <n v="0"/>
    <n v="0"/>
    <n v="0"/>
    <n v="1770"/>
    <n v="40"/>
    <n v="70"/>
    <n v="55"/>
    <n v="25"/>
    <n v="117"/>
    <n v="30"/>
    <n v="423"/>
    <n v="2107"/>
    <n v="300"/>
  </r>
  <r>
    <n v="106"/>
    <d v="2024-04-15T00:00:00"/>
    <n v="2024"/>
    <x v="3"/>
    <x v="14"/>
    <n v="0"/>
    <n v="0"/>
    <n v="0"/>
    <n v="0"/>
    <n v="215"/>
    <n v="0"/>
    <n v="0"/>
    <n v="78"/>
    <n v="68"/>
    <n v="0"/>
    <n v="0"/>
    <n v="0"/>
    <n v="1040"/>
    <n v="78"/>
    <n v="68"/>
    <n v="58"/>
    <n v="19"/>
    <n v="120"/>
    <n v="25"/>
    <n v="361"/>
    <n v="1408"/>
    <n v="300"/>
  </r>
  <r>
    <n v="107"/>
    <d v="2024-04-16T00:00:00"/>
    <n v="2024"/>
    <x v="3"/>
    <x v="15"/>
    <n v="0"/>
    <n v="0"/>
    <n v="0"/>
    <n v="0"/>
    <n v="363"/>
    <n v="0"/>
    <n v="0"/>
    <n v="106"/>
    <n v="48"/>
    <n v="0"/>
    <n v="0"/>
    <n v="0"/>
    <n v="1180"/>
    <n v="106"/>
    <n v="48"/>
    <n v="33"/>
    <n v="28"/>
    <n v="109"/>
    <n v="21"/>
    <n v="517"/>
    <n v="1525"/>
    <n v="300"/>
  </r>
  <r>
    <n v="108"/>
    <d v="2024-04-17T00:00:00"/>
    <n v="2024"/>
    <x v="3"/>
    <x v="16"/>
    <n v="0"/>
    <n v="0"/>
    <n v="0"/>
    <n v="0"/>
    <n v="311"/>
    <n v="0"/>
    <n v="0"/>
    <n v="52"/>
    <n v="48"/>
    <n v="0"/>
    <n v="0"/>
    <n v="0"/>
    <n v="1770"/>
    <n v="52"/>
    <n v="48"/>
    <n v="24"/>
    <n v="14"/>
    <n v="100"/>
    <n v="16"/>
    <n v="411"/>
    <n v="2024"/>
    <n v="300"/>
  </r>
  <r>
    <n v="109"/>
    <d v="2024-04-18T00:00:00"/>
    <n v="2024"/>
    <x v="3"/>
    <x v="17"/>
    <n v="0"/>
    <n v="0"/>
    <n v="0"/>
    <n v="0"/>
    <n v="236"/>
    <n v="0"/>
    <n v="0"/>
    <n v="62"/>
    <n v="62"/>
    <n v="0"/>
    <n v="0"/>
    <n v="0"/>
    <n v="1040"/>
    <n v="62"/>
    <n v="62"/>
    <n v="62"/>
    <n v="9"/>
    <n v="106"/>
    <n v="40"/>
    <n v="360"/>
    <n v="1381"/>
    <n v="300"/>
  </r>
  <r>
    <n v="110"/>
    <d v="2024-04-19T00:00:00"/>
    <n v="2024"/>
    <x v="3"/>
    <x v="18"/>
    <n v="0"/>
    <n v="0"/>
    <n v="0"/>
    <n v="0"/>
    <n v="303"/>
    <n v="0"/>
    <n v="0"/>
    <n v="116"/>
    <n v="67"/>
    <n v="0"/>
    <n v="0"/>
    <n v="0"/>
    <n v="1180"/>
    <n v="116"/>
    <n v="67"/>
    <n v="33"/>
    <n v="9"/>
    <n v="103"/>
    <n v="24"/>
    <n v="486"/>
    <n v="1532"/>
    <n v="300"/>
  </r>
  <r>
    <n v="111"/>
    <d v="2024-04-20T00:00:00"/>
    <n v="2024"/>
    <x v="3"/>
    <x v="19"/>
    <n v="0"/>
    <n v="0"/>
    <n v="0"/>
    <n v="0"/>
    <n v="251"/>
    <n v="0"/>
    <n v="0"/>
    <n v="107"/>
    <n v="48"/>
    <n v="0"/>
    <n v="0"/>
    <n v="0"/>
    <n v="1770"/>
    <n v="107"/>
    <n v="48"/>
    <n v="34"/>
    <n v="48"/>
    <n v="122"/>
    <n v="25"/>
    <n v="406"/>
    <n v="2154"/>
    <n v="300"/>
  </r>
  <r>
    <n v="112"/>
    <d v="2024-04-21T00:00:00"/>
    <n v="2024"/>
    <x v="3"/>
    <x v="20"/>
    <n v="0"/>
    <n v="0"/>
    <n v="0"/>
    <n v="0"/>
    <n v="274"/>
    <n v="0"/>
    <n v="0"/>
    <n v="24"/>
    <n v="54"/>
    <n v="0"/>
    <n v="0"/>
    <n v="0"/>
    <n v="1040"/>
    <n v="24"/>
    <n v="54"/>
    <n v="64"/>
    <n v="29"/>
    <n v="106"/>
    <n v="47"/>
    <n v="352"/>
    <n v="1364"/>
    <n v="300"/>
  </r>
  <r>
    <n v="113"/>
    <d v="2024-04-22T00:00:00"/>
    <n v="2024"/>
    <x v="3"/>
    <x v="21"/>
    <n v="0"/>
    <n v="0"/>
    <n v="0"/>
    <n v="0"/>
    <n v="314"/>
    <n v="0"/>
    <n v="0"/>
    <n v="116"/>
    <n v="50"/>
    <n v="0"/>
    <n v="0"/>
    <n v="0"/>
    <n v="1180"/>
    <n v="116"/>
    <n v="50"/>
    <n v="50"/>
    <n v="25"/>
    <n v="108"/>
    <n v="50"/>
    <n v="480"/>
    <n v="1579"/>
    <n v="300"/>
  </r>
  <r>
    <n v="114"/>
    <d v="2024-04-23T00:00:00"/>
    <n v="2024"/>
    <x v="3"/>
    <x v="22"/>
    <n v="0"/>
    <n v="0"/>
    <n v="0"/>
    <n v="0"/>
    <n v="329"/>
    <n v="0"/>
    <n v="0"/>
    <n v="165"/>
    <n v="67"/>
    <n v="0"/>
    <n v="0"/>
    <n v="0"/>
    <n v="1770"/>
    <n v="165"/>
    <n v="67"/>
    <n v="30"/>
    <n v="10"/>
    <n v="126"/>
    <n v="45"/>
    <n v="561"/>
    <n v="2213"/>
    <n v="300"/>
  </r>
  <r>
    <n v="115"/>
    <d v="2024-04-24T00:00:00"/>
    <n v="2024"/>
    <x v="3"/>
    <x v="23"/>
    <n v="0"/>
    <n v="0"/>
    <n v="0"/>
    <n v="0"/>
    <n v="503"/>
    <n v="0"/>
    <n v="0"/>
    <n v="154"/>
    <n v="69"/>
    <n v="0"/>
    <n v="0"/>
    <n v="0"/>
    <n v="1040"/>
    <n v="154"/>
    <n v="69"/>
    <n v="63"/>
    <n v="10"/>
    <n v="111"/>
    <n v="47"/>
    <n v="726"/>
    <n v="1494"/>
    <n v="300"/>
  </r>
  <r>
    <n v="116"/>
    <d v="2024-04-25T00:00:00"/>
    <n v="2024"/>
    <x v="3"/>
    <x v="24"/>
    <n v="0"/>
    <n v="0"/>
    <n v="0"/>
    <n v="0"/>
    <n v="345"/>
    <n v="0"/>
    <n v="0"/>
    <n v="38"/>
    <n v="65"/>
    <n v="0"/>
    <n v="0"/>
    <n v="0"/>
    <n v="1180"/>
    <n v="38"/>
    <n v="65"/>
    <n v="43"/>
    <n v="27"/>
    <n v="117"/>
    <n v="32"/>
    <n v="448"/>
    <n v="1502"/>
    <n v="300"/>
  </r>
  <r>
    <n v="117"/>
    <d v="2024-04-26T00:00:00"/>
    <n v="2024"/>
    <x v="3"/>
    <x v="25"/>
    <n v="0"/>
    <n v="0"/>
    <n v="0"/>
    <n v="0"/>
    <n v="404"/>
    <n v="0"/>
    <n v="0"/>
    <n v="96"/>
    <n v="67"/>
    <n v="0"/>
    <n v="0"/>
    <n v="0"/>
    <n v="1770"/>
    <n v="96"/>
    <n v="67"/>
    <n v="50"/>
    <n v="50"/>
    <n v="166"/>
    <n v="41"/>
    <n v="567"/>
    <n v="2240"/>
    <n v="300"/>
  </r>
  <r>
    <n v="118"/>
    <d v="2024-04-27T00:00:00"/>
    <n v="2024"/>
    <x v="3"/>
    <x v="26"/>
    <n v="0"/>
    <n v="0"/>
    <n v="0"/>
    <n v="0"/>
    <n v="527"/>
    <n v="0"/>
    <n v="0"/>
    <n v="87"/>
    <n v="69"/>
    <n v="0"/>
    <n v="0"/>
    <n v="0"/>
    <n v="1040"/>
    <n v="87"/>
    <n v="69"/>
    <n v="87"/>
    <n v="46"/>
    <n v="174"/>
    <n v="25"/>
    <n v="683"/>
    <n v="1528"/>
    <n v="300"/>
  </r>
  <r>
    <n v="119"/>
    <d v="2024-04-28T00:00:00"/>
    <n v="2024"/>
    <x v="3"/>
    <x v="27"/>
    <n v="0"/>
    <n v="0"/>
    <n v="0"/>
    <n v="0"/>
    <n v="480"/>
    <n v="0"/>
    <n v="0"/>
    <n v="83"/>
    <n v="71"/>
    <n v="0"/>
    <n v="0"/>
    <n v="0"/>
    <n v="1180"/>
    <n v="83"/>
    <n v="71"/>
    <n v="29"/>
    <n v="29"/>
    <n v="200"/>
    <n v="42"/>
    <n v="634"/>
    <n v="1634"/>
    <n v="300"/>
  </r>
  <r>
    <n v="120"/>
    <d v="2024-04-29T00:00:00"/>
    <n v="2024"/>
    <x v="3"/>
    <x v="28"/>
    <n v="0"/>
    <n v="0"/>
    <n v="0"/>
    <n v="0"/>
    <n v="516"/>
    <n v="0"/>
    <n v="0"/>
    <n v="109"/>
    <n v="78"/>
    <n v="0"/>
    <n v="0"/>
    <n v="0"/>
    <n v="1770"/>
    <n v="109"/>
    <n v="78"/>
    <n v="30"/>
    <n v="48"/>
    <n v="163"/>
    <n v="59"/>
    <n v="703"/>
    <n v="2257"/>
    <n v="300"/>
  </r>
  <r>
    <n v="121"/>
    <d v="2024-04-30T00:00:00"/>
    <n v="2024"/>
    <x v="3"/>
    <x v="29"/>
    <n v="0"/>
    <n v="0"/>
    <n v="0"/>
    <n v="0"/>
    <n v="540"/>
    <n v="0"/>
    <n v="0"/>
    <n v="189"/>
    <n v="91"/>
    <n v="0"/>
    <n v="0"/>
    <n v="0"/>
    <n v="1040"/>
    <n v="189"/>
    <n v="91"/>
    <n v="67"/>
    <n v="48"/>
    <n v="127"/>
    <n v="59"/>
    <n v="820"/>
    <n v="1621"/>
    <n v="300"/>
  </r>
  <r>
    <n v="122"/>
    <d v="2024-05-01T00:00:00"/>
    <n v="2024"/>
    <x v="4"/>
    <x v="0"/>
    <n v="0"/>
    <n v="0"/>
    <n v="0"/>
    <n v="0"/>
    <n v="401"/>
    <n v="0"/>
    <n v="0"/>
    <n v="123"/>
    <n v="67"/>
    <n v="0"/>
    <n v="0"/>
    <n v="0"/>
    <n v="1180"/>
    <n v="123"/>
    <n v="67"/>
    <n v="86"/>
    <n v="36"/>
    <n v="196"/>
    <n v="50"/>
    <n v="591"/>
    <n v="1738"/>
    <n v="300"/>
  </r>
  <r>
    <n v="123"/>
    <d v="2024-05-02T00:00:00"/>
    <n v="2024"/>
    <x v="4"/>
    <x v="1"/>
    <n v="0"/>
    <n v="0"/>
    <n v="0"/>
    <n v="0"/>
    <n v="498"/>
    <n v="0"/>
    <n v="0"/>
    <n v="192"/>
    <n v="49"/>
    <n v="0"/>
    <n v="0"/>
    <n v="0"/>
    <n v="1770"/>
    <n v="192"/>
    <n v="49"/>
    <n v="61"/>
    <n v="30"/>
    <n v="186"/>
    <n v="39"/>
    <n v="739"/>
    <n v="2327"/>
    <n v="300"/>
  </r>
  <r>
    <n v="124"/>
    <d v="2024-05-03T00:00:00"/>
    <n v="2024"/>
    <x v="4"/>
    <x v="2"/>
    <n v="0"/>
    <n v="0"/>
    <n v="0"/>
    <n v="0"/>
    <n v="582"/>
    <n v="0"/>
    <n v="0"/>
    <n v="74"/>
    <n v="49"/>
    <n v="0"/>
    <n v="0"/>
    <n v="0"/>
    <n v="1040"/>
    <n v="74"/>
    <n v="49"/>
    <n v="49"/>
    <n v="37"/>
    <n v="182"/>
    <n v="29"/>
    <n v="705"/>
    <n v="1460"/>
    <n v="300"/>
  </r>
  <r>
    <n v="125"/>
    <d v="2024-05-04T00:00:00"/>
    <n v="2024"/>
    <x v="4"/>
    <x v="3"/>
    <n v="0"/>
    <n v="0"/>
    <n v="0"/>
    <n v="0"/>
    <n v="575"/>
    <n v="0"/>
    <n v="0"/>
    <n v="142"/>
    <n v="55"/>
    <n v="0"/>
    <n v="0"/>
    <n v="0"/>
    <n v="1180"/>
    <n v="142"/>
    <n v="55"/>
    <n v="43"/>
    <n v="24"/>
    <n v="155"/>
    <n v="38"/>
    <n v="772"/>
    <n v="1637"/>
    <n v="300"/>
  </r>
  <r>
    <n v="126"/>
    <d v="2024-05-05T00:00:00"/>
    <n v="2024"/>
    <x v="4"/>
    <x v="4"/>
    <n v="0"/>
    <n v="0"/>
    <n v="0"/>
    <n v="0"/>
    <n v="258"/>
    <n v="0"/>
    <n v="0"/>
    <n v="42"/>
    <n v="73"/>
    <n v="0"/>
    <n v="0"/>
    <n v="0"/>
    <n v="1770"/>
    <n v="42"/>
    <n v="73"/>
    <n v="30"/>
    <n v="18"/>
    <n v="187"/>
    <n v="47"/>
    <n v="373"/>
    <n v="2167"/>
    <n v="300"/>
  </r>
  <r>
    <n v="127"/>
    <d v="2024-05-06T00:00:00"/>
    <n v="2024"/>
    <x v="4"/>
    <x v="5"/>
    <n v="0"/>
    <n v="0"/>
    <n v="0"/>
    <n v="0"/>
    <n v="520"/>
    <n v="0"/>
    <n v="0"/>
    <n v="198"/>
    <n v="78"/>
    <n v="0"/>
    <n v="0"/>
    <n v="0"/>
    <n v="1040"/>
    <n v="198"/>
    <n v="78"/>
    <n v="30"/>
    <n v="42"/>
    <n v="199"/>
    <n v="55"/>
    <n v="796"/>
    <n v="1642"/>
    <n v="300"/>
  </r>
  <r>
    <n v="128"/>
    <d v="2024-05-07T00:00:00"/>
    <n v="2024"/>
    <x v="4"/>
    <x v="6"/>
    <n v="0"/>
    <n v="0"/>
    <n v="0"/>
    <n v="0"/>
    <n v="414"/>
    <n v="0"/>
    <n v="0"/>
    <n v="82"/>
    <n v="46"/>
    <n v="0"/>
    <n v="0"/>
    <n v="0"/>
    <n v="1180"/>
    <n v="82"/>
    <n v="46"/>
    <n v="35"/>
    <n v="29"/>
    <n v="158"/>
    <n v="63"/>
    <n v="542"/>
    <n v="1593"/>
    <n v="300"/>
  </r>
  <r>
    <n v="129"/>
    <d v="2024-05-08T00:00:00"/>
    <n v="2024"/>
    <x v="4"/>
    <x v="7"/>
    <n v="0"/>
    <n v="0"/>
    <n v="0"/>
    <n v="0"/>
    <n v="566"/>
    <n v="0"/>
    <n v="0"/>
    <n v="142"/>
    <n v="62"/>
    <n v="0"/>
    <n v="0"/>
    <n v="0"/>
    <n v="1770"/>
    <n v="142"/>
    <n v="62"/>
    <n v="57"/>
    <n v="17"/>
    <n v="188"/>
    <n v="34"/>
    <n v="770"/>
    <n v="2270"/>
    <n v="300"/>
  </r>
  <r>
    <n v="130"/>
    <d v="2024-05-09T00:00:00"/>
    <n v="2024"/>
    <x v="4"/>
    <x v="8"/>
    <n v="0"/>
    <n v="0"/>
    <n v="0"/>
    <n v="0"/>
    <n v="503"/>
    <n v="0"/>
    <n v="0"/>
    <n v="184"/>
    <n v="50"/>
    <n v="0"/>
    <n v="0"/>
    <n v="0"/>
    <n v="1040"/>
    <n v="184"/>
    <n v="50"/>
    <n v="66"/>
    <n v="22"/>
    <n v="116"/>
    <n v="33"/>
    <n v="737"/>
    <n v="1511"/>
    <n v="300"/>
  </r>
  <r>
    <n v="131"/>
    <d v="2024-05-10T00:00:00"/>
    <n v="2024"/>
    <x v="4"/>
    <x v="9"/>
    <n v="0"/>
    <n v="0"/>
    <n v="0"/>
    <n v="0"/>
    <n v="369"/>
    <n v="0"/>
    <n v="0"/>
    <n v="186"/>
    <n v="82"/>
    <n v="0"/>
    <n v="0"/>
    <n v="0"/>
    <n v="1180"/>
    <n v="186"/>
    <n v="82"/>
    <n v="76"/>
    <n v="54"/>
    <n v="171"/>
    <n v="32"/>
    <n v="637"/>
    <n v="1781"/>
    <n v="300"/>
  </r>
  <r>
    <n v="132"/>
    <d v="2024-05-11T00:00:00"/>
    <n v="2024"/>
    <x v="4"/>
    <x v="10"/>
    <n v="0"/>
    <n v="0"/>
    <n v="0"/>
    <n v="0"/>
    <n v="440"/>
    <n v="0"/>
    <n v="0"/>
    <n v="32"/>
    <n v="49"/>
    <n v="0"/>
    <n v="0"/>
    <n v="0"/>
    <n v="1770"/>
    <n v="32"/>
    <n v="49"/>
    <n v="60"/>
    <n v="43"/>
    <n v="164"/>
    <n v="46"/>
    <n v="521"/>
    <n v="2164"/>
    <n v="300"/>
  </r>
  <r>
    <n v="133"/>
    <d v="2024-05-12T00:00:00"/>
    <n v="2024"/>
    <x v="4"/>
    <x v="11"/>
    <n v="0"/>
    <n v="0"/>
    <n v="0"/>
    <n v="0"/>
    <n v="244"/>
    <n v="0"/>
    <n v="0"/>
    <n v="60"/>
    <n v="82"/>
    <n v="0"/>
    <n v="0"/>
    <n v="0"/>
    <n v="1040"/>
    <n v="60"/>
    <n v="82"/>
    <n v="76"/>
    <n v="43"/>
    <n v="134"/>
    <n v="29"/>
    <n v="386"/>
    <n v="1464"/>
    <n v="300"/>
  </r>
  <r>
    <n v="134"/>
    <d v="2024-05-13T00:00:00"/>
    <n v="2024"/>
    <x v="4"/>
    <x v="12"/>
    <n v="0"/>
    <n v="0"/>
    <n v="0"/>
    <n v="0"/>
    <n v="316"/>
    <n v="0"/>
    <n v="0"/>
    <n v="120"/>
    <n v="43"/>
    <n v="0"/>
    <n v="0"/>
    <n v="0"/>
    <n v="1180"/>
    <n v="120"/>
    <n v="43"/>
    <n v="76"/>
    <n v="49"/>
    <n v="164"/>
    <n v="28"/>
    <n v="479"/>
    <n v="1660"/>
    <n v="300"/>
  </r>
  <r>
    <n v="135"/>
    <d v="2024-05-14T00:00:00"/>
    <n v="2024"/>
    <x v="4"/>
    <x v="13"/>
    <n v="0"/>
    <n v="0"/>
    <n v="0"/>
    <n v="0"/>
    <n v="390"/>
    <n v="0"/>
    <n v="0"/>
    <n v="188"/>
    <n v="66"/>
    <n v="0"/>
    <n v="0"/>
    <n v="0"/>
    <n v="1770"/>
    <n v="188"/>
    <n v="66"/>
    <n v="33"/>
    <n v="33"/>
    <n v="128"/>
    <n v="20"/>
    <n v="644"/>
    <n v="2238"/>
    <n v="300"/>
  </r>
  <r>
    <n v="136"/>
    <d v="2024-05-15T00:00:00"/>
    <n v="2024"/>
    <x v="4"/>
    <x v="14"/>
    <n v="0"/>
    <n v="0"/>
    <n v="0"/>
    <n v="0"/>
    <n v="196"/>
    <n v="0"/>
    <n v="0"/>
    <n v="89"/>
    <n v="50"/>
    <n v="0"/>
    <n v="0"/>
    <n v="0"/>
    <n v="1040"/>
    <n v="89"/>
    <n v="50"/>
    <n v="78"/>
    <n v="39"/>
    <n v="116"/>
    <n v="33"/>
    <n v="335"/>
    <n v="1445"/>
    <n v="300"/>
  </r>
  <r>
    <n v="137"/>
    <d v="2024-05-16T00:00:00"/>
    <n v="2024"/>
    <x v="4"/>
    <x v="15"/>
    <n v="0"/>
    <n v="0"/>
    <n v="0"/>
    <n v="0"/>
    <n v="272"/>
    <n v="0"/>
    <n v="0"/>
    <n v="125"/>
    <n v="85"/>
    <n v="0"/>
    <n v="0"/>
    <n v="0"/>
    <n v="1180"/>
    <n v="125"/>
    <n v="85"/>
    <n v="34"/>
    <n v="56"/>
    <n v="146"/>
    <n v="19"/>
    <n v="482"/>
    <n v="1645"/>
    <n v="300"/>
  </r>
  <r>
    <n v="138"/>
    <d v="2024-05-17T00:00:00"/>
    <n v="2024"/>
    <x v="4"/>
    <x v="16"/>
    <n v="0"/>
    <n v="0"/>
    <n v="0"/>
    <n v="0"/>
    <n v="275"/>
    <n v="0"/>
    <n v="0"/>
    <n v="52"/>
    <n v="58"/>
    <n v="0"/>
    <n v="0"/>
    <n v="0"/>
    <n v="1770"/>
    <n v="52"/>
    <n v="58"/>
    <n v="40"/>
    <n v="46"/>
    <n v="170"/>
    <n v="19"/>
    <n v="385"/>
    <n v="2155"/>
    <n v="300"/>
  </r>
  <r>
    <n v="139"/>
    <d v="2024-05-18T00:00:00"/>
    <n v="2024"/>
    <x v="4"/>
    <x v="17"/>
    <n v="0"/>
    <n v="0"/>
    <n v="0"/>
    <n v="0"/>
    <n v="299"/>
    <n v="0"/>
    <n v="0"/>
    <n v="106"/>
    <n v="53"/>
    <n v="0"/>
    <n v="0"/>
    <n v="0"/>
    <n v="1040"/>
    <n v="106"/>
    <n v="53"/>
    <n v="77"/>
    <n v="59"/>
    <n v="200"/>
    <n v="32"/>
    <n v="458"/>
    <n v="1567"/>
    <n v="300"/>
  </r>
  <r>
    <n v="140"/>
    <d v="2024-05-19T00:00:00"/>
    <n v="2024"/>
    <x v="4"/>
    <x v="18"/>
    <n v="0"/>
    <n v="0"/>
    <n v="0"/>
    <n v="0"/>
    <n v="368"/>
    <n v="0"/>
    <n v="0"/>
    <n v="115"/>
    <n v="85"/>
    <n v="0"/>
    <n v="0"/>
    <n v="0"/>
    <n v="1180"/>
    <n v="115"/>
    <n v="85"/>
    <n v="60"/>
    <n v="30"/>
    <n v="160"/>
    <n v="45"/>
    <n v="568"/>
    <n v="1675"/>
    <n v="300"/>
  </r>
  <r>
    <n v="141"/>
    <d v="2024-05-20T00:00:00"/>
    <n v="2024"/>
    <x v="4"/>
    <x v="19"/>
    <n v="0"/>
    <n v="0"/>
    <n v="0"/>
    <n v="0"/>
    <n v="319"/>
    <n v="0"/>
    <n v="0"/>
    <n v="81"/>
    <n v="49"/>
    <n v="0"/>
    <n v="0"/>
    <n v="0"/>
    <n v="1770"/>
    <n v="81"/>
    <n v="49"/>
    <n v="31"/>
    <n v="24"/>
    <n v="172"/>
    <n v="25"/>
    <n v="449"/>
    <n v="2152"/>
    <n v="300"/>
  </r>
  <r>
    <n v="142"/>
    <d v="2024-05-21T00:00:00"/>
    <n v="2024"/>
    <x v="4"/>
    <x v="20"/>
    <n v="0"/>
    <n v="0"/>
    <n v="0"/>
    <n v="0"/>
    <n v="171"/>
    <n v="0"/>
    <n v="0"/>
    <n v="217"/>
    <n v="89"/>
    <n v="0"/>
    <n v="0"/>
    <n v="0"/>
    <n v="1040"/>
    <n v="217"/>
    <n v="89"/>
    <n v="76"/>
    <n v="57"/>
    <n v="211"/>
    <n v="19"/>
    <n v="477"/>
    <n v="1709"/>
    <n v="300"/>
  </r>
  <r>
    <n v="143"/>
    <d v="2024-05-22T00:00:00"/>
    <n v="2024"/>
    <x v="4"/>
    <x v="21"/>
    <n v="0"/>
    <n v="0"/>
    <n v="0"/>
    <n v="0"/>
    <n v="366"/>
    <n v="0"/>
    <n v="0"/>
    <n v="229"/>
    <n v="52"/>
    <n v="0"/>
    <n v="0"/>
    <n v="0"/>
    <n v="1180"/>
    <n v="229"/>
    <n v="52"/>
    <n v="78"/>
    <n v="26"/>
    <n v="192"/>
    <n v="39"/>
    <n v="647"/>
    <n v="1796"/>
    <n v="300"/>
  </r>
  <r>
    <n v="144"/>
    <d v="2024-05-23T00:00:00"/>
    <n v="2024"/>
    <x v="4"/>
    <x v="22"/>
    <n v="0"/>
    <n v="0"/>
    <n v="0"/>
    <n v="0"/>
    <n v="469"/>
    <n v="0"/>
    <n v="0"/>
    <n v="120"/>
    <n v="73"/>
    <n v="0"/>
    <n v="0"/>
    <n v="0"/>
    <n v="1770"/>
    <n v="120"/>
    <n v="73"/>
    <n v="73"/>
    <n v="20"/>
    <n v="139"/>
    <n v="20"/>
    <n v="662"/>
    <n v="2215"/>
    <n v="300"/>
  </r>
  <r>
    <n v="145"/>
    <d v="2024-05-24T00:00:00"/>
    <n v="2024"/>
    <x v="4"/>
    <x v="23"/>
    <n v="0"/>
    <n v="0"/>
    <n v="0"/>
    <n v="0"/>
    <n v="433"/>
    <n v="0"/>
    <n v="0"/>
    <n v="102"/>
    <n v="54"/>
    <n v="0"/>
    <n v="0"/>
    <n v="0"/>
    <n v="1040"/>
    <n v="102"/>
    <n v="54"/>
    <n v="40"/>
    <n v="61"/>
    <n v="146"/>
    <n v="48"/>
    <n v="589"/>
    <n v="1491"/>
    <n v="300"/>
  </r>
  <r>
    <n v="146"/>
    <d v="2024-05-25T00:00:00"/>
    <n v="2024"/>
    <x v="4"/>
    <x v="24"/>
    <n v="0"/>
    <n v="0"/>
    <n v="0"/>
    <n v="0"/>
    <n v="232"/>
    <n v="0"/>
    <n v="0"/>
    <n v="235"/>
    <n v="103"/>
    <n v="0"/>
    <n v="0"/>
    <n v="0"/>
    <n v="1180"/>
    <n v="235"/>
    <n v="103"/>
    <n v="89"/>
    <n v="41"/>
    <n v="199"/>
    <n v="43"/>
    <n v="570"/>
    <n v="1890"/>
    <n v="300"/>
  </r>
  <r>
    <n v="147"/>
    <d v="2024-05-26T00:00:00"/>
    <n v="2024"/>
    <x v="4"/>
    <x v="25"/>
    <n v="0"/>
    <n v="0"/>
    <n v="0"/>
    <n v="0"/>
    <n v="385"/>
    <n v="0"/>
    <n v="0"/>
    <n v="167"/>
    <n v="97"/>
    <n v="0"/>
    <n v="0"/>
    <n v="0"/>
    <n v="1770"/>
    <n v="167"/>
    <n v="97"/>
    <n v="90"/>
    <n v="41"/>
    <n v="192"/>
    <n v="22"/>
    <n v="649"/>
    <n v="2379"/>
    <n v="300"/>
  </r>
  <r>
    <n v="148"/>
    <d v="2024-05-27T00:00:00"/>
    <n v="2024"/>
    <x v="4"/>
    <x v="26"/>
    <n v="0"/>
    <n v="0"/>
    <n v="0"/>
    <n v="0"/>
    <n v="354"/>
    <n v="0"/>
    <n v="0"/>
    <n v="63"/>
    <n v="84"/>
    <n v="0"/>
    <n v="0"/>
    <n v="0"/>
    <n v="1040"/>
    <n v="63"/>
    <n v="84"/>
    <n v="63"/>
    <n v="14"/>
    <n v="232"/>
    <n v="54"/>
    <n v="501"/>
    <n v="1550"/>
    <n v="300"/>
  </r>
  <r>
    <n v="149"/>
    <d v="2024-05-28T00:00:00"/>
    <n v="2024"/>
    <x v="4"/>
    <x v="27"/>
    <n v="0"/>
    <n v="0"/>
    <n v="0"/>
    <n v="0"/>
    <n v="445"/>
    <n v="0"/>
    <n v="0"/>
    <n v="91"/>
    <n v="77"/>
    <n v="0"/>
    <n v="0"/>
    <n v="0"/>
    <n v="1180"/>
    <n v="91"/>
    <n v="77"/>
    <n v="91"/>
    <n v="14"/>
    <n v="216"/>
    <n v="57"/>
    <n v="613"/>
    <n v="1726"/>
    <n v="300"/>
  </r>
  <r>
    <n v="150"/>
    <d v="2024-05-29T00:00:00"/>
    <n v="2024"/>
    <x v="4"/>
    <x v="28"/>
    <n v="0"/>
    <n v="0"/>
    <n v="0"/>
    <n v="0"/>
    <n v="359"/>
    <n v="0"/>
    <n v="0"/>
    <n v="56"/>
    <n v="105"/>
    <n v="0"/>
    <n v="0"/>
    <n v="0"/>
    <n v="1770"/>
    <n v="56"/>
    <n v="105"/>
    <n v="91"/>
    <n v="63"/>
    <n v="173"/>
    <n v="34"/>
    <n v="520"/>
    <n v="2292"/>
    <n v="300"/>
  </r>
  <r>
    <n v="151"/>
    <d v="2024-05-30T00:00:00"/>
    <n v="2024"/>
    <x v="4"/>
    <x v="29"/>
    <n v="0"/>
    <n v="0"/>
    <n v="0"/>
    <n v="0"/>
    <n v="427"/>
    <n v="0"/>
    <n v="0"/>
    <n v="91"/>
    <n v="105"/>
    <n v="0"/>
    <n v="0"/>
    <n v="0"/>
    <n v="1040"/>
    <n v="91"/>
    <n v="105"/>
    <n v="105"/>
    <n v="49"/>
    <n v="160"/>
    <n v="53"/>
    <n v="623"/>
    <n v="1603"/>
    <n v="300"/>
  </r>
  <r>
    <n v="152"/>
    <d v="2024-05-31T00:00:00"/>
    <n v="2024"/>
    <x v="4"/>
    <x v="30"/>
    <n v="0"/>
    <n v="0"/>
    <n v="0"/>
    <n v="0"/>
    <n v="475"/>
    <n v="0"/>
    <n v="0"/>
    <n v="224"/>
    <n v="49"/>
    <n v="0"/>
    <n v="0"/>
    <n v="0"/>
    <n v="1180"/>
    <n v="224"/>
    <n v="49"/>
    <n v="35"/>
    <n v="14"/>
    <n v="184"/>
    <n v="63"/>
    <n v="748"/>
    <n v="1749"/>
    <n v="300"/>
  </r>
  <r>
    <n v="153"/>
    <d v="2024-06-01T00:00:00"/>
    <n v="2024"/>
    <x v="5"/>
    <x v="0"/>
    <n v="0"/>
    <n v="0"/>
    <n v="0"/>
    <n v="0"/>
    <n v="626"/>
    <n v="0"/>
    <n v="0"/>
    <n v="145"/>
    <n v="103"/>
    <n v="0"/>
    <n v="0"/>
    <n v="0"/>
    <n v="1770"/>
    <n v="145"/>
    <n v="103"/>
    <n v="83"/>
    <n v="62"/>
    <n v="195"/>
    <n v="33"/>
    <n v="874"/>
    <n v="2391"/>
    <n v="300"/>
  </r>
  <r>
    <n v="154"/>
    <d v="2024-06-02T00:00:00"/>
    <n v="2024"/>
    <x v="5"/>
    <x v="1"/>
    <n v="0"/>
    <n v="0"/>
    <n v="0"/>
    <n v="0"/>
    <n v="526"/>
    <n v="0"/>
    <n v="0"/>
    <n v="74"/>
    <n v="81"/>
    <n v="0"/>
    <n v="0"/>
    <n v="0"/>
    <n v="1040"/>
    <n v="74"/>
    <n v="81"/>
    <n v="47"/>
    <n v="33"/>
    <n v="199"/>
    <n v="59"/>
    <n v="681"/>
    <n v="1533"/>
    <n v="300"/>
  </r>
  <r>
    <n v="155"/>
    <d v="2024-06-03T00:00:00"/>
    <n v="2024"/>
    <x v="5"/>
    <x v="2"/>
    <n v="0"/>
    <n v="0"/>
    <n v="0"/>
    <n v="0"/>
    <n v="583"/>
    <n v="0"/>
    <n v="0"/>
    <n v="230"/>
    <n v="65"/>
    <n v="0"/>
    <n v="0"/>
    <n v="0"/>
    <n v="1180"/>
    <n v="230"/>
    <n v="65"/>
    <n v="85"/>
    <n v="32"/>
    <n v="193"/>
    <n v="34"/>
    <n v="878"/>
    <n v="1819"/>
    <n v="300"/>
  </r>
  <r>
    <n v="156"/>
    <d v="2024-06-04T00:00:00"/>
    <n v="2024"/>
    <x v="5"/>
    <x v="3"/>
    <n v="0"/>
    <n v="0"/>
    <n v="0"/>
    <n v="0"/>
    <n v="448"/>
    <n v="0"/>
    <n v="0"/>
    <n v="207"/>
    <n v="84"/>
    <n v="0"/>
    <n v="0"/>
    <n v="0"/>
    <n v="1770"/>
    <n v="207"/>
    <n v="84"/>
    <n v="84"/>
    <n v="38"/>
    <n v="162"/>
    <n v="34"/>
    <n v="739"/>
    <n v="2379"/>
    <n v="300"/>
  </r>
  <r>
    <n v="157"/>
    <d v="2024-06-05T00:00:00"/>
    <n v="2024"/>
    <x v="5"/>
    <x v="4"/>
    <n v="0"/>
    <n v="0"/>
    <n v="0"/>
    <n v="0"/>
    <n v="336"/>
    <n v="0"/>
    <n v="0"/>
    <n v="109"/>
    <n v="51"/>
    <n v="0"/>
    <n v="0"/>
    <n v="0"/>
    <n v="1040"/>
    <n v="109"/>
    <n v="51"/>
    <n v="83"/>
    <n v="32"/>
    <n v="180"/>
    <n v="60"/>
    <n v="496"/>
    <n v="1555"/>
    <n v="300"/>
  </r>
  <r>
    <n v="158"/>
    <d v="2024-06-06T00:00:00"/>
    <n v="2024"/>
    <x v="5"/>
    <x v="5"/>
    <n v="0"/>
    <n v="0"/>
    <n v="0"/>
    <n v="0"/>
    <n v="224"/>
    <n v="0"/>
    <n v="0"/>
    <n v="44"/>
    <n v="44"/>
    <n v="0"/>
    <n v="0"/>
    <n v="0"/>
    <n v="1180"/>
    <n v="44"/>
    <n v="44"/>
    <n v="89"/>
    <n v="25"/>
    <n v="144"/>
    <n v="60"/>
    <n v="312"/>
    <n v="1586"/>
    <n v="300"/>
  </r>
  <r>
    <n v="159"/>
    <d v="2024-06-07T00:00:00"/>
    <n v="2024"/>
    <x v="5"/>
    <x v="6"/>
    <n v="0"/>
    <n v="0"/>
    <n v="0"/>
    <n v="0"/>
    <n v="372"/>
    <n v="0"/>
    <n v="0"/>
    <n v="180"/>
    <n v="90"/>
    <n v="0"/>
    <n v="0"/>
    <n v="0"/>
    <n v="1770"/>
    <n v="180"/>
    <n v="90"/>
    <n v="32"/>
    <n v="51"/>
    <n v="212"/>
    <n v="25"/>
    <n v="642"/>
    <n v="2360"/>
    <n v="300"/>
  </r>
  <r>
    <n v="160"/>
    <d v="2024-06-08T00:00:00"/>
    <n v="2024"/>
    <x v="5"/>
    <x v="7"/>
    <n v="0"/>
    <n v="0"/>
    <n v="0"/>
    <n v="0"/>
    <n v="381"/>
    <n v="0"/>
    <n v="0"/>
    <n v="229"/>
    <n v="52"/>
    <n v="0"/>
    <n v="0"/>
    <n v="0"/>
    <n v="1040"/>
    <n v="229"/>
    <n v="52"/>
    <n v="78"/>
    <n v="39"/>
    <n v="220"/>
    <n v="57"/>
    <n v="662"/>
    <n v="1715"/>
    <n v="300"/>
  </r>
  <r>
    <n v="161"/>
    <d v="2024-06-09T00:00:00"/>
    <n v="2024"/>
    <x v="5"/>
    <x v="8"/>
    <n v="0"/>
    <n v="0"/>
    <n v="0"/>
    <n v="0"/>
    <n v="448"/>
    <n v="0"/>
    <n v="0"/>
    <n v="134"/>
    <n v="93"/>
    <n v="0"/>
    <n v="0"/>
    <n v="0"/>
    <n v="1180"/>
    <n v="134"/>
    <n v="93"/>
    <n v="53"/>
    <n v="60"/>
    <n v="152"/>
    <n v="56"/>
    <n v="675"/>
    <n v="1728"/>
    <n v="300"/>
  </r>
  <r>
    <n v="162"/>
    <d v="2024-06-10T00:00:00"/>
    <n v="2024"/>
    <x v="5"/>
    <x v="9"/>
    <n v="0"/>
    <n v="0"/>
    <n v="0"/>
    <n v="0"/>
    <n v="402"/>
    <n v="0"/>
    <n v="0"/>
    <n v="237"/>
    <n v="101"/>
    <n v="0"/>
    <n v="0"/>
    <n v="0"/>
    <n v="1770"/>
    <n v="237"/>
    <n v="101"/>
    <n v="74"/>
    <n v="27"/>
    <n v="166"/>
    <n v="54"/>
    <n v="740"/>
    <n v="2429"/>
    <n v="300"/>
  </r>
  <r>
    <n v="163"/>
    <d v="2024-06-11T00:00:00"/>
    <n v="2024"/>
    <x v="5"/>
    <x v="10"/>
    <n v="0"/>
    <n v="0"/>
    <n v="0"/>
    <n v="0"/>
    <n v="263"/>
    <n v="0"/>
    <n v="0"/>
    <n v="232"/>
    <n v="61"/>
    <n v="0"/>
    <n v="0"/>
    <n v="0"/>
    <n v="1040"/>
    <n v="232"/>
    <n v="61"/>
    <n v="95"/>
    <n v="47"/>
    <n v="150"/>
    <n v="29"/>
    <n v="556"/>
    <n v="1654"/>
    <n v="300"/>
  </r>
  <r>
    <n v="164"/>
    <d v="2024-06-12T00:00:00"/>
    <n v="2024"/>
    <x v="5"/>
    <x v="11"/>
    <n v="0"/>
    <n v="0"/>
    <n v="0"/>
    <n v="0"/>
    <n v="286"/>
    <n v="0"/>
    <n v="0"/>
    <n v="225"/>
    <n v="81"/>
    <n v="0"/>
    <n v="0"/>
    <n v="0"/>
    <n v="1180"/>
    <n v="225"/>
    <n v="81"/>
    <n v="61"/>
    <n v="47"/>
    <n v="146"/>
    <n v="51"/>
    <n v="592"/>
    <n v="1791"/>
    <n v="300"/>
  </r>
  <r>
    <n v="165"/>
    <d v="2024-06-13T00:00:00"/>
    <n v="2024"/>
    <x v="5"/>
    <x v="12"/>
    <n v="0"/>
    <n v="0"/>
    <n v="0"/>
    <n v="0"/>
    <n v="282"/>
    <n v="0"/>
    <n v="0"/>
    <n v="40"/>
    <n v="81"/>
    <n v="0"/>
    <n v="0"/>
    <n v="0"/>
    <n v="1770"/>
    <n v="40"/>
    <n v="81"/>
    <n v="40"/>
    <n v="54"/>
    <n v="191"/>
    <n v="28"/>
    <n v="403"/>
    <n v="2204"/>
    <n v="300"/>
  </r>
  <r>
    <n v="166"/>
    <d v="2024-06-14T00:00:00"/>
    <n v="2024"/>
    <x v="5"/>
    <x v="13"/>
    <n v="0"/>
    <n v="0"/>
    <n v="0"/>
    <n v="0"/>
    <n v="411"/>
    <n v="0"/>
    <n v="0"/>
    <n v="73"/>
    <n v="53"/>
    <n v="0"/>
    <n v="0"/>
    <n v="0"/>
    <n v="1040"/>
    <n v="73"/>
    <n v="53"/>
    <n v="73"/>
    <n v="13"/>
    <n v="147"/>
    <n v="50"/>
    <n v="537"/>
    <n v="1449"/>
    <n v="300"/>
  </r>
  <r>
    <n v="167"/>
    <d v="2024-06-15T00:00:00"/>
    <n v="2024"/>
    <x v="5"/>
    <x v="14"/>
    <n v="0"/>
    <n v="0"/>
    <n v="0"/>
    <n v="0"/>
    <n v="478"/>
    <n v="0"/>
    <n v="0"/>
    <n v="175"/>
    <n v="71"/>
    <n v="0"/>
    <n v="0"/>
    <n v="0"/>
    <n v="1180"/>
    <n v="175"/>
    <n v="71"/>
    <n v="97"/>
    <n v="19"/>
    <n v="179"/>
    <n v="50"/>
    <n v="724"/>
    <n v="1771"/>
    <n v="300"/>
  </r>
  <r>
    <n v="168"/>
    <d v="2024-06-16T00:00:00"/>
    <n v="2024"/>
    <x v="5"/>
    <x v="15"/>
    <n v="0"/>
    <n v="0"/>
    <n v="0"/>
    <n v="0"/>
    <n v="429"/>
    <n v="0"/>
    <n v="0"/>
    <n v="138"/>
    <n v="75"/>
    <n v="0"/>
    <n v="0"/>
    <n v="0"/>
    <n v="1770"/>
    <n v="138"/>
    <n v="75"/>
    <n v="88"/>
    <n v="12"/>
    <n v="189"/>
    <n v="51"/>
    <n v="642"/>
    <n v="2323"/>
    <n v="300"/>
  </r>
  <r>
    <n v="169"/>
    <d v="2024-06-17T00:00:00"/>
    <n v="2024"/>
    <x v="5"/>
    <x v="16"/>
    <n v="0"/>
    <n v="0"/>
    <n v="0"/>
    <n v="0"/>
    <n v="360"/>
    <n v="0"/>
    <n v="0"/>
    <n v="141"/>
    <n v="67"/>
    <n v="0"/>
    <n v="0"/>
    <n v="0"/>
    <n v="1040"/>
    <n v="141"/>
    <n v="67"/>
    <n v="67"/>
    <n v="61"/>
    <n v="207"/>
    <n v="38"/>
    <n v="568"/>
    <n v="1621"/>
    <n v="300"/>
  </r>
  <r>
    <n v="170"/>
    <d v="2024-06-18T00:00:00"/>
    <n v="2024"/>
    <x v="5"/>
    <x v="17"/>
    <n v="0"/>
    <n v="0"/>
    <n v="0"/>
    <n v="0"/>
    <n v="255"/>
    <n v="0"/>
    <n v="0"/>
    <n v="134"/>
    <n v="79"/>
    <n v="0"/>
    <n v="0"/>
    <n v="0"/>
    <n v="1180"/>
    <n v="134"/>
    <n v="79"/>
    <n v="79"/>
    <n v="48"/>
    <n v="198"/>
    <n v="55"/>
    <n v="468"/>
    <n v="1773"/>
    <n v="300"/>
  </r>
  <r>
    <n v="171"/>
    <d v="2024-06-19T00:00:00"/>
    <n v="2024"/>
    <x v="5"/>
    <x v="18"/>
    <n v="0"/>
    <n v="0"/>
    <n v="0"/>
    <n v="0"/>
    <n v="455"/>
    <n v="0"/>
    <n v="0"/>
    <n v="182"/>
    <n v="54"/>
    <n v="0"/>
    <n v="0"/>
    <n v="0"/>
    <n v="1770"/>
    <n v="182"/>
    <n v="54"/>
    <n v="48"/>
    <n v="12"/>
    <n v="179"/>
    <n v="33"/>
    <n v="691"/>
    <n v="2278"/>
    <n v="300"/>
  </r>
  <r>
    <n v="172"/>
    <d v="2024-06-20T00:00:00"/>
    <n v="2024"/>
    <x v="5"/>
    <x v="19"/>
    <n v="0"/>
    <n v="0"/>
    <n v="0"/>
    <n v="0"/>
    <n v="578"/>
    <n v="0"/>
    <n v="0"/>
    <n v="122"/>
    <n v="91"/>
    <n v="0"/>
    <n v="0"/>
    <n v="0"/>
    <n v="1040"/>
    <n v="122"/>
    <n v="91"/>
    <n v="54"/>
    <n v="24"/>
    <n v="160"/>
    <n v="61"/>
    <n v="791"/>
    <n v="1552"/>
    <n v="300"/>
  </r>
  <r>
    <n v="173"/>
    <d v="2024-06-21T00:00:00"/>
    <n v="2024"/>
    <x v="5"/>
    <x v="20"/>
    <n v="0"/>
    <n v="0"/>
    <n v="0"/>
    <n v="0"/>
    <n v="425"/>
    <n v="0"/>
    <n v="0"/>
    <n v="167"/>
    <n v="61"/>
    <n v="0"/>
    <n v="0"/>
    <n v="0"/>
    <n v="1180"/>
    <n v="167"/>
    <n v="61"/>
    <n v="86"/>
    <n v="24"/>
    <n v="151"/>
    <n v="36"/>
    <n v="653"/>
    <n v="1705"/>
    <n v="300"/>
  </r>
  <r>
    <n v="174"/>
    <d v="2024-06-22T00:00:00"/>
    <n v="2024"/>
    <x v="5"/>
    <x v="21"/>
    <n v="0"/>
    <n v="0"/>
    <n v="0"/>
    <n v="0"/>
    <n v="346"/>
    <n v="0"/>
    <n v="0"/>
    <n v="159"/>
    <n v="95"/>
    <n v="0"/>
    <n v="0"/>
    <n v="0"/>
    <n v="1770"/>
    <n v="159"/>
    <n v="95"/>
    <n v="76"/>
    <n v="51"/>
    <n v="207"/>
    <n v="45"/>
    <n v="600"/>
    <n v="2403"/>
    <n v="300"/>
  </r>
  <r>
    <n v="175"/>
    <d v="2024-06-23T00:00:00"/>
    <n v="2024"/>
    <x v="5"/>
    <x v="22"/>
    <n v="0"/>
    <n v="0"/>
    <n v="0"/>
    <n v="0"/>
    <n v="375"/>
    <n v="0"/>
    <n v="0"/>
    <n v="142"/>
    <n v="97"/>
    <n v="0"/>
    <n v="0"/>
    <n v="0"/>
    <n v="1040"/>
    <n v="142"/>
    <n v="97"/>
    <n v="64"/>
    <n v="32"/>
    <n v="206"/>
    <n v="36"/>
    <n v="614"/>
    <n v="1617"/>
    <n v="300"/>
  </r>
  <r>
    <n v="176"/>
    <d v="2024-06-24T00:00:00"/>
    <n v="2024"/>
    <x v="5"/>
    <x v="23"/>
    <n v="0"/>
    <n v="0"/>
    <n v="0"/>
    <n v="0"/>
    <n v="549"/>
    <n v="0"/>
    <n v="0"/>
    <n v="58"/>
    <n v="78"/>
    <n v="0"/>
    <n v="0"/>
    <n v="0"/>
    <n v="1180"/>
    <n v="58"/>
    <n v="78"/>
    <n v="97"/>
    <n v="32"/>
    <n v="195"/>
    <n v="27"/>
    <n v="685"/>
    <n v="1667"/>
    <n v="300"/>
  </r>
  <r>
    <n v="177"/>
    <d v="2024-06-25T00:00:00"/>
    <n v="2024"/>
    <x v="5"/>
    <x v="24"/>
    <n v="0"/>
    <n v="0"/>
    <n v="0"/>
    <n v="0"/>
    <n v="308"/>
    <n v="0"/>
    <n v="0"/>
    <n v="162"/>
    <n v="91"/>
    <n v="0"/>
    <n v="0"/>
    <n v="0"/>
    <n v="1770"/>
    <n v="162"/>
    <n v="91"/>
    <n v="39"/>
    <n v="32"/>
    <n v="219"/>
    <n v="27"/>
    <n v="561"/>
    <n v="2340"/>
    <n v="300"/>
  </r>
  <r>
    <n v="178"/>
    <d v="2024-06-26T00:00:00"/>
    <n v="2024"/>
    <x v="5"/>
    <x v="25"/>
    <n v="0"/>
    <n v="0"/>
    <n v="0"/>
    <n v="0"/>
    <n v="503"/>
    <n v="0"/>
    <n v="0"/>
    <n v="51"/>
    <n v="57"/>
    <n v="0"/>
    <n v="0"/>
    <n v="0"/>
    <n v="1040"/>
    <n v="51"/>
    <n v="57"/>
    <n v="70"/>
    <n v="51"/>
    <n v="169"/>
    <n v="53"/>
    <n v="611"/>
    <n v="1491"/>
    <n v="300"/>
  </r>
  <r>
    <n v="179"/>
    <d v="2024-06-27T00:00:00"/>
    <n v="2024"/>
    <x v="5"/>
    <x v="26"/>
    <n v="0"/>
    <n v="0"/>
    <n v="0"/>
    <n v="0"/>
    <n v="460"/>
    <n v="0"/>
    <n v="0"/>
    <n v="139"/>
    <n v="57"/>
    <n v="0"/>
    <n v="0"/>
    <n v="0"/>
    <n v="1180"/>
    <n v="139"/>
    <n v="57"/>
    <n v="76"/>
    <n v="50"/>
    <n v="174"/>
    <n v="52"/>
    <n v="656"/>
    <n v="1728"/>
    <n v="300"/>
  </r>
  <r>
    <n v="180"/>
    <d v="2024-06-28T00:00:00"/>
    <n v="2024"/>
    <x v="5"/>
    <x v="27"/>
    <n v="0"/>
    <n v="0"/>
    <n v="0"/>
    <n v="0"/>
    <n v="294"/>
    <n v="0"/>
    <n v="0"/>
    <n v="148"/>
    <n v="68"/>
    <n v="0"/>
    <n v="0"/>
    <n v="0"/>
    <n v="1770"/>
    <n v="148"/>
    <n v="68"/>
    <n v="93"/>
    <n v="43"/>
    <n v="163"/>
    <n v="43"/>
    <n v="510"/>
    <n v="2328"/>
    <n v="300"/>
  </r>
  <r>
    <n v="181"/>
    <d v="2024-06-29T00:00:00"/>
    <n v="2024"/>
    <x v="5"/>
    <x v="28"/>
    <n v="0"/>
    <n v="0"/>
    <n v="0"/>
    <n v="0"/>
    <n v="428"/>
    <n v="0"/>
    <n v="0"/>
    <n v="180"/>
    <n v="54"/>
    <n v="0"/>
    <n v="0"/>
    <n v="0"/>
    <n v="1040"/>
    <n v="180"/>
    <n v="54"/>
    <n v="72"/>
    <n v="42"/>
    <n v="129"/>
    <n v="33"/>
    <n v="662"/>
    <n v="1550"/>
    <n v="300"/>
  </r>
  <r>
    <n v="182"/>
    <d v="2024-06-30T00:00:00"/>
    <n v="2024"/>
    <x v="5"/>
    <x v="29"/>
    <n v="0"/>
    <n v="0"/>
    <n v="0"/>
    <n v="0"/>
    <n v="244"/>
    <n v="0"/>
    <n v="0"/>
    <n v="53"/>
    <n v="70"/>
    <n v="0"/>
    <n v="0"/>
    <n v="0"/>
    <n v="1180"/>
    <n v="53"/>
    <n v="70"/>
    <n v="58"/>
    <n v="58"/>
    <n v="191"/>
    <n v="48"/>
    <n v="367"/>
    <n v="1658"/>
    <n v="300"/>
  </r>
  <r>
    <n v="183"/>
    <d v="2024-07-01T00:00:00"/>
    <n v="2024"/>
    <x v="6"/>
    <x v="0"/>
    <n v="0"/>
    <n v="0"/>
    <n v="0"/>
    <n v="0"/>
    <n v="196"/>
    <n v="0"/>
    <n v="0"/>
    <n v="105"/>
    <n v="87"/>
    <n v="0"/>
    <n v="0"/>
    <n v="0"/>
    <n v="1770"/>
    <n v="105"/>
    <n v="87"/>
    <n v="41"/>
    <n v="29"/>
    <n v="150"/>
    <n v="31"/>
    <n v="388"/>
    <n v="2213"/>
    <n v="300"/>
  </r>
  <r>
    <n v="184"/>
    <d v="2024-07-02T00:00:00"/>
    <n v="2024"/>
    <x v="6"/>
    <x v="1"/>
    <n v="0"/>
    <n v="0"/>
    <n v="0"/>
    <n v="0"/>
    <n v="351"/>
    <n v="0"/>
    <n v="0"/>
    <n v="92"/>
    <n v="46"/>
    <n v="0"/>
    <n v="0"/>
    <n v="0"/>
    <n v="1040"/>
    <n v="92"/>
    <n v="46"/>
    <n v="40"/>
    <n v="58"/>
    <n v="178"/>
    <n v="29"/>
    <n v="489"/>
    <n v="1483"/>
    <n v="300"/>
  </r>
  <r>
    <n v="185"/>
    <d v="2024-07-03T00:00:00"/>
    <n v="2024"/>
    <x v="6"/>
    <x v="2"/>
    <n v="0"/>
    <n v="0"/>
    <n v="0"/>
    <n v="0"/>
    <n v="339"/>
    <n v="0"/>
    <n v="0"/>
    <n v="161"/>
    <n v="75"/>
    <n v="0"/>
    <n v="0"/>
    <n v="0"/>
    <n v="1180"/>
    <n v="161"/>
    <n v="75"/>
    <n v="86"/>
    <n v="23"/>
    <n v="162"/>
    <n v="28"/>
    <n v="575"/>
    <n v="1715"/>
    <n v="300"/>
  </r>
  <r>
    <n v="186"/>
    <d v="2024-07-04T00:00:00"/>
    <n v="2024"/>
    <x v="6"/>
    <x v="3"/>
    <n v="0"/>
    <n v="0"/>
    <n v="0"/>
    <n v="0"/>
    <n v="331"/>
    <n v="0"/>
    <n v="0"/>
    <n v="178"/>
    <n v="74"/>
    <n v="0"/>
    <n v="0"/>
    <n v="0"/>
    <n v="1770"/>
    <n v="178"/>
    <n v="74"/>
    <n v="51"/>
    <n v="34"/>
    <n v="169"/>
    <n v="47"/>
    <n v="583"/>
    <n v="2323"/>
    <n v="300"/>
  </r>
  <r>
    <n v="187"/>
    <d v="2024-07-05T00:00:00"/>
    <n v="2024"/>
    <x v="6"/>
    <x v="4"/>
    <n v="0"/>
    <n v="0"/>
    <n v="0"/>
    <n v="0"/>
    <n v="357"/>
    <n v="0"/>
    <n v="0"/>
    <n v="180"/>
    <n v="40"/>
    <n v="0"/>
    <n v="0"/>
    <n v="0"/>
    <n v="1040"/>
    <n v="180"/>
    <n v="40"/>
    <n v="40"/>
    <n v="40"/>
    <n v="196"/>
    <n v="44"/>
    <n v="577"/>
    <n v="1580"/>
    <n v="300"/>
  </r>
  <r>
    <n v="188"/>
    <d v="2024-07-06T00:00:00"/>
    <n v="2024"/>
    <x v="6"/>
    <x v="5"/>
    <n v="0"/>
    <n v="0"/>
    <n v="0"/>
    <n v="0"/>
    <n v="342"/>
    <n v="0"/>
    <n v="0"/>
    <n v="65"/>
    <n v="89"/>
    <n v="0"/>
    <n v="0"/>
    <n v="0"/>
    <n v="1180"/>
    <n v="65"/>
    <n v="89"/>
    <n v="65"/>
    <n v="47"/>
    <n v="183"/>
    <n v="24"/>
    <n v="496"/>
    <n v="1653"/>
    <n v="300"/>
  </r>
  <r>
    <n v="189"/>
    <d v="2024-07-07T00:00:00"/>
    <n v="2024"/>
    <x v="6"/>
    <x v="6"/>
    <n v="0"/>
    <n v="0"/>
    <n v="0"/>
    <n v="0"/>
    <n v="369"/>
    <n v="0"/>
    <n v="0"/>
    <n v="30"/>
    <n v="85"/>
    <n v="0"/>
    <n v="0"/>
    <n v="0"/>
    <n v="1770"/>
    <n v="30"/>
    <n v="85"/>
    <n v="48"/>
    <n v="54"/>
    <n v="198"/>
    <n v="23"/>
    <n v="484"/>
    <n v="2208"/>
    <n v="300"/>
  </r>
  <r>
    <n v="190"/>
    <d v="2024-07-08T00:00:00"/>
    <n v="2024"/>
    <x v="6"/>
    <x v="7"/>
    <n v="0"/>
    <n v="0"/>
    <n v="0"/>
    <n v="0"/>
    <n v="343"/>
    <n v="0"/>
    <n v="0"/>
    <n v="165"/>
    <n v="42"/>
    <n v="0"/>
    <n v="0"/>
    <n v="0"/>
    <n v="1040"/>
    <n v="165"/>
    <n v="42"/>
    <n v="42"/>
    <n v="49"/>
    <n v="165"/>
    <n v="28"/>
    <n v="550"/>
    <n v="1531"/>
    <n v="300"/>
  </r>
  <r>
    <n v="191"/>
    <d v="2024-07-09T00:00:00"/>
    <n v="2024"/>
    <x v="6"/>
    <x v="8"/>
    <n v="0"/>
    <n v="0"/>
    <n v="0"/>
    <n v="0"/>
    <n v="296"/>
    <n v="0"/>
    <n v="0"/>
    <n v="189"/>
    <n v="79"/>
    <n v="0"/>
    <n v="0"/>
    <n v="0"/>
    <n v="1180"/>
    <n v="189"/>
    <n v="79"/>
    <n v="85"/>
    <n v="42"/>
    <n v="175"/>
    <n v="27"/>
    <n v="564"/>
    <n v="1777"/>
    <n v="300"/>
  </r>
  <r>
    <n v="192"/>
    <d v="2024-07-10T00:00:00"/>
    <n v="2024"/>
    <x v="6"/>
    <x v="9"/>
    <n v="0"/>
    <n v="0"/>
    <n v="0"/>
    <n v="0"/>
    <n v="199"/>
    <n v="0"/>
    <n v="0"/>
    <n v="172"/>
    <n v="53"/>
    <n v="0"/>
    <n v="0"/>
    <n v="0"/>
    <n v="1770"/>
    <n v="172"/>
    <n v="53"/>
    <n v="83"/>
    <n v="11"/>
    <n v="127"/>
    <n v="33"/>
    <n v="424"/>
    <n v="2249"/>
    <n v="300"/>
  </r>
  <r>
    <n v="193"/>
    <d v="2024-07-11T00:00:00"/>
    <n v="2024"/>
    <x v="6"/>
    <x v="10"/>
    <n v="0"/>
    <n v="0"/>
    <n v="0"/>
    <n v="0"/>
    <n v="231"/>
    <n v="0"/>
    <n v="0"/>
    <n v="121"/>
    <n v="46"/>
    <n v="0"/>
    <n v="0"/>
    <n v="0"/>
    <n v="1040"/>
    <n v="121"/>
    <n v="46"/>
    <n v="29"/>
    <n v="23"/>
    <n v="145"/>
    <n v="27"/>
    <n v="398"/>
    <n v="1431"/>
    <n v="300"/>
  </r>
  <r>
    <n v="194"/>
    <d v="2024-07-12T00:00:00"/>
    <n v="2024"/>
    <x v="6"/>
    <x v="11"/>
    <n v="0"/>
    <n v="0"/>
    <n v="0"/>
    <n v="0"/>
    <n v="220"/>
    <n v="0"/>
    <n v="0"/>
    <n v="130"/>
    <n v="85"/>
    <n v="0"/>
    <n v="0"/>
    <n v="0"/>
    <n v="1180"/>
    <n v="130"/>
    <n v="85"/>
    <n v="85"/>
    <n v="39"/>
    <n v="132"/>
    <n v="16"/>
    <n v="435"/>
    <n v="1667"/>
    <n v="300"/>
  </r>
  <r>
    <n v="195"/>
    <d v="2024-07-13T00:00:00"/>
    <n v="2024"/>
    <x v="6"/>
    <x v="12"/>
    <n v="0"/>
    <n v="0"/>
    <n v="0"/>
    <n v="0"/>
    <n v="221"/>
    <n v="0"/>
    <n v="0"/>
    <n v="151"/>
    <n v="84"/>
    <n v="0"/>
    <n v="0"/>
    <n v="0"/>
    <n v="1770"/>
    <n v="151"/>
    <n v="84"/>
    <n v="39"/>
    <n v="16"/>
    <n v="162"/>
    <n v="22"/>
    <n v="456"/>
    <n v="2244"/>
    <n v="300"/>
  </r>
  <r>
    <n v="196"/>
    <d v="2024-07-14T00:00:00"/>
    <n v="2024"/>
    <x v="6"/>
    <x v="13"/>
    <n v="0"/>
    <n v="0"/>
    <n v="0"/>
    <n v="0"/>
    <n v="214"/>
    <n v="0"/>
    <n v="0"/>
    <n v="39"/>
    <n v="61"/>
    <n v="0"/>
    <n v="0"/>
    <n v="0"/>
    <n v="1040"/>
    <n v="39"/>
    <n v="61"/>
    <n v="78"/>
    <n v="44"/>
    <n v="151"/>
    <n v="16"/>
    <n v="314"/>
    <n v="1429"/>
    <n v="300"/>
  </r>
  <r>
    <n v="197"/>
    <d v="2024-07-15T00:00:00"/>
    <n v="2024"/>
    <x v="6"/>
    <x v="14"/>
    <n v="0"/>
    <n v="0"/>
    <n v="0"/>
    <n v="0"/>
    <n v="283"/>
    <n v="0"/>
    <n v="0"/>
    <n v="39"/>
    <n v="56"/>
    <n v="0"/>
    <n v="0"/>
    <n v="0"/>
    <n v="1180"/>
    <n v="39"/>
    <n v="56"/>
    <n v="28"/>
    <n v="16"/>
    <n v="169"/>
    <n v="40"/>
    <n v="378"/>
    <n v="1528"/>
    <n v="300"/>
  </r>
  <r>
    <n v="198"/>
    <d v="2024-07-16T00:00:00"/>
    <n v="2024"/>
    <x v="6"/>
    <x v="15"/>
    <n v="0"/>
    <n v="0"/>
    <n v="0"/>
    <n v="0"/>
    <n v="244"/>
    <n v="0"/>
    <n v="0"/>
    <n v="28"/>
    <n v="56"/>
    <n v="0"/>
    <n v="0"/>
    <n v="0"/>
    <n v="1770"/>
    <n v="28"/>
    <n v="56"/>
    <n v="85"/>
    <n v="45"/>
    <n v="177"/>
    <n v="35"/>
    <n v="328"/>
    <n v="2196"/>
    <n v="300"/>
  </r>
  <r>
    <n v="199"/>
    <d v="2024-07-17T00:00:00"/>
    <n v="2024"/>
    <x v="6"/>
    <x v="16"/>
    <n v="0"/>
    <n v="0"/>
    <n v="0"/>
    <n v="0"/>
    <n v="332"/>
    <n v="0"/>
    <n v="0"/>
    <n v="168"/>
    <n v="40"/>
    <n v="0"/>
    <n v="0"/>
    <n v="0"/>
    <n v="1040"/>
    <n v="168"/>
    <n v="40"/>
    <n v="40"/>
    <n v="46"/>
    <n v="135"/>
    <n v="37"/>
    <n v="540"/>
    <n v="1506"/>
    <n v="300"/>
  </r>
  <r>
    <n v="200"/>
    <d v="2024-07-18T00:00:00"/>
    <n v="2024"/>
    <x v="6"/>
    <x v="17"/>
    <n v="0"/>
    <n v="0"/>
    <n v="0"/>
    <n v="0"/>
    <n v="179"/>
    <n v="0"/>
    <n v="0"/>
    <n v="160"/>
    <n v="65"/>
    <n v="0"/>
    <n v="0"/>
    <n v="0"/>
    <n v="1180"/>
    <n v="160"/>
    <n v="65"/>
    <n v="41"/>
    <n v="17"/>
    <n v="189"/>
    <n v="32"/>
    <n v="404"/>
    <n v="1684"/>
    <n v="300"/>
  </r>
  <r>
    <n v="201"/>
    <d v="2024-07-19T00:00:00"/>
    <n v="2024"/>
    <x v="6"/>
    <x v="18"/>
    <n v="0"/>
    <n v="0"/>
    <n v="0"/>
    <n v="0"/>
    <n v="437"/>
    <n v="0"/>
    <n v="0"/>
    <n v="128"/>
    <n v="42"/>
    <n v="0"/>
    <n v="0"/>
    <n v="0"/>
    <n v="1770"/>
    <n v="128"/>
    <n v="42"/>
    <n v="48"/>
    <n v="61"/>
    <n v="142"/>
    <n v="48"/>
    <n v="607"/>
    <n v="2239"/>
    <n v="300"/>
  </r>
  <r>
    <n v="202"/>
    <d v="2024-07-20T00:00:00"/>
    <n v="2024"/>
    <x v="6"/>
    <x v="19"/>
    <n v="0"/>
    <n v="0"/>
    <n v="0"/>
    <n v="0"/>
    <n v="355"/>
    <n v="0"/>
    <n v="0"/>
    <n v="206"/>
    <n v="75"/>
    <n v="0"/>
    <n v="0"/>
    <n v="0"/>
    <n v="1040"/>
    <n v="206"/>
    <n v="75"/>
    <n v="43"/>
    <n v="25"/>
    <n v="130"/>
    <n v="43"/>
    <n v="636"/>
    <n v="1562"/>
    <n v="300"/>
  </r>
  <r>
    <n v="203"/>
    <d v="2024-07-21T00:00:00"/>
    <n v="2024"/>
    <x v="6"/>
    <x v="20"/>
    <n v="0"/>
    <n v="0"/>
    <n v="0"/>
    <n v="0"/>
    <n v="350"/>
    <n v="0"/>
    <n v="0"/>
    <n v="127"/>
    <n v="95"/>
    <n v="0"/>
    <n v="0"/>
    <n v="0"/>
    <n v="1180"/>
    <n v="127"/>
    <n v="95"/>
    <n v="83"/>
    <n v="44"/>
    <n v="137"/>
    <n v="30"/>
    <n v="572"/>
    <n v="1696"/>
    <n v="300"/>
  </r>
  <r>
    <n v="204"/>
    <d v="2024-07-22T00:00:00"/>
    <n v="2024"/>
    <x v="6"/>
    <x v="21"/>
    <n v="0"/>
    <n v="0"/>
    <n v="0"/>
    <n v="0"/>
    <n v="493"/>
    <n v="0"/>
    <n v="0"/>
    <n v="195"/>
    <n v="65"/>
    <n v="0"/>
    <n v="0"/>
    <n v="0"/>
    <n v="1770"/>
    <n v="195"/>
    <n v="65"/>
    <n v="39"/>
    <n v="45"/>
    <n v="135"/>
    <n v="31"/>
    <n v="753"/>
    <n v="2280"/>
    <n v="300"/>
  </r>
  <r>
    <n v="205"/>
    <d v="2024-07-23T00:00:00"/>
    <n v="2024"/>
    <x v="6"/>
    <x v="22"/>
    <n v="0"/>
    <n v="0"/>
    <n v="0"/>
    <n v="0"/>
    <n v="395"/>
    <n v="0"/>
    <n v="0"/>
    <n v="229"/>
    <n v="59"/>
    <n v="0"/>
    <n v="0"/>
    <n v="0"/>
    <n v="1040"/>
    <n v="229"/>
    <n v="59"/>
    <n v="45"/>
    <n v="59"/>
    <n v="140"/>
    <n v="32"/>
    <n v="683"/>
    <n v="1604"/>
    <n v="300"/>
  </r>
  <r>
    <n v="206"/>
    <d v="2024-07-24T00:00:00"/>
    <n v="2024"/>
    <x v="6"/>
    <x v="23"/>
    <n v="0"/>
    <n v="0"/>
    <n v="0"/>
    <n v="0"/>
    <n v="522"/>
    <n v="0"/>
    <n v="0"/>
    <n v="65"/>
    <n v="98"/>
    <n v="0"/>
    <n v="0"/>
    <n v="0"/>
    <n v="1180"/>
    <n v="65"/>
    <n v="98"/>
    <n v="72"/>
    <n v="13"/>
    <n v="181"/>
    <n v="48"/>
    <n v="685"/>
    <n v="1657"/>
    <n v="300"/>
  </r>
  <r>
    <n v="207"/>
    <d v="2024-07-25T00:00:00"/>
    <n v="2024"/>
    <x v="6"/>
    <x v="24"/>
    <n v="0"/>
    <n v="0"/>
    <n v="0"/>
    <n v="0"/>
    <n v="478"/>
    <n v="0"/>
    <n v="0"/>
    <n v="204"/>
    <n v="72"/>
    <n v="0"/>
    <n v="0"/>
    <n v="0"/>
    <n v="1770"/>
    <n v="204"/>
    <n v="72"/>
    <n v="46"/>
    <n v="32"/>
    <n v="145"/>
    <n v="49"/>
    <n v="754"/>
    <n v="2318"/>
    <n v="300"/>
  </r>
  <r>
    <n v="208"/>
    <d v="2024-07-26T00:00:00"/>
    <n v="2024"/>
    <x v="6"/>
    <x v="25"/>
    <n v="0"/>
    <n v="0"/>
    <n v="0"/>
    <n v="0"/>
    <n v="298"/>
    <n v="0"/>
    <n v="0"/>
    <n v="39"/>
    <n v="71"/>
    <n v="0"/>
    <n v="0"/>
    <n v="0"/>
    <n v="1040"/>
    <n v="39"/>
    <n v="71"/>
    <n v="58"/>
    <n v="19"/>
    <n v="152"/>
    <n v="24"/>
    <n v="408"/>
    <n v="1403"/>
    <n v="300"/>
  </r>
  <r>
    <n v="209"/>
    <d v="2024-07-27T00:00:00"/>
    <n v="2024"/>
    <x v="6"/>
    <x v="26"/>
    <n v="0"/>
    <n v="0"/>
    <n v="0"/>
    <n v="0"/>
    <n v="422"/>
    <n v="0"/>
    <n v="0"/>
    <n v="44"/>
    <n v="76"/>
    <n v="0"/>
    <n v="0"/>
    <n v="0"/>
    <n v="1180"/>
    <n v="44"/>
    <n v="76"/>
    <n v="70"/>
    <n v="38"/>
    <n v="211"/>
    <n v="24"/>
    <n v="542"/>
    <n v="1643"/>
    <n v="300"/>
  </r>
  <r>
    <n v="210"/>
    <d v="2024-07-28T00:00:00"/>
    <n v="2024"/>
    <x v="6"/>
    <x v="27"/>
    <n v="0"/>
    <n v="0"/>
    <n v="0"/>
    <n v="0"/>
    <n v="495"/>
    <n v="0"/>
    <n v="0"/>
    <n v="43"/>
    <n v="74"/>
    <n v="0"/>
    <n v="0"/>
    <n v="0"/>
    <n v="1770"/>
    <n v="43"/>
    <n v="74"/>
    <n v="37"/>
    <n v="43"/>
    <n v="198"/>
    <n v="40"/>
    <n v="612"/>
    <n v="2205"/>
    <n v="300"/>
  </r>
  <r>
    <n v="211"/>
    <d v="2024-07-29T00:00:00"/>
    <n v="2024"/>
    <x v="6"/>
    <x v="28"/>
    <n v="0"/>
    <n v="0"/>
    <n v="0"/>
    <n v="0"/>
    <n v="443"/>
    <n v="0"/>
    <n v="0"/>
    <n v="184"/>
    <n v="61"/>
    <n v="0"/>
    <n v="0"/>
    <n v="0"/>
    <n v="1040"/>
    <n v="184"/>
    <n v="61"/>
    <n v="61"/>
    <n v="49"/>
    <n v="199"/>
    <n v="39"/>
    <n v="688"/>
    <n v="1633"/>
    <n v="300"/>
  </r>
  <r>
    <n v="212"/>
    <d v="2024-07-30T00:00:00"/>
    <n v="2024"/>
    <x v="6"/>
    <x v="29"/>
    <n v="0"/>
    <n v="0"/>
    <n v="0"/>
    <n v="0"/>
    <n v="394"/>
    <n v="0"/>
    <n v="0"/>
    <n v="54"/>
    <n v="48"/>
    <n v="0"/>
    <n v="0"/>
    <n v="0"/>
    <n v="1180"/>
    <n v="54"/>
    <n v="48"/>
    <n v="85"/>
    <n v="54"/>
    <n v="183"/>
    <n v="22"/>
    <n v="496"/>
    <n v="1626"/>
    <n v="300"/>
  </r>
  <r>
    <n v="213"/>
    <d v="2024-07-31T00:00:00"/>
    <n v="2024"/>
    <x v="6"/>
    <x v="30"/>
    <n v="0"/>
    <n v="0"/>
    <n v="0"/>
    <n v="0"/>
    <n v="467"/>
    <n v="0"/>
    <n v="0"/>
    <n v="103"/>
    <n v="66"/>
    <n v="0"/>
    <n v="0"/>
    <n v="0"/>
    <n v="1770"/>
    <n v="103"/>
    <n v="66"/>
    <n v="30"/>
    <n v="42"/>
    <n v="167"/>
    <n v="43"/>
    <n v="636"/>
    <n v="2221"/>
    <n v="300"/>
  </r>
  <r>
    <n v="214"/>
    <d v="2024-08-01T00:00:00"/>
    <n v="2024"/>
    <x v="7"/>
    <x v="0"/>
    <n v="0"/>
    <n v="0"/>
    <n v="0"/>
    <n v="0"/>
    <n v="337"/>
    <n v="0"/>
    <n v="0"/>
    <n v="208"/>
    <n v="49"/>
    <n v="0"/>
    <n v="0"/>
    <n v="0"/>
    <n v="1040"/>
    <n v="208"/>
    <n v="49"/>
    <n v="67"/>
    <n v="30"/>
    <n v="202"/>
    <n v="41"/>
    <n v="594"/>
    <n v="1637"/>
    <n v="300"/>
  </r>
  <r>
    <n v="215"/>
    <d v="2024-08-02T00:00:00"/>
    <n v="2024"/>
    <x v="7"/>
    <x v="1"/>
    <n v="0"/>
    <n v="0"/>
    <n v="0"/>
    <n v="0"/>
    <n v="377"/>
    <n v="0"/>
    <n v="0"/>
    <n v="55"/>
    <n v="80"/>
    <n v="0"/>
    <n v="0"/>
    <n v="0"/>
    <n v="1180"/>
    <n v="55"/>
    <n v="80"/>
    <n v="61"/>
    <n v="30"/>
    <n v="140"/>
    <n v="26"/>
    <n v="512"/>
    <n v="1572"/>
    <n v="300"/>
  </r>
  <r>
    <n v="216"/>
    <d v="2024-08-03T00:00:00"/>
    <n v="2024"/>
    <x v="7"/>
    <x v="2"/>
    <n v="0"/>
    <n v="0"/>
    <n v="0"/>
    <n v="0"/>
    <n v="293"/>
    <n v="0"/>
    <n v="0"/>
    <n v="43"/>
    <n v="43"/>
    <n v="0"/>
    <n v="0"/>
    <n v="0"/>
    <n v="1770"/>
    <n v="43"/>
    <n v="43"/>
    <n v="75"/>
    <n v="50"/>
    <n v="165"/>
    <n v="46"/>
    <n v="379"/>
    <n v="2192"/>
    <n v="300"/>
  </r>
  <r>
    <n v="217"/>
    <d v="2024-08-04T00:00:00"/>
    <n v="2024"/>
    <x v="7"/>
    <x v="3"/>
    <n v="0"/>
    <n v="0"/>
    <n v="0"/>
    <n v="0"/>
    <n v="460"/>
    <n v="0"/>
    <n v="0"/>
    <n v="64"/>
    <n v="51"/>
    <n v="0"/>
    <n v="0"/>
    <n v="0"/>
    <n v="1040"/>
    <n v="64"/>
    <n v="51"/>
    <n v="83"/>
    <n v="12"/>
    <n v="133"/>
    <n v="19"/>
    <n v="575"/>
    <n v="1402"/>
    <n v="300"/>
  </r>
  <r>
    <n v="218"/>
    <d v="2024-08-05T00:00:00"/>
    <n v="2024"/>
    <x v="7"/>
    <x v="4"/>
    <n v="0"/>
    <n v="0"/>
    <n v="0"/>
    <n v="0"/>
    <n v="389"/>
    <n v="0"/>
    <n v="0"/>
    <n v="137"/>
    <n v="85"/>
    <n v="0"/>
    <n v="0"/>
    <n v="0"/>
    <n v="1180"/>
    <n v="137"/>
    <n v="85"/>
    <n v="52"/>
    <n v="13"/>
    <n v="156"/>
    <n v="20"/>
    <n v="611"/>
    <n v="1643"/>
    <n v="300"/>
  </r>
  <r>
    <n v="219"/>
    <d v="2024-08-06T00:00:00"/>
    <n v="2024"/>
    <x v="7"/>
    <x v="5"/>
    <n v="0"/>
    <n v="0"/>
    <n v="0"/>
    <n v="0"/>
    <n v="404"/>
    <n v="0"/>
    <n v="0"/>
    <n v="100"/>
    <n v="94"/>
    <n v="0"/>
    <n v="0"/>
    <n v="0"/>
    <n v="1770"/>
    <n v="100"/>
    <n v="94"/>
    <n v="47"/>
    <n v="20"/>
    <n v="193"/>
    <n v="49"/>
    <n v="598"/>
    <n v="2273"/>
    <n v="300"/>
  </r>
  <r>
    <n v="220"/>
    <d v="2024-08-07T00:00:00"/>
    <n v="2024"/>
    <x v="7"/>
    <x v="6"/>
    <n v="0"/>
    <n v="0"/>
    <n v="0"/>
    <n v="0"/>
    <n v="406"/>
    <n v="0"/>
    <n v="0"/>
    <n v="157"/>
    <n v="82"/>
    <n v="0"/>
    <n v="0"/>
    <n v="0"/>
    <n v="1040"/>
    <n v="157"/>
    <n v="82"/>
    <n v="48"/>
    <n v="34"/>
    <n v="227"/>
    <n v="36"/>
    <n v="645"/>
    <n v="1624"/>
    <n v="300"/>
  </r>
  <r>
    <n v="221"/>
    <d v="2024-08-08T00:00:00"/>
    <n v="2024"/>
    <x v="7"/>
    <x v="7"/>
    <n v="0"/>
    <n v="0"/>
    <n v="0"/>
    <n v="0"/>
    <n v="216"/>
    <n v="0"/>
    <n v="0"/>
    <n v="182"/>
    <n v="63"/>
    <n v="0"/>
    <n v="0"/>
    <n v="0"/>
    <n v="1180"/>
    <n v="182"/>
    <n v="63"/>
    <n v="56"/>
    <n v="63"/>
    <n v="201"/>
    <n v="53"/>
    <n v="461"/>
    <n v="1798"/>
    <n v="300"/>
  </r>
  <r>
    <n v="222"/>
    <d v="2024-08-09T00:00:00"/>
    <n v="2024"/>
    <x v="7"/>
    <x v="8"/>
    <n v="0"/>
    <n v="0"/>
    <n v="0"/>
    <n v="0"/>
    <n v="541"/>
    <n v="0"/>
    <n v="0"/>
    <n v="78"/>
    <n v="56"/>
    <n v="0"/>
    <n v="0"/>
    <n v="0"/>
    <n v="1770"/>
    <n v="78"/>
    <n v="56"/>
    <n v="85"/>
    <n v="35"/>
    <n v="182"/>
    <n v="54"/>
    <n v="675"/>
    <n v="2260"/>
    <n v="300"/>
  </r>
  <r>
    <n v="223"/>
    <d v="2024-08-10T00:00:00"/>
    <n v="2024"/>
    <x v="7"/>
    <x v="9"/>
    <n v="0"/>
    <n v="0"/>
    <n v="0"/>
    <n v="0"/>
    <n v="252"/>
    <n v="0"/>
    <n v="0"/>
    <n v="186"/>
    <n v="50"/>
    <n v="0"/>
    <n v="0"/>
    <n v="0"/>
    <n v="1040"/>
    <n v="186"/>
    <n v="50"/>
    <n v="57"/>
    <n v="35"/>
    <n v="179"/>
    <n v="23"/>
    <n v="488"/>
    <n v="1570"/>
    <n v="300"/>
  </r>
  <r>
    <n v="224"/>
    <d v="2024-08-11T00:00:00"/>
    <n v="2024"/>
    <x v="7"/>
    <x v="10"/>
    <n v="0"/>
    <n v="0"/>
    <n v="0"/>
    <n v="0"/>
    <n v="334"/>
    <n v="0"/>
    <n v="0"/>
    <n v="136"/>
    <n v="71"/>
    <n v="0"/>
    <n v="0"/>
    <n v="0"/>
    <n v="1180"/>
    <n v="136"/>
    <n v="71"/>
    <n v="86"/>
    <n v="21"/>
    <n v="185"/>
    <n v="30"/>
    <n v="541"/>
    <n v="1709"/>
    <n v="300"/>
  </r>
  <r>
    <n v="225"/>
    <d v="2024-08-12T00:00:00"/>
    <n v="2024"/>
    <x v="7"/>
    <x v="11"/>
    <n v="0"/>
    <n v="0"/>
    <n v="0"/>
    <n v="0"/>
    <n v="240"/>
    <n v="0"/>
    <n v="0"/>
    <n v="72"/>
    <n v="50"/>
    <n v="0"/>
    <n v="0"/>
    <n v="0"/>
    <n v="1770"/>
    <n v="72"/>
    <n v="50"/>
    <n v="72"/>
    <n v="43"/>
    <n v="194"/>
    <n v="44"/>
    <n v="362"/>
    <n v="2245"/>
    <n v="300"/>
  </r>
  <r>
    <n v="226"/>
    <d v="2024-08-13T00:00:00"/>
    <n v="2024"/>
    <x v="7"/>
    <x v="12"/>
    <n v="0"/>
    <n v="0"/>
    <n v="0"/>
    <n v="0"/>
    <n v="399"/>
    <n v="0"/>
    <n v="0"/>
    <n v="129"/>
    <n v="79"/>
    <n v="0"/>
    <n v="0"/>
    <n v="0"/>
    <n v="1040"/>
    <n v="129"/>
    <n v="79"/>
    <n v="93"/>
    <n v="35"/>
    <n v="171"/>
    <n v="35"/>
    <n v="607"/>
    <n v="1582"/>
    <n v="300"/>
  </r>
  <r>
    <n v="227"/>
    <d v="2024-08-14T00:00:00"/>
    <n v="2024"/>
    <x v="7"/>
    <x v="13"/>
    <n v="0"/>
    <n v="0"/>
    <n v="0"/>
    <n v="0"/>
    <n v="404"/>
    <n v="0"/>
    <n v="0"/>
    <n v="219"/>
    <n v="56"/>
    <n v="0"/>
    <n v="0"/>
    <n v="0"/>
    <n v="1180"/>
    <n v="219"/>
    <n v="56"/>
    <n v="99"/>
    <n v="49"/>
    <n v="238"/>
    <n v="27"/>
    <n v="679"/>
    <n v="1868"/>
    <n v="300"/>
  </r>
  <r>
    <n v="228"/>
    <d v="2024-08-15T00:00:00"/>
    <n v="2024"/>
    <x v="7"/>
    <x v="14"/>
    <n v="0"/>
    <n v="0"/>
    <n v="0"/>
    <n v="0"/>
    <n v="181"/>
    <n v="0"/>
    <n v="0"/>
    <n v="228"/>
    <n v="69"/>
    <n v="0"/>
    <n v="0"/>
    <n v="0"/>
    <n v="1770"/>
    <n v="228"/>
    <n v="69"/>
    <n v="76"/>
    <n v="48"/>
    <n v="203"/>
    <n v="46"/>
    <n v="478"/>
    <n v="2440"/>
    <n v="300"/>
  </r>
  <r>
    <n v="229"/>
    <d v="2024-08-16T00:00:00"/>
    <n v="2024"/>
    <x v="7"/>
    <x v="15"/>
    <n v="0"/>
    <n v="0"/>
    <n v="0"/>
    <n v="0"/>
    <n v="474"/>
    <n v="0"/>
    <n v="0"/>
    <n v="156"/>
    <n v="74"/>
    <n v="0"/>
    <n v="0"/>
    <n v="0"/>
    <n v="1040"/>
    <n v="156"/>
    <n v="74"/>
    <n v="68"/>
    <n v="47"/>
    <n v="217"/>
    <n v="46"/>
    <n v="704"/>
    <n v="1648"/>
    <n v="300"/>
  </r>
  <r>
    <n v="230"/>
    <d v="2024-08-17T00:00:00"/>
    <n v="2024"/>
    <x v="7"/>
    <x v="16"/>
    <n v="0"/>
    <n v="0"/>
    <n v="0"/>
    <n v="0"/>
    <n v="381"/>
    <n v="0"/>
    <n v="0"/>
    <n v="101"/>
    <n v="94"/>
    <n v="0"/>
    <n v="0"/>
    <n v="0"/>
    <n v="1180"/>
    <n v="101"/>
    <n v="94"/>
    <n v="74"/>
    <n v="40"/>
    <n v="215"/>
    <n v="20"/>
    <n v="576"/>
    <n v="1724"/>
    <n v="300"/>
  </r>
  <r>
    <n v="231"/>
    <d v="2024-08-18T00:00:00"/>
    <n v="2024"/>
    <x v="7"/>
    <x v="17"/>
    <n v="0"/>
    <n v="0"/>
    <n v="0"/>
    <n v="0"/>
    <n v="289"/>
    <n v="0"/>
    <n v="0"/>
    <n v="81"/>
    <n v="81"/>
    <n v="0"/>
    <n v="0"/>
    <n v="0"/>
    <n v="1770"/>
    <n v="81"/>
    <n v="81"/>
    <n v="61"/>
    <n v="54"/>
    <n v="187"/>
    <n v="21"/>
    <n v="451"/>
    <n v="2255"/>
    <n v="300"/>
  </r>
  <r>
    <n v="232"/>
    <d v="2024-08-19T00:00:00"/>
    <n v="2024"/>
    <x v="7"/>
    <x v="18"/>
    <n v="0"/>
    <n v="0"/>
    <n v="0"/>
    <n v="0"/>
    <n v="251"/>
    <n v="0"/>
    <n v="0"/>
    <n v="47"/>
    <n v="95"/>
    <n v="0"/>
    <n v="0"/>
    <n v="0"/>
    <n v="1040"/>
    <n v="47"/>
    <n v="95"/>
    <n v="75"/>
    <n v="47"/>
    <n v="167"/>
    <n v="44"/>
    <n v="393"/>
    <n v="1515"/>
    <n v="300"/>
  </r>
  <r>
    <n v="233"/>
    <d v="2024-08-20T00:00:00"/>
    <n v="2024"/>
    <x v="7"/>
    <x v="19"/>
    <n v="0"/>
    <n v="0"/>
    <n v="0"/>
    <n v="0"/>
    <n v="278"/>
    <n v="0"/>
    <n v="0"/>
    <n v="55"/>
    <n v="75"/>
    <n v="0"/>
    <n v="0"/>
    <n v="0"/>
    <n v="1180"/>
    <n v="55"/>
    <n v="75"/>
    <n v="48"/>
    <n v="20"/>
    <n v="168"/>
    <n v="23"/>
    <n v="408"/>
    <n v="1569"/>
    <n v="300"/>
  </r>
  <r>
    <n v="234"/>
    <d v="2024-08-21T00:00:00"/>
    <n v="2024"/>
    <x v="7"/>
    <x v="20"/>
    <n v="0"/>
    <n v="0"/>
    <n v="0"/>
    <n v="0"/>
    <n v="552"/>
    <n v="0"/>
    <n v="0"/>
    <n v="69"/>
    <n v="90"/>
    <n v="0"/>
    <n v="0"/>
    <n v="0"/>
    <n v="1770"/>
    <n v="69"/>
    <n v="90"/>
    <n v="97"/>
    <n v="34"/>
    <n v="150"/>
    <n v="39"/>
    <n v="711"/>
    <n v="2249"/>
    <n v="300"/>
  </r>
  <r>
    <n v="235"/>
    <d v="2024-08-22T00:00:00"/>
    <n v="2024"/>
    <x v="7"/>
    <x v="21"/>
    <n v="0"/>
    <n v="0"/>
    <n v="0"/>
    <n v="0"/>
    <n v="356"/>
    <n v="0"/>
    <n v="0"/>
    <n v="121"/>
    <n v="49"/>
    <n v="0"/>
    <n v="0"/>
    <n v="0"/>
    <n v="1040"/>
    <n v="121"/>
    <n v="49"/>
    <n v="92"/>
    <n v="49"/>
    <n v="218"/>
    <n v="31"/>
    <n v="526"/>
    <n v="1600"/>
    <n v="300"/>
  </r>
  <r>
    <n v="236"/>
    <d v="2024-08-23T00:00:00"/>
    <n v="2024"/>
    <x v="7"/>
    <x v="22"/>
    <n v="0"/>
    <n v="0"/>
    <n v="0"/>
    <n v="0"/>
    <n v="378"/>
    <n v="0"/>
    <n v="0"/>
    <n v="247"/>
    <n v="58"/>
    <n v="0"/>
    <n v="0"/>
    <n v="0"/>
    <n v="1180"/>
    <n v="247"/>
    <n v="58"/>
    <n v="87"/>
    <n v="14"/>
    <n v="169"/>
    <n v="55"/>
    <n v="683"/>
    <n v="1810"/>
    <n v="300"/>
  </r>
  <r>
    <n v="237"/>
    <d v="2024-08-24T00:00:00"/>
    <n v="2024"/>
    <x v="7"/>
    <x v="23"/>
    <n v="0"/>
    <n v="0"/>
    <n v="0"/>
    <n v="0"/>
    <n v="470"/>
    <n v="0"/>
    <n v="0"/>
    <n v="81"/>
    <n v="52"/>
    <n v="0"/>
    <n v="0"/>
    <n v="0"/>
    <n v="1770"/>
    <n v="81"/>
    <n v="52"/>
    <n v="81"/>
    <n v="59"/>
    <n v="200"/>
    <n v="23"/>
    <n v="603"/>
    <n v="2266"/>
    <n v="300"/>
  </r>
  <r>
    <n v="238"/>
    <d v="2024-08-25T00:00:00"/>
    <n v="2024"/>
    <x v="7"/>
    <x v="24"/>
    <n v="0"/>
    <n v="0"/>
    <n v="0"/>
    <n v="0"/>
    <n v="246"/>
    <n v="0"/>
    <n v="0"/>
    <n v="250"/>
    <n v="106"/>
    <n v="0"/>
    <n v="0"/>
    <n v="0"/>
    <n v="1040"/>
    <n v="250"/>
    <n v="106"/>
    <n v="68"/>
    <n v="68"/>
    <n v="200"/>
    <n v="22"/>
    <n v="602"/>
    <n v="1754"/>
    <n v="300"/>
  </r>
  <r>
    <n v="239"/>
    <d v="2024-08-26T00:00:00"/>
    <n v="2024"/>
    <x v="7"/>
    <x v="25"/>
    <n v="0"/>
    <n v="0"/>
    <n v="0"/>
    <n v="0"/>
    <n v="337"/>
    <n v="0"/>
    <n v="0"/>
    <n v="100"/>
    <n v="108"/>
    <n v="0"/>
    <n v="0"/>
    <n v="0"/>
    <n v="1180"/>
    <n v="100"/>
    <n v="108"/>
    <n v="100"/>
    <n v="30"/>
    <n v="236"/>
    <n v="21"/>
    <n v="545"/>
    <n v="1775"/>
    <n v="300"/>
  </r>
  <r>
    <n v="240"/>
    <d v="2024-08-27T00:00:00"/>
    <n v="2024"/>
    <x v="7"/>
    <x v="26"/>
    <n v="0"/>
    <n v="0"/>
    <n v="0"/>
    <n v="0"/>
    <n v="420"/>
    <n v="0"/>
    <n v="0"/>
    <n v="195"/>
    <n v="70"/>
    <n v="0"/>
    <n v="0"/>
    <n v="0"/>
    <n v="1770"/>
    <n v="195"/>
    <n v="70"/>
    <n v="39"/>
    <n v="15"/>
    <n v="196"/>
    <n v="40"/>
    <n v="685"/>
    <n v="2325"/>
    <n v="300"/>
  </r>
  <r>
    <n v="241"/>
    <d v="2024-08-28T00:00:00"/>
    <n v="2024"/>
    <x v="7"/>
    <x v="27"/>
    <n v="0"/>
    <n v="0"/>
    <n v="0"/>
    <n v="0"/>
    <n v="236"/>
    <n v="0"/>
    <n v="0"/>
    <n v="141"/>
    <n v="110"/>
    <n v="0"/>
    <n v="0"/>
    <n v="0"/>
    <n v="1040"/>
    <n v="141"/>
    <n v="110"/>
    <n v="39"/>
    <n v="39"/>
    <n v="241"/>
    <n v="40"/>
    <n v="487"/>
    <n v="1650"/>
    <n v="300"/>
  </r>
  <r>
    <n v="242"/>
    <d v="2024-08-29T00:00:00"/>
    <n v="2024"/>
    <x v="7"/>
    <x v="28"/>
    <n v="0"/>
    <n v="0"/>
    <n v="0"/>
    <n v="0"/>
    <n v="276"/>
    <n v="0"/>
    <n v="0"/>
    <n v="78"/>
    <n v="110"/>
    <n v="0"/>
    <n v="0"/>
    <n v="0"/>
    <n v="1180"/>
    <n v="78"/>
    <n v="110"/>
    <n v="47"/>
    <n v="23"/>
    <n v="198"/>
    <n v="47"/>
    <n v="464"/>
    <n v="1683"/>
    <n v="300"/>
  </r>
  <r>
    <n v="243"/>
    <d v="2024-08-30T00:00:00"/>
    <n v="2024"/>
    <x v="7"/>
    <x v="29"/>
    <n v="0"/>
    <n v="0"/>
    <n v="0"/>
    <n v="0"/>
    <n v="364"/>
    <n v="0"/>
    <n v="0"/>
    <n v="245"/>
    <n v="118"/>
    <n v="0"/>
    <n v="0"/>
    <n v="0"/>
    <n v="1770"/>
    <n v="245"/>
    <n v="118"/>
    <n v="102"/>
    <n v="39"/>
    <n v="203"/>
    <n v="41"/>
    <n v="727"/>
    <n v="2518"/>
    <n v="300"/>
  </r>
  <r>
    <n v="244"/>
    <d v="2024-08-31T00:00:00"/>
    <n v="2024"/>
    <x v="7"/>
    <x v="30"/>
    <n v="0"/>
    <n v="0"/>
    <n v="0"/>
    <n v="0"/>
    <n v="290"/>
    <n v="0"/>
    <n v="0"/>
    <n v="55"/>
    <n v="70"/>
    <n v="0"/>
    <n v="0"/>
    <n v="0"/>
    <n v="1040"/>
    <n v="55"/>
    <n v="70"/>
    <n v="86"/>
    <n v="78"/>
    <n v="193"/>
    <n v="35"/>
    <n v="415"/>
    <n v="1557"/>
    <n v="300"/>
  </r>
  <r>
    <n v="245"/>
    <d v="2024-09-01T00:00:00"/>
    <n v="2024"/>
    <x v="8"/>
    <x v="0"/>
    <n v="0"/>
    <n v="0"/>
    <n v="0"/>
    <n v="0"/>
    <n v="380"/>
    <n v="0"/>
    <n v="0"/>
    <n v="132"/>
    <n v="116"/>
    <n v="0"/>
    <n v="0"/>
    <n v="0"/>
    <n v="1180"/>
    <n v="132"/>
    <n v="116"/>
    <n v="93"/>
    <n v="23"/>
    <n v="224"/>
    <n v="42"/>
    <n v="628"/>
    <n v="1810"/>
    <n v="300"/>
  </r>
  <r>
    <n v="246"/>
    <d v="2024-09-02T00:00:00"/>
    <n v="2024"/>
    <x v="8"/>
    <x v="1"/>
    <n v="0"/>
    <n v="0"/>
    <n v="0"/>
    <n v="0"/>
    <n v="423"/>
    <n v="0"/>
    <n v="0"/>
    <n v="238"/>
    <n v="61"/>
    <n v="0"/>
    <n v="0"/>
    <n v="0"/>
    <n v="1770"/>
    <n v="238"/>
    <n v="61"/>
    <n v="92"/>
    <n v="69"/>
    <n v="231"/>
    <n v="26"/>
    <n v="722"/>
    <n v="2487"/>
    <n v="300"/>
  </r>
  <r>
    <n v="247"/>
    <d v="2024-09-03T00:00:00"/>
    <n v="2024"/>
    <x v="8"/>
    <x v="2"/>
    <n v="0"/>
    <n v="0"/>
    <n v="0"/>
    <n v="0"/>
    <n v="550"/>
    <n v="0"/>
    <n v="0"/>
    <n v="248"/>
    <n v="105"/>
    <n v="0"/>
    <n v="0"/>
    <n v="0"/>
    <n v="1040"/>
    <n v="248"/>
    <n v="105"/>
    <n v="97"/>
    <n v="22"/>
    <n v="230"/>
    <n v="62"/>
    <n v="903"/>
    <n v="1804"/>
    <n v="300"/>
  </r>
  <r>
    <n v="248"/>
    <d v="2024-09-04T00:00:00"/>
    <n v="2024"/>
    <x v="8"/>
    <x v="3"/>
    <n v="0"/>
    <n v="0"/>
    <n v="0"/>
    <n v="0"/>
    <n v="400"/>
    <n v="0"/>
    <n v="0"/>
    <n v="213"/>
    <n v="58"/>
    <n v="0"/>
    <n v="0"/>
    <n v="0"/>
    <n v="1180"/>
    <n v="213"/>
    <n v="58"/>
    <n v="73"/>
    <n v="14"/>
    <n v="198"/>
    <n v="45"/>
    <n v="671"/>
    <n v="1781"/>
    <n v="300"/>
  </r>
  <r>
    <n v="249"/>
    <d v="2024-09-05T00:00:00"/>
    <n v="2024"/>
    <x v="8"/>
    <x v="4"/>
    <n v="0"/>
    <n v="0"/>
    <n v="0"/>
    <n v="0"/>
    <n v="634"/>
    <n v="0"/>
    <n v="0"/>
    <n v="173"/>
    <n v="57"/>
    <n v="0"/>
    <n v="0"/>
    <n v="0"/>
    <n v="1770"/>
    <n v="173"/>
    <n v="57"/>
    <n v="50"/>
    <n v="43"/>
    <n v="235"/>
    <n v="63"/>
    <n v="864"/>
    <n v="2391"/>
    <n v="300"/>
  </r>
  <r>
    <n v="250"/>
    <d v="2024-09-06T00:00:00"/>
    <n v="2024"/>
    <x v="8"/>
    <x v="5"/>
    <n v="0"/>
    <n v="0"/>
    <n v="0"/>
    <n v="0"/>
    <n v="269"/>
    <n v="0"/>
    <n v="0"/>
    <n v="186"/>
    <n v="107"/>
    <n v="0"/>
    <n v="0"/>
    <n v="0"/>
    <n v="1040"/>
    <n v="186"/>
    <n v="107"/>
    <n v="35"/>
    <n v="64"/>
    <n v="228"/>
    <n v="62"/>
    <n v="562"/>
    <n v="1722"/>
    <n v="300"/>
  </r>
  <r>
    <n v="251"/>
    <d v="2024-09-07T00:00:00"/>
    <n v="2024"/>
    <x v="8"/>
    <x v="6"/>
    <n v="0"/>
    <n v="0"/>
    <n v="0"/>
    <n v="0"/>
    <n v="309"/>
    <n v="0"/>
    <n v="0"/>
    <n v="92"/>
    <n v="85"/>
    <n v="0"/>
    <n v="0"/>
    <n v="0"/>
    <n v="1180"/>
    <n v="92"/>
    <n v="85"/>
    <n v="35"/>
    <n v="35"/>
    <n v="192"/>
    <n v="26"/>
    <n v="486"/>
    <n v="1645"/>
    <n v="300"/>
  </r>
  <r>
    <n v="252"/>
    <d v="2024-09-08T00:00:00"/>
    <n v="2024"/>
    <x v="8"/>
    <x v="7"/>
    <n v="0"/>
    <n v="0"/>
    <n v="0"/>
    <n v="0"/>
    <n v="342"/>
    <n v="0"/>
    <n v="0"/>
    <n v="121"/>
    <n v="107"/>
    <n v="0"/>
    <n v="0"/>
    <n v="0"/>
    <n v="1770"/>
    <n v="121"/>
    <n v="107"/>
    <n v="57"/>
    <n v="49"/>
    <n v="170"/>
    <n v="59"/>
    <n v="570"/>
    <n v="2333"/>
    <n v="300"/>
  </r>
  <r>
    <n v="253"/>
    <d v="2024-09-09T00:00:00"/>
    <n v="2024"/>
    <x v="8"/>
    <x v="8"/>
    <n v="0"/>
    <n v="0"/>
    <n v="0"/>
    <n v="0"/>
    <n v="412"/>
    <n v="0"/>
    <n v="0"/>
    <n v="36"/>
    <n v="64"/>
    <n v="0"/>
    <n v="0"/>
    <n v="0"/>
    <n v="1040"/>
    <n v="36"/>
    <n v="64"/>
    <n v="93"/>
    <n v="43"/>
    <n v="194"/>
    <n v="24"/>
    <n v="512"/>
    <n v="1494"/>
    <n v="300"/>
  </r>
  <r>
    <n v="254"/>
    <d v="2024-09-10T00:00:00"/>
    <n v="2024"/>
    <x v="8"/>
    <x v="9"/>
    <n v="0"/>
    <n v="0"/>
    <n v="0"/>
    <n v="0"/>
    <n v="379"/>
    <n v="0"/>
    <n v="0"/>
    <n v="176"/>
    <n v="73"/>
    <n v="0"/>
    <n v="0"/>
    <n v="0"/>
    <n v="1180"/>
    <n v="176"/>
    <n v="73"/>
    <n v="58"/>
    <n v="58"/>
    <n v="221"/>
    <n v="39"/>
    <n v="628"/>
    <n v="1805"/>
    <n v="300"/>
  </r>
  <r>
    <n v="255"/>
    <d v="2024-09-11T00:00:00"/>
    <n v="2024"/>
    <x v="8"/>
    <x v="10"/>
    <n v="0"/>
    <n v="0"/>
    <n v="0"/>
    <n v="0"/>
    <n v="407"/>
    <n v="0"/>
    <n v="0"/>
    <n v="262"/>
    <n v="67"/>
    <n v="0"/>
    <n v="0"/>
    <n v="0"/>
    <n v="1770"/>
    <n v="262"/>
    <n v="67"/>
    <n v="112"/>
    <n v="67"/>
    <n v="156"/>
    <n v="45"/>
    <n v="736"/>
    <n v="2479"/>
    <n v="300"/>
  </r>
  <r>
    <n v="256"/>
    <d v="2024-09-12T00:00:00"/>
    <n v="2024"/>
    <x v="8"/>
    <x v="11"/>
    <n v="0"/>
    <n v="0"/>
    <n v="0"/>
    <n v="0"/>
    <n v="322"/>
    <n v="0"/>
    <n v="0"/>
    <n v="135"/>
    <n v="98"/>
    <n v="0"/>
    <n v="0"/>
    <n v="0"/>
    <n v="1040"/>
    <n v="135"/>
    <n v="98"/>
    <n v="82"/>
    <n v="52"/>
    <n v="244"/>
    <n v="43"/>
    <n v="555"/>
    <n v="1694"/>
    <n v="300"/>
  </r>
  <r>
    <n v="257"/>
    <d v="2024-09-13T00:00:00"/>
    <n v="2024"/>
    <x v="8"/>
    <x v="12"/>
    <n v="0"/>
    <n v="0"/>
    <n v="0"/>
    <n v="0"/>
    <n v="389"/>
    <n v="0"/>
    <n v="0"/>
    <n v="210"/>
    <n v="67"/>
    <n v="0"/>
    <n v="0"/>
    <n v="0"/>
    <n v="1180"/>
    <n v="210"/>
    <n v="67"/>
    <n v="60"/>
    <n v="67"/>
    <n v="225"/>
    <n v="43"/>
    <n v="666"/>
    <n v="1852"/>
    <n v="300"/>
  </r>
  <r>
    <n v="258"/>
    <d v="2024-09-14T00:00:00"/>
    <n v="2024"/>
    <x v="8"/>
    <x v="13"/>
    <n v="0"/>
    <n v="0"/>
    <n v="0"/>
    <n v="0"/>
    <n v="501"/>
    <n v="0"/>
    <n v="0"/>
    <n v="215"/>
    <n v="81"/>
    <n v="0"/>
    <n v="0"/>
    <n v="0"/>
    <n v="1770"/>
    <n v="215"/>
    <n v="81"/>
    <n v="51"/>
    <n v="37"/>
    <n v="209"/>
    <n v="21"/>
    <n v="797"/>
    <n v="2384"/>
    <n v="300"/>
  </r>
  <r>
    <n v="259"/>
    <d v="2024-09-15T00:00:00"/>
    <n v="2024"/>
    <x v="8"/>
    <x v="14"/>
    <n v="0"/>
    <n v="0"/>
    <n v="0"/>
    <n v="0"/>
    <n v="230"/>
    <n v="0"/>
    <n v="0"/>
    <n v="196"/>
    <n v="58"/>
    <n v="0"/>
    <n v="0"/>
    <n v="0"/>
    <n v="1040"/>
    <n v="196"/>
    <n v="58"/>
    <n v="58"/>
    <n v="14"/>
    <n v="222"/>
    <n v="21"/>
    <n v="484"/>
    <n v="1609"/>
    <n v="300"/>
  </r>
  <r>
    <n v="260"/>
    <d v="2024-09-16T00:00:00"/>
    <n v="2024"/>
    <x v="8"/>
    <x v="15"/>
    <n v="0"/>
    <n v="0"/>
    <n v="0"/>
    <n v="0"/>
    <n v="313"/>
    <n v="0"/>
    <n v="0"/>
    <n v="185"/>
    <n v="78"/>
    <n v="0"/>
    <n v="0"/>
    <n v="0"/>
    <n v="1180"/>
    <n v="185"/>
    <n v="78"/>
    <n v="107"/>
    <n v="21"/>
    <n v="205"/>
    <n v="36"/>
    <n v="576"/>
    <n v="1812"/>
    <n v="300"/>
  </r>
  <r>
    <n v="261"/>
    <d v="2024-09-17T00:00:00"/>
    <n v="2024"/>
    <x v="8"/>
    <x v="16"/>
    <n v="0"/>
    <n v="0"/>
    <n v="0"/>
    <n v="0"/>
    <n v="480"/>
    <n v="0"/>
    <n v="0"/>
    <n v="163"/>
    <n v="49"/>
    <n v="0"/>
    <n v="0"/>
    <n v="0"/>
    <n v="1770"/>
    <n v="163"/>
    <n v="49"/>
    <n v="35"/>
    <n v="21"/>
    <n v="192"/>
    <n v="29"/>
    <n v="692"/>
    <n v="2259"/>
    <n v="300"/>
  </r>
  <r>
    <n v="262"/>
    <d v="2024-09-18T00:00:00"/>
    <n v="2024"/>
    <x v="8"/>
    <x v="17"/>
    <n v="0"/>
    <n v="0"/>
    <n v="0"/>
    <n v="0"/>
    <n v="426"/>
    <n v="0"/>
    <n v="0"/>
    <n v="193"/>
    <n v="86"/>
    <n v="0"/>
    <n v="0"/>
    <n v="0"/>
    <n v="1040"/>
    <n v="193"/>
    <n v="86"/>
    <n v="50"/>
    <n v="35"/>
    <n v="167"/>
    <n v="30"/>
    <n v="705"/>
    <n v="1601"/>
    <n v="300"/>
  </r>
  <r>
    <n v="263"/>
    <d v="2024-09-19T00:00:00"/>
    <n v="2024"/>
    <x v="8"/>
    <x v="18"/>
    <n v="0"/>
    <n v="0"/>
    <n v="0"/>
    <n v="0"/>
    <n v="540"/>
    <n v="0"/>
    <n v="0"/>
    <n v="161"/>
    <n v="102"/>
    <n v="0"/>
    <n v="0"/>
    <n v="0"/>
    <n v="1180"/>
    <n v="161"/>
    <n v="102"/>
    <n v="43"/>
    <n v="36"/>
    <n v="170"/>
    <n v="31"/>
    <n v="803"/>
    <n v="1723"/>
    <n v="300"/>
  </r>
  <r>
    <n v="264"/>
    <d v="2024-09-20T00:00:00"/>
    <n v="2024"/>
    <x v="8"/>
    <x v="19"/>
    <n v="0"/>
    <n v="0"/>
    <n v="0"/>
    <n v="0"/>
    <n v="458"/>
    <n v="0"/>
    <n v="0"/>
    <n v="229"/>
    <n v="51"/>
    <n v="0"/>
    <n v="0"/>
    <n v="0"/>
    <n v="1770"/>
    <n v="229"/>
    <n v="51"/>
    <n v="88"/>
    <n v="44"/>
    <n v="217"/>
    <n v="40"/>
    <n v="738"/>
    <n v="2439"/>
    <n v="300"/>
  </r>
  <r>
    <n v="265"/>
    <d v="2024-09-21T00:00:00"/>
    <n v="2024"/>
    <x v="8"/>
    <x v="20"/>
    <n v="0"/>
    <n v="0"/>
    <n v="0"/>
    <n v="0"/>
    <n v="299"/>
    <n v="0"/>
    <n v="0"/>
    <n v="184"/>
    <n v="96"/>
    <n v="0"/>
    <n v="0"/>
    <n v="0"/>
    <n v="1040"/>
    <n v="184"/>
    <n v="96"/>
    <n v="73"/>
    <n v="36"/>
    <n v="226"/>
    <n v="25"/>
    <n v="579"/>
    <n v="1680"/>
    <n v="300"/>
  </r>
  <r>
    <n v="266"/>
    <d v="2024-09-22T00:00:00"/>
    <n v="2024"/>
    <x v="8"/>
    <x v="21"/>
    <n v="0"/>
    <n v="0"/>
    <n v="0"/>
    <n v="0"/>
    <n v="337"/>
    <n v="0"/>
    <n v="0"/>
    <n v="101"/>
    <n v="50"/>
    <n v="0"/>
    <n v="0"/>
    <n v="0"/>
    <n v="1180"/>
    <n v="101"/>
    <n v="50"/>
    <n v="94"/>
    <n v="21"/>
    <n v="169"/>
    <n v="26"/>
    <n v="488"/>
    <n v="1641"/>
    <n v="300"/>
  </r>
  <r>
    <n v="267"/>
    <d v="2024-09-23T00:00:00"/>
    <n v="2024"/>
    <x v="8"/>
    <x v="22"/>
    <n v="0"/>
    <n v="0"/>
    <n v="0"/>
    <n v="0"/>
    <n v="439"/>
    <n v="0"/>
    <n v="0"/>
    <n v="85"/>
    <n v="71"/>
    <n v="0"/>
    <n v="0"/>
    <n v="0"/>
    <n v="1770"/>
    <n v="85"/>
    <n v="71"/>
    <n v="85"/>
    <n v="42"/>
    <n v="218"/>
    <n v="54"/>
    <n v="595"/>
    <n v="2325"/>
    <n v="300"/>
  </r>
  <r>
    <n v="268"/>
    <d v="2024-09-24T00:00:00"/>
    <n v="2024"/>
    <x v="8"/>
    <x v="23"/>
    <n v="0"/>
    <n v="0"/>
    <n v="0"/>
    <n v="0"/>
    <n v="585"/>
    <n v="0"/>
    <n v="0"/>
    <n v="41"/>
    <n v="97"/>
    <n v="0"/>
    <n v="0"/>
    <n v="0"/>
    <n v="1040"/>
    <n v="41"/>
    <n v="97"/>
    <n v="55"/>
    <n v="27"/>
    <n v="192"/>
    <n v="47"/>
    <n v="723"/>
    <n v="1499"/>
    <n v="300"/>
  </r>
  <r>
    <n v="269"/>
    <d v="2024-09-25T00:00:00"/>
    <n v="2024"/>
    <x v="8"/>
    <x v="24"/>
    <n v="0"/>
    <n v="0"/>
    <n v="0"/>
    <n v="0"/>
    <n v="440"/>
    <n v="0"/>
    <n v="0"/>
    <n v="48"/>
    <n v="55"/>
    <n v="0"/>
    <n v="0"/>
    <n v="0"/>
    <n v="1180"/>
    <n v="48"/>
    <n v="55"/>
    <n v="104"/>
    <n v="27"/>
    <n v="230"/>
    <n v="28"/>
    <n v="543"/>
    <n v="1672"/>
    <n v="300"/>
  </r>
  <r>
    <n v="270"/>
    <d v="2024-09-26T00:00:00"/>
    <n v="2024"/>
    <x v="8"/>
    <x v="25"/>
    <n v="0"/>
    <n v="0"/>
    <n v="0"/>
    <n v="0"/>
    <n v="697"/>
    <n v="0"/>
    <n v="0"/>
    <n v="48"/>
    <n v="90"/>
    <n v="0"/>
    <n v="0"/>
    <n v="0"/>
    <n v="1770"/>
    <n v="48"/>
    <n v="90"/>
    <n v="90"/>
    <n v="62"/>
    <n v="153"/>
    <n v="58"/>
    <n v="835"/>
    <n v="2271"/>
    <n v="300"/>
  </r>
  <r>
    <n v="271"/>
    <d v="2024-09-27T00:00:00"/>
    <n v="2024"/>
    <x v="8"/>
    <x v="26"/>
    <n v="0"/>
    <n v="0"/>
    <n v="0"/>
    <n v="0"/>
    <n v="516"/>
    <n v="0"/>
    <n v="0"/>
    <n v="205"/>
    <n v="56"/>
    <n v="0"/>
    <n v="0"/>
    <n v="0"/>
    <n v="1040"/>
    <n v="205"/>
    <n v="56"/>
    <n v="63"/>
    <n v="42"/>
    <n v="226"/>
    <n v="29"/>
    <n v="777"/>
    <n v="1661"/>
    <n v="300"/>
  </r>
  <r>
    <n v="272"/>
    <d v="2024-09-28T00:00:00"/>
    <n v="2024"/>
    <x v="8"/>
    <x v="27"/>
    <n v="0"/>
    <n v="0"/>
    <n v="0"/>
    <n v="0"/>
    <n v="497"/>
    <n v="0"/>
    <n v="0"/>
    <n v="43"/>
    <n v="108"/>
    <n v="0"/>
    <n v="0"/>
    <n v="0"/>
    <n v="1180"/>
    <n v="43"/>
    <n v="108"/>
    <n v="58"/>
    <n v="50"/>
    <n v="200"/>
    <n v="48"/>
    <n v="648"/>
    <n v="1687"/>
    <n v="300"/>
  </r>
  <r>
    <n v="273"/>
    <d v="2024-09-29T00:00:00"/>
    <n v="2024"/>
    <x v="8"/>
    <x v="28"/>
    <n v="0"/>
    <n v="0"/>
    <n v="0"/>
    <n v="0"/>
    <n v="387"/>
    <n v="0"/>
    <n v="0"/>
    <n v="198"/>
    <n v="95"/>
    <n v="0"/>
    <n v="0"/>
    <n v="0"/>
    <n v="1770"/>
    <n v="198"/>
    <n v="95"/>
    <n v="73"/>
    <n v="29"/>
    <n v="175"/>
    <n v="67"/>
    <n v="680"/>
    <n v="2407"/>
    <n v="300"/>
  </r>
  <r>
    <n v="274"/>
    <d v="2024-09-30T00:00:00"/>
    <n v="2024"/>
    <x v="8"/>
    <x v="29"/>
    <n v="0"/>
    <n v="0"/>
    <n v="0"/>
    <n v="0"/>
    <n v="635"/>
    <n v="0"/>
    <n v="0"/>
    <n v="58"/>
    <n v="95"/>
    <n v="0"/>
    <n v="0"/>
    <n v="0"/>
    <n v="1040"/>
    <n v="58"/>
    <n v="95"/>
    <n v="58"/>
    <n v="36"/>
    <n v="184"/>
    <n v="57"/>
    <n v="788"/>
    <n v="1528"/>
    <n v="300"/>
  </r>
  <r>
    <n v="275"/>
    <d v="2024-10-01T00:00:00"/>
    <n v="2024"/>
    <x v="9"/>
    <x v="0"/>
    <n v="0"/>
    <n v="0"/>
    <n v="0"/>
    <n v="0"/>
    <n v="543"/>
    <n v="0"/>
    <n v="0"/>
    <n v="211"/>
    <n v="87"/>
    <n v="0"/>
    <n v="0"/>
    <n v="0"/>
    <n v="1180"/>
    <n v="211"/>
    <n v="87"/>
    <n v="72"/>
    <n v="29"/>
    <n v="174"/>
    <n v="59"/>
    <n v="841"/>
    <n v="1812"/>
    <n v="300"/>
  </r>
  <r>
    <n v="276"/>
    <d v="2024-10-02T00:00:00"/>
    <n v="2024"/>
    <x v="9"/>
    <x v="1"/>
    <n v="0"/>
    <n v="0"/>
    <n v="0"/>
    <n v="0"/>
    <n v="436"/>
    <n v="0"/>
    <n v="0"/>
    <n v="143"/>
    <n v="78"/>
    <n v="0"/>
    <n v="0"/>
    <n v="0"/>
    <n v="1770"/>
    <n v="143"/>
    <n v="78"/>
    <n v="78"/>
    <n v="57"/>
    <n v="167"/>
    <n v="24"/>
    <n v="657"/>
    <n v="2317"/>
    <n v="300"/>
  </r>
  <r>
    <n v="277"/>
    <d v="2024-10-03T00:00:00"/>
    <n v="2024"/>
    <x v="9"/>
    <x v="2"/>
    <n v="0"/>
    <n v="0"/>
    <n v="0"/>
    <n v="0"/>
    <n v="425"/>
    <n v="0"/>
    <n v="0"/>
    <n v="112"/>
    <n v="56"/>
    <n v="0"/>
    <n v="0"/>
    <n v="0"/>
    <n v="1040"/>
    <n v="112"/>
    <n v="56"/>
    <n v="84"/>
    <n v="14"/>
    <n v="198"/>
    <n v="39"/>
    <n v="593"/>
    <n v="1543"/>
    <n v="300"/>
  </r>
  <r>
    <n v="278"/>
    <d v="2024-10-04T00:00:00"/>
    <n v="2024"/>
    <x v="9"/>
    <x v="3"/>
    <n v="0"/>
    <n v="0"/>
    <n v="0"/>
    <n v="0"/>
    <n v="432"/>
    <n v="0"/>
    <n v="0"/>
    <n v="171"/>
    <n v="103"/>
    <n v="0"/>
    <n v="0"/>
    <n v="0"/>
    <n v="1180"/>
    <n v="171"/>
    <n v="103"/>
    <n v="54"/>
    <n v="68"/>
    <n v="231"/>
    <n v="30"/>
    <n v="706"/>
    <n v="1837"/>
    <n v="300"/>
  </r>
  <r>
    <n v="279"/>
    <d v="2024-10-05T00:00:00"/>
    <n v="2024"/>
    <x v="9"/>
    <x v="4"/>
    <n v="0"/>
    <n v="0"/>
    <n v="0"/>
    <n v="0"/>
    <n v="433"/>
    <n v="0"/>
    <n v="0"/>
    <n v="40"/>
    <n v="81"/>
    <n v="0"/>
    <n v="0"/>
    <n v="0"/>
    <n v="1770"/>
    <n v="40"/>
    <n v="81"/>
    <n v="74"/>
    <n v="40"/>
    <n v="178"/>
    <n v="43"/>
    <n v="554"/>
    <n v="2226"/>
    <n v="300"/>
  </r>
  <r>
    <n v="280"/>
    <d v="2024-10-06T00:00:00"/>
    <n v="2024"/>
    <x v="9"/>
    <x v="5"/>
    <n v="0"/>
    <n v="0"/>
    <n v="0"/>
    <n v="0"/>
    <n v="449"/>
    <n v="0"/>
    <n v="0"/>
    <n v="161"/>
    <n v="73"/>
    <n v="0"/>
    <n v="0"/>
    <n v="0"/>
    <n v="1040"/>
    <n v="161"/>
    <n v="73"/>
    <n v="100"/>
    <n v="60"/>
    <n v="189"/>
    <n v="41"/>
    <n v="683"/>
    <n v="1664"/>
    <n v="300"/>
  </r>
  <r>
    <n v="281"/>
    <d v="2024-10-07T00:00:00"/>
    <n v="2024"/>
    <x v="9"/>
    <x v="6"/>
    <n v="0"/>
    <n v="0"/>
    <n v="0"/>
    <n v="0"/>
    <n v="359"/>
    <n v="0"/>
    <n v="0"/>
    <n v="235"/>
    <n v="94"/>
    <n v="0"/>
    <n v="0"/>
    <n v="0"/>
    <n v="1180"/>
    <n v="235"/>
    <n v="94"/>
    <n v="47"/>
    <n v="26"/>
    <n v="189"/>
    <n v="33"/>
    <n v="688"/>
    <n v="1804"/>
    <n v="300"/>
  </r>
  <r>
    <n v="282"/>
    <d v="2024-10-08T00:00:00"/>
    <n v="2024"/>
    <x v="9"/>
    <x v="7"/>
    <n v="0"/>
    <n v="0"/>
    <n v="0"/>
    <n v="0"/>
    <n v="419"/>
    <n v="0"/>
    <n v="0"/>
    <n v="95"/>
    <n v="82"/>
    <n v="0"/>
    <n v="0"/>
    <n v="0"/>
    <n v="1770"/>
    <n v="95"/>
    <n v="82"/>
    <n v="54"/>
    <n v="34"/>
    <n v="213"/>
    <n v="25"/>
    <n v="596"/>
    <n v="2273"/>
    <n v="300"/>
  </r>
  <r>
    <n v="283"/>
    <d v="2024-10-09T00:00:00"/>
    <n v="2024"/>
    <x v="9"/>
    <x v="8"/>
    <n v="0"/>
    <n v="0"/>
    <n v="0"/>
    <n v="0"/>
    <n v="302"/>
    <n v="0"/>
    <n v="0"/>
    <n v="76"/>
    <n v="62"/>
    <n v="0"/>
    <n v="0"/>
    <n v="0"/>
    <n v="1040"/>
    <n v="76"/>
    <n v="62"/>
    <n v="69"/>
    <n v="27"/>
    <n v="209"/>
    <n v="42"/>
    <n v="440"/>
    <n v="1525"/>
    <n v="300"/>
  </r>
  <r>
    <n v="284"/>
    <d v="2024-10-10T00:00:00"/>
    <n v="2024"/>
    <x v="9"/>
    <x v="9"/>
    <n v="0"/>
    <n v="0"/>
    <n v="0"/>
    <n v="0"/>
    <n v="295"/>
    <n v="0"/>
    <n v="0"/>
    <n v="63"/>
    <n v="49"/>
    <n v="0"/>
    <n v="0"/>
    <n v="0"/>
    <n v="1180"/>
    <n v="63"/>
    <n v="49"/>
    <n v="49"/>
    <n v="42"/>
    <n v="216"/>
    <n v="29"/>
    <n v="407"/>
    <n v="1628"/>
    <n v="300"/>
  </r>
  <r>
    <n v="285"/>
    <d v="2024-10-11T00:00:00"/>
    <n v="2024"/>
    <x v="9"/>
    <x v="10"/>
    <n v="0"/>
    <n v="0"/>
    <n v="0"/>
    <n v="0"/>
    <n v="196"/>
    <n v="0"/>
    <n v="0"/>
    <n v="176"/>
    <n v="49"/>
    <n v="0"/>
    <n v="0"/>
    <n v="0"/>
    <n v="1770"/>
    <n v="176"/>
    <n v="49"/>
    <n v="42"/>
    <n v="42"/>
    <n v="190"/>
    <n v="17"/>
    <n v="421"/>
    <n v="2286"/>
    <n v="300"/>
  </r>
  <r>
    <n v="286"/>
    <d v="2024-10-12T00:00:00"/>
    <n v="2024"/>
    <x v="9"/>
    <x v="11"/>
    <n v="0"/>
    <n v="0"/>
    <n v="0"/>
    <n v="0"/>
    <n v="271"/>
    <n v="0"/>
    <n v="0"/>
    <n v="147"/>
    <n v="91"/>
    <n v="0"/>
    <n v="0"/>
    <n v="0"/>
    <n v="1040"/>
    <n v="147"/>
    <n v="91"/>
    <n v="70"/>
    <n v="49"/>
    <n v="220"/>
    <n v="17"/>
    <n v="509"/>
    <n v="1634"/>
    <n v="300"/>
  </r>
  <r>
    <n v="287"/>
    <d v="2024-10-13T00:00:00"/>
    <n v="2024"/>
    <x v="9"/>
    <x v="12"/>
    <n v="0"/>
    <n v="0"/>
    <n v="0"/>
    <n v="0"/>
    <n v="254"/>
    <n v="0"/>
    <n v="0"/>
    <n v="236"/>
    <n v="48"/>
    <n v="0"/>
    <n v="0"/>
    <n v="0"/>
    <n v="1180"/>
    <n v="236"/>
    <n v="48"/>
    <n v="97"/>
    <n v="34"/>
    <n v="178"/>
    <n v="17"/>
    <n v="538"/>
    <n v="1790"/>
    <n v="300"/>
  </r>
  <r>
    <n v="288"/>
    <d v="2024-10-14T00:00:00"/>
    <n v="2024"/>
    <x v="9"/>
    <x v="13"/>
    <n v="0"/>
    <n v="0"/>
    <n v="0"/>
    <n v="0"/>
    <n v="391"/>
    <n v="0"/>
    <n v="0"/>
    <n v="54"/>
    <n v="47"/>
    <n v="0"/>
    <n v="0"/>
    <n v="0"/>
    <n v="1770"/>
    <n v="54"/>
    <n v="47"/>
    <n v="95"/>
    <n v="40"/>
    <n v="174"/>
    <n v="36"/>
    <n v="492"/>
    <n v="2216"/>
    <n v="300"/>
  </r>
  <r>
    <n v="289"/>
    <d v="2024-10-15T00:00:00"/>
    <n v="2024"/>
    <x v="9"/>
    <x v="14"/>
    <n v="0"/>
    <n v="0"/>
    <n v="0"/>
    <n v="0"/>
    <n v="221"/>
    <n v="0"/>
    <n v="0"/>
    <n v="165"/>
    <n v="92"/>
    <n v="0"/>
    <n v="0"/>
    <n v="0"/>
    <n v="1040"/>
    <n v="165"/>
    <n v="92"/>
    <n v="72"/>
    <n v="52"/>
    <n v="141"/>
    <n v="31"/>
    <n v="478"/>
    <n v="1593"/>
    <n v="300"/>
  </r>
  <r>
    <n v="290"/>
    <d v="2024-10-16T00:00:00"/>
    <n v="2024"/>
    <x v="9"/>
    <x v="15"/>
    <n v="0"/>
    <n v="0"/>
    <n v="0"/>
    <n v="0"/>
    <n v="284"/>
    <n v="0"/>
    <n v="0"/>
    <n v="189"/>
    <n v="71"/>
    <n v="0"/>
    <n v="0"/>
    <n v="0"/>
    <n v="1180"/>
    <n v="189"/>
    <n v="71"/>
    <n v="32"/>
    <n v="19"/>
    <n v="171"/>
    <n v="19"/>
    <n v="544"/>
    <n v="1681"/>
    <n v="300"/>
  </r>
  <r>
    <n v="291"/>
    <d v="2024-10-17T00:00:00"/>
    <n v="2024"/>
    <x v="9"/>
    <x v="16"/>
    <n v="0"/>
    <n v="0"/>
    <n v="0"/>
    <n v="0"/>
    <n v="409"/>
    <n v="0"/>
    <n v="0"/>
    <n v="83"/>
    <n v="58"/>
    <n v="0"/>
    <n v="0"/>
    <n v="0"/>
    <n v="1770"/>
    <n v="83"/>
    <n v="58"/>
    <n v="77"/>
    <n v="51"/>
    <n v="182"/>
    <n v="41"/>
    <n v="550"/>
    <n v="2262"/>
    <n v="300"/>
  </r>
  <r>
    <n v="292"/>
    <d v="2024-10-18T00:00:00"/>
    <n v="2024"/>
    <x v="9"/>
    <x v="17"/>
    <n v="0"/>
    <n v="0"/>
    <n v="0"/>
    <n v="0"/>
    <n v="179"/>
    <n v="0"/>
    <n v="0"/>
    <n v="109"/>
    <n v="64"/>
    <n v="0"/>
    <n v="0"/>
    <n v="0"/>
    <n v="1040"/>
    <n v="109"/>
    <n v="64"/>
    <n v="77"/>
    <n v="51"/>
    <n v="149"/>
    <n v="21"/>
    <n v="352"/>
    <n v="1511"/>
    <n v="300"/>
  </r>
  <r>
    <n v="293"/>
    <d v="2024-10-19T00:00:00"/>
    <n v="2024"/>
    <x v="9"/>
    <x v="18"/>
    <n v="0"/>
    <n v="0"/>
    <n v="0"/>
    <n v="0"/>
    <n v="377"/>
    <n v="0"/>
    <n v="0"/>
    <n v="195"/>
    <n v="97"/>
    <n v="0"/>
    <n v="0"/>
    <n v="0"/>
    <n v="1180"/>
    <n v="195"/>
    <n v="97"/>
    <n v="91"/>
    <n v="45"/>
    <n v="135"/>
    <n v="36"/>
    <n v="669"/>
    <n v="1779"/>
    <n v="300"/>
  </r>
  <r>
    <n v="294"/>
    <d v="2024-10-20T00:00:00"/>
    <n v="2024"/>
    <x v="9"/>
    <x v="19"/>
    <n v="0"/>
    <n v="0"/>
    <n v="0"/>
    <n v="0"/>
    <n v="275"/>
    <n v="0"/>
    <n v="0"/>
    <n v="39"/>
    <n v="93"/>
    <n v="0"/>
    <n v="0"/>
    <n v="0"/>
    <n v="1770"/>
    <n v="39"/>
    <n v="93"/>
    <n v="46"/>
    <n v="46"/>
    <n v="163"/>
    <n v="43"/>
    <n v="407"/>
    <n v="2200"/>
    <n v="300"/>
  </r>
  <r>
    <n v="295"/>
    <d v="2024-10-21T00:00:00"/>
    <n v="2024"/>
    <x v="9"/>
    <x v="20"/>
    <n v="0"/>
    <n v="0"/>
    <n v="0"/>
    <n v="0"/>
    <n v="391"/>
    <n v="0"/>
    <n v="0"/>
    <n v="74"/>
    <n v="87"/>
    <n v="0"/>
    <n v="0"/>
    <n v="0"/>
    <n v="1040"/>
    <n v="74"/>
    <n v="87"/>
    <n v="54"/>
    <n v="27"/>
    <n v="140"/>
    <n v="42"/>
    <n v="552"/>
    <n v="1464"/>
    <n v="300"/>
  </r>
  <r>
    <n v="296"/>
    <d v="2024-10-22T00:00:00"/>
    <n v="2024"/>
    <x v="9"/>
    <x v="21"/>
    <n v="0"/>
    <n v="0"/>
    <n v="0"/>
    <n v="0"/>
    <n v="233"/>
    <n v="0"/>
    <n v="0"/>
    <n v="176"/>
    <n v="88"/>
    <n v="0"/>
    <n v="0"/>
    <n v="0"/>
    <n v="1180"/>
    <n v="176"/>
    <n v="88"/>
    <n v="81"/>
    <n v="47"/>
    <n v="203"/>
    <n v="47"/>
    <n v="497"/>
    <n v="1822"/>
    <n v="300"/>
  </r>
  <r>
    <n v="297"/>
    <d v="2024-10-23T00:00:00"/>
    <n v="2024"/>
    <x v="9"/>
    <x v="22"/>
    <n v="0"/>
    <n v="0"/>
    <n v="0"/>
    <n v="0"/>
    <n v="299"/>
    <n v="0"/>
    <n v="0"/>
    <n v="228"/>
    <n v="73"/>
    <n v="0"/>
    <n v="0"/>
    <n v="0"/>
    <n v="1770"/>
    <n v="228"/>
    <n v="73"/>
    <n v="53"/>
    <n v="47"/>
    <n v="210"/>
    <n v="19"/>
    <n v="600"/>
    <n v="2400"/>
    <n v="300"/>
  </r>
  <r>
    <n v="298"/>
    <d v="2024-10-24T00:00:00"/>
    <n v="2024"/>
    <x v="9"/>
    <x v="23"/>
    <n v="0"/>
    <n v="0"/>
    <n v="0"/>
    <n v="0"/>
    <n v="315"/>
    <n v="0"/>
    <n v="0"/>
    <n v="66"/>
    <n v="72"/>
    <n v="0"/>
    <n v="0"/>
    <n v="0"/>
    <n v="1040"/>
    <n v="66"/>
    <n v="72"/>
    <n v="59"/>
    <n v="19"/>
    <n v="141"/>
    <n v="18"/>
    <n v="453"/>
    <n v="1415"/>
    <n v="300"/>
  </r>
  <r>
    <n v="299"/>
    <d v="2024-10-25T00:00:00"/>
    <n v="2024"/>
    <x v="9"/>
    <x v="24"/>
    <n v="0"/>
    <n v="0"/>
    <n v="0"/>
    <n v="0"/>
    <n v="430"/>
    <n v="0"/>
    <n v="0"/>
    <n v="226"/>
    <n v="96"/>
    <n v="0"/>
    <n v="0"/>
    <n v="0"/>
    <n v="1180"/>
    <n v="226"/>
    <n v="96"/>
    <n v="71"/>
    <n v="38"/>
    <n v="186"/>
    <n v="23"/>
    <n v="752"/>
    <n v="1820"/>
    <n v="300"/>
  </r>
  <r>
    <n v="300"/>
    <d v="2024-10-26T00:00:00"/>
    <n v="2024"/>
    <x v="9"/>
    <x v="25"/>
    <n v="0"/>
    <n v="0"/>
    <n v="0"/>
    <n v="0"/>
    <n v="407"/>
    <n v="0"/>
    <n v="0"/>
    <n v="176"/>
    <n v="50"/>
    <n v="0"/>
    <n v="0"/>
    <n v="0"/>
    <n v="1770"/>
    <n v="176"/>
    <n v="50"/>
    <n v="37"/>
    <n v="44"/>
    <n v="170"/>
    <n v="34"/>
    <n v="633"/>
    <n v="2281"/>
    <n v="300"/>
  </r>
  <r>
    <n v="301"/>
    <d v="2024-10-27T00:00:00"/>
    <n v="2024"/>
    <x v="9"/>
    <x v="26"/>
    <n v="0"/>
    <n v="0"/>
    <n v="0"/>
    <n v="0"/>
    <n v="260"/>
    <n v="0"/>
    <n v="0"/>
    <n v="204"/>
    <n v="80"/>
    <n v="0"/>
    <n v="0"/>
    <n v="0"/>
    <n v="1040"/>
    <n v="204"/>
    <n v="80"/>
    <n v="74"/>
    <n v="24"/>
    <n v="128"/>
    <n v="40"/>
    <n v="544"/>
    <n v="1590"/>
    <n v="300"/>
  </r>
  <r>
    <n v="302"/>
    <d v="2024-10-28T00:00:00"/>
    <n v="2024"/>
    <x v="9"/>
    <x v="27"/>
    <n v="0"/>
    <n v="0"/>
    <n v="0"/>
    <n v="0"/>
    <n v="331"/>
    <n v="0"/>
    <n v="0"/>
    <n v="86"/>
    <n v="86"/>
    <n v="0"/>
    <n v="0"/>
    <n v="0"/>
    <n v="1180"/>
    <n v="86"/>
    <n v="86"/>
    <n v="49"/>
    <n v="61"/>
    <n v="195"/>
    <n v="23"/>
    <n v="503"/>
    <n v="1680"/>
    <n v="300"/>
  </r>
  <r>
    <n v="303"/>
    <d v="2024-10-29T00:00:00"/>
    <n v="2024"/>
    <x v="9"/>
    <x v="28"/>
    <n v="0"/>
    <n v="0"/>
    <n v="0"/>
    <n v="0"/>
    <n v="306"/>
    <n v="0"/>
    <n v="0"/>
    <n v="122"/>
    <n v="61"/>
    <n v="0"/>
    <n v="0"/>
    <n v="0"/>
    <n v="1770"/>
    <n v="122"/>
    <n v="61"/>
    <n v="61"/>
    <n v="49"/>
    <n v="158"/>
    <n v="17"/>
    <n v="489"/>
    <n v="2238"/>
    <n v="300"/>
  </r>
  <r>
    <n v="304"/>
    <d v="2024-10-30T00:00:00"/>
    <n v="2024"/>
    <x v="9"/>
    <x v="29"/>
    <n v="0"/>
    <n v="0"/>
    <n v="0"/>
    <n v="0"/>
    <n v="186"/>
    <n v="0"/>
    <n v="0"/>
    <n v="197"/>
    <n v="73"/>
    <n v="0"/>
    <n v="0"/>
    <n v="0"/>
    <n v="1040"/>
    <n v="197"/>
    <n v="73"/>
    <n v="80"/>
    <n v="12"/>
    <n v="154"/>
    <n v="29"/>
    <n v="456"/>
    <n v="1585"/>
    <n v="300"/>
  </r>
  <r>
    <n v="305"/>
    <d v="2024-10-31T00:00:00"/>
    <n v="2024"/>
    <x v="9"/>
    <x v="30"/>
    <n v="0"/>
    <n v="0"/>
    <n v="0"/>
    <n v="0"/>
    <n v="296"/>
    <n v="0"/>
    <n v="0"/>
    <n v="37"/>
    <n v="68"/>
    <n v="0"/>
    <n v="0"/>
    <n v="0"/>
    <n v="1180"/>
    <n v="37"/>
    <n v="68"/>
    <n v="31"/>
    <n v="24"/>
    <n v="186"/>
    <n v="30"/>
    <n v="401"/>
    <n v="1556"/>
    <n v="300"/>
  </r>
  <r>
    <n v="306"/>
    <d v="2024-11-01T00:00:00"/>
    <n v="2024"/>
    <x v="10"/>
    <x v="0"/>
    <n v="0"/>
    <n v="0"/>
    <n v="0"/>
    <n v="0"/>
    <n v="169"/>
    <n v="0"/>
    <n v="0"/>
    <n v="82"/>
    <n v="57"/>
    <n v="0"/>
    <n v="0"/>
    <n v="0"/>
    <n v="1770"/>
    <n v="82"/>
    <n v="57"/>
    <n v="44"/>
    <n v="38"/>
    <n v="155"/>
    <n v="43"/>
    <n v="308"/>
    <n v="2189"/>
    <n v="300"/>
  </r>
  <r>
    <n v="307"/>
    <d v="2024-11-02T00:00:00"/>
    <n v="2024"/>
    <x v="10"/>
    <x v="1"/>
    <n v="0"/>
    <n v="0"/>
    <n v="0"/>
    <n v="0"/>
    <n v="267"/>
    <n v="0"/>
    <n v="0"/>
    <n v="52"/>
    <n v="91"/>
    <n v="0"/>
    <n v="0"/>
    <n v="0"/>
    <n v="1040"/>
    <n v="52"/>
    <n v="91"/>
    <n v="65"/>
    <n v="13"/>
    <n v="167"/>
    <n v="22"/>
    <n v="410"/>
    <n v="1450"/>
    <n v="300"/>
  </r>
  <r>
    <n v="308"/>
    <d v="2024-11-03T00:00:00"/>
    <n v="2024"/>
    <x v="10"/>
    <x v="2"/>
    <n v="0"/>
    <n v="0"/>
    <n v="0"/>
    <n v="0"/>
    <n v="441"/>
    <n v="0"/>
    <n v="0"/>
    <n v="193"/>
    <n v="60"/>
    <n v="0"/>
    <n v="0"/>
    <n v="0"/>
    <n v="1180"/>
    <n v="193"/>
    <n v="60"/>
    <n v="66"/>
    <n v="26"/>
    <n v="188"/>
    <n v="47"/>
    <n v="694"/>
    <n v="1760"/>
    <n v="300"/>
  </r>
  <r>
    <n v="309"/>
    <d v="2024-11-04T00:00:00"/>
    <n v="2024"/>
    <x v="10"/>
    <x v="3"/>
    <n v="0"/>
    <n v="0"/>
    <n v="0"/>
    <n v="0"/>
    <n v="330"/>
    <n v="0"/>
    <n v="0"/>
    <n v="40"/>
    <n v="102"/>
    <n v="0"/>
    <n v="0"/>
    <n v="0"/>
    <n v="1770"/>
    <n v="40"/>
    <n v="102"/>
    <n v="68"/>
    <n v="27"/>
    <n v="204"/>
    <n v="41"/>
    <n v="472"/>
    <n v="2252"/>
    <n v="300"/>
  </r>
  <r>
    <n v="310"/>
    <d v="2024-11-05T00:00:00"/>
    <n v="2024"/>
    <x v="10"/>
    <x v="4"/>
    <n v="0"/>
    <n v="0"/>
    <n v="0"/>
    <n v="0"/>
    <n v="540"/>
    <n v="0"/>
    <n v="0"/>
    <n v="103"/>
    <n v="103"/>
    <n v="0"/>
    <n v="0"/>
    <n v="0"/>
    <n v="1040"/>
    <n v="103"/>
    <n v="103"/>
    <n v="48"/>
    <n v="13"/>
    <n v="189"/>
    <n v="51"/>
    <n v="746"/>
    <n v="1547"/>
    <n v="300"/>
  </r>
  <r>
    <n v="311"/>
    <d v="2024-11-06T00:00:00"/>
    <n v="2024"/>
    <x v="10"/>
    <x v="5"/>
    <n v="0"/>
    <n v="0"/>
    <n v="0"/>
    <n v="0"/>
    <n v="376"/>
    <n v="0"/>
    <n v="0"/>
    <n v="34"/>
    <n v="48"/>
    <n v="0"/>
    <n v="0"/>
    <n v="0"/>
    <n v="1180"/>
    <n v="34"/>
    <n v="48"/>
    <n v="89"/>
    <n v="68"/>
    <n v="160"/>
    <n v="35"/>
    <n v="458"/>
    <n v="1614"/>
    <n v="300"/>
  </r>
  <r>
    <n v="312"/>
    <d v="2024-11-07T00:00:00"/>
    <n v="2024"/>
    <x v="10"/>
    <x v="6"/>
    <n v="0"/>
    <n v="0"/>
    <n v="0"/>
    <n v="0"/>
    <n v="577"/>
    <n v="0"/>
    <n v="0"/>
    <n v="110"/>
    <n v="96"/>
    <n v="0"/>
    <n v="0"/>
    <n v="0"/>
    <n v="1770"/>
    <n v="110"/>
    <n v="96"/>
    <n v="41"/>
    <n v="20"/>
    <n v="173"/>
    <n v="37"/>
    <n v="783"/>
    <n v="2247"/>
    <n v="300"/>
  </r>
  <r>
    <n v="313"/>
    <d v="2024-11-08T00:00:00"/>
    <n v="2024"/>
    <x v="10"/>
    <x v="7"/>
    <n v="0"/>
    <n v="0"/>
    <n v="0"/>
    <n v="0"/>
    <n v="500"/>
    <n v="0"/>
    <n v="0"/>
    <n v="95"/>
    <n v="102"/>
    <n v="0"/>
    <n v="0"/>
    <n v="0"/>
    <n v="1040"/>
    <n v="95"/>
    <n v="102"/>
    <n v="40"/>
    <n v="47"/>
    <n v="201"/>
    <n v="28"/>
    <n v="697"/>
    <n v="1553"/>
    <n v="300"/>
  </r>
  <r>
    <n v="314"/>
    <d v="2024-11-09T00:00:00"/>
    <n v="2024"/>
    <x v="10"/>
    <x v="8"/>
    <n v="0"/>
    <n v="0"/>
    <n v="0"/>
    <n v="0"/>
    <n v="375"/>
    <n v="0"/>
    <n v="0"/>
    <n v="232"/>
    <n v="66"/>
    <n v="0"/>
    <n v="0"/>
    <n v="0"/>
    <n v="1180"/>
    <n v="232"/>
    <n v="66"/>
    <n v="33"/>
    <n v="59"/>
    <n v="183"/>
    <n v="39"/>
    <n v="673"/>
    <n v="1792"/>
    <n v="300"/>
  </r>
  <r>
    <n v="315"/>
    <d v="2024-11-10T00:00:00"/>
    <n v="2024"/>
    <x v="10"/>
    <x v="9"/>
    <n v="0"/>
    <n v="0"/>
    <n v="0"/>
    <n v="0"/>
    <n v="442"/>
    <n v="0"/>
    <n v="0"/>
    <n v="117"/>
    <n v="98"/>
    <n v="0"/>
    <n v="0"/>
    <n v="0"/>
    <n v="1770"/>
    <n v="117"/>
    <n v="98"/>
    <n v="71"/>
    <n v="26"/>
    <n v="216"/>
    <n v="70"/>
    <n v="657"/>
    <n v="2368"/>
    <n v="300"/>
  </r>
  <r>
    <n v="316"/>
    <d v="2024-11-11T00:00:00"/>
    <n v="2024"/>
    <x v="10"/>
    <x v="10"/>
    <n v="0"/>
    <n v="0"/>
    <n v="0"/>
    <n v="0"/>
    <n v="763"/>
    <n v="0"/>
    <n v="0"/>
    <n v="38"/>
    <n v="90"/>
    <n v="0"/>
    <n v="0"/>
    <n v="0"/>
    <n v="1040"/>
    <n v="38"/>
    <n v="90"/>
    <n v="45"/>
    <n v="64"/>
    <n v="190"/>
    <n v="40"/>
    <n v="891"/>
    <n v="1507"/>
    <n v="300"/>
  </r>
  <r>
    <n v="317"/>
    <d v="2024-11-12T00:00:00"/>
    <n v="2024"/>
    <x v="10"/>
    <x v="11"/>
    <n v="0"/>
    <n v="0"/>
    <n v="0"/>
    <n v="0"/>
    <n v="389"/>
    <n v="0"/>
    <n v="0"/>
    <n v="213"/>
    <n v="45"/>
    <n v="0"/>
    <n v="0"/>
    <n v="0"/>
    <n v="1180"/>
    <n v="213"/>
    <n v="45"/>
    <n v="32"/>
    <n v="25"/>
    <n v="214"/>
    <n v="40"/>
    <n v="647"/>
    <n v="1749"/>
    <n v="300"/>
  </r>
  <r>
    <n v="318"/>
    <d v="2024-11-13T00:00:00"/>
    <n v="2024"/>
    <x v="10"/>
    <x v="12"/>
    <n v="0"/>
    <n v="0"/>
    <n v="0"/>
    <n v="0"/>
    <n v="350"/>
    <n v="0"/>
    <n v="0"/>
    <n v="201"/>
    <n v="78"/>
    <n v="0"/>
    <n v="0"/>
    <n v="0"/>
    <n v="1770"/>
    <n v="201"/>
    <n v="78"/>
    <n v="52"/>
    <n v="65"/>
    <n v="203"/>
    <n v="71"/>
    <n v="629"/>
    <n v="2440"/>
    <n v="300"/>
  </r>
  <r>
    <n v="319"/>
    <d v="2024-11-14T00:00:00"/>
    <n v="2024"/>
    <x v="10"/>
    <x v="13"/>
    <n v="0"/>
    <n v="0"/>
    <n v="0"/>
    <n v="0"/>
    <n v="455"/>
    <n v="0"/>
    <n v="0"/>
    <n v="78"/>
    <n v="98"/>
    <n v="0"/>
    <n v="0"/>
    <n v="0"/>
    <n v="1040"/>
    <n v="78"/>
    <n v="98"/>
    <n v="78"/>
    <n v="26"/>
    <n v="169"/>
    <n v="30"/>
    <n v="631"/>
    <n v="1519"/>
    <n v="300"/>
  </r>
  <r>
    <n v="320"/>
    <d v="2024-11-15T00:00:00"/>
    <n v="2024"/>
    <x v="10"/>
    <x v="14"/>
    <n v="0"/>
    <n v="0"/>
    <n v="0"/>
    <n v="0"/>
    <n v="495"/>
    <n v="0"/>
    <n v="0"/>
    <n v="73"/>
    <n v="59"/>
    <n v="0"/>
    <n v="0"/>
    <n v="0"/>
    <n v="1180"/>
    <n v="73"/>
    <n v="59"/>
    <n v="46"/>
    <n v="33"/>
    <n v="163"/>
    <n v="30"/>
    <n v="627"/>
    <n v="1584"/>
    <n v="300"/>
  </r>
  <r>
    <n v="321"/>
    <d v="2024-11-16T00:00:00"/>
    <n v="2024"/>
    <x v="10"/>
    <x v="15"/>
    <n v="0"/>
    <n v="0"/>
    <n v="0"/>
    <n v="0"/>
    <n v="687"/>
    <n v="0"/>
    <n v="0"/>
    <n v="40"/>
    <n v="94"/>
    <n v="0"/>
    <n v="0"/>
    <n v="0"/>
    <n v="1770"/>
    <n v="40"/>
    <n v="94"/>
    <n v="40"/>
    <n v="13"/>
    <n v="153"/>
    <n v="51"/>
    <n v="821"/>
    <n v="2161"/>
    <n v="300"/>
  </r>
  <r>
    <n v="322"/>
    <d v="2024-11-17T00:00:00"/>
    <n v="2024"/>
    <x v="10"/>
    <x v="16"/>
    <n v="0"/>
    <n v="0"/>
    <n v="0"/>
    <n v="0"/>
    <n v="661"/>
    <n v="0"/>
    <n v="0"/>
    <n v="180"/>
    <n v="83"/>
    <n v="0"/>
    <n v="0"/>
    <n v="0"/>
    <n v="1040"/>
    <n v="180"/>
    <n v="83"/>
    <n v="69"/>
    <n v="62"/>
    <n v="178"/>
    <n v="71"/>
    <n v="924"/>
    <n v="1683"/>
    <n v="300"/>
  </r>
  <r>
    <n v="323"/>
    <d v="2024-11-18T00:00:00"/>
    <n v="2024"/>
    <x v="10"/>
    <x v="17"/>
    <n v="0"/>
    <n v="0"/>
    <n v="0"/>
    <n v="0"/>
    <n v="453"/>
    <n v="0"/>
    <n v="0"/>
    <n v="106"/>
    <n v="85"/>
    <n v="0"/>
    <n v="0"/>
    <n v="0"/>
    <n v="1180"/>
    <n v="106"/>
    <n v="85"/>
    <n v="56"/>
    <n v="49"/>
    <n v="152"/>
    <n v="50"/>
    <n v="644"/>
    <n v="1678"/>
    <n v="300"/>
  </r>
  <r>
    <n v="324"/>
    <d v="2024-11-19T00:00:00"/>
    <n v="2024"/>
    <x v="10"/>
    <x v="18"/>
    <n v="0"/>
    <n v="0"/>
    <n v="0"/>
    <n v="0"/>
    <n v="543"/>
    <n v="0"/>
    <n v="0"/>
    <n v="247"/>
    <n v="58"/>
    <n v="0"/>
    <n v="0"/>
    <n v="0"/>
    <n v="1770"/>
    <n v="247"/>
    <n v="58"/>
    <n v="80"/>
    <n v="21"/>
    <n v="191"/>
    <n v="68"/>
    <n v="848"/>
    <n v="2435"/>
    <n v="300"/>
  </r>
  <r>
    <n v="325"/>
    <d v="2024-11-20T00:00:00"/>
    <n v="2024"/>
    <x v="10"/>
    <x v="19"/>
    <n v="0"/>
    <n v="0"/>
    <n v="0"/>
    <n v="0"/>
    <n v="328"/>
    <n v="0"/>
    <n v="0"/>
    <n v="199"/>
    <n v="66"/>
    <n v="0"/>
    <n v="0"/>
    <n v="0"/>
    <n v="1040"/>
    <n v="199"/>
    <n v="66"/>
    <n v="44"/>
    <n v="44"/>
    <n v="163"/>
    <n v="67"/>
    <n v="593"/>
    <n v="1623"/>
    <n v="300"/>
  </r>
  <r>
    <n v="326"/>
    <d v="2024-11-21T00:00:00"/>
    <n v="2024"/>
    <x v="10"/>
    <x v="20"/>
    <n v="0"/>
    <n v="0"/>
    <n v="0"/>
    <n v="0"/>
    <n v="563"/>
    <n v="0"/>
    <n v="0"/>
    <n v="82"/>
    <n v="111"/>
    <n v="0"/>
    <n v="0"/>
    <n v="0"/>
    <n v="1180"/>
    <n v="82"/>
    <n v="111"/>
    <n v="97"/>
    <n v="22"/>
    <n v="233"/>
    <n v="65"/>
    <n v="756"/>
    <n v="1790"/>
    <n v="300"/>
  </r>
  <r>
    <n v="327"/>
    <d v="2024-11-22T00:00:00"/>
    <n v="2024"/>
    <x v="10"/>
    <x v="21"/>
    <n v="0"/>
    <n v="0"/>
    <n v="0"/>
    <n v="0"/>
    <n v="380"/>
    <n v="0"/>
    <n v="0"/>
    <n v="195"/>
    <n v="112"/>
    <n v="0"/>
    <n v="0"/>
    <n v="0"/>
    <n v="1770"/>
    <n v="195"/>
    <n v="112"/>
    <n v="75"/>
    <n v="37"/>
    <n v="198"/>
    <n v="54"/>
    <n v="687"/>
    <n v="2441"/>
    <n v="300"/>
  </r>
  <r>
    <n v="328"/>
    <d v="2024-11-23T00:00:00"/>
    <n v="2024"/>
    <x v="10"/>
    <x v="22"/>
    <n v="0"/>
    <n v="0"/>
    <n v="0"/>
    <n v="0"/>
    <n v="471"/>
    <n v="0"/>
    <n v="0"/>
    <n v="60"/>
    <n v="112"/>
    <n v="0"/>
    <n v="0"/>
    <n v="0"/>
    <n v="1040"/>
    <n v="60"/>
    <n v="112"/>
    <n v="52"/>
    <n v="22"/>
    <n v="221"/>
    <n v="26"/>
    <n v="643"/>
    <n v="1533"/>
    <n v="300"/>
  </r>
  <r>
    <n v="329"/>
    <d v="2024-11-24T00:00:00"/>
    <n v="2024"/>
    <x v="10"/>
    <x v="23"/>
    <n v="0"/>
    <n v="0"/>
    <n v="0"/>
    <n v="0"/>
    <n v="268"/>
    <n v="0"/>
    <n v="0"/>
    <n v="113"/>
    <n v="82"/>
    <n v="0"/>
    <n v="0"/>
    <n v="0"/>
    <n v="1180"/>
    <n v="113"/>
    <n v="82"/>
    <n v="105"/>
    <n v="37"/>
    <n v="240"/>
    <n v="50"/>
    <n v="463"/>
    <n v="1807"/>
    <n v="300"/>
  </r>
  <r>
    <n v="330"/>
    <d v="2024-11-25T00:00:00"/>
    <n v="2024"/>
    <x v="10"/>
    <x v="24"/>
    <n v="0"/>
    <n v="0"/>
    <n v="0"/>
    <n v="0"/>
    <n v="312"/>
    <n v="0"/>
    <n v="0"/>
    <n v="262"/>
    <n v="90"/>
    <n v="0"/>
    <n v="0"/>
    <n v="0"/>
    <n v="1770"/>
    <n v="262"/>
    <n v="90"/>
    <n v="37"/>
    <n v="15"/>
    <n v="252"/>
    <n v="47"/>
    <n v="664"/>
    <n v="2473"/>
    <n v="300"/>
  </r>
  <r>
    <n v="331"/>
    <d v="2024-11-26T00:00:00"/>
    <n v="2024"/>
    <x v="10"/>
    <x v="25"/>
    <n v="0"/>
    <n v="0"/>
    <n v="0"/>
    <n v="0"/>
    <n v="244"/>
    <n v="0"/>
    <n v="0"/>
    <n v="207"/>
    <n v="103"/>
    <n v="0"/>
    <n v="0"/>
    <n v="0"/>
    <n v="1040"/>
    <n v="207"/>
    <n v="103"/>
    <n v="36"/>
    <n v="44"/>
    <n v="222"/>
    <n v="45"/>
    <n v="554"/>
    <n v="1697"/>
    <n v="300"/>
  </r>
  <r>
    <n v="332"/>
    <d v="2024-11-27T00:00:00"/>
    <n v="2024"/>
    <x v="10"/>
    <x v="26"/>
    <n v="0"/>
    <n v="0"/>
    <n v="0"/>
    <n v="0"/>
    <n v="445"/>
    <n v="0"/>
    <n v="0"/>
    <n v="43"/>
    <n v="72"/>
    <n v="0"/>
    <n v="0"/>
    <n v="0"/>
    <n v="1180"/>
    <n v="43"/>
    <n v="72"/>
    <n v="101"/>
    <n v="43"/>
    <n v="195"/>
    <n v="22"/>
    <n v="560"/>
    <n v="1656"/>
    <n v="300"/>
  </r>
  <r>
    <n v="333"/>
    <d v="2024-11-28T00:00:00"/>
    <n v="2024"/>
    <x v="10"/>
    <x v="27"/>
    <n v="0"/>
    <n v="0"/>
    <n v="0"/>
    <n v="0"/>
    <n v="321"/>
    <n v="0"/>
    <n v="0"/>
    <n v="206"/>
    <n v="63"/>
    <n v="0"/>
    <n v="0"/>
    <n v="0"/>
    <n v="1770"/>
    <n v="206"/>
    <n v="63"/>
    <n v="85"/>
    <n v="56"/>
    <n v="195"/>
    <n v="35"/>
    <n v="590"/>
    <n v="2410"/>
    <n v="300"/>
  </r>
  <r>
    <n v="334"/>
    <d v="2024-11-29T00:00:00"/>
    <n v="2024"/>
    <x v="10"/>
    <x v="28"/>
    <n v="0"/>
    <n v="0"/>
    <n v="0"/>
    <n v="0"/>
    <n v="350"/>
    <n v="0"/>
    <n v="0"/>
    <n v="222"/>
    <n v="62"/>
    <n v="0"/>
    <n v="0"/>
    <n v="0"/>
    <n v="1040"/>
    <n v="222"/>
    <n v="62"/>
    <n v="90"/>
    <n v="69"/>
    <n v="221"/>
    <n v="48"/>
    <n v="634"/>
    <n v="1752"/>
    <n v="300"/>
  </r>
  <r>
    <n v="335"/>
    <d v="2024-11-30T00:00:00"/>
    <n v="2024"/>
    <x v="10"/>
    <x v="29"/>
    <n v="0"/>
    <n v="0"/>
    <n v="0"/>
    <n v="0"/>
    <n v="275"/>
    <n v="0"/>
    <n v="0"/>
    <n v="239"/>
    <n v="89"/>
    <n v="0"/>
    <n v="0"/>
    <n v="0"/>
    <n v="1180"/>
    <n v="239"/>
    <n v="89"/>
    <n v="89"/>
    <n v="27"/>
    <n v="197"/>
    <n v="47"/>
    <n v="603"/>
    <n v="1868"/>
    <n v="300"/>
  </r>
  <r>
    <n v="336"/>
    <d v="2024-12-01T00:00:00"/>
    <n v="2024"/>
    <x v="11"/>
    <x v="0"/>
    <n v="0"/>
    <n v="0"/>
    <n v="0"/>
    <n v="0"/>
    <n v="313"/>
    <n v="0"/>
    <n v="0"/>
    <n v="133"/>
    <n v="59"/>
    <n v="0"/>
    <n v="0"/>
    <n v="0"/>
    <n v="1770"/>
    <n v="133"/>
    <n v="59"/>
    <n v="51"/>
    <n v="14"/>
    <n v="181"/>
    <n v="27"/>
    <n v="505"/>
    <n v="2235"/>
    <n v="300"/>
  </r>
  <r>
    <n v="337"/>
    <d v="2024-12-02T00:00:00"/>
    <n v="2024"/>
    <x v="11"/>
    <x v="1"/>
    <n v="0"/>
    <n v="0"/>
    <n v="0"/>
    <n v="0"/>
    <n v="419"/>
    <n v="0"/>
    <n v="0"/>
    <n v="44"/>
    <n v="66"/>
    <n v="0"/>
    <n v="0"/>
    <n v="0"/>
    <n v="1770"/>
    <n v="44"/>
    <n v="66"/>
    <n v="44"/>
    <n v="66"/>
    <n v="154"/>
    <n v="40"/>
    <n v="529"/>
    <n v="2184"/>
    <n v="300"/>
  </r>
  <r>
    <n v="338"/>
    <d v="2024-12-03T00:00:00"/>
    <n v="2024"/>
    <x v="11"/>
    <x v="2"/>
    <n v="0"/>
    <n v="0"/>
    <n v="0"/>
    <n v="0"/>
    <n v="406"/>
    <n v="0"/>
    <n v="0"/>
    <n v="186"/>
    <n v="104"/>
    <n v="0"/>
    <n v="0"/>
    <n v="0"/>
    <n v="1770"/>
    <n v="186"/>
    <n v="104"/>
    <n v="104"/>
    <n v="44"/>
    <n v="219"/>
    <n v="33"/>
    <n v="696"/>
    <n v="2460"/>
    <n v="300"/>
  </r>
  <r>
    <n v="339"/>
    <d v="2024-12-04T00:00:00"/>
    <n v="2024"/>
    <x v="11"/>
    <x v="3"/>
    <n v="0"/>
    <n v="0"/>
    <n v="0"/>
    <n v="0"/>
    <n v="336"/>
    <n v="0"/>
    <n v="0"/>
    <n v="128"/>
    <n v="90"/>
    <n v="0"/>
    <n v="0"/>
    <n v="0"/>
    <n v="1770"/>
    <n v="128"/>
    <n v="90"/>
    <n v="45"/>
    <n v="45"/>
    <n v="255"/>
    <n v="47"/>
    <n v="554"/>
    <n v="2380"/>
    <n v="300"/>
  </r>
  <r>
    <n v="340"/>
    <d v="2024-12-05T00:00:00"/>
    <n v="2024"/>
    <x v="11"/>
    <x v="4"/>
    <n v="0"/>
    <n v="0"/>
    <n v="0"/>
    <n v="0"/>
    <n v="430"/>
    <n v="0"/>
    <n v="0"/>
    <n v="108"/>
    <n v="100"/>
    <n v="0"/>
    <n v="0"/>
    <n v="0"/>
    <n v="1770"/>
    <n v="108"/>
    <n v="100"/>
    <n v="92"/>
    <n v="69"/>
    <n v="175"/>
    <n v="42"/>
    <n v="638"/>
    <n v="2356"/>
    <n v="300"/>
  </r>
  <r>
    <n v="341"/>
    <d v="2024-12-06T00:00:00"/>
    <n v="2024"/>
    <x v="11"/>
    <x v="5"/>
    <n v="0"/>
    <n v="0"/>
    <n v="0"/>
    <n v="0"/>
    <n v="251"/>
    <n v="0"/>
    <n v="0"/>
    <n v="225"/>
    <n v="109"/>
    <n v="0"/>
    <n v="0"/>
    <n v="0"/>
    <n v="1770"/>
    <n v="225"/>
    <n v="109"/>
    <n v="116"/>
    <n v="70"/>
    <n v="195"/>
    <n v="51"/>
    <n v="585"/>
    <n v="2536"/>
    <n v="300"/>
  </r>
  <r>
    <n v="342"/>
    <d v="2024-12-07T00:00:00"/>
    <n v="2024"/>
    <x v="11"/>
    <x v="6"/>
    <n v="0"/>
    <n v="0"/>
    <n v="0"/>
    <n v="0"/>
    <n v="376"/>
    <n v="0"/>
    <n v="0"/>
    <n v="179"/>
    <n v="77"/>
    <n v="0"/>
    <n v="0"/>
    <n v="0"/>
    <n v="1770"/>
    <n v="179"/>
    <n v="77"/>
    <n v="77"/>
    <n v="46"/>
    <n v="210"/>
    <n v="46"/>
    <n v="632"/>
    <n v="2405"/>
    <n v="300"/>
  </r>
  <r>
    <n v="343"/>
    <d v="2024-12-08T00:00:00"/>
    <n v="2024"/>
    <x v="11"/>
    <x v="7"/>
    <n v="0"/>
    <n v="0"/>
    <n v="0"/>
    <n v="0"/>
    <n v="441"/>
    <n v="0"/>
    <n v="0"/>
    <n v="139"/>
    <n v="69"/>
    <n v="0"/>
    <n v="0"/>
    <n v="0"/>
    <n v="1770"/>
    <n v="139"/>
    <n v="69"/>
    <n v="46"/>
    <n v="54"/>
    <n v="166"/>
    <n v="55"/>
    <n v="649"/>
    <n v="2299"/>
    <n v="300"/>
  </r>
  <r>
    <n v="344"/>
    <d v="2024-12-09T00:00:00"/>
    <n v="2024"/>
    <x v="11"/>
    <x v="8"/>
    <n v="0"/>
    <n v="0"/>
    <n v="0"/>
    <n v="0"/>
    <n v="497"/>
    <n v="0"/>
    <n v="0"/>
    <n v="238"/>
    <n v="99"/>
    <n v="0"/>
    <n v="0"/>
    <n v="0"/>
    <n v="1770"/>
    <n v="238"/>
    <n v="99"/>
    <n v="46"/>
    <n v="15"/>
    <n v="230"/>
    <n v="48"/>
    <n v="834"/>
    <n v="2446"/>
    <n v="300"/>
  </r>
  <r>
    <n v="345"/>
    <d v="2024-12-10T00:00:00"/>
    <n v="2024"/>
    <x v="11"/>
    <x v="9"/>
    <n v="0"/>
    <n v="0"/>
    <n v="0"/>
    <n v="0"/>
    <n v="440"/>
    <n v="0"/>
    <n v="0"/>
    <n v="105"/>
    <n v="105"/>
    <n v="0"/>
    <n v="0"/>
    <n v="0"/>
    <n v="1770"/>
    <n v="105"/>
    <n v="105"/>
    <n v="45"/>
    <n v="30"/>
    <n v="221"/>
    <n v="32"/>
    <n v="650"/>
    <n v="2308"/>
    <n v="300"/>
  </r>
  <r>
    <n v="346"/>
    <d v="2024-12-11T00:00:00"/>
    <n v="2024"/>
    <x v="11"/>
    <x v="10"/>
    <n v="0"/>
    <n v="0"/>
    <n v="0"/>
    <n v="0"/>
    <n v="235"/>
    <n v="0"/>
    <n v="0"/>
    <n v="51"/>
    <n v="88"/>
    <n v="0"/>
    <n v="0"/>
    <n v="0"/>
    <n v="1770"/>
    <n v="51"/>
    <n v="88"/>
    <n v="59"/>
    <n v="29"/>
    <n v="180"/>
    <n v="48"/>
    <n v="374"/>
    <n v="2225"/>
    <n v="300"/>
  </r>
  <r>
    <n v="347"/>
    <d v="2024-12-12T00:00:00"/>
    <n v="2024"/>
    <x v="11"/>
    <x v="11"/>
    <n v="0"/>
    <n v="0"/>
    <n v="0"/>
    <n v="0"/>
    <n v="514"/>
    <n v="0"/>
    <n v="0"/>
    <n v="50"/>
    <n v="86"/>
    <n v="0"/>
    <n v="0"/>
    <n v="0"/>
    <n v="1770"/>
    <n v="50"/>
    <n v="86"/>
    <n v="86"/>
    <n v="28"/>
    <n v="208"/>
    <n v="47"/>
    <n v="650"/>
    <n v="2275"/>
    <n v="300"/>
  </r>
  <r>
    <n v="348"/>
    <d v="2024-12-13T00:00:00"/>
    <n v="2024"/>
    <x v="11"/>
    <x v="12"/>
    <n v="0"/>
    <n v="0"/>
    <n v="0"/>
    <n v="0"/>
    <n v="223"/>
    <n v="0"/>
    <n v="0"/>
    <n v="157"/>
    <n v="71"/>
    <n v="0"/>
    <n v="0"/>
    <n v="0"/>
    <n v="1770"/>
    <n v="157"/>
    <n v="71"/>
    <n v="50"/>
    <n v="71"/>
    <n v="237"/>
    <n v="22"/>
    <n v="451"/>
    <n v="2378"/>
    <n v="300"/>
  </r>
  <r>
    <n v="349"/>
    <d v="2024-12-14T00:00:00"/>
    <n v="2024"/>
    <x v="11"/>
    <x v="13"/>
    <n v="0"/>
    <n v="0"/>
    <n v="0"/>
    <n v="0"/>
    <n v="536"/>
    <n v="0"/>
    <n v="0"/>
    <n v="241"/>
    <n v="99"/>
    <n v="0"/>
    <n v="0"/>
    <n v="0"/>
    <n v="1770"/>
    <n v="241"/>
    <n v="99"/>
    <n v="49"/>
    <n v="71"/>
    <n v="157"/>
    <n v="51"/>
    <n v="876"/>
    <n v="2438"/>
    <n v="300"/>
  </r>
  <r>
    <n v="350"/>
    <d v="2024-12-15T00:00:00"/>
    <n v="2024"/>
    <x v="11"/>
    <x v="14"/>
    <n v="0"/>
    <n v="0"/>
    <n v="0"/>
    <n v="0"/>
    <n v="402"/>
    <n v="0"/>
    <n v="0"/>
    <n v="57"/>
    <n v="85"/>
    <n v="0"/>
    <n v="0"/>
    <n v="0"/>
    <n v="1770"/>
    <n v="57"/>
    <n v="85"/>
    <n v="99"/>
    <n v="64"/>
    <n v="240"/>
    <n v="35"/>
    <n v="544"/>
    <n v="2350"/>
    <n v="300"/>
  </r>
  <r>
    <n v="351"/>
    <d v="2024-12-16T00:00:00"/>
    <n v="2024"/>
    <x v="11"/>
    <x v="15"/>
    <n v="0"/>
    <n v="0"/>
    <n v="0"/>
    <n v="0"/>
    <n v="329"/>
    <n v="0"/>
    <n v="0"/>
    <n v="247"/>
    <n v="87"/>
    <n v="0"/>
    <n v="0"/>
    <n v="0"/>
    <n v="1770"/>
    <n v="247"/>
    <n v="87"/>
    <n v="43"/>
    <n v="50"/>
    <n v="213"/>
    <n v="35"/>
    <n v="663"/>
    <n v="2445"/>
    <n v="300"/>
  </r>
  <r>
    <n v="352"/>
    <d v="2024-12-17T00:00:00"/>
    <n v="2024"/>
    <x v="11"/>
    <x v="16"/>
    <n v="0"/>
    <n v="0"/>
    <n v="0"/>
    <n v="0"/>
    <n v="337"/>
    <n v="0"/>
    <n v="0"/>
    <n v="162"/>
    <n v="103"/>
    <n v="0"/>
    <n v="0"/>
    <n v="0"/>
    <n v="1770"/>
    <n v="162"/>
    <n v="103"/>
    <n v="110"/>
    <n v="59"/>
    <n v="248"/>
    <n v="49"/>
    <n v="602"/>
    <n v="2501"/>
    <n v="300"/>
  </r>
  <r>
    <n v="353"/>
    <d v="2024-12-18T00:00:00"/>
    <n v="2024"/>
    <x v="11"/>
    <x v="17"/>
    <n v="0"/>
    <n v="0"/>
    <n v="0"/>
    <n v="0"/>
    <n v="231"/>
    <n v="0"/>
    <n v="0"/>
    <n v="103"/>
    <n v="66"/>
    <n v="0"/>
    <n v="0"/>
    <n v="0"/>
    <n v="1770"/>
    <n v="103"/>
    <n v="66"/>
    <n v="103"/>
    <n v="66"/>
    <n v="172"/>
    <n v="28"/>
    <n v="400"/>
    <n v="2308"/>
    <n v="300"/>
  </r>
  <r>
    <n v="354"/>
    <d v="2024-12-19T00:00:00"/>
    <n v="2024"/>
    <x v="11"/>
    <x v="18"/>
    <n v="0"/>
    <n v="0"/>
    <n v="0"/>
    <n v="0"/>
    <n v="432"/>
    <n v="0"/>
    <n v="0"/>
    <n v="58"/>
    <n v="95"/>
    <n v="0"/>
    <n v="0"/>
    <n v="0"/>
    <n v="1770"/>
    <n v="58"/>
    <n v="95"/>
    <n v="36"/>
    <n v="51"/>
    <n v="185"/>
    <n v="43"/>
    <n v="585"/>
    <n v="2238"/>
    <n v="300"/>
  </r>
  <r>
    <n v="355"/>
    <d v="2024-12-20T00:00:00"/>
    <n v="2024"/>
    <x v="11"/>
    <x v="19"/>
    <n v="0"/>
    <n v="0"/>
    <n v="0"/>
    <n v="0"/>
    <n v="333"/>
    <n v="0"/>
    <n v="0"/>
    <n v="232"/>
    <n v="94"/>
    <n v="0"/>
    <n v="0"/>
    <n v="0"/>
    <n v="1770"/>
    <n v="232"/>
    <n v="94"/>
    <n v="43"/>
    <n v="50"/>
    <n v="151"/>
    <n v="45"/>
    <n v="659"/>
    <n v="2385"/>
    <n v="300"/>
  </r>
  <r>
    <n v="356"/>
    <d v="2024-12-21T00:00:00"/>
    <n v="2024"/>
    <x v="11"/>
    <x v="20"/>
    <n v="0"/>
    <n v="0"/>
    <n v="0"/>
    <n v="0"/>
    <n v="371"/>
    <n v="0"/>
    <n v="0"/>
    <n v="178"/>
    <n v="99"/>
    <n v="0"/>
    <n v="0"/>
    <n v="0"/>
    <n v="1770"/>
    <n v="178"/>
    <n v="99"/>
    <n v="106"/>
    <n v="35"/>
    <n v="196"/>
    <n v="55"/>
    <n v="648"/>
    <n v="2439"/>
    <n v="300"/>
  </r>
  <r>
    <n v="357"/>
    <d v="2024-12-22T00:00:00"/>
    <n v="2024"/>
    <x v="11"/>
    <x v="21"/>
    <n v="0"/>
    <n v="0"/>
    <n v="0"/>
    <n v="0"/>
    <n v="363"/>
    <n v="0"/>
    <n v="0"/>
    <n v="145"/>
    <n v="55"/>
    <n v="0"/>
    <n v="0"/>
    <n v="0"/>
    <n v="1770"/>
    <n v="145"/>
    <n v="55"/>
    <n v="62"/>
    <n v="41"/>
    <n v="233"/>
    <n v="32"/>
    <n v="563"/>
    <n v="2338"/>
    <n v="300"/>
  </r>
  <r>
    <n v="358"/>
    <d v="2024-12-23T00:00:00"/>
    <n v="2024"/>
    <x v="11"/>
    <x v="22"/>
    <n v="0"/>
    <n v="0"/>
    <n v="0"/>
    <n v="0"/>
    <n v="497"/>
    <n v="0"/>
    <n v="0"/>
    <n v="68"/>
    <n v="81"/>
    <n v="0"/>
    <n v="0"/>
    <n v="0"/>
    <n v="1770"/>
    <n v="68"/>
    <n v="81"/>
    <n v="95"/>
    <n v="27"/>
    <n v="200"/>
    <n v="25"/>
    <n v="646"/>
    <n v="2266"/>
    <n v="300"/>
  </r>
  <r>
    <n v="359"/>
    <d v="2024-12-24T00:00:00"/>
    <n v="2024"/>
    <x v="11"/>
    <x v="23"/>
    <n v="0"/>
    <n v="0"/>
    <n v="0"/>
    <n v="0"/>
    <n v="520"/>
    <n v="0"/>
    <n v="0"/>
    <n v="215"/>
    <n v="60"/>
    <n v="0"/>
    <n v="0"/>
    <n v="0"/>
    <n v="1770"/>
    <n v="215"/>
    <n v="60"/>
    <n v="94"/>
    <n v="53"/>
    <n v="198"/>
    <n v="44"/>
    <n v="795"/>
    <n v="2434"/>
    <n v="300"/>
  </r>
  <r>
    <n v="360"/>
    <d v="2024-12-25T00:00:00"/>
    <n v="2024"/>
    <x v="11"/>
    <x v="24"/>
    <n v="0"/>
    <n v="0"/>
    <n v="0"/>
    <n v="0"/>
    <n v="335"/>
    <n v="0"/>
    <n v="0"/>
    <n v="188"/>
    <n v="60"/>
    <n v="0"/>
    <n v="0"/>
    <n v="0"/>
    <n v="1770"/>
    <n v="188"/>
    <n v="60"/>
    <n v="33"/>
    <n v="26"/>
    <n v="222"/>
    <n v="45"/>
    <n v="583"/>
    <n v="2344"/>
    <n v="300"/>
  </r>
  <r>
    <n v="361"/>
    <d v="2024-12-26T00:00:00"/>
    <n v="2024"/>
    <x v="11"/>
    <x v="25"/>
    <n v="0"/>
    <n v="0"/>
    <n v="0"/>
    <n v="0"/>
    <n v="429"/>
    <n v="0"/>
    <n v="0"/>
    <n v="101"/>
    <n v="94"/>
    <n v="0"/>
    <n v="0"/>
    <n v="0"/>
    <n v="1770"/>
    <n v="101"/>
    <n v="94"/>
    <n v="94"/>
    <n v="60"/>
    <n v="144"/>
    <n v="27"/>
    <n v="624"/>
    <n v="2290"/>
    <n v="300"/>
  </r>
  <r>
    <n v="362"/>
    <d v="2024-12-27T00:00:00"/>
    <n v="2024"/>
    <x v="11"/>
    <x v="26"/>
    <n v="0"/>
    <n v="0"/>
    <n v="0"/>
    <n v="0"/>
    <n v="476"/>
    <n v="0"/>
    <n v="0"/>
    <n v="203"/>
    <n v="81"/>
    <n v="0"/>
    <n v="0"/>
    <n v="0"/>
    <n v="1770"/>
    <n v="203"/>
    <n v="81"/>
    <n v="94"/>
    <n v="40"/>
    <n v="216"/>
    <n v="54"/>
    <n v="760"/>
    <n v="2458"/>
    <n v="300"/>
  </r>
  <r>
    <n v="363"/>
    <d v="2024-12-28T00:00:00"/>
    <n v="2024"/>
    <x v="11"/>
    <x v="27"/>
    <n v="0"/>
    <n v="0"/>
    <n v="0"/>
    <n v="0"/>
    <n v="391"/>
    <n v="0"/>
    <n v="0"/>
    <n v="61"/>
    <n v="54"/>
    <n v="0"/>
    <n v="0"/>
    <n v="0"/>
    <n v="1770"/>
    <n v="61"/>
    <n v="54"/>
    <n v="75"/>
    <n v="41"/>
    <n v="201"/>
    <n v="63"/>
    <n v="506"/>
    <n v="2265"/>
    <n v="300"/>
  </r>
  <r>
    <n v="364"/>
    <d v="2024-12-29T00:00:00"/>
    <n v="2024"/>
    <x v="11"/>
    <x v="28"/>
    <n v="0"/>
    <n v="0"/>
    <n v="0"/>
    <n v="0"/>
    <n v="431"/>
    <n v="0"/>
    <n v="0"/>
    <n v="90"/>
    <n v="55"/>
    <n v="0"/>
    <n v="0"/>
    <n v="0"/>
    <n v="1770"/>
    <n v="90"/>
    <n v="55"/>
    <n v="83"/>
    <n v="55"/>
    <n v="230"/>
    <n v="53"/>
    <n v="576"/>
    <n v="2336"/>
    <n v="300"/>
  </r>
  <r>
    <n v="365"/>
    <d v="2024-12-30T00:00:00"/>
    <n v="2024"/>
    <x v="11"/>
    <x v="29"/>
    <n v="0"/>
    <n v="0"/>
    <n v="0"/>
    <n v="0"/>
    <n v="406"/>
    <n v="0"/>
    <n v="0"/>
    <n v="155"/>
    <n v="56"/>
    <n v="0"/>
    <n v="0"/>
    <n v="0"/>
    <n v="1770"/>
    <n v="155"/>
    <n v="56"/>
    <n v="63"/>
    <n v="14"/>
    <n v="207"/>
    <n v="52"/>
    <n v="617"/>
    <n v="2317"/>
    <n v="300"/>
  </r>
  <r>
    <n v="366"/>
    <d v="2024-12-31T00:00:00"/>
    <n v="2024"/>
    <x v="11"/>
    <x v="30"/>
    <n v="0"/>
    <n v="0"/>
    <n v="0"/>
    <n v="0"/>
    <n v="415"/>
    <n v="0"/>
    <n v="0"/>
    <n v="226"/>
    <n v="63"/>
    <n v="0"/>
    <n v="0"/>
    <n v="0"/>
    <n v="1770"/>
    <n v="226"/>
    <n v="63"/>
    <n v="84"/>
    <n v="35"/>
    <n v="186"/>
    <n v="26"/>
    <n v="704"/>
    <n v="2390"/>
    <n v="3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4852D0-4C1B-7544-BF85-C03F34F91047}" name="TablaDinámica8" cacheId="7" applyNumberFormats="0" applyBorderFormats="0" applyFontFormats="0" applyPatternFormats="0" applyAlignmentFormats="0" applyWidthHeightFormats="1" dataCaption="Valores" updatedVersion="8" minRefreshableVersion="3" showDrill="0" useAutoFormatting="1" itemPrintTitles="1" createdVersion="8" indent="0" outline="1" outlineData="1" multipleFieldFilters="0" rowHeaderCaption="Dia">
  <location ref="A7:W39" firstHeaderRow="0" firstDataRow="1" firstDataCol="1" rowPageCount="1" colPageCount="1"/>
  <pivotFields count="27">
    <pivotField showAll="0"/>
    <pivotField showAll="0"/>
    <pivotField showAll="0"/>
    <pivotField axis="axisPage" multipleItemSelectionAllowed="1" showAll="0">
      <items count="13">
        <item h="1" x="0"/>
        <item h="1" x="1"/>
        <item h="1" x="2"/>
        <item h="1" x="3"/>
        <item h="1" x="4"/>
        <item h="1" x="5"/>
        <item h="1" x="6"/>
        <item h="1" x="7"/>
        <item h="1" x="8"/>
        <item x="9"/>
        <item h="1" x="10"/>
        <item h="1" x="11"/>
        <item t="default"/>
      </items>
    </pivotField>
    <pivotField axis="axisRow" showAll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4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1">
    <field x="-2"/>
  </colFields>
  <colItems count="22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</colItems>
  <pageFields count="1">
    <pageField fld="3" hier="-1"/>
  </pageFields>
  <dataFields count="22">
    <dataField name="Suma de Alquiler" fld="5" baseField="0" baseItem="0"/>
    <dataField name="Suma de Cursos de formación" fld="6" baseField="0" baseItem="0"/>
    <dataField name="Suma de Transporte público" fld="7" baseField="0" baseItem="0"/>
    <dataField name="Suma de móvil" fld="8" baseField="0" baseItem="0"/>
    <dataField name="Suma de Comida" fld="9" baseField="0" baseItem="0"/>
    <dataField name="Suma de Internet y TV" fld="10" baseField="0" baseItem="0"/>
    <dataField name="Suma de Gastos Casa_x000a_ (productos, etc)" fld="11" baseField="0" baseItem="0"/>
    <dataField name="Suma de Gimnasio" fld="13" baseField="0" baseItem="0"/>
    <dataField name="Suma de Medicamentos" fld="14" baseField="0" baseItem="0"/>
    <dataField name="Suma de Peluquería" fld="15" baseField="0" baseItem="0"/>
    <dataField name="Suma de Otros" fld="16" baseField="0" baseItem="0"/>
    <dataField name="Suma de Salario" fld="17" baseField="0" baseItem="0"/>
    <dataField name="Suma de Inversiones" fld="18" baseField="0" baseItem="0"/>
    <dataField name="Suma de Inversiones2" fld="19" baseField="0" baseItem="0"/>
    <dataField name="Suma de Dividendos" fld="20" baseField="0" baseItem="0"/>
    <dataField name="Suma de Intereses" fld="21" baseField="0" baseItem="0"/>
    <dataField name="Suma de Criptomonedas" fld="22" baseField="0" baseItem="0"/>
    <dataField name="Suma de Otros2" fld="23" baseField="0" baseItem="0"/>
    <dataField name="Suma de Ingresos" fld="25" baseField="0" baseItem="0"/>
    <dataField name="Suma de Gastos" fld="24" baseField="0" baseItem="0"/>
    <dataField name="Suma de Ropa y calzado" fld="12" baseField="0" baseItem="0"/>
    <dataField name="Suma de Saldo Actual" fld="26" baseField="0" baseItem="0"/>
  </dataFields>
  <formats count="26">
    <format dxfId="286">
      <pivotArea outline="0" collapsedLevelsAreSubtotals="1" fieldPosition="0">
        <references count="1">
          <reference field="4294967294" count="11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</reference>
        </references>
      </pivotArea>
    </format>
    <format dxfId="287">
      <pivotArea dataOnly="0" labelOnly="1" outline="0" fieldPosition="0">
        <references count="1">
          <reference field="4294967294" count="11">
            <x v="0"/>
            <x v="1"/>
            <x v="2"/>
            <x v="3"/>
            <x v="4"/>
            <x v="5"/>
            <x v="6"/>
            <x v="7"/>
            <x v="8"/>
            <x v="9"/>
            <x v="10"/>
          </reference>
        </references>
      </pivotArea>
    </format>
    <format dxfId="288">
      <pivotArea outline="0" collapsedLevelsAreSubtotals="1" fieldPosition="0">
        <references count="1">
          <reference field="4294967294" count="11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</reference>
        </references>
      </pivotArea>
    </format>
    <format dxfId="289">
      <pivotArea dataOnly="0" labelOnly="1" outline="0" fieldPosition="0">
        <references count="1">
          <reference field="4294967294" count="11">
            <x v="0"/>
            <x v="1"/>
            <x v="2"/>
            <x v="3"/>
            <x v="4"/>
            <x v="5"/>
            <x v="6"/>
            <x v="7"/>
            <x v="8"/>
            <x v="9"/>
            <x v="10"/>
          </reference>
        </references>
      </pivotArea>
    </format>
    <format dxfId="290">
      <pivotArea type="all" dataOnly="0" outline="0" fieldPosition="0"/>
    </format>
    <format dxfId="291">
      <pivotArea outline="0" collapsedLevelsAreSubtotals="1" fieldPosition="0"/>
    </format>
    <format dxfId="292">
      <pivotArea field="4" type="button" dataOnly="0" labelOnly="1" outline="0" axis="axisRow" fieldPosition="0"/>
    </format>
    <format dxfId="293">
      <pivotArea dataOnly="0" labelOnly="1" fieldPosition="0">
        <references count="1">
          <reference field="4" count="0"/>
        </references>
      </pivotArea>
    </format>
    <format dxfId="294">
      <pivotArea dataOnly="0" labelOnly="1" grandRow="1" outline="0" fieldPosition="0"/>
    </format>
    <format dxfId="295">
      <pivotArea dataOnly="0" labelOnly="1" outline="0" fieldPosition="0">
        <references count="1">
          <reference field="4294967294" count="2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</reference>
        </references>
      </pivotArea>
    </format>
    <format dxfId="296">
      <pivotArea outline="0" collapsedLevelsAreSubtotals="1" fieldPosition="0">
        <references count="1">
          <reference field="4294967294" count="7" selected="0">
            <x v="11"/>
            <x v="12"/>
            <x v="13"/>
            <x v="14"/>
            <x v="15"/>
            <x v="16"/>
            <x v="17"/>
          </reference>
        </references>
      </pivotArea>
    </format>
    <format dxfId="297">
      <pivotArea dataOnly="0" labelOnly="1" outline="0" fieldPosition="0">
        <references count="1">
          <reference field="4294967294" count="7">
            <x v="11"/>
            <x v="12"/>
            <x v="13"/>
            <x v="14"/>
            <x v="15"/>
            <x v="16"/>
            <x v="17"/>
          </reference>
        </references>
      </pivotArea>
    </format>
    <format dxfId="298">
      <pivotArea outline="0" collapsedLevelsAreSubtotals="1" fieldPosition="0">
        <references count="1">
          <reference field="4294967294" count="7" selected="0">
            <x v="11"/>
            <x v="12"/>
            <x v="13"/>
            <x v="14"/>
            <x v="15"/>
            <x v="16"/>
            <x v="17"/>
          </reference>
        </references>
      </pivotArea>
    </format>
    <format dxfId="299">
      <pivotArea dataOnly="0" labelOnly="1" outline="0" fieldPosition="0">
        <references count="1">
          <reference field="4294967294" count="7">
            <x v="11"/>
            <x v="12"/>
            <x v="13"/>
            <x v="14"/>
            <x v="15"/>
            <x v="16"/>
            <x v="17"/>
          </reference>
        </references>
      </pivotArea>
    </format>
    <format dxfId="300">
      <pivotArea outline="0" collapsedLevelsAreSubtotals="1" fieldPosition="0">
        <references count="1">
          <reference field="4294967294" count="7" selected="0">
            <x v="11"/>
            <x v="12"/>
            <x v="13"/>
            <x v="14"/>
            <x v="15"/>
            <x v="16"/>
            <x v="17"/>
          </reference>
        </references>
      </pivotArea>
    </format>
    <format dxfId="301">
      <pivotArea dataOnly="0" labelOnly="1" outline="0" fieldPosition="0">
        <references count="1">
          <reference field="4294967294" count="7">
            <x v="11"/>
            <x v="12"/>
            <x v="13"/>
            <x v="14"/>
            <x v="15"/>
            <x v="16"/>
            <x v="17"/>
          </reference>
        </references>
      </pivotArea>
    </format>
    <format dxfId="302">
      <pivotArea field="4" type="button" dataOnly="0" labelOnly="1" outline="0" axis="axisRow" fieldPosition="0"/>
    </format>
    <format dxfId="303">
      <pivotArea dataOnly="0" labelOnly="1" fieldPosition="0">
        <references count="1">
          <reference field="4" count="0"/>
        </references>
      </pivotArea>
    </format>
    <format dxfId="304">
      <pivotArea dataOnly="0" labelOnly="1" grandRow="1" outline="0" fieldPosition="0"/>
    </format>
    <format dxfId="305">
      <pivotArea field="4" type="button" dataOnly="0" labelOnly="1" outline="0" axis="axisRow" fieldPosition="0"/>
    </format>
    <format dxfId="306">
      <pivotArea grandRow="1" outline="0" collapsedLevelsAreSubtotals="1" fieldPosition="0"/>
    </format>
    <format dxfId="307">
      <pivotArea dataOnly="0" labelOnly="1" grandRow="1" outline="0" fieldPosition="0"/>
    </format>
    <format dxfId="308">
      <pivotArea outline="0" collapsedLevelsAreSubtotals="1" fieldPosition="0">
        <references count="1">
          <reference field="4294967294" count="1" selected="0">
            <x v="20"/>
          </reference>
        </references>
      </pivotArea>
    </format>
    <format dxfId="309">
      <pivotArea dataOnly="0" labelOnly="1" outline="0" fieldPosition="0">
        <references count="1">
          <reference field="4294967294" count="1">
            <x v="20"/>
          </reference>
        </references>
      </pivotArea>
    </format>
    <format dxfId="310">
      <pivotArea outline="0" collapsedLevelsAreSubtotals="1" fieldPosition="0">
        <references count="1">
          <reference field="4294967294" count="1" selected="0">
            <x v="20"/>
          </reference>
        </references>
      </pivotArea>
    </format>
    <format dxfId="311">
      <pivotArea dataOnly="0" labelOnly="1" outline="0" fieldPosition="0">
        <references count="1">
          <reference field="4294967294" count="1">
            <x v="20"/>
          </reference>
        </references>
      </pivotArea>
    </format>
  </formats>
  <pivotTableStyleInfo showRowHeaders="0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Mes" xr10:uid="{A0F71E69-2B1E-424D-B249-33904FFA0243}" sourceName="Mes">
  <pivotTables>
    <pivotTable tabId="12" name="TablaDinámica8"/>
  </pivotTables>
  <data>
    <tabular pivotCacheId="208391846">
      <items count="12">
        <i x="0"/>
        <i x="1"/>
        <i x="2"/>
        <i x="3"/>
        <i x="4"/>
        <i x="5"/>
        <i x="6"/>
        <i x="7"/>
        <i x="8"/>
        <i x="9" s="1"/>
        <i x="10"/>
        <i x="1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es 1" xr10:uid="{C9A01098-BE43-E84D-8EBD-3766EE7E5BD1}" cache="SegmentaciónDeDatos_Mes" caption="Mes" columnCount="12" showCaption="0" style="SlicerStyleLight1 2" rowHeight="274320"/>
</slicers>
</file>

<file path=xl/theme/theme1.xml><?xml version="1.0" encoding="utf-8"?>
<a:theme xmlns:a="http://schemas.openxmlformats.org/drawingml/2006/main" name="Sheets">
  <a:themeElements>
    <a:clrScheme name="Sheets">
      <a:dk1>
        <a:srgbClr val="1A1A1A"/>
      </a:dk1>
      <a:lt1>
        <a:srgbClr val="EEF1F1"/>
      </a:lt1>
      <a:dk2>
        <a:srgbClr val="1A1A1A"/>
      </a:dk2>
      <a:lt2>
        <a:srgbClr val="EEF1F1"/>
      </a:lt2>
      <a:accent1>
        <a:srgbClr val="1A9988"/>
      </a:accent1>
      <a:accent2>
        <a:srgbClr val="2D729D"/>
      </a:accent2>
      <a:accent3>
        <a:srgbClr val="1F3E78"/>
      </a:accent3>
      <a:accent4>
        <a:srgbClr val="EB5600"/>
      </a:accent4>
      <a:accent5>
        <a:srgbClr val="FF99AC"/>
      </a:accent5>
      <a:accent6>
        <a:srgbClr val="FFD4B8"/>
      </a:accent6>
      <a:hlink>
        <a:srgbClr val="1F3E78"/>
      </a:hlink>
      <a:folHlink>
        <a:srgbClr val="1F3E78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0AA18-A6C1-A74C-A684-1BA68897FE74}">
  <dimension ref="A1:BO297"/>
  <sheetViews>
    <sheetView tabSelected="1" zoomScale="75" zoomScaleNormal="87" workbookViewId="0">
      <selection activeCell="F71" sqref="F71"/>
    </sheetView>
  </sheetViews>
  <sheetFormatPr baseColWidth="10" defaultRowHeight="13" x14ac:dyDescent="0.15"/>
  <sheetData>
    <row r="1" spans="1:67" x14ac:dyDescent="0.15">
      <c r="A1" s="134"/>
      <c r="B1" s="134"/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4"/>
      <c r="V1" s="134"/>
      <c r="W1" s="134"/>
      <c r="X1" s="134"/>
      <c r="Y1" s="134"/>
      <c r="Z1" s="134"/>
      <c r="AA1" s="134"/>
      <c r="AB1" s="134"/>
      <c r="AC1" s="134"/>
      <c r="AD1" s="134"/>
      <c r="AE1" s="134"/>
      <c r="AF1" s="134"/>
      <c r="AG1" s="134"/>
      <c r="AH1" s="134"/>
      <c r="AI1" s="134"/>
      <c r="AJ1" s="134"/>
      <c r="AK1" s="134"/>
      <c r="AL1" s="134"/>
      <c r="AM1" s="134"/>
      <c r="AN1" s="134"/>
      <c r="AO1" s="134"/>
      <c r="AP1" s="134"/>
      <c r="AQ1" s="134"/>
      <c r="AR1" s="134"/>
      <c r="AS1" s="134"/>
      <c r="AT1" s="134"/>
      <c r="AU1" s="134"/>
      <c r="AV1" s="134"/>
      <c r="AW1" s="134"/>
      <c r="AX1" s="134"/>
      <c r="AY1" s="134"/>
      <c r="AZ1" s="134"/>
      <c r="BA1" s="134"/>
      <c r="BB1" s="134"/>
      <c r="BC1" s="134"/>
      <c r="BD1" s="134"/>
      <c r="BE1" s="134"/>
      <c r="BF1" s="134"/>
      <c r="BG1" s="134"/>
      <c r="BH1" s="134"/>
      <c r="BI1" s="134"/>
      <c r="BJ1" s="134"/>
      <c r="BK1" s="134"/>
      <c r="BL1" s="134"/>
      <c r="BM1" s="134"/>
      <c r="BN1" s="134"/>
      <c r="BO1" s="134"/>
    </row>
    <row r="2" spans="1:67" x14ac:dyDescent="0.15">
      <c r="A2" s="134"/>
      <c r="B2" s="134"/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  <c r="AA2" s="134"/>
      <c r="AB2" s="134"/>
      <c r="AC2" s="134"/>
      <c r="AD2" s="134"/>
      <c r="AE2" s="134"/>
      <c r="AF2" s="134"/>
      <c r="AG2" s="134"/>
      <c r="AH2" s="134"/>
      <c r="AI2" s="134"/>
      <c r="AJ2" s="134"/>
      <c r="AK2" s="134"/>
      <c r="AL2" s="134"/>
      <c r="AM2" s="134"/>
      <c r="AN2" s="134"/>
      <c r="AO2" s="134"/>
      <c r="AP2" s="134"/>
      <c r="AQ2" s="134"/>
      <c r="AR2" s="134"/>
      <c r="AS2" s="134"/>
      <c r="AT2" s="134"/>
      <c r="AU2" s="134"/>
      <c r="AV2" s="134"/>
      <c r="AW2" s="134"/>
      <c r="AX2" s="134"/>
      <c r="AY2" s="134"/>
      <c r="AZ2" s="134"/>
      <c r="BA2" s="134"/>
      <c r="BB2" s="134"/>
      <c r="BC2" s="134"/>
      <c r="BD2" s="134"/>
      <c r="BE2" s="134"/>
      <c r="BF2" s="134"/>
      <c r="BG2" s="134"/>
      <c r="BH2" s="134"/>
      <c r="BI2" s="134"/>
      <c r="BJ2" s="134"/>
      <c r="BK2" s="134"/>
      <c r="BL2" s="134"/>
      <c r="BM2" s="134"/>
      <c r="BN2" s="134"/>
      <c r="BO2" s="134"/>
    </row>
    <row r="3" spans="1:67" x14ac:dyDescent="0.15">
      <c r="A3" s="134"/>
      <c r="B3" s="134"/>
      <c r="C3" s="134"/>
      <c r="D3" s="134"/>
      <c r="E3" s="134"/>
      <c r="F3" s="134"/>
      <c r="G3" s="134"/>
      <c r="H3" s="134"/>
      <c r="I3" s="134"/>
      <c r="J3" s="134"/>
      <c r="K3" s="134"/>
      <c r="L3" s="134"/>
      <c r="M3" s="134"/>
      <c r="N3" s="134"/>
      <c r="O3" s="134"/>
      <c r="P3" s="134"/>
      <c r="Q3" s="134"/>
      <c r="R3" s="134"/>
      <c r="S3" s="134"/>
      <c r="T3" s="134"/>
      <c r="U3" s="134"/>
      <c r="V3" s="134"/>
      <c r="W3" s="134"/>
      <c r="X3" s="134"/>
      <c r="Y3" s="134"/>
      <c r="Z3" s="134"/>
      <c r="AA3" s="134"/>
      <c r="AB3" s="134"/>
      <c r="AC3" s="134"/>
      <c r="AD3" s="134"/>
      <c r="AE3" s="134"/>
      <c r="AF3" s="134"/>
      <c r="AG3" s="134"/>
      <c r="AH3" s="134"/>
      <c r="AI3" s="134"/>
      <c r="AJ3" s="134"/>
      <c r="AK3" s="134"/>
      <c r="AL3" s="134"/>
      <c r="AM3" s="134"/>
      <c r="AN3" s="134"/>
      <c r="AO3" s="134"/>
      <c r="AP3" s="134"/>
      <c r="AQ3" s="134"/>
      <c r="AR3" s="134"/>
      <c r="AS3" s="134"/>
      <c r="AT3" s="134"/>
      <c r="AU3" s="134"/>
      <c r="AV3" s="134"/>
      <c r="AW3" s="134"/>
      <c r="AX3" s="134"/>
      <c r="AY3" s="134"/>
      <c r="AZ3" s="134"/>
      <c r="BA3" s="134"/>
      <c r="BB3" s="134"/>
      <c r="BC3" s="134"/>
      <c r="BD3" s="134"/>
      <c r="BE3" s="134"/>
      <c r="BF3" s="134"/>
      <c r="BG3" s="134"/>
      <c r="BH3" s="134"/>
      <c r="BI3" s="134"/>
      <c r="BJ3" s="134"/>
      <c r="BK3" s="134"/>
      <c r="BL3" s="134"/>
      <c r="BM3" s="134"/>
      <c r="BN3" s="134"/>
      <c r="BO3" s="134"/>
    </row>
    <row r="4" spans="1:67" x14ac:dyDescent="0.15">
      <c r="A4" s="134"/>
      <c r="B4" s="134"/>
      <c r="C4" s="134"/>
      <c r="D4" s="134"/>
      <c r="E4" s="134"/>
      <c r="F4" s="134"/>
      <c r="G4" s="134"/>
      <c r="H4" s="134"/>
      <c r="I4" s="134"/>
      <c r="J4" s="134"/>
      <c r="K4" s="134"/>
      <c r="L4" s="134"/>
      <c r="M4" s="134"/>
      <c r="N4" s="134"/>
      <c r="O4" s="134"/>
      <c r="P4" s="134"/>
      <c r="Q4" s="134"/>
      <c r="R4" s="134"/>
      <c r="S4" s="134"/>
      <c r="T4" s="134"/>
      <c r="U4" s="134"/>
      <c r="V4" s="134"/>
      <c r="W4" s="134"/>
      <c r="X4" s="134"/>
      <c r="Y4" s="134"/>
      <c r="Z4" s="134"/>
      <c r="AA4" s="134"/>
      <c r="AB4" s="134"/>
      <c r="AC4" s="134"/>
      <c r="AD4" s="134"/>
      <c r="AE4" s="134"/>
      <c r="AF4" s="134"/>
      <c r="AG4" s="134"/>
      <c r="AH4" s="134"/>
      <c r="AI4" s="134"/>
      <c r="AJ4" s="134"/>
      <c r="AK4" s="134"/>
      <c r="AL4" s="134"/>
      <c r="AM4" s="134"/>
      <c r="AN4" s="134"/>
      <c r="AO4" s="134"/>
      <c r="AP4" s="134"/>
      <c r="AQ4" s="134"/>
      <c r="AR4" s="134"/>
      <c r="AS4" s="134"/>
      <c r="AT4" s="134"/>
      <c r="AU4" s="134"/>
      <c r="AV4" s="134"/>
      <c r="AW4" s="134"/>
      <c r="AX4" s="134"/>
      <c r="AY4" s="134"/>
      <c r="AZ4" s="134"/>
      <c r="BA4" s="134"/>
      <c r="BB4" s="134"/>
      <c r="BC4" s="134"/>
      <c r="BD4" s="134"/>
      <c r="BE4" s="134"/>
      <c r="BF4" s="134"/>
      <c r="BG4" s="134"/>
      <c r="BH4" s="134"/>
      <c r="BI4" s="134"/>
      <c r="BJ4" s="134"/>
      <c r="BK4" s="134"/>
      <c r="BL4" s="134"/>
      <c r="BM4" s="134"/>
      <c r="BN4" s="134"/>
      <c r="BO4" s="134"/>
    </row>
    <row r="5" spans="1:67" x14ac:dyDescent="0.15">
      <c r="A5" s="134"/>
      <c r="B5" s="134"/>
      <c r="C5" s="134"/>
      <c r="D5" s="134"/>
      <c r="E5" s="134"/>
      <c r="F5" s="134"/>
      <c r="G5" s="134"/>
      <c r="H5" s="134"/>
      <c r="I5" s="134"/>
      <c r="J5" s="134"/>
      <c r="K5" s="134"/>
      <c r="L5" s="134"/>
      <c r="M5" s="134"/>
      <c r="N5" s="134"/>
      <c r="O5" s="134"/>
      <c r="P5" s="134"/>
      <c r="Q5" s="134"/>
      <c r="R5" s="134"/>
      <c r="S5" s="134"/>
      <c r="T5" s="134"/>
      <c r="U5" s="134"/>
      <c r="V5" s="134"/>
      <c r="W5" s="134"/>
      <c r="X5" s="134"/>
      <c r="Y5" s="134"/>
      <c r="Z5" s="134"/>
      <c r="AA5" s="134"/>
      <c r="AB5" s="134"/>
      <c r="AC5" s="134"/>
      <c r="AD5" s="134"/>
      <c r="AE5" s="134"/>
      <c r="AF5" s="134"/>
      <c r="AG5" s="134"/>
      <c r="AH5" s="134"/>
      <c r="AI5" s="134"/>
      <c r="AJ5" s="134"/>
      <c r="AK5" s="134"/>
      <c r="AL5" s="134"/>
      <c r="AM5" s="134"/>
      <c r="AN5" s="134"/>
      <c r="AO5" s="134"/>
      <c r="AP5" s="134"/>
      <c r="AQ5" s="134"/>
      <c r="AR5" s="134"/>
      <c r="AS5" s="134"/>
      <c r="AT5" s="134"/>
      <c r="AU5" s="134"/>
      <c r="AV5" s="134"/>
      <c r="AW5" s="134"/>
      <c r="AX5" s="134"/>
      <c r="AY5" s="134"/>
      <c r="AZ5" s="134"/>
      <c r="BA5" s="134"/>
      <c r="BB5" s="134"/>
      <c r="BC5" s="134"/>
      <c r="BD5" s="134"/>
      <c r="BE5" s="134"/>
      <c r="BF5" s="134"/>
      <c r="BG5" s="134"/>
      <c r="BH5" s="134"/>
      <c r="BI5" s="134"/>
      <c r="BJ5" s="134"/>
      <c r="BK5" s="134"/>
      <c r="BL5" s="134"/>
      <c r="BM5" s="134"/>
      <c r="BN5" s="134"/>
      <c r="BO5" s="134"/>
    </row>
    <row r="6" spans="1:67" x14ac:dyDescent="0.15">
      <c r="A6" s="134"/>
      <c r="B6" s="134"/>
      <c r="C6" s="134"/>
      <c r="D6" s="134"/>
      <c r="E6" s="134"/>
      <c r="F6" s="134"/>
      <c r="G6" s="134"/>
      <c r="H6" s="134"/>
      <c r="I6" s="134"/>
      <c r="J6" s="134"/>
      <c r="K6" s="134"/>
      <c r="L6" s="134"/>
      <c r="M6" s="134"/>
      <c r="N6" s="134"/>
      <c r="O6" s="134"/>
      <c r="P6" s="134"/>
      <c r="Q6" s="134"/>
      <c r="R6" s="134"/>
      <c r="S6" s="134"/>
      <c r="T6" s="134"/>
      <c r="U6" s="134"/>
      <c r="V6" s="134"/>
      <c r="W6" s="134"/>
      <c r="X6" s="134"/>
      <c r="Y6" s="134"/>
      <c r="Z6" s="134"/>
      <c r="AA6" s="134"/>
      <c r="AB6" s="134"/>
      <c r="AC6" s="134"/>
      <c r="AD6" s="134"/>
      <c r="AE6" s="134"/>
      <c r="AF6" s="134"/>
      <c r="AG6" s="134"/>
      <c r="AH6" s="134"/>
      <c r="AI6" s="134"/>
      <c r="AJ6" s="134"/>
      <c r="AK6" s="134"/>
      <c r="AL6" s="134"/>
      <c r="AM6" s="134"/>
      <c r="AN6" s="134"/>
      <c r="AO6" s="134"/>
      <c r="AP6" s="134"/>
      <c r="AQ6" s="134"/>
      <c r="AR6" s="134"/>
      <c r="AS6" s="134"/>
      <c r="AT6" s="134"/>
      <c r="AU6" s="134"/>
      <c r="AV6" s="134"/>
      <c r="AW6" s="134"/>
      <c r="AX6" s="134"/>
      <c r="AY6" s="134"/>
      <c r="AZ6" s="134"/>
      <c r="BA6" s="134"/>
      <c r="BB6" s="134"/>
      <c r="BC6" s="134"/>
      <c r="BD6" s="134"/>
      <c r="BE6" s="134"/>
      <c r="BF6" s="134"/>
      <c r="BG6" s="134"/>
      <c r="BH6" s="134"/>
      <c r="BI6" s="134"/>
      <c r="BJ6" s="134"/>
      <c r="BK6" s="134"/>
      <c r="BL6" s="134"/>
      <c r="BM6" s="134"/>
      <c r="BN6" s="134"/>
      <c r="BO6" s="134"/>
    </row>
    <row r="7" spans="1:67" x14ac:dyDescent="0.15">
      <c r="A7" s="134"/>
      <c r="B7" s="134"/>
      <c r="C7" s="134"/>
      <c r="D7" s="134"/>
      <c r="E7" s="134"/>
      <c r="F7" s="134"/>
      <c r="G7" s="134"/>
      <c r="H7" s="134"/>
      <c r="I7" s="134"/>
      <c r="J7" s="134"/>
      <c r="K7" s="134"/>
      <c r="L7" s="134"/>
      <c r="M7" s="134"/>
      <c r="N7" s="134"/>
      <c r="O7" s="134"/>
      <c r="P7" s="134"/>
      <c r="Q7" s="134"/>
      <c r="R7" s="134"/>
      <c r="S7" s="134"/>
      <c r="T7" s="134"/>
      <c r="U7" s="134"/>
      <c r="V7" s="134"/>
      <c r="W7" s="134"/>
      <c r="X7" s="134"/>
      <c r="Y7" s="134"/>
      <c r="Z7" s="134"/>
      <c r="AA7" s="134"/>
      <c r="AB7" s="134"/>
      <c r="AC7" s="134"/>
      <c r="AD7" s="134"/>
      <c r="AE7" s="134"/>
      <c r="AF7" s="134"/>
      <c r="AG7" s="134"/>
      <c r="AH7" s="134"/>
      <c r="AI7" s="134"/>
      <c r="AJ7" s="134"/>
      <c r="AK7" s="134"/>
      <c r="AL7" s="134"/>
      <c r="AM7" s="134"/>
      <c r="AN7" s="134"/>
      <c r="AO7" s="134"/>
      <c r="AP7" s="134"/>
      <c r="AQ7" s="134"/>
      <c r="AR7" s="134"/>
      <c r="AS7" s="134"/>
      <c r="AT7" s="134"/>
      <c r="AU7" s="134"/>
      <c r="AV7" s="134"/>
      <c r="AW7" s="134"/>
      <c r="AX7" s="134"/>
      <c r="AY7" s="134"/>
      <c r="AZ7" s="134"/>
      <c r="BA7" s="134"/>
      <c r="BB7" s="134"/>
      <c r="BC7" s="134"/>
      <c r="BD7" s="134"/>
      <c r="BE7" s="134"/>
      <c r="BF7" s="134"/>
      <c r="BG7" s="134"/>
      <c r="BH7" s="134"/>
      <c r="BI7" s="134"/>
      <c r="BJ7" s="134"/>
      <c r="BK7" s="134"/>
      <c r="BL7" s="134"/>
      <c r="BM7" s="134"/>
      <c r="BN7" s="134"/>
      <c r="BO7" s="134"/>
    </row>
    <row r="8" spans="1:67" x14ac:dyDescent="0.15">
      <c r="A8" s="134"/>
      <c r="B8" s="134"/>
      <c r="C8" s="134"/>
      <c r="D8" s="134"/>
      <c r="E8" s="134"/>
      <c r="F8" s="134"/>
      <c r="G8" s="134"/>
      <c r="H8" s="134"/>
      <c r="I8" s="134"/>
      <c r="J8" s="134"/>
      <c r="K8" s="134"/>
      <c r="L8" s="134"/>
      <c r="M8" s="134"/>
      <c r="N8" s="134"/>
      <c r="O8" s="134"/>
      <c r="P8" s="134"/>
      <c r="Q8" s="134"/>
      <c r="R8" s="134"/>
      <c r="S8" s="134"/>
      <c r="T8" s="134"/>
      <c r="U8" s="134"/>
      <c r="V8" s="134"/>
      <c r="W8" s="134"/>
      <c r="X8" s="134"/>
      <c r="Y8" s="134"/>
      <c r="Z8" s="134"/>
      <c r="AA8" s="134"/>
      <c r="AB8" s="134"/>
      <c r="AC8" s="134"/>
      <c r="AD8" s="134"/>
      <c r="AE8" s="134"/>
      <c r="AF8" s="134"/>
      <c r="AG8" s="134"/>
      <c r="AH8" s="134"/>
      <c r="AI8" s="134"/>
      <c r="AJ8" s="134"/>
      <c r="AK8" s="134"/>
      <c r="AL8" s="134"/>
      <c r="AM8" s="134"/>
      <c r="AN8" s="134"/>
      <c r="AO8" s="134"/>
      <c r="AP8" s="134"/>
      <c r="AQ8" s="134"/>
      <c r="AR8" s="134"/>
      <c r="AS8" s="134"/>
      <c r="AT8" s="134"/>
      <c r="AU8" s="134"/>
      <c r="AV8" s="134"/>
      <c r="AW8" s="134"/>
      <c r="AX8" s="134"/>
      <c r="AY8" s="134"/>
      <c r="AZ8" s="134"/>
      <c r="BA8" s="134"/>
      <c r="BB8" s="134"/>
      <c r="BC8" s="134"/>
      <c r="BD8" s="134"/>
      <c r="BE8" s="134"/>
      <c r="BF8" s="134"/>
      <c r="BG8" s="134"/>
      <c r="BH8" s="134"/>
      <c r="BI8" s="134"/>
      <c r="BJ8" s="134"/>
      <c r="BK8" s="134"/>
      <c r="BL8" s="134"/>
      <c r="BM8" s="134"/>
      <c r="BN8" s="134"/>
      <c r="BO8" s="134"/>
    </row>
    <row r="9" spans="1:67" x14ac:dyDescent="0.15">
      <c r="A9" s="134"/>
      <c r="B9" s="134"/>
      <c r="C9" s="134"/>
      <c r="D9" s="134"/>
      <c r="E9" s="134"/>
      <c r="F9" s="134"/>
      <c r="G9" s="134"/>
      <c r="H9" s="134"/>
      <c r="I9" s="134"/>
      <c r="J9" s="134"/>
      <c r="K9" s="134"/>
      <c r="L9" s="134"/>
      <c r="M9" s="134"/>
      <c r="N9" s="134"/>
      <c r="O9" s="134"/>
      <c r="P9" s="134"/>
      <c r="Q9" s="134"/>
      <c r="R9" s="134"/>
      <c r="S9" s="134"/>
      <c r="T9" s="134"/>
      <c r="U9" s="134"/>
      <c r="V9" s="134"/>
      <c r="W9" s="134"/>
      <c r="X9" s="134"/>
      <c r="Y9" s="134"/>
      <c r="Z9" s="134"/>
      <c r="AA9" s="134"/>
      <c r="AB9" s="134"/>
      <c r="AC9" s="134"/>
      <c r="AD9" s="134"/>
      <c r="AE9" s="134"/>
      <c r="AF9" s="134"/>
      <c r="AG9" s="134"/>
      <c r="AH9" s="134"/>
      <c r="AI9" s="134"/>
      <c r="AJ9" s="134"/>
      <c r="AK9" s="134"/>
      <c r="AL9" s="134"/>
      <c r="AM9" s="134"/>
      <c r="AN9" s="134"/>
      <c r="AO9" s="134"/>
      <c r="AP9" s="134"/>
      <c r="AQ9" s="134"/>
      <c r="AR9" s="134"/>
      <c r="AS9" s="134"/>
      <c r="AT9" s="134"/>
      <c r="AU9" s="134"/>
      <c r="AV9" s="134"/>
      <c r="AW9" s="134"/>
      <c r="AX9" s="134"/>
      <c r="AY9" s="134"/>
      <c r="AZ9" s="134"/>
      <c r="BA9" s="134"/>
      <c r="BB9" s="134"/>
      <c r="BC9" s="134"/>
      <c r="BD9" s="134"/>
      <c r="BE9" s="134"/>
      <c r="BF9" s="134"/>
      <c r="BG9" s="134"/>
      <c r="BH9" s="134"/>
      <c r="BI9" s="134"/>
      <c r="BJ9" s="134"/>
      <c r="BK9" s="134"/>
      <c r="BL9" s="134"/>
      <c r="BM9" s="134"/>
      <c r="BN9" s="134"/>
      <c r="BO9" s="134"/>
    </row>
    <row r="10" spans="1:67" x14ac:dyDescent="0.15">
      <c r="A10" s="134"/>
      <c r="B10" s="134"/>
      <c r="C10" s="134"/>
      <c r="D10" s="134"/>
      <c r="E10" s="134"/>
      <c r="F10" s="134"/>
      <c r="G10" s="134"/>
      <c r="H10" s="134"/>
      <c r="I10" s="134"/>
      <c r="J10" s="134"/>
      <c r="K10" s="134"/>
      <c r="L10" s="134"/>
      <c r="M10" s="134"/>
      <c r="N10" s="134"/>
      <c r="O10" s="134"/>
      <c r="P10" s="134"/>
      <c r="Q10" s="134"/>
      <c r="R10" s="134"/>
      <c r="S10" s="134"/>
      <c r="T10" s="134"/>
      <c r="U10" s="134"/>
      <c r="V10" s="134"/>
      <c r="W10" s="134"/>
      <c r="X10" s="134"/>
      <c r="Y10" s="134"/>
      <c r="Z10" s="134"/>
      <c r="AA10" s="134"/>
      <c r="AB10" s="134"/>
      <c r="AC10" s="134"/>
      <c r="AD10" s="134"/>
      <c r="AE10" s="134"/>
      <c r="AF10" s="134"/>
      <c r="AG10" s="134"/>
      <c r="AH10" s="134"/>
      <c r="AI10" s="134"/>
      <c r="AJ10" s="134"/>
      <c r="AK10" s="134"/>
      <c r="AL10" s="134"/>
      <c r="AM10" s="134"/>
      <c r="AN10" s="134"/>
      <c r="AO10" s="134"/>
      <c r="AP10" s="134"/>
      <c r="AQ10" s="134"/>
      <c r="AR10" s="134"/>
      <c r="AS10" s="134"/>
      <c r="AT10" s="134"/>
      <c r="AU10" s="134"/>
      <c r="AV10" s="134"/>
      <c r="AW10" s="134"/>
      <c r="AX10" s="134"/>
      <c r="AY10" s="134"/>
      <c r="AZ10" s="134"/>
      <c r="BA10" s="134"/>
      <c r="BB10" s="134"/>
      <c r="BC10" s="134"/>
      <c r="BD10" s="134"/>
      <c r="BE10" s="134"/>
      <c r="BF10" s="134"/>
      <c r="BG10" s="134"/>
      <c r="BH10" s="134"/>
      <c r="BI10" s="134"/>
      <c r="BJ10" s="134"/>
      <c r="BK10" s="134"/>
      <c r="BL10" s="134"/>
      <c r="BM10" s="134"/>
      <c r="BN10" s="134"/>
      <c r="BO10" s="134"/>
    </row>
    <row r="11" spans="1:67" x14ac:dyDescent="0.15">
      <c r="A11" s="134"/>
      <c r="B11" s="134"/>
      <c r="C11" s="134"/>
      <c r="D11" s="134"/>
      <c r="E11" s="134"/>
      <c r="F11" s="134"/>
      <c r="G11" s="134"/>
      <c r="H11" s="134"/>
      <c r="I11" s="134"/>
      <c r="J11" s="134"/>
      <c r="K11" s="134"/>
      <c r="L11" s="134"/>
      <c r="M11" s="134"/>
      <c r="N11" s="134"/>
      <c r="O11" s="134"/>
      <c r="P11" s="134"/>
      <c r="Q11" s="134"/>
      <c r="R11" s="134"/>
      <c r="S11" s="134"/>
      <c r="T11" s="134"/>
      <c r="U11" s="134"/>
      <c r="V11" s="134"/>
      <c r="W11" s="134"/>
      <c r="X11" s="134"/>
      <c r="Y11" s="134"/>
      <c r="Z11" s="134"/>
      <c r="AA11" s="134"/>
      <c r="AB11" s="134"/>
      <c r="AC11" s="134"/>
      <c r="AD11" s="134"/>
      <c r="AE11" s="134"/>
      <c r="AF11" s="134"/>
      <c r="AG11" s="134"/>
      <c r="AH11" s="134"/>
      <c r="AI11" s="134"/>
      <c r="AJ11" s="134"/>
      <c r="AK11" s="134"/>
      <c r="AL11" s="134"/>
      <c r="AM11" s="134"/>
      <c r="AN11" s="134"/>
      <c r="AO11" s="134"/>
      <c r="AP11" s="134"/>
      <c r="AQ11" s="134"/>
      <c r="AR11" s="134"/>
      <c r="AS11" s="134"/>
      <c r="AT11" s="134"/>
      <c r="AU11" s="134"/>
      <c r="AV11" s="134"/>
      <c r="AW11" s="134"/>
      <c r="AX11" s="134"/>
      <c r="AY11" s="134"/>
      <c r="AZ11" s="134"/>
      <c r="BA11" s="134"/>
      <c r="BB11" s="134"/>
      <c r="BC11" s="134"/>
      <c r="BD11" s="134"/>
      <c r="BE11" s="134"/>
      <c r="BF11" s="134"/>
      <c r="BG11" s="134"/>
      <c r="BH11" s="134"/>
      <c r="BI11" s="134"/>
      <c r="BJ11" s="134"/>
      <c r="BK11" s="134"/>
      <c r="BL11" s="134"/>
      <c r="BM11" s="134"/>
      <c r="BN11" s="134"/>
      <c r="BO11" s="134"/>
    </row>
    <row r="12" spans="1:67" x14ac:dyDescent="0.15">
      <c r="A12" s="134"/>
      <c r="B12" s="134"/>
      <c r="C12" s="134"/>
      <c r="D12" s="134"/>
      <c r="E12" s="134"/>
      <c r="F12" s="134"/>
      <c r="G12" s="134"/>
      <c r="H12" s="134"/>
      <c r="I12" s="134"/>
      <c r="J12" s="134"/>
      <c r="K12" s="134"/>
      <c r="L12" s="134"/>
      <c r="M12" s="134"/>
      <c r="N12" s="134"/>
      <c r="O12" s="134"/>
      <c r="P12" s="134"/>
      <c r="Q12" s="134"/>
      <c r="R12" s="134"/>
      <c r="S12" s="134"/>
      <c r="T12" s="134"/>
      <c r="U12" s="134"/>
      <c r="V12" s="134"/>
      <c r="W12" s="134"/>
      <c r="X12" s="134"/>
      <c r="Y12" s="134"/>
      <c r="Z12" s="134"/>
      <c r="AA12" s="134"/>
      <c r="AB12" s="134"/>
      <c r="AC12" s="134"/>
      <c r="AD12" s="134"/>
      <c r="AE12" s="134"/>
      <c r="AF12" s="134"/>
      <c r="AG12" s="134"/>
      <c r="AH12" s="134"/>
      <c r="AI12" s="134"/>
      <c r="AJ12" s="134"/>
      <c r="AK12" s="134"/>
      <c r="AL12" s="134"/>
      <c r="AM12" s="134"/>
      <c r="AN12" s="134"/>
      <c r="AO12" s="134"/>
      <c r="AP12" s="134"/>
      <c r="AQ12" s="134"/>
      <c r="AR12" s="134"/>
      <c r="AS12" s="134"/>
      <c r="AT12" s="134"/>
      <c r="AU12" s="134"/>
      <c r="AV12" s="134"/>
      <c r="AW12" s="134"/>
      <c r="AX12" s="134"/>
      <c r="AY12" s="134"/>
      <c r="AZ12" s="134"/>
      <c r="BA12" s="134"/>
      <c r="BB12" s="134"/>
      <c r="BC12" s="134"/>
      <c r="BD12" s="134"/>
      <c r="BE12" s="134"/>
      <c r="BF12" s="134"/>
      <c r="BG12" s="134"/>
      <c r="BH12" s="134"/>
      <c r="BI12" s="134"/>
      <c r="BJ12" s="134"/>
      <c r="BK12" s="134"/>
      <c r="BL12" s="134"/>
      <c r="BM12" s="134"/>
      <c r="BN12" s="134"/>
      <c r="BO12" s="134"/>
    </row>
    <row r="13" spans="1:67" x14ac:dyDescent="0.15">
      <c r="A13" s="134"/>
      <c r="B13" s="134"/>
      <c r="C13" s="134"/>
      <c r="D13" s="134"/>
      <c r="E13" s="134"/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  <c r="AA13" s="134"/>
      <c r="AB13" s="134"/>
      <c r="AC13" s="134"/>
      <c r="AD13" s="134"/>
      <c r="AE13" s="134"/>
      <c r="AF13" s="134"/>
      <c r="AG13" s="134"/>
      <c r="AH13" s="134"/>
      <c r="AI13" s="134"/>
      <c r="AJ13" s="134"/>
      <c r="AK13" s="134"/>
      <c r="AL13" s="134"/>
      <c r="AM13" s="134"/>
      <c r="AN13" s="134"/>
      <c r="AO13" s="134"/>
      <c r="AP13" s="134"/>
      <c r="AQ13" s="134"/>
      <c r="AR13" s="134"/>
      <c r="AS13" s="134"/>
      <c r="AT13" s="134"/>
      <c r="AU13" s="134"/>
      <c r="AV13" s="134"/>
      <c r="AW13" s="134"/>
      <c r="AX13" s="134"/>
      <c r="AY13" s="134"/>
      <c r="AZ13" s="134"/>
      <c r="BA13" s="134"/>
      <c r="BB13" s="134"/>
      <c r="BC13" s="134"/>
      <c r="BD13" s="134"/>
      <c r="BE13" s="134"/>
      <c r="BF13" s="134"/>
      <c r="BG13" s="134"/>
      <c r="BH13" s="134"/>
      <c r="BI13" s="134"/>
      <c r="BJ13" s="134"/>
      <c r="BK13" s="134"/>
      <c r="BL13" s="134"/>
      <c r="BM13" s="134"/>
      <c r="BN13" s="134"/>
      <c r="BO13" s="134"/>
    </row>
    <row r="14" spans="1:67" x14ac:dyDescent="0.15">
      <c r="A14" s="134"/>
      <c r="B14" s="134"/>
      <c r="C14" s="134"/>
      <c r="D14" s="134"/>
      <c r="E14" s="134"/>
      <c r="F14" s="134"/>
      <c r="G14" s="134"/>
      <c r="H14" s="134"/>
      <c r="I14" s="134"/>
      <c r="J14" s="134"/>
      <c r="K14" s="134"/>
      <c r="L14" s="134"/>
      <c r="M14" s="134"/>
      <c r="N14" s="134"/>
      <c r="O14" s="134"/>
      <c r="P14" s="134"/>
      <c r="Q14" s="134"/>
      <c r="R14" s="134"/>
      <c r="S14" s="134"/>
      <c r="T14" s="134"/>
      <c r="U14" s="134"/>
      <c r="V14" s="134"/>
      <c r="W14" s="134"/>
      <c r="X14" s="134"/>
      <c r="Y14" s="134"/>
      <c r="Z14" s="165"/>
      <c r="AA14" s="165"/>
      <c r="AB14" s="134"/>
      <c r="AC14" s="134"/>
      <c r="AD14" s="134"/>
      <c r="AE14" s="134"/>
      <c r="AF14" s="134"/>
      <c r="AG14" s="134"/>
      <c r="AH14" s="134"/>
      <c r="AI14" s="134"/>
      <c r="AJ14" s="134"/>
      <c r="AK14" s="134"/>
      <c r="AL14" s="134"/>
      <c r="AM14" s="134"/>
      <c r="AN14" s="134"/>
      <c r="AO14" s="134"/>
      <c r="AP14" s="134"/>
      <c r="AQ14" s="134"/>
      <c r="AR14" s="134"/>
      <c r="AS14" s="134"/>
      <c r="AT14" s="134"/>
      <c r="AU14" s="134"/>
      <c r="AV14" s="134"/>
      <c r="AW14" s="134"/>
      <c r="AX14" s="134"/>
      <c r="AY14" s="134"/>
      <c r="AZ14" s="134"/>
      <c r="BA14" s="134"/>
      <c r="BB14" s="134"/>
      <c r="BC14" s="134"/>
      <c r="BD14" s="134"/>
      <c r="BE14" s="134"/>
      <c r="BF14" s="134"/>
      <c r="BG14" s="134"/>
      <c r="BH14" s="134"/>
      <c r="BI14" s="134"/>
      <c r="BJ14" s="134"/>
      <c r="BK14" s="134"/>
      <c r="BL14" s="134"/>
      <c r="BM14" s="134"/>
      <c r="BN14" s="134"/>
      <c r="BO14" s="134"/>
    </row>
    <row r="15" spans="1:67" x14ac:dyDescent="0.15">
      <c r="A15" s="134"/>
      <c r="B15" s="134"/>
      <c r="C15" s="134"/>
      <c r="D15" s="134"/>
      <c r="E15" s="134"/>
      <c r="F15" s="134"/>
      <c r="G15" s="134"/>
      <c r="H15" s="134"/>
      <c r="I15" s="134"/>
      <c r="J15" s="134"/>
      <c r="K15" s="134"/>
      <c r="L15" s="134"/>
      <c r="M15" s="134"/>
      <c r="N15" s="134"/>
      <c r="O15" s="134"/>
      <c r="P15" s="134"/>
      <c r="Q15" s="134"/>
      <c r="R15" s="134"/>
      <c r="S15" s="134"/>
      <c r="T15" s="134"/>
      <c r="U15" s="134"/>
      <c r="V15" s="134"/>
      <c r="W15" s="134"/>
      <c r="X15" s="134"/>
      <c r="Y15" s="134"/>
      <c r="Z15" s="165"/>
      <c r="AA15" s="165"/>
      <c r="AB15" s="134"/>
      <c r="AC15" s="134"/>
      <c r="AD15" s="134"/>
      <c r="AE15" s="134"/>
      <c r="AF15" s="134"/>
      <c r="AG15" s="134"/>
      <c r="AH15" s="134"/>
      <c r="AI15" s="134"/>
      <c r="AJ15" s="134"/>
      <c r="AK15" s="134"/>
      <c r="AL15" s="134"/>
      <c r="AM15" s="134"/>
      <c r="AN15" s="134"/>
      <c r="AO15" s="134"/>
      <c r="AP15" s="134"/>
      <c r="AQ15" s="134"/>
      <c r="AR15" s="134"/>
      <c r="AS15" s="134"/>
      <c r="AT15" s="134"/>
      <c r="AU15" s="134"/>
      <c r="AV15" s="134"/>
      <c r="AW15" s="134"/>
      <c r="AX15" s="134"/>
      <c r="AY15" s="134"/>
      <c r="AZ15" s="134"/>
      <c r="BA15" s="134"/>
      <c r="BB15" s="134"/>
      <c r="BC15" s="134"/>
      <c r="BD15" s="134"/>
      <c r="BE15" s="134"/>
      <c r="BF15" s="134"/>
      <c r="BG15" s="134"/>
      <c r="BH15" s="134"/>
      <c r="BI15" s="134"/>
      <c r="BJ15" s="134"/>
      <c r="BK15" s="134"/>
      <c r="BL15" s="134"/>
      <c r="BM15" s="134"/>
      <c r="BN15" s="134"/>
      <c r="BO15" s="134"/>
    </row>
    <row r="16" spans="1:67" x14ac:dyDescent="0.15">
      <c r="A16" s="134"/>
      <c r="B16" s="134"/>
      <c r="C16" s="134"/>
      <c r="D16" s="134"/>
      <c r="E16" s="134"/>
      <c r="F16" s="134"/>
      <c r="G16" s="134"/>
      <c r="H16" s="134"/>
      <c r="I16" s="134"/>
      <c r="J16" s="134"/>
      <c r="K16" s="134"/>
      <c r="L16" s="134"/>
      <c r="M16" s="134"/>
      <c r="N16" s="134"/>
      <c r="O16" s="134"/>
      <c r="P16" s="134"/>
      <c r="Q16" s="134"/>
      <c r="R16" s="134"/>
      <c r="S16" s="134"/>
      <c r="T16" s="134"/>
      <c r="U16" s="134"/>
      <c r="V16" s="134"/>
      <c r="W16" s="134"/>
      <c r="X16" s="134"/>
      <c r="Y16" s="134"/>
      <c r="Z16" s="165"/>
      <c r="AA16" s="165"/>
      <c r="AB16" s="134"/>
      <c r="AC16" s="134"/>
      <c r="AD16" s="134"/>
      <c r="AE16" s="134"/>
      <c r="AF16" s="134"/>
      <c r="AG16" s="134"/>
      <c r="AH16" s="134"/>
      <c r="AI16" s="134"/>
      <c r="AJ16" s="134"/>
      <c r="AK16" s="134"/>
      <c r="AL16" s="134"/>
      <c r="AM16" s="134"/>
      <c r="AN16" s="134"/>
      <c r="AO16" s="134"/>
      <c r="AP16" s="134"/>
      <c r="AQ16" s="134"/>
      <c r="AR16" s="134"/>
      <c r="AS16" s="134"/>
      <c r="AT16" s="134"/>
      <c r="AU16" s="134"/>
      <c r="AV16" s="134"/>
      <c r="AW16" s="134"/>
      <c r="AX16" s="134"/>
      <c r="AY16" s="134"/>
      <c r="AZ16" s="134"/>
      <c r="BA16" s="134"/>
      <c r="BB16" s="134"/>
      <c r="BC16" s="134"/>
      <c r="BD16" s="134"/>
      <c r="BE16" s="134"/>
      <c r="BF16" s="134"/>
      <c r="BG16" s="134"/>
      <c r="BH16" s="134"/>
      <c r="BI16" s="134"/>
      <c r="BJ16" s="134"/>
      <c r="BK16" s="134"/>
      <c r="BL16" s="134"/>
      <c r="BM16" s="134"/>
      <c r="BN16" s="134"/>
      <c r="BO16" s="134"/>
    </row>
    <row r="17" spans="1:67" x14ac:dyDescent="0.15">
      <c r="A17" s="134"/>
      <c r="B17" s="134"/>
      <c r="C17" s="134"/>
      <c r="D17" s="134"/>
      <c r="E17" s="134"/>
      <c r="F17" s="134"/>
      <c r="G17" s="134"/>
      <c r="H17" s="134"/>
      <c r="I17" s="134"/>
      <c r="J17" s="134"/>
      <c r="K17" s="134"/>
      <c r="L17" s="134"/>
      <c r="M17" s="134"/>
      <c r="N17" s="134"/>
      <c r="O17" s="134"/>
      <c r="P17" s="134"/>
      <c r="Q17" s="134"/>
      <c r="R17" s="134"/>
      <c r="S17" s="134"/>
      <c r="T17" s="134"/>
      <c r="U17" s="134"/>
      <c r="V17" s="134"/>
      <c r="W17" s="134"/>
      <c r="X17" s="134"/>
      <c r="Y17" s="134"/>
      <c r="Z17" s="165"/>
      <c r="AA17" s="165"/>
      <c r="AB17" s="134"/>
      <c r="AC17" s="134"/>
      <c r="AD17" s="134"/>
      <c r="AE17" s="134"/>
      <c r="AF17" s="134"/>
      <c r="AG17" s="134"/>
      <c r="AH17" s="134"/>
      <c r="AI17" s="134"/>
      <c r="AJ17" s="134"/>
      <c r="AK17" s="134"/>
      <c r="AL17" s="134"/>
      <c r="AM17" s="134"/>
      <c r="AN17" s="134"/>
      <c r="AO17" s="134"/>
      <c r="AP17" s="134"/>
      <c r="AQ17" s="134"/>
      <c r="AR17" s="134"/>
      <c r="AS17" s="134"/>
      <c r="AT17" s="134"/>
      <c r="AU17" s="134"/>
      <c r="AV17" s="134"/>
      <c r="AW17" s="134"/>
      <c r="AX17" s="134"/>
      <c r="AY17" s="134"/>
      <c r="AZ17" s="134"/>
      <c r="BA17" s="134"/>
      <c r="BB17" s="134"/>
      <c r="BC17" s="134"/>
      <c r="BD17" s="134"/>
      <c r="BE17" s="134"/>
      <c r="BF17" s="134"/>
      <c r="BG17" s="134"/>
      <c r="BH17" s="134"/>
      <c r="BI17" s="134"/>
      <c r="BJ17" s="134"/>
      <c r="BK17" s="134"/>
      <c r="BL17" s="134"/>
      <c r="BM17" s="134"/>
      <c r="BN17" s="134"/>
      <c r="BO17" s="134"/>
    </row>
    <row r="18" spans="1:67" x14ac:dyDescent="0.15">
      <c r="A18" s="134"/>
      <c r="B18" s="134"/>
      <c r="C18" s="134"/>
      <c r="D18" s="134"/>
      <c r="E18" s="134"/>
      <c r="F18" s="134"/>
      <c r="G18" s="134"/>
      <c r="H18" s="134"/>
      <c r="I18" s="134"/>
      <c r="J18" s="134"/>
      <c r="K18" s="134"/>
      <c r="L18" s="134"/>
      <c r="M18" s="134"/>
      <c r="N18" s="134"/>
      <c r="O18" s="134"/>
      <c r="P18" s="134"/>
      <c r="Q18" s="134"/>
      <c r="R18" s="134"/>
      <c r="S18" s="134"/>
      <c r="T18" s="134"/>
      <c r="U18" s="134"/>
      <c r="V18" s="134"/>
      <c r="W18" s="134"/>
      <c r="X18" s="134"/>
      <c r="Y18" s="134"/>
      <c r="Z18" s="165"/>
      <c r="AA18" s="165"/>
      <c r="AB18" s="134"/>
      <c r="AC18" s="134"/>
      <c r="AD18" s="134"/>
      <c r="AE18" s="134"/>
      <c r="AF18" s="134"/>
      <c r="AG18" s="134"/>
      <c r="AH18" s="134"/>
      <c r="AI18" s="134"/>
      <c r="AJ18" s="134"/>
      <c r="AK18" s="134"/>
      <c r="AL18" s="134"/>
      <c r="AM18" s="134"/>
      <c r="AN18" s="134"/>
      <c r="AO18" s="134"/>
      <c r="AP18" s="134"/>
      <c r="AQ18" s="134"/>
      <c r="AR18" s="134"/>
      <c r="AS18" s="134"/>
      <c r="AT18" s="134"/>
      <c r="AU18" s="134"/>
      <c r="AV18" s="134"/>
      <c r="AW18" s="134"/>
      <c r="AX18" s="134"/>
      <c r="AY18" s="134"/>
      <c r="AZ18" s="134"/>
      <c r="BA18" s="134"/>
      <c r="BB18" s="134"/>
      <c r="BC18" s="134"/>
      <c r="BD18" s="134"/>
      <c r="BE18" s="134"/>
      <c r="BF18" s="134"/>
      <c r="BG18" s="134"/>
      <c r="BH18" s="134"/>
      <c r="BI18" s="134"/>
      <c r="BJ18" s="134"/>
      <c r="BK18" s="134"/>
      <c r="BL18" s="134"/>
      <c r="BM18" s="134"/>
      <c r="BN18" s="134"/>
      <c r="BO18" s="134"/>
    </row>
    <row r="19" spans="1:67" x14ac:dyDescent="0.15">
      <c r="A19" s="134"/>
      <c r="B19" s="134"/>
      <c r="C19" s="134"/>
      <c r="D19" s="134"/>
      <c r="E19" s="134"/>
      <c r="F19" s="134"/>
      <c r="G19" s="134"/>
      <c r="H19" s="134"/>
      <c r="I19" s="134"/>
      <c r="J19" s="134"/>
      <c r="K19" s="134"/>
      <c r="L19" s="134"/>
      <c r="M19" s="134"/>
      <c r="N19" s="134"/>
      <c r="O19" s="134"/>
      <c r="P19" s="134"/>
      <c r="Q19" s="134"/>
      <c r="R19" s="134"/>
      <c r="S19" s="134"/>
      <c r="T19" s="134"/>
      <c r="U19" s="134"/>
      <c r="V19" s="134"/>
      <c r="W19" s="134"/>
      <c r="X19" s="134"/>
      <c r="Y19" s="134"/>
      <c r="Z19" s="165"/>
      <c r="AA19" s="165"/>
      <c r="AB19" s="134"/>
      <c r="AC19" s="134"/>
      <c r="AD19" s="134"/>
      <c r="AE19" s="134"/>
      <c r="AF19" s="134"/>
      <c r="AG19" s="134"/>
      <c r="AH19" s="134"/>
      <c r="AI19" s="134"/>
      <c r="AJ19" s="134"/>
      <c r="AK19" s="134"/>
      <c r="AL19" s="134"/>
      <c r="AM19" s="134"/>
      <c r="AN19" s="134"/>
      <c r="AO19" s="134"/>
      <c r="AP19" s="134"/>
      <c r="AQ19" s="134"/>
      <c r="AR19" s="134"/>
      <c r="AS19" s="134"/>
      <c r="AT19" s="134"/>
      <c r="AU19" s="134"/>
      <c r="AV19" s="134"/>
      <c r="AW19" s="134"/>
      <c r="AX19" s="134"/>
      <c r="AY19" s="134"/>
      <c r="AZ19" s="134"/>
      <c r="BA19" s="134"/>
      <c r="BB19" s="134"/>
      <c r="BC19" s="134"/>
      <c r="BD19" s="134"/>
      <c r="BE19" s="134"/>
      <c r="BF19" s="134"/>
      <c r="BG19" s="134"/>
      <c r="BH19" s="134"/>
      <c r="BI19" s="134"/>
      <c r="BJ19" s="134"/>
      <c r="BK19" s="134"/>
      <c r="BL19" s="134"/>
      <c r="BM19" s="134"/>
      <c r="BN19" s="134"/>
      <c r="BO19" s="134"/>
    </row>
    <row r="20" spans="1:67" x14ac:dyDescent="0.15">
      <c r="A20" s="134"/>
      <c r="B20" s="134"/>
      <c r="C20" s="134"/>
      <c r="D20" s="134"/>
      <c r="E20" s="134"/>
      <c r="F20" s="134"/>
      <c r="G20" s="134"/>
      <c r="H20" s="134"/>
      <c r="I20" s="134"/>
      <c r="J20" s="134"/>
      <c r="K20" s="134"/>
      <c r="L20" s="134"/>
      <c r="M20" s="134"/>
      <c r="N20" s="134"/>
      <c r="O20" s="134"/>
      <c r="P20" s="134"/>
      <c r="Q20" s="134"/>
      <c r="R20" s="134"/>
      <c r="S20" s="134"/>
      <c r="T20" s="134"/>
      <c r="U20" s="134"/>
      <c r="V20" s="134"/>
      <c r="W20" s="134"/>
      <c r="X20" s="134"/>
      <c r="Y20" s="134"/>
      <c r="Z20" s="165"/>
      <c r="AA20" s="165"/>
      <c r="AB20" s="134"/>
      <c r="AC20" s="134"/>
      <c r="AD20" s="134"/>
      <c r="AE20" s="134"/>
      <c r="AF20" s="134"/>
      <c r="AG20" s="134"/>
      <c r="AH20" s="134"/>
      <c r="AI20" s="134"/>
      <c r="AJ20" s="134"/>
      <c r="AK20" s="134"/>
      <c r="AL20" s="134"/>
      <c r="AM20" s="134"/>
      <c r="AN20" s="134"/>
      <c r="AO20" s="134"/>
      <c r="AP20" s="134"/>
      <c r="AQ20" s="134"/>
      <c r="AR20" s="134"/>
      <c r="AS20" s="134"/>
      <c r="AT20" s="134"/>
      <c r="AU20" s="134"/>
      <c r="AV20" s="134"/>
      <c r="AW20" s="134"/>
      <c r="AX20" s="134"/>
      <c r="AY20" s="134"/>
      <c r="AZ20" s="134"/>
      <c r="BA20" s="134"/>
      <c r="BB20" s="134"/>
      <c r="BC20" s="134"/>
      <c r="BD20" s="134"/>
      <c r="BE20" s="134"/>
      <c r="BF20" s="134"/>
      <c r="BG20" s="134"/>
      <c r="BH20" s="134"/>
      <c r="BI20" s="134"/>
      <c r="BJ20" s="134"/>
      <c r="BK20" s="134"/>
      <c r="BL20" s="134"/>
      <c r="BM20" s="134"/>
      <c r="BN20" s="134"/>
      <c r="BO20" s="134"/>
    </row>
    <row r="21" spans="1:67" x14ac:dyDescent="0.15">
      <c r="A21" s="134"/>
      <c r="B21" s="134"/>
      <c r="C21" s="134"/>
      <c r="D21" s="134"/>
      <c r="E21" s="134"/>
      <c r="F21" s="134"/>
      <c r="G21" s="134"/>
      <c r="H21" s="134"/>
      <c r="I21" s="134"/>
      <c r="J21" s="134"/>
      <c r="K21" s="134"/>
      <c r="L21" s="134"/>
      <c r="M21" s="134"/>
      <c r="N21" s="134"/>
      <c r="O21" s="134"/>
      <c r="P21" s="134"/>
      <c r="Q21" s="134"/>
      <c r="R21" s="134"/>
      <c r="S21" s="134"/>
      <c r="T21" s="134"/>
      <c r="U21" s="134"/>
      <c r="V21" s="134"/>
      <c r="W21" s="134"/>
      <c r="X21" s="134"/>
      <c r="Y21" s="134"/>
      <c r="Z21" s="165"/>
      <c r="AA21" s="165"/>
      <c r="AB21" s="134"/>
      <c r="AC21" s="134"/>
      <c r="AD21" s="134"/>
      <c r="AE21" s="134"/>
      <c r="AF21" s="134"/>
      <c r="AG21" s="134"/>
      <c r="AH21" s="134"/>
      <c r="AI21" s="134"/>
      <c r="AJ21" s="134"/>
      <c r="AK21" s="134"/>
      <c r="AL21" s="134"/>
      <c r="AM21" s="134"/>
      <c r="AN21" s="134"/>
      <c r="AO21" s="134"/>
      <c r="AP21" s="134"/>
      <c r="AQ21" s="134"/>
      <c r="AR21" s="134"/>
      <c r="AS21" s="134"/>
      <c r="AT21" s="134"/>
      <c r="AU21" s="134"/>
      <c r="AV21" s="134"/>
      <c r="AW21" s="134"/>
      <c r="AX21" s="134"/>
      <c r="AY21" s="134"/>
      <c r="AZ21" s="134"/>
      <c r="BA21" s="134"/>
      <c r="BB21" s="134"/>
      <c r="BC21" s="134"/>
      <c r="BD21" s="134"/>
      <c r="BE21" s="134"/>
      <c r="BF21" s="134"/>
      <c r="BG21" s="134"/>
      <c r="BH21" s="134"/>
      <c r="BI21" s="134"/>
      <c r="BJ21" s="134"/>
      <c r="BK21" s="134"/>
      <c r="BL21" s="134"/>
      <c r="BM21" s="134"/>
      <c r="BN21" s="134"/>
      <c r="BO21" s="134"/>
    </row>
    <row r="22" spans="1:67" x14ac:dyDescent="0.15">
      <c r="A22" s="134"/>
      <c r="B22" s="134"/>
      <c r="C22" s="134"/>
      <c r="D22" s="134"/>
      <c r="E22" s="134"/>
      <c r="F22" s="134"/>
      <c r="G22" s="134"/>
      <c r="H22" s="134"/>
      <c r="I22" s="134"/>
      <c r="J22" s="134"/>
      <c r="K22" s="134"/>
      <c r="L22" s="134"/>
      <c r="M22" s="134"/>
      <c r="N22" s="134"/>
      <c r="O22" s="134"/>
      <c r="P22" s="134"/>
      <c r="Q22" s="134"/>
      <c r="R22" s="134"/>
      <c r="S22" s="134"/>
      <c r="T22" s="134"/>
      <c r="U22" s="134"/>
      <c r="V22" s="134"/>
      <c r="W22" s="134"/>
      <c r="X22" s="134"/>
      <c r="Y22" s="134"/>
      <c r="Z22" s="165"/>
      <c r="AA22" s="165"/>
      <c r="AB22" s="134"/>
      <c r="AC22" s="134"/>
      <c r="AD22" s="134"/>
      <c r="AE22" s="134"/>
      <c r="AF22" s="134"/>
      <c r="AG22" s="134"/>
      <c r="AH22" s="134"/>
      <c r="AI22" s="134"/>
      <c r="AJ22" s="134"/>
      <c r="AK22" s="134"/>
      <c r="AL22" s="134"/>
      <c r="AM22" s="134"/>
      <c r="AN22" s="134"/>
      <c r="AO22" s="134"/>
      <c r="AP22" s="134"/>
      <c r="AQ22" s="134"/>
      <c r="AR22" s="134"/>
      <c r="AS22" s="134"/>
      <c r="AT22" s="134"/>
      <c r="AU22" s="134"/>
      <c r="AV22" s="134"/>
      <c r="AW22" s="134"/>
      <c r="AX22" s="134"/>
      <c r="AY22" s="134"/>
      <c r="AZ22" s="134"/>
      <c r="BA22" s="134"/>
      <c r="BB22" s="134"/>
      <c r="BC22" s="134"/>
      <c r="BD22" s="134"/>
      <c r="BE22" s="134"/>
      <c r="BF22" s="134"/>
      <c r="BG22" s="134"/>
      <c r="BH22" s="134"/>
      <c r="BI22" s="134"/>
      <c r="BJ22" s="134"/>
      <c r="BK22" s="134"/>
      <c r="BL22" s="134"/>
      <c r="BM22" s="134"/>
      <c r="BN22" s="134"/>
      <c r="BO22" s="134"/>
    </row>
    <row r="23" spans="1:67" x14ac:dyDescent="0.15">
      <c r="A23" s="134"/>
      <c r="B23" s="134"/>
      <c r="C23" s="134"/>
      <c r="D23" s="134"/>
      <c r="E23" s="134"/>
      <c r="F23" s="134"/>
      <c r="G23" s="134"/>
      <c r="H23" s="134"/>
      <c r="I23" s="134"/>
      <c r="J23" s="134"/>
      <c r="K23" s="134"/>
      <c r="L23" s="134"/>
      <c r="M23" s="134"/>
      <c r="N23" s="134"/>
      <c r="O23" s="134"/>
      <c r="P23" s="134"/>
      <c r="Q23" s="134"/>
      <c r="R23" s="134"/>
      <c r="S23" s="134"/>
      <c r="T23" s="134"/>
      <c r="U23" s="134"/>
      <c r="V23" s="134"/>
      <c r="W23" s="134"/>
      <c r="X23" s="134"/>
      <c r="Y23" s="134"/>
      <c r="Z23" s="165"/>
      <c r="AA23" s="165"/>
      <c r="AB23" s="134"/>
      <c r="AC23" s="134"/>
      <c r="AD23" s="134"/>
      <c r="AE23" s="134"/>
      <c r="AF23" s="134"/>
      <c r="AG23" s="134"/>
      <c r="AH23" s="134"/>
      <c r="AI23" s="134"/>
      <c r="AJ23" s="134"/>
      <c r="AK23" s="134"/>
      <c r="AL23" s="134"/>
      <c r="AM23" s="134"/>
      <c r="AN23" s="134"/>
      <c r="AO23" s="134"/>
      <c r="AP23" s="134"/>
      <c r="AQ23" s="134"/>
      <c r="AR23" s="134"/>
      <c r="AS23" s="134"/>
      <c r="AT23" s="134"/>
      <c r="AU23" s="134"/>
      <c r="AV23" s="134"/>
      <c r="AW23" s="134"/>
      <c r="AX23" s="134"/>
      <c r="AY23" s="134"/>
      <c r="AZ23" s="134"/>
      <c r="BA23" s="134"/>
      <c r="BB23" s="134"/>
      <c r="BC23" s="134"/>
      <c r="BD23" s="134"/>
      <c r="BE23" s="134"/>
      <c r="BF23" s="134"/>
      <c r="BG23" s="134"/>
      <c r="BH23" s="134"/>
      <c r="BI23" s="134"/>
      <c r="BJ23" s="134"/>
      <c r="BK23" s="134"/>
      <c r="BL23" s="134"/>
      <c r="BM23" s="134"/>
      <c r="BN23" s="134"/>
      <c r="BO23" s="134"/>
    </row>
    <row r="24" spans="1:67" x14ac:dyDescent="0.15">
      <c r="A24" s="134"/>
      <c r="B24" s="134"/>
      <c r="C24" s="134"/>
      <c r="D24" s="134"/>
      <c r="E24" s="134"/>
      <c r="F24" s="134"/>
      <c r="G24" s="134"/>
      <c r="H24" s="134"/>
      <c r="I24" s="134"/>
      <c r="J24" s="134"/>
      <c r="K24" s="134"/>
      <c r="L24" s="134"/>
      <c r="M24" s="134"/>
      <c r="N24" s="134"/>
      <c r="O24" s="134"/>
      <c r="P24" s="134"/>
      <c r="Q24" s="134"/>
      <c r="R24" s="134"/>
      <c r="S24" s="134"/>
      <c r="T24" s="134"/>
      <c r="U24" s="134"/>
      <c r="V24" s="134"/>
      <c r="W24" s="134"/>
      <c r="X24" s="134"/>
      <c r="Y24" s="134"/>
      <c r="Z24" s="165"/>
      <c r="AA24" s="165"/>
      <c r="AB24" s="134"/>
      <c r="AC24" s="134"/>
      <c r="AD24" s="134"/>
      <c r="AE24" s="134"/>
      <c r="AF24" s="134"/>
      <c r="AG24" s="134"/>
      <c r="AH24" s="134"/>
      <c r="AI24" s="134"/>
      <c r="AJ24" s="134"/>
      <c r="AK24" s="134"/>
      <c r="AL24" s="134"/>
      <c r="AM24" s="134"/>
      <c r="AN24" s="134"/>
      <c r="AO24" s="134"/>
      <c r="AP24" s="134"/>
      <c r="AQ24" s="134"/>
      <c r="AR24" s="134"/>
      <c r="AS24" s="134"/>
      <c r="AT24" s="134"/>
      <c r="AU24" s="134"/>
      <c r="AV24" s="134"/>
      <c r="AW24" s="134"/>
      <c r="AX24" s="134"/>
      <c r="AY24" s="134"/>
      <c r="AZ24" s="134"/>
      <c r="BA24" s="134"/>
      <c r="BB24" s="134"/>
      <c r="BC24" s="134"/>
      <c r="BD24" s="134"/>
      <c r="BE24" s="134"/>
      <c r="BF24" s="134"/>
      <c r="BG24" s="134"/>
      <c r="BH24" s="134"/>
      <c r="BI24" s="134"/>
      <c r="BJ24" s="134"/>
      <c r="BK24" s="134"/>
      <c r="BL24" s="134"/>
      <c r="BM24" s="134"/>
      <c r="BN24" s="134"/>
      <c r="BO24" s="134"/>
    </row>
    <row r="25" spans="1:67" x14ac:dyDescent="0.15">
      <c r="A25" s="134"/>
      <c r="B25" s="134"/>
      <c r="C25" s="134"/>
      <c r="D25" s="134"/>
      <c r="E25" s="134"/>
      <c r="F25" s="134"/>
      <c r="G25" s="134"/>
      <c r="H25" s="134"/>
      <c r="I25" s="134"/>
      <c r="J25" s="134"/>
      <c r="K25" s="134"/>
      <c r="L25" s="134"/>
      <c r="M25" s="134"/>
      <c r="N25" s="134"/>
      <c r="O25" s="134"/>
      <c r="P25" s="134"/>
      <c r="Q25" s="134"/>
      <c r="R25" s="134"/>
      <c r="S25" s="134"/>
      <c r="T25" s="134"/>
      <c r="U25" s="134"/>
      <c r="V25" s="134"/>
      <c r="W25" s="134"/>
      <c r="X25" s="134"/>
      <c r="Y25" s="134"/>
      <c r="Z25" s="165"/>
      <c r="AA25" s="165"/>
      <c r="AB25" s="134"/>
      <c r="AC25" s="134"/>
      <c r="AD25" s="134"/>
      <c r="AE25" s="134"/>
      <c r="AF25" s="134"/>
      <c r="AG25" s="134"/>
      <c r="AH25" s="134"/>
      <c r="AI25" s="134"/>
      <c r="AJ25" s="134"/>
      <c r="AK25" s="134"/>
      <c r="AL25" s="134"/>
      <c r="AM25" s="134"/>
      <c r="AN25" s="134"/>
      <c r="AO25" s="134"/>
      <c r="AP25" s="134"/>
      <c r="AQ25" s="134"/>
      <c r="AR25" s="134"/>
      <c r="AS25" s="134"/>
      <c r="AT25" s="134"/>
      <c r="AU25" s="134"/>
      <c r="AV25" s="134"/>
      <c r="AW25" s="134"/>
      <c r="AX25" s="134"/>
      <c r="AY25" s="134"/>
      <c r="AZ25" s="134"/>
      <c r="BA25" s="134"/>
      <c r="BB25" s="134"/>
      <c r="BC25" s="134"/>
      <c r="BD25" s="134"/>
      <c r="BE25" s="134"/>
      <c r="BF25" s="134"/>
      <c r="BG25" s="134"/>
      <c r="BH25" s="134"/>
      <c r="BI25" s="134"/>
      <c r="BJ25" s="134"/>
      <c r="BK25" s="134"/>
      <c r="BL25" s="134"/>
      <c r="BM25" s="134"/>
      <c r="BN25" s="134"/>
      <c r="BO25" s="134"/>
    </row>
    <row r="26" spans="1:67" x14ac:dyDescent="0.15">
      <c r="A26" s="134"/>
      <c r="B26" s="134"/>
      <c r="C26" s="134"/>
      <c r="D26" s="134"/>
      <c r="E26" s="134"/>
      <c r="F26" s="134"/>
      <c r="G26" s="134"/>
      <c r="H26" s="134"/>
      <c r="I26" s="134"/>
      <c r="J26" s="134"/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34"/>
      <c r="W26" s="134"/>
      <c r="X26" s="134"/>
      <c r="Y26" s="134"/>
      <c r="Z26" s="165"/>
      <c r="AA26" s="165"/>
      <c r="AB26" s="134"/>
      <c r="AC26" s="134"/>
      <c r="AD26" s="134"/>
      <c r="AE26" s="134"/>
      <c r="AF26" s="134"/>
      <c r="AG26" s="134"/>
      <c r="AH26" s="134"/>
      <c r="AI26" s="134"/>
      <c r="AJ26" s="134"/>
      <c r="AK26" s="134"/>
      <c r="AL26" s="134"/>
      <c r="AM26" s="134"/>
      <c r="AN26" s="134"/>
      <c r="AO26" s="134"/>
      <c r="AP26" s="134"/>
      <c r="AQ26" s="134"/>
      <c r="AR26" s="134"/>
      <c r="AS26" s="134"/>
      <c r="AT26" s="134"/>
      <c r="AU26" s="134"/>
      <c r="AV26" s="134"/>
      <c r="AW26" s="134"/>
      <c r="AX26" s="134"/>
      <c r="AY26" s="134"/>
      <c r="AZ26" s="134"/>
      <c r="BA26" s="134"/>
      <c r="BB26" s="134"/>
      <c r="BC26" s="134"/>
      <c r="BD26" s="134"/>
      <c r="BE26" s="134"/>
      <c r="BF26" s="134"/>
      <c r="BG26" s="134"/>
      <c r="BH26" s="134"/>
      <c r="BI26" s="134"/>
      <c r="BJ26" s="134"/>
      <c r="BK26" s="134"/>
      <c r="BL26" s="134"/>
      <c r="BM26" s="134"/>
      <c r="BN26" s="134"/>
      <c r="BO26" s="134"/>
    </row>
    <row r="27" spans="1:67" x14ac:dyDescent="0.15">
      <c r="A27" s="134"/>
      <c r="B27" s="134"/>
      <c r="C27" s="134"/>
      <c r="D27" s="134"/>
      <c r="E27" s="134"/>
      <c r="F27" s="134"/>
      <c r="G27" s="134"/>
      <c r="H27" s="134"/>
      <c r="I27" s="134"/>
      <c r="J27" s="134"/>
      <c r="K27" s="134"/>
      <c r="L27" s="134"/>
      <c r="M27" s="134"/>
      <c r="N27" s="134"/>
      <c r="O27" s="134"/>
      <c r="P27" s="134"/>
      <c r="Q27" s="134"/>
      <c r="R27" s="134"/>
      <c r="S27" s="134"/>
      <c r="T27" s="134"/>
      <c r="U27" s="134"/>
      <c r="V27" s="134"/>
      <c r="W27" s="134"/>
      <c r="X27" s="134"/>
      <c r="Y27" s="134"/>
      <c r="Z27" s="165"/>
      <c r="AA27" s="165"/>
      <c r="AB27" s="134"/>
      <c r="AC27" s="134"/>
      <c r="AD27" s="134"/>
      <c r="AE27" s="134"/>
      <c r="AF27" s="134"/>
      <c r="AG27" s="134"/>
      <c r="AH27" s="134"/>
      <c r="AI27" s="134"/>
      <c r="AJ27" s="134"/>
      <c r="AK27" s="134"/>
      <c r="AL27" s="134"/>
      <c r="AM27" s="134"/>
      <c r="AN27" s="134"/>
      <c r="AO27" s="134"/>
      <c r="AP27" s="134"/>
      <c r="AQ27" s="134"/>
      <c r="AR27" s="134"/>
      <c r="AS27" s="134"/>
      <c r="AT27" s="134"/>
      <c r="AU27" s="134"/>
      <c r="AV27" s="134"/>
      <c r="AW27" s="134"/>
      <c r="AX27" s="134"/>
      <c r="AY27" s="134"/>
      <c r="AZ27" s="134"/>
      <c r="BA27" s="134"/>
      <c r="BB27" s="134"/>
      <c r="BC27" s="134"/>
      <c r="BD27" s="134"/>
      <c r="BE27" s="134"/>
      <c r="BF27" s="134"/>
      <c r="BG27" s="134"/>
      <c r="BH27" s="134"/>
      <c r="BI27" s="134"/>
      <c r="BJ27" s="134"/>
      <c r="BK27" s="134"/>
      <c r="BL27" s="134"/>
      <c r="BM27" s="134"/>
      <c r="BN27" s="134"/>
      <c r="BO27" s="134"/>
    </row>
    <row r="28" spans="1:67" x14ac:dyDescent="0.15">
      <c r="A28" s="134"/>
      <c r="B28" s="134"/>
      <c r="C28" s="134"/>
      <c r="D28" s="134"/>
      <c r="E28" s="134"/>
      <c r="F28" s="134"/>
      <c r="G28" s="134"/>
      <c r="H28" s="134"/>
      <c r="I28" s="134"/>
      <c r="J28" s="134"/>
      <c r="K28" s="134"/>
      <c r="L28" s="134"/>
      <c r="M28" s="134"/>
      <c r="N28" s="134"/>
      <c r="O28" s="134"/>
      <c r="P28" s="134"/>
      <c r="Q28" s="134"/>
      <c r="R28" s="134"/>
      <c r="S28" s="134"/>
      <c r="T28" s="134"/>
      <c r="U28" s="134"/>
      <c r="V28" s="134"/>
      <c r="W28" s="134"/>
      <c r="X28" s="134"/>
      <c r="Y28" s="134"/>
      <c r="Z28" s="165"/>
      <c r="AA28" s="165"/>
      <c r="AB28" s="134"/>
      <c r="AC28" s="134"/>
      <c r="AD28" s="134"/>
      <c r="AE28" s="134"/>
      <c r="AF28" s="134"/>
      <c r="AG28" s="134"/>
      <c r="AH28" s="134"/>
      <c r="AI28" s="134"/>
      <c r="AJ28" s="134"/>
      <c r="AK28" s="134"/>
      <c r="AL28" s="134"/>
      <c r="AM28" s="134"/>
      <c r="AN28" s="134"/>
      <c r="AO28" s="134"/>
      <c r="AP28" s="134"/>
      <c r="AQ28" s="134"/>
      <c r="AR28" s="134"/>
      <c r="AS28" s="134"/>
      <c r="AT28" s="134"/>
      <c r="AU28" s="134"/>
      <c r="AV28" s="134"/>
      <c r="AW28" s="134"/>
      <c r="AX28" s="134"/>
      <c r="AY28" s="134"/>
      <c r="AZ28" s="134"/>
      <c r="BA28" s="134"/>
      <c r="BB28" s="134"/>
      <c r="BC28" s="134"/>
      <c r="BD28" s="134"/>
      <c r="BE28" s="134"/>
      <c r="BF28" s="134"/>
      <c r="BG28" s="134"/>
      <c r="BH28" s="134"/>
      <c r="BI28" s="134"/>
      <c r="BJ28" s="134"/>
      <c r="BK28" s="134"/>
      <c r="BL28" s="134"/>
      <c r="BM28" s="134"/>
      <c r="BN28" s="134"/>
      <c r="BO28" s="134"/>
    </row>
    <row r="29" spans="1:67" x14ac:dyDescent="0.15">
      <c r="A29" s="134"/>
      <c r="B29" s="134"/>
      <c r="C29" s="134"/>
      <c r="D29" s="134"/>
      <c r="E29" s="134"/>
      <c r="F29" s="134"/>
      <c r="G29" s="134"/>
      <c r="H29" s="134"/>
      <c r="I29" s="134"/>
      <c r="J29" s="134"/>
      <c r="K29" s="134"/>
      <c r="L29" s="134"/>
      <c r="M29" s="134"/>
      <c r="N29" s="134"/>
      <c r="O29" s="134"/>
      <c r="P29" s="134"/>
      <c r="Q29" s="134"/>
      <c r="R29" s="134"/>
      <c r="S29" s="134"/>
      <c r="T29" s="134"/>
      <c r="U29" s="134"/>
      <c r="V29" s="134"/>
      <c r="W29" s="134"/>
      <c r="X29" s="134"/>
      <c r="Y29" s="134"/>
      <c r="Z29" s="165"/>
      <c r="AA29" s="165"/>
      <c r="AB29" s="134"/>
      <c r="AC29" s="134"/>
      <c r="AD29" s="134"/>
      <c r="AE29" s="134"/>
      <c r="AF29" s="134"/>
      <c r="AG29" s="134"/>
      <c r="AH29" s="134"/>
      <c r="AI29" s="134"/>
      <c r="AJ29" s="134"/>
      <c r="AK29" s="134"/>
      <c r="AL29" s="134"/>
      <c r="AM29" s="134"/>
      <c r="AN29" s="134"/>
      <c r="AO29" s="134"/>
      <c r="AP29" s="134"/>
      <c r="AQ29" s="134"/>
      <c r="AR29" s="134"/>
      <c r="AS29" s="134"/>
      <c r="AT29" s="134"/>
      <c r="AU29" s="134"/>
      <c r="AV29" s="134"/>
      <c r="AW29" s="134"/>
      <c r="AX29" s="134"/>
      <c r="AY29" s="134"/>
      <c r="AZ29" s="134"/>
      <c r="BA29" s="134"/>
      <c r="BB29" s="134"/>
      <c r="BC29" s="134"/>
      <c r="BD29" s="134"/>
      <c r="BE29" s="134"/>
      <c r="BF29" s="134"/>
      <c r="BG29" s="134"/>
      <c r="BH29" s="134"/>
      <c r="BI29" s="134"/>
      <c r="BJ29" s="134"/>
      <c r="BK29" s="134"/>
      <c r="BL29" s="134"/>
      <c r="BM29" s="134"/>
      <c r="BN29" s="134"/>
      <c r="BO29" s="134"/>
    </row>
    <row r="30" spans="1:67" x14ac:dyDescent="0.15">
      <c r="A30" s="134"/>
      <c r="B30" s="134"/>
      <c r="C30" s="134"/>
      <c r="D30" s="134"/>
      <c r="E30" s="134"/>
      <c r="F30" s="134"/>
      <c r="G30" s="134"/>
      <c r="H30" s="134"/>
      <c r="I30" s="134"/>
      <c r="J30" s="134"/>
      <c r="K30" s="134"/>
      <c r="L30" s="134"/>
      <c r="M30" s="134"/>
      <c r="N30" s="134"/>
      <c r="O30" s="134"/>
      <c r="P30" s="134"/>
      <c r="Q30" s="134"/>
      <c r="R30" s="134"/>
      <c r="S30" s="134"/>
      <c r="T30" s="134"/>
      <c r="U30" s="134"/>
      <c r="V30" s="134"/>
      <c r="W30" s="134"/>
      <c r="X30" s="134"/>
      <c r="Y30" s="134"/>
      <c r="Z30" s="165"/>
      <c r="AA30" s="165"/>
      <c r="AB30" s="134"/>
      <c r="AC30" s="134"/>
      <c r="AD30" s="134"/>
      <c r="AE30" s="134"/>
      <c r="AF30" s="134"/>
      <c r="AG30" s="134"/>
      <c r="AH30" s="134"/>
      <c r="AI30" s="134"/>
      <c r="AJ30" s="134"/>
      <c r="AK30" s="134"/>
      <c r="AL30" s="134"/>
      <c r="AM30" s="134"/>
      <c r="AN30" s="134"/>
      <c r="AO30" s="134"/>
      <c r="AP30" s="134"/>
      <c r="AQ30" s="134"/>
      <c r="AR30" s="134"/>
      <c r="AS30" s="134"/>
      <c r="AT30" s="134"/>
      <c r="AU30" s="134"/>
      <c r="AV30" s="134"/>
      <c r="AW30" s="134"/>
      <c r="AX30" s="134"/>
      <c r="AY30" s="134"/>
      <c r="AZ30" s="134"/>
      <c r="BA30" s="134"/>
      <c r="BB30" s="134"/>
      <c r="BC30" s="134"/>
      <c r="BD30" s="134"/>
      <c r="BE30" s="134"/>
      <c r="BF30" s="134"/>
      <c r="BG30" s="134"/>
      <c r="BH30" s="134"/>
      <c r="BI30" s="134"/>
      <c r="BJ30" s="134"/>
      <c r="BK30" s="134"/>
      <c r="BL30" s="134"/>
      <c r="BM30" s="134"/>
      <c r="BN30" s="134"/>
      <c r="BO30" s="134"/>
    </row>
    <row r="31" spans="1:67" x14ac:dyDescent="0.15">
      <c r="A31" s="134"/>
      <c r="B31" s="134"/>
      <c r="C31" s="134"/>
      <c r="D31" s="134"/>
      <c r="E31" s="134"/>
      <c r="F31" s="134"/>
      <c r="G31" s="134"/>
      <c r="H31" s="134"/>
      <c r="I31" s="134"/>
      <c r="J31" s="134"/>
      <c r="K31" s="134"/>
      <c r="L31" s="134"/>
      <c r="M31" s="134"/>
      <c r="N31" s="134"/>
      <c r="O31" s="134"/>
      <c r="P31" s="134"/>
      <c r="Q31" s="134"/>
      <c r="R31" s="134"/>
      <c r="S31" s="134"/>
      <c r="T31" s="134"/>
      <c r="U31" s="134"/>
      <c r="V31" s="134"/>
      <c r="W31" s="134"/>
      <c r="X31" s="134"/>
      <c r="Y31" s="134"/>
      <c r="Z31" s="165"/>
      <c r="AA31" s="165"/>
      <c r="AB31" s="134"/>
      <c r="AC31" s="134"/>
      <c r="AD31" s="134"/>
      <c r="AE31" s="134"/>
      <c r="AF31" s="134"/>
      <c r="AG31" s="134"/>
      <c r="AH31" s="134"/>
      <c r="AI31" s="134"/>
      <c r="AJ31" s="134"/>
      <c r="AK31" s="134"/>
      <c r="AL31" s="134"/>
      <c r="AM31" s="134"/>
      <c r="AN31" s="134"/>
      <c r="AO31" s="134"/>
      <c r="AP31" s="134"/>
      <c r="AQ31" s="134"/>
      <c r="AR31" s="134"/>
      <c r="AS31" s="134"/>
      <c r="AT31" s="134"/>
      <c r="AU31" s="134"/>
      <c r="AV31" s="134"/>
      <c r="AW31" s="134"/>
      <c r="AX31" s="134"/>
      <c r="AY31" s="134"/>
      <c r="AZ31" s="134"/>
      <c r="BA31" s="134"/>
      <c r="BB31" s="134"/>
      <c r="BC31" s="134"/>
      <c r="BD31" s="134"/>
      <c r="BE31" s="134"/>
      <c r="BF31" s="134"/>
      <c r="BG31" s="134"/>
      <c r="BH31" s="134"/>
      <c r="BI31" s="134"/>
      <c r="BJ31" s="134"/>
      <c r="BK31" s="134"/>
      <c r="BL31" s="134"/>
      <c r="BM31" s="134"/>
      <c r="BN31" s="134"/>
      <c r="BO31" s="134"/>
    </row>
    <row r="32" spans="1:67" x14ac:dyDescent="0.15">
      <c r="A32" s="134"/>
      <c r="B32" s="134"/>
      <c r="C32" s="134"/>
      <c r="D32" s="134"/>
      <c r="E32" s="134"/>
      <c r="F32" s="134"/>
      <c r="G32" s="134"/>
      <c r="H32" s="134"/>
      <c r="I32" s="134"/>
      <c r="J32" s="134"/>
      <c r="K32" s="134"/>
      <c r="L32" s="134"/>
      <c r="M32" s="134"/>
      <c r="N32" s="134"/>
      <c r="O32" s="134"/>
      <c r="P32" s="134"/>
      <c r="Q32" s="134"/>
      <c r="R32" s="134"/>
      <c r="S32" s="134"/>
      <c r="T32" s="134"/>
      <c r="U32" s="134"/>
      <c r="V32" s="134"/>
      <c r="W32" s="134"/>
      <c r="X32" s="134"/>
      <c r="Y32" s="134"/>
      <c r="Z32" s="165"/>
      <c r="AA32" s="165"/>
      <c r="AB32" s="134"/>
      <c r="AC32" s="134"/>
      <c r="AD32" s="134"/>
      <c r="AE32" s="134"/>
      <c r="AF32" s="134"/>
      <c r="AG32" s="134"/>
      <c r="AH32" s="134"/>
      <c r="AI32" s="134"/>
      <c r="AJ32" s="134"/>
      <c r="AK32" s="134"/>
      <c r="AL32" s="134"/>
      <c r="AM32" s="134"/>
      <c r="AN32" s="134"/>
      <c r="AO32" s="134"/>
      <c r="AP32" s="134"/>
      <c r="AQ32" s="134"/>
      <c r="AR32" s="134"/>
      <c r="AS32" s="134"/>
      <c r="AT32" s="134"/>
      <c r="AU32" s="134"/>
      <c r="AV32" s="134"/>
      <c r="AW32" s="134"/>
      <c r="AX32" s="134"/>
      <c r="AY32" s="134"/>
      <c r="AZ32" s="134"/>
      <c r="BA32" s="134"/>
      <c r="BB32" s="134"/>
      <c r="BC32" s="134"/>
      <c r="BD32" s="134"/>
      <c r="BE32" s="134"/>
      <c r="BF32" s="134"/>
      <c r="BG32" s="134"/>
      <c r="BH32" s="134"/>
      <c r="BI32" s="134"/>
      <c r="BJ32" s="134"/>
      <c r="BK32" s="134"/>
      <c r="BL32" s="134"/>
      <c r="BM32" s="134"/>
      <c r="BN32" s="134"/>
      <c r="BO32" s="134"/>
    </row>
    <row r="33" spans="1:67" x14ac:dyDescent="0.15">
      <c r="A33" s="134"/>
      <c r="B33" s="134"/>
      <c r="C33" s="134"/>
      <c r="D33" s="134"/>
      <c r="E33" s="134"/>
      <c r="F33" s="134"/>
      <c r="G33" s="134"/>
      <c r="H33" s="134"/>
      <c r="I33" s="134"/>
      <c r="J33" s="134"/>
      <c r="K33" s="134"/>
      <c r="L33" s="134"/>
      <c r="M33" s="134"/>
      <c r="N33" s="134"/>
      <c r="O33" s="134"/>
      <c r="P33" s="134"/>
      <c r="Q33" s="134"/>
      <c r="R33" s="134"/>
      <c r="S33" s="134"/>
      <c r="T33" s="134"/>
      <c r="U33" s="134"/>
      <c r="V33" s="134"/>
      <c r="W33" s="134"/>
      <c r="X33" s="134"/>
      <c r="Y33" s="134"/>
      <c r="Z33" s="165"/>
      <c r="AA33" s="165"/>
      <c r="AB33" s="134"/>
      <c r="AC33" s="134"/>
      <c r="AD33" s="134"/>
      <c r="AE33" s="134"/>
      <c r="AF33" s="134"/>
      <c r="AG33" s="134"/>
      <c r="AH33" s="134"/>
      <c r="AI33" s="134"/>
      <c r="AJ33" s="134"/>
      <c r="AK33" s="134"/>
      <c r="AL33" s="134"/>
      <c r="AM33" s="134"/>
      <c r="AN33" s="134"/>
      <c r="AO33" s="134"/>
      <c r="AP33" s="134"/>
      <c r="AQ33" s="134"/>
      <c r="AR33" s="134"/>
      <c r="AS33" s="134"/>
      <c r="AT33" s="134"/>
      <c r="AU33" s="134"/>
      <c r="AV33" s="134"/>
      <c r="AW33" s="134"/>
      <c r="AX33" s="134"/>
      <c r="AY33" s="134"/>
      <c r="AZ33" s="134"/>
      <c r="BA33" s="134"/>
      <c r="BB33" s="134"/>
      <c r="BC33" s="134"/>
      <c r="BD33" s="134"/>
      <c r="BE33" s="134"/>
      <c r="BF33" s="134"/>
      <c r="BG33" s="134"/>
      <c r="BH33" s="134"/>
      <c r="BI33" s="134"/>
      <c r="BJ33" s="134"/>
      <c r="BK33" s="134"/>
      <c r="BL33" s="134"/>
      <c r="BM33" s="134"/>
      <c r="BN33" s="134"/>
      <c r="BO33" s="134"/>
    </row>
    <row r="34" spans="1:67" x14ac:dyDescent="0.15">
      <c r="A34" s="134"/>
      <c r="B34" s="134"/>
      <c r="C34" s="134"/>
      <c r="D34" s="134"/>
      <c r="E34" s="134"/>
      <c r="F34" s="134"/>
      <c r="G34" s="134"/>
      <c r="H34" s="134"/>
      <c r="I34" s="134"/>
      <c r="J34" s="134"/>
      <c r="K34" s="134"/>
      <c r="L34" s="134"/>
      <c r="M34" s="134"/>
      <c r="N34" s="134"/>
      <c r="O34" s="134"/>
      <c r="P34" s="134"/>
      <c r="Q34" s="134"/>
      <c r="R34" s="134"/>
      <c r="S34" s="134"/>
      <c r="T34" s="134"/>
      <c r="U34" s="134"/>
      <c r="V34" s="134"/>
      <c r="W34" s="134"/>
      <c r="X34" s="134"/>
      <c r="Y34" s="134"/>
      <c r="Z34" s="134"/>
      <c r="AA34" s="134"/>
      <c r="AB34" s="134"/>
      <c r="AC34" s="134"/>
      <c r="AD34" s="134"/>
      <c r="AE34" s="134"/>
      <c r="AF34" s="134"/>
      <c r="AG34" s="134"/>
      <c r="AH34" s="134"/>
      <c r="AI34" s="134"/>
      <c r="AJ34" s="134"/>
      <c r="AK34" s="134"/>
      <c r="AL34" s="134"/>
      <c r="AM34" s="134"/>
      <c r="AN34" s="134"/>
      <c r="AO34" s="134"/>
      <c r="AP34" s="134"/>
      <c r="AQ34" s="134"/>
      <c r="AR34" s="134"/>
      <c r="AS34" s="134"/>
      <c r="AT34" s="134"/>
      <c r="AU34" s="134"/>
      <c r="AV34" s="134"/>
      <c r="AW34" s="134"/>
      <c r="AX34" s="134"/>
      <c r="AY34" s="134"/>
      <c r="AZ34" s="134"/>
      <c r="BA34" s="134"/>
      <c r="BB34" s="134"/>
      <c r="BC34" s="134"/>
      <c r="BD34" s="134"/>
      <c r="BE34" s="134"/>
      <c r="BF34" s="134"/>
      <c r="BG34" s="134"/>
      <c r="BH34" s="134"/>
      <c r="BI34" s="134"/>
      <c r="BJ34" s="134"/>
      <c r="BK34" s="134"/>
      <c r="BL34" s="134"/>
      <c r="BM34" s="134"/>
      <c r="BN34" s="134"/>
      <c r="BO34" s="134"/>
    </row>
    <row r="35" spans="1:67" x14ac:dyDescent="0.15">
      <c r="A35" s="134"/>
      <c r="B35" s="134"/>
      <c r="C35" s="134"/>
      <c r="D35" s="134"/>
      <c r="E35" s="134"/>
      <c r="F35" s="134"/>
      <c r="G35" s="134"/>
      <c r="H35" s="134"/>
      <c r="I35" s="134"/>
      <c r="J35" s="134"/>
      <c r="K35" s="134"/>
      <c r="L35" s="134"/>
      <c r="M35" s="134"/>
      <c r="N35" s="134"/>
      <c r="O35" s="134"/>
      <c r="P35" s="134"/>
      <c r="Q35" s="134"/>
      <c r="R35" s="134"/>
      <c r="S35" s="134"/>
      <c r="T35" s="134"/>
      <c r="U35" s="134"/>
      <c r="V35" s="134"/>
      <c r="W35" s="134"/>
      <c r="X35" s="134"/>
      <c r="Y35" s="134"/>
      <c r="Z35" s="134"/>
      <c r="AA35" s="134"/>
      <c r="AB35" s="134"/>
      <c r="AC35" s="134"/>
      <c r="AD35" s="134"/>
      <c r="AE35" s="134"/>
      <c r="AF35" s="134"/>
      <c r="AG35" s="134"/>
      <c r="AH35" s="134"/>
      <c r="AI35" s="134"/>
      <c r="AJ35" s="134"/>
      <c r="AK35" s="134"/>
      <c r="AL35" s="134"/>
      <c r="AM35" s="134"/>
      <c r="AN35" s="134"/>
      <c r="AO35" s="134"/>
      <c r="AP35" s="134"/>
      <c r="AQ35" s="134"/>
      <c r="AR35" s="134"/>
      <c r="AS35" s="134"/>
      <c r="AT35" s="134"/>
      <c r="AU35" s="134"/>
      <c r="AV35" s="134"/>
      <c r="AW35" s="134"/>
      <c r="AX35" s="134"/>
      <c r="AY35" s="134"/>
      <c r="AZ35" s="134"/>
      <c r="BA35" s="134"/>
      <c r="BB35" s="134"/>
      <c r="BC35" s="134"/>
      <c r="BD35" s="134"/>
      <c r="BE35" s="134"/>
      <c r="BF35" s="134"/>
      <c r="BG35" s="134"/>
      <c r="BH35" s="134"/>
      <c r="BI35" s="134"/>
      <c r="BJ35" s="134"/>
      <c r="BK35" s="134"/>
      <c r="BL35" s="134"/>
      <c r="BM35" s="134"/>
      <c r="BN35" s="134"/>
      <c r="BO35" s="134"/>
    </row>
    <row r="36" spans="1:67" x14ac:dyDescent="0.15">
      <c r="A36" s="134"/>
      <c r="B36" s="134"/>
      <c r="C36" s="134"/>
      <c r="D36" s="134"/>
      <c r="E36" s="134"/>
      <c r="F36" s="134"/>
      <c r="G36" s="134"/>
      <c r="H36" s="134"/>
      <c r="I36" s="134"/>
      <c r="J36" s="134"/>
      <c r="K36" s="134"/>
      <c r="L36" s="134"/>
      <c r="M36" s="134"/>
      <c r="N36" s="134"/>
      <c r="O36" s="134"/>
      <c r="P36" s="134"/>
      <c r="Q36" s="134"/>
      <c r="R36" s="134"/>
      <c r="S36" s="134"/>
      <c r="T36" s="134"/>
      <c r="U36" s="134"/>
      <c r="V36" s="134"/>
      <c r="W36" s="134"/>
      <c r="X36" s="134"/>
      <c r="Y36" s="134"/>
      <c r="Z36" s="134"/>
      <c r="AA36" s="134"/>
      <c r="AB36" s="134"/>
      <c r="AC36" s="134"/>
      <c r="AD36" s="134"/>
      <c r="AE36" s="134"/>
      <c r="AF36" s="134"/>
      <c r="AG36" s="134"/>
      <c r="AH36" s="134"/>
      <c r="AI36" s="134"/>
      <c r="AJ36" s="134"/>
      <c r="AK36" s="134"/>
      <c r="AL36" s="134"/>
      <c r="AM36" s="134"/>
      <c r="AN36" s="134"/>
      <c r="AO36" s="134"/>
      <c r="AP36" s="134"/>
      <c r="AQ36" s="134"/>
      <c r="AR36" s="134"/>
      <c r="AS36" s="134"/>
      <c r="AT36" s="134"/>
      <c r="AU36" s="134"/>
      <c r="AV36" s="134"/>
      <c r="AW36" s="134"/>
      <c r="AX36" s="134"/>
      <c r="AY36" s="134"/>
      <c r="AZ36" s="134"/>
      <c r="BA36" s="134"/>
      <c r="BB36" s="134"/>
      <c r="BC36" s="134"/>
      <c r="BD36" s="134"/>
      <c r="BE36" s="134"/>
      <c r="BF36" s="134"/>
      <c r="BG36" s="134"/>
      <c r="BH36" s="134"/>
      <c r="BI36" s="134"/>
      <c r="BJ36" s="134"/>
      <c r="BK36" s="134"/>
      <c r="BL36" s="134"/>
      <c r="BM36" s="134"/>
      <c r="BN36" s="134"/>
      <c r="BO36" s="134"/>
    </row>
    <row r="37" spans="1:67" x14ac:dyDescent="0.15">
      <c r="A37" s="134"/>
      <c r="B37" s="134"/>
      <c r="C37" s="134"/>
      <c r="D37" s="134"/>
      <c r="E37" s="134"/>
      <c r="F37" s="134"/>
      <c r="G37" s="134"/>
      <c r="H37" s="134"/>
      <c r="I37" s="134"/>
      <c r="J37" s="134"/>
      <c r="K37" s="134"/>
      <c r="L37" s="134"/>
      <c r="M37" s="134"/>
      <c r="N37" s="134"/>
      <c r="O37" s="134"/>
      <c r="P37" s="134"/>
      <c r="Q37" s="134"/>
      <c r="R37" s="134"/>
      <c r="S37" s="134"/>
      <c r="T37" s="134"/>
      <c r="U37" s="134"/>
      <c r="V37" s="134"/>
      <c r="W37" s="134"/>
      <c r="X37" s="134"/>
      <c r="Y37" s="134"/>
      <c r="Z37" s="134"/>
      <c r="AA37" s="134"/>
      <c r="AB37" s="134"/>
      <c r="AC37" s="134"/>
      <c r="AD37" s="134"/>
      <c r="AE37" s="134"/>
      <c r="AF37" s="134"/>
      <c r="AG37" s="134"/>
      <c r="AH37" s="134"/>
      <c r="AI37" s="134"/>
      <c r="AJ37" s="134"/>
      <c r="AK37" s="134"/>
      <c r="AL37" s="134"/>
      <c r="AM37" s="134"/>
      <c r="AN37" s="134"/>
      <c r="AO37" s="134"/>
      <c r="AP37" s="134"/>
      <c r="AQ37" s="134"/>
      <c r="AR37" s="134"/>
      <c r="AS37" s="134"/>
      <c r="AT37" s="134"/>
      <c r="AU37" s="134"/>
      <c r="AV37" s="134"/>
      <c r="AW37" s="134"/>
      <c r="AX37" s="134"/>
      <c r="AY37" s="134"/>
      <c r="AZ37" s="134"/>
      <c r="BA37" s="134"/>
      <c r="BB37" s="134"/>
      <c r="BC37" s="134"/>
      <c r="BD37" s="134"/>
      <c r="BE37" s="134"/>
      <c r="BF37" s="134"/>
      <c r="BG37" s="134"/>
      <c r="BH37" s="134"/>
      <c r="BI37" s="134"/>
      <c r="BJ37" s="134"/>
      <c r="BK37" s="134"/>
      <c r="BL37" s="134"/>
      <c r="BM37" s="134"/>
      <c r="BN37" s="134"/>
      <c r="BO37" s="134"/>
    </row>
    <row r="38" spans="1:67" x14ac:dyDescent="0.15">
      <c r="A38" s="134"/>
      <c r="B38" s="134"/>
      <c r="C38" s="134"/>
      <c r="D38" s="134"/>
      <c r="E38" s="134"/>
      <c r="F38" s="134"/>
      <c r="G38" s="134"/>
      <c r="H38" s="134"/>
      <c r="I38" s="134"/>
      <c r="J38" s="134"/>
      <c r="K38" s="134"/>
      <c r="L38" s="134"/>
      <c r="M38" s="134"/>
      <c r="N38" s="134"/>
      <c r="O38" s="134"/>
      <c r="P38" s="134"/>
      <c r="Q38" s="134"/>
      <c r="R38" s="134"/>
      <c r="S38" s="134"/>
      <c r="T38" s="134"/>
      <c r="U38" s="134"/>
      <c r="V38" s="134"/>
      <c r="W38" s="134"/>
      <c r="X38" s="134"/>
      <c r="Y38" s="134"/>
      <c r="Z38" s="134"/>
      <c r="AA38" s="134"/>
      <c r="AB38" s="134"/>
      <c r="AC38" s="134"/>
      <c r="AD38" s="134"/>
      <c r="AE38" s="134"/>
      <c r="AF38" s="134"/>
      <c r="AG38" s="134"/>
      <c r="AH38" s="134"/>
      <c r="AI38" s="134"/>
      <c r="AJ38" s="134"/>
      <c r="AK38" s="134"/>
      <c r="AL38" s="134"/>
      <c r="AM38" s="134"/>
      <c r="AN38" s="134"/>
      <c r="AO38" s="134"/>
      <c r="AP38" s="134"/>
      <c r="AQ38" s="134"/>
      <c r="AR38" s="134"/>
      <c r="AS38" s="134"/>
      <c r="AT38" s="134"/>
      <c r="AU38" s="134"/>
      <c r="AV38" s="134"/>
      <c r="AW38" s="134"/>
      <c r="AX38" s="134"/>
      <c r="AY38" s="134"/>
      <c r="AZ38" s="134"/>
      <c r="BA38" s="134"/>
      <c r="BB38" s="134"/>
      <c r="BC38" s="134"/>
      <c r="BD38" s="134"/>
      <c r="BE38" s="134"/>
      <c r="BF38" s="134"/>
      <c r="BG38" s="134"/>
      <c r="BH38" s="134"/>
      <c r="BI38" s="134"/>
      <c r="BJ38" s="134"/>
      <c r="BK38" s="134"/>
      <c r="BL38" s="134"/>
      <c r="BM38" s="134"/>
      <c r="BN38" s="134"/>
      <c r="BO38" s="134"/>
    </row>
    <row r="39" spans="1:67" x14ac:dyDescent="0.15">
      <c r="A39" s="134"/>
      <c r="B39" s="134"/>
      <c r="C39" s="134"/>
      <c r="D39" s="134"/>
      <c r="E39" s="134"/>
      <c r="F39" s="134"/>
      <c r="G39" s="134"/>
      <c r="H39" s="134"/>
      <c r="I39" s="134"/>
      <c r="J39" s="134"/>
      <c r="K39" s="134"/>
      <c r="L39" s="134"/>
      <c r="M39" s="134"/>
      <c r="N39" s="134"/>
      <c r="O39" s="134"/>
      <c r="P39" s="134"/>
      <c r="Q39" s="134"/>
      <c r="R39" s="134"/>
      <c r="S39" s="134"/>
      <c r="T39" s="134"/>
      <c r="U39" s="134"/>
      <c r="V39" s="134"/>
      <c r="W39" s="134"/>
      <c r="X39" s="134"/>
      <c r="Y39" s="134"/>
      <c r="Z39" s="134"/>
      <c r="AA39" s="134"/>
      <c r="AB39" s="134"/>
      <c r="AC39" s="134"/>
      <c r="AD39" s="134"/>
      <c r="AE39" s="134"/>
      <c r="AF39" s="134"/>
      <c r="AG39" s="134"/>
      <c r="AH39" s="134"/>
      <c r="AI39" s="134"/>
      <c r="AJ39" s="134"/>
      <c r="AK39" s="134"/>
      <c r="AL39" s="134"/>
      <c r="AM39" s="134"/>
      <c r="AN39" s="134"/>
      <c r="AO39" s="134"/>
      <c r="AP39" s="134"/>
      <c r="AQ39" s="134"/>
      <c r="AR39" s="134"/>
      <c r="AS39" s="134"/>
      <c r="AT39" s="134"/>
      <c r="AU39" s="134"/>
      <c r="AV39" s="134"/>
      <c r="AW39" s="134"/>
      <c r="AX39" s="134"/>
      <c r="AY39" s="134"/>
      <c r="AZ39" s="134"/>
      <c r="BA39" s="134"/>
      <c r="BB39" s="134"/>
      <c r="BC39" s="134"/>
      <c r="BD39" s="134"/>
      <c r="BE39" s="134"/>
      <c r="BF39" s="134"/>
      <c r="BG39" s="134"/>
      <c r="BH39" s="134"/>
      <c r="BI39" s="134"/>
      <c r="BJ39" s="134"/>
      <c r="BK39" s="134"/>
      <c r="BL39" s="134"/>
      <c r="BM39" s="134"/>
      <c r="BN39" s="134"/>
      <c r="BO39" s="134"/>
    </row>
    <row r="40" spans="1:67" x14ac:dyDescent="0.15">
      <c r="A40" s="134"/>
      <c r="B40" s="134"/>
      <c r="C40" s="134"/>
      <c r="D40" s="134"/>
      <c r="E40" s="134"/>
      <c r="F40" s="134"/>
      <c r="G40" s="134"/>
      <c r="H40" s="134"/>
      <c r="I40" s="134"/>
      <c r="J40" s="134"/>
      <c r="K40" s="134"/>
      <c r="L40" s="134"/>
      <c r="M40" s="134"/>
      <c r="N40" s="134"/>
      <c r="O40" s="134"/>
      <c r="P40" s="134"/>
      <c r="Q40" s="134"/>
      <c r="R40" s="134"/>
      <c r="S40" s="134"/>
      <c r="T40" s="134"/>
      <c r="U40" s="134"/>
      <c r="V40" s="134"/>
      <c r="W40" s="134"/>
      <c r="X40" s="134"/>
      <c r="Y40" s="134"/>
      <c r="Z40" s="134"/>
      <c r="AA40" s="134"/>
      <c r="AB40" s="134"/>
      <c r="AC40" s="134"/>
      <c r="AD40" s="134"/>
      <c r="AE40" s="134"/>
      <c r="AF40" s="134"/>
      <c r="AG40" s="134"/>
      <c r="AH40" s="134"/>
      <c r="AI40" s="134"/>
      <c r="AJ40" s="134"/>
      <c r="AK40" s="134"/>
      <c r="AL40" s="134"/>
      <c r="AM40" s="134"/>
      <c r="AN40" s="134"/>
      <c r="AO40" s="134"/>
      <c r="AP40" s="134"/>
      <c r="AQ40" s="134"/>
      <c r="AR40" s="134"/>
      <c r="AS40" s="134"/>
      <c r="AT40" s="134"/>
      <c r="AU40" s="134"/>
      <c r="AV40" s="134"/>
      <c r="AW40" s="134"/>
      <c r="AX40" s="134"/>
      <c r="AY40" s="134"/>
      <c r="AZ40" s="134"/>
      <c r="BA40" s="134"/>
      <c r="BB40" s="134"/>
      <c r="BC40" s="134"/>
      <c r="BD40" s="134"/>
      <c r="BE40" s="134"/>
      <c r="BF40" s="134"/>
      <c r="BG40" s="134"/>
      <c r="BH40" s="134"/>
      <c r="BI40" s="134"/>
      <c r="BJ40" s="134"/>
      <c r="BK40" s="134"/>
      <c r="BL40" s="134"/>
      <c r="BM40" s="134"/>
      <c r="BN40" s="134"/>
      <c r="BO40" s="134"/>
    </row>
    <row r="41" spans="1:67" x14ac:dyDescent="0.15">
      <c r="A41" s="134"/>
      <c r="B41" s="134"/>
      <c r="C41" s="134"/>
      <c r="D41" s="134"/>
      <c r="E41" s="134"/>
      <c r="F41" s="134"/>
      <c r="G41" s="134"/>
      <c r="H41" s="134"/>
      <c r="I41" s="134"/>
      <c r="J41" s="134"/>
      <c r="K41" s="134"/>
      <c r="L41" s="134"/>
      <c r="M41" s="134"/>
      <c r="N41" s="134"/>
      <c r="O41" s="134"/>
      <c r="P41" s="134"/>
      <c r="Q41" s="134"/>
      <c r="R41" s="134"/>
      <c r="S41" s="134"/>
      <c r="T41" s="134"/>
      <c r="U41" s="134"/>
      <c r="V41" s="134"/>
      <c r="W41" s="134"/>
      <c r="X41" s="134"/>
      <c r="Y41" s="134"/>
      <c r="Z41" s="134"/>
      <c r="AA41" s="134"/>
      <c r="AB41" s="134"/>
      <c r="AC41" s="134"/>
      <c r="AD41" s="134"/>
      <c r="AE41" s="134"/>
      <c r="AF41" s="134"/>
      <c r="AG41" s="134"/>
      <c r="AH41" s="134"/>
      <c r="AI41" s="134"/>
      <c r="AJ41" s="134"/>
      <c r="AK41" s="134"/>
      <c r="AL41" s="134"/>
      <c r="AM41" s="134"/>
      <c r="AN41" s="134"/>
      <c r="AO41" s="134"/>
      <c r="AP41" s="134"/>
      <c r="AQ41" s="134"/>
      <c r="AR41" s="134"/>
      <c r="AS41" s="134"/>
      <c r="AT41" s="134"/>
      <c r="AU41" s="134"/>
      <c r="AV41" s="134"/>
      <c r="AW41" s="134"/>
      <c r="AX41" s="134"/>
      <c r="AY41" s="134"/>
      <c r="AZ41" s="134"/>
      <c r="BA41" s="134"/>
      <c r="BB41" s="134"/>
      <c r="BC41" s="134"/>
      <c r="BD41" s="134"/>
      <c r="BE41" s="134"/>
      <c r="BF41" s="134"/>
      <c r="BG41" s="134"/>
      <c r="BH41" s="134"/>
      <c r="BI41" s="134"/>
      <c r="BJ41" s="134"/>
      <c r="BK41" s="134"/>
      <c r="BL41" s="134"/>
      <c r="BM41" s="134"/>
      <c r="BN41" s="134"/>
      <c r="BO41" s="134"/>
    </row>
    <row r="42" spans="1:67" x14ac:dyDescent="0.15">
      <c r="A42" s="134"/>
      <c r="B42" s="134"/>
      <c r="C42" s="134"/>
      <c r="D42" s="134"/>
      <c r="E42" s="134"/>
      <c r="F42" s="134"/>
      <c r="G42" s="134"/>
      <c r="H42" s="134"/>
      <c r="I42" s="134"/>
      <c r="J42" s="134"/>
      <c r="K42" s="134"/>
      <c r="L42" s="134"/>
      <c r="M42" s="134"/>
      <c r="N42" s="134"/>
      <c r="O42" s="134"/>
      <c r="P42" s="134"/>
      <c r="Q42" s="134"/>
      <c r="R42" s="134"/>
      <c r="S42" s="134"/>
      <c r="T42" s="134"/>
      <c r="U42" s="134"/>
      <c r="V42" s="134"/>
      <c r="W42" s="134"/>
      <c r="X42" s="134"/>
      <c r="Y42" s="134"/>
      <c r="Z42" s="134"/>
      <c r="AA42" s="134"/>
      <c r="AB42" s="134"/>
      <c r="AC42" s="134"/>
      <c r="AD42" s="134"/>
      <c r="AE42" s="134"/>
      <c r="AF42" s="134"/>
      <c r="AG42" s="134"/>
      <c r="AH42" s="134"/>
      <c r="AI42" s="134"/>
      <c r="AJ42" s="134"/>
      <c r="AK42" s="134"/>
      <c r="AL42" s="134"/>
      <c r="AM42" s="134"/>
      <c r="AN42" s="134"/>
      <c r="AO42" s="134"/>
      <c r="AP42" s="134"/>
      <c r="AQ42" s="134"/>
      <c r="AR42" s="134"/>
      <c r="AS42" s="134"/>
      <c r="AT42" s="134"/>
      <c r="AU42" s="134"/>
      <c r="AV42" s="134"/>
      <c r="AW42" s="134"/>
      <c r="AX42" s="134"/>
      <c r="AY42" s="134"/>
      <c r="AZ42" s="134"/>
      <c r="BA42" s="134"/>
      <c r="BB42" s="134"/>
      <c r="BC42" s="134"/>
      <c r="BD42" s="134"/>
      <c r="BE42" s="134"/>
      <c r="BF42" s="134"/>
      <c r="BG42" s="134"/>
      <c r="BH42" s="134"/>
      <c r="BI42" s="134"/>
      <c r="BJ42" s="134"/>
      <c r="BK42" s="134"/>
      <c r="BL42" s="134"/>
      <c r="BM42" s="134"/>
      <c r="BN42" s="134"/>
      <c r="BO42" s="134"/>
    </row>
    <row r="43" spans="1:67" x14ac:dyDescent="0.15">
      <c r="A43" s="134"/>
      <c r="B43" s="134"/>
      <c r="C43" s="134"/>
      <c r="D43" s="134"/>
      <c r="E43" s="134"/>
      <c r="F43" s="134"/>
      <c r="G43" s="134"/>
      <c r="H43" s="134"/>
      <c r="I43" s="134"/>
      <c r="J43" s="134"/>
      <c r="K43" s="134"/>
      <c r="L43" s="134"/>
      <c r="M43" s="134"/>
      <c r="N43" s="134"/>
      <c r="O43" s="134"/>
      <c r="P43" s="134"/>
      <c r="Q43" s="134"/>
      <c r="R43" s="134"/>
      <c r="S43" s="134"/>
      <c r="T43" s="134"/>
      <c r="U43" s="134"/>
      <c r="V43" s="134"/>
      <c r="W43" s="134"/>
      <c r="X43" s="134"/>
      <c r="Y43" s="134"/>
      <c r="Z43" s="134"/>
      <c r="AA43" s="134"/>
      <c r="AB43" s="134"/>
      <c r="AC43" s="134"/>
      <c r="AD43" s="134"/>
      <c r="AE43" s="134"/>
      <c r="AF43" s="134"/>
      <c r="AG43" s="134"/>
      <c r="AH43" s="134"/>
      <c r="AI43" s="134"/>
      <c r="AJ43" s="134"/>
      <c r="AK43" s="134"/>
      <c r="AL43" s="134"/>
      <c r="AM43" s="134"/>
      <c r="AN43" s="134"/>
      <c r="AO43" s="134"/>
      <c r="AP43" s="134"/>
      <c r="AQ43" s="134"/>
      <c r="AR43" s="134"/>
      <c r="AS43" s="134"/>
      <c r="AT43" s="134"/>
      <c r="AU43" s="134"/>
      <c r="AV43" s="134"/>
      <c r="AW43" s="134"/>
      <c r="AX43" s="134"/>
      <c r="AY43" s="134"/>
      <c r="AZ43" s="134"/>
      <c r="BA43" s="134"/>
      <c r="BB43" s="134"/>
      <c r="BC43" s="134"/>
      <c r="BD43" s="134"/>
      <c r="BE43" s="134"/>
      <c r="BF43" s="134"/>
      <c r="BG43" s="134"/>
      <c r="BH43" s="134"/>
      <c r="BI43" s="134"/>
      <c r="BJ43" s="134"/>
      <c r="BK43" s="134"/>
      <c r="BL43" s="134"/>
      <c r="BM43" s="134"/>
      <c r="BN43" s="134"/>
      <c r="BO43" s="134"/>
    </row>
    <row r="44" spans="1:67" x14ac:dyDescent="0.15">
      <c r="A44" s="134"/>
      <c r="B44" s="134"/>
      <c r="C44" s="134"/>
      <c r="D44" s="134"/>
      <c r="E44" s="134"/>
      <c r="F44" s="134"/>
      <c r="G44" s="134"/>
      <c r="H44" s="135" t="s">
        <v>185</v>
      </c>
      <c r="I44" s="134"/>
      <c r="J44" s="134"/>
      <c r="K44" s="134"/>
      <c r="L44" s="134"/>
      <c r="M44" s="134"/>
      <c r="N44" s="134"/>
      <c r="O44" s="134"/>
      <c r="P44" s="134"/>
      <c r="Q44" s="134"/>
      <c r="R44" s="134"/>
      <c r="S44" s="134"/>
      <c r="T44" s="134"/>
      <c r="U44" s="134"/>
      <c r="V44" s="134"/>
      <c r="W44" s="134"/>
      <c r="X44" s="134"/>
      <c r="Y44" s="134"/>
      <c r="Z44" s="134"/>
      <c r="AA44" s="134"/>
      <c r="AB44" s="134"/>
      <c r="AC44" s="134"/>
      <c r="AD44" s="134"/>
      <c r="AE44" s="134"/>
      <c r="AF44" s="134"/>
      <c r="AG44" s="134"/>
      <c r="AH44" s="134"/>
      <c r="AI44" s="134"/>
      <c r="AJ44" s="134"/>
      <c r="AK44" s="134"/>
      <c r="AL44" s="134"/>
      <c r="AM44" s="134"/>
      <c r="AN44" s="134"/>
      <c r="AO44" s="134"/>
      <c r="AP44" s="134"/>
      <c r="AQ44" s="134"/>
      <c r="AR44" s="134"/>
      <c r="AS44" s="134"/>
      <c r="AT44" s="134"/>
      <c r="AU44" s="134"/>
      <c r="AV44" s="134"/>
      <c r="AW44" s="134"/>
      <c r="AX44" s="134"/>
      <c r="AY44" s="134"/>
      <c r="AZ44" s="134"/>
      <c r="BA44" s="134"/>
      <c r="BB44" s="134"/>
      <c r="BC44" s="134"/>
      <c r="BD44" s="134"/>
      <c r="BE44" s="134"/>
      <c r="BF44" s="134"/>
      <c r="BG44" s="134"/>
      <c r="BH44" s="134"/>
      <c r="BI44" s="134"/>
      <c r="BJ44" s="134"/>
      <c r="BK44" s="134"/>
      <c r="BL44" s="134"/>
      <c r="BM44" s="134"/>
      <c r="BN44" s="134"/>
      <c r="BO44" s="134"/>
    </row>
    <row r="45" spans="1:67" x14ac:dyDescent="0.15">
      <c r="A45" s="134"/>
      <c r="B45" s="134"/>
      <c r="C45" s="134"/>
      <c r="D45" s="134"/>
      <c r="E45" s="134"/>
      <c r="F45" s="134"/>
      <c r="G45" s="134"/>
      <c r="H45" s="134"/>
      <c r="I45" s="13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4"/>
      <c r="V45" s="134"/>
      <c r="W45" s="134"/>
      <c r="X45" s="134"/>
      <c r="Y45" s="134"/>
      <c r="Z45" s="134"/>
      <c r="AA45" s="134"/>
      <c r="AB45" s="134"/>
      <c r="AC45" s="134"/>
      <c r="AD45" s="134"/>
      <c r="AE45" s="134"/>
      <c r="AF45" s="134"/>
      <c r="AG45" s="134"/>
      <c r="AH45" s="134"/>
      <c r="AI45" s="134"/>
      <c r="AJ45" s="134"/>
      <c r="AK45" s="134"/>
      <c r="AL45" s="134"/>
      <c r="AM45" s="134"/>
      <c r="AN45" s="134"/>
      <c r="AO45" s="134"/>
      <c r="AP45" s="134"/>
      <c r="AQ45" s="134"/>
      <c r="AR45" s="134"/>
      <c r="AS45" s="134"/>
      <c r="AT45" s="134"/>
      <c r="AU45" s="134"/>
      <c r="AV45" s="134"/>
      <c r="AW45" s="134"/>
      <c r="AX45" s="134"/>
      <c r="AY45" s="134"/>
      <c r="AZ45" s="134"/>
      <c r="BA45" s="134"/>
      <c r="BB45" s="134"/>
      <c r="BC45" s="134"/>
      <c r="BD45" s="134"/>
      <c r="BE45" s="134"/>
      <c r="BF45" s="134"/>
      <c r="BG45" s="134"/>
      <c r="BH45" s="134"/>
      <c r="BI45" s="134"/>
      <c r="BJ45" s="134"/>
      <c r="BK45" s="134"/>
      <c r="BL45" s="134"/>
      <c r="BM45" s="134"/>
      <c r="BN45" s="134"/>
      <c r="BO45" s="134"/>
    </row>
    <row r="46" spans="1:67" x14ac:dyDescent="0.15">
      <c r="A46" s="134"/>
      <c r="B46" s="134"/>
      <c r="C46" s="134"/>
      <c r="D46" s="134"/>
      <c r="E46" s="134"/>
      <c r="F46" s="134"/>
      <c r="G46" s="134"/>
      <c r="H46" s="134"/>
      <c r="I46" s="134"/>
      <c r="J46" s="134"/>
      <c r="K46" s="134"/>
      <c r="L46" s="134"/>
      <c r="M46" s="134"/>
      <c r="N46" s="134"/>
      <c r="O46" s="134"/>
      <c r="P46" s="134"/>
      <c r="Q46" s="134"/>
      <c r="R46" s="134"/>
      <c r="S46" s="134"/>
      <c r="T46" s="134"/>
      <c r="U46" s="134"/>
      <c r="V46" s="134"/>
      <c r="W46" s="134"/>
      <c r="X46" s="134"/>
      <c r="Y46" s="134"/>
      <c r="Z46" s="134"/>
      <c r="AA46" s="134"/>
      <c r="AB46" s="134"/>
      <c r="AC46" s="134"/>
      <c r="AD46" s="134"/>
      <c r="AE46" s="134"/>
      <c r="AF46" s="134"/>
      <c r="AG46" s="134"/>
      <c r="AH46" s="134"/>
      <c r="AI46" s="134"/>
      <c r="AJ46" s="134"/>
      <c r="AK46" s="134"/>
      <c r="AL46" s="134"/>
      <c r="AM46" s="134"/>
      <c r="AN46" s="134"/>
      <c r="AO46" s="134"/>
      <c r="AP46" s="134"/>
      <c r="AQ46" s="134"/>
      <c r="AR46" s="134"/>
      <c r="AS46" s="134"/>
      <c r="AT46" s="134"/>
      <c r="AU46" s="134"/>
      <c r="AV46" s="134"/>
      <c r="AW46" s="134"/>
      <c r="AX46" s="134"/>
      <c r="AY46" s="134"/>
      <c r="AZ46" s="134"/>
      <c r="BA46" s="134"/>
      <c r="BB46" s="134"/>
      <c r="BC46" s="134"/>
      <c r="BD46" s="134"/>
      <c r="BE46" s="134"/>
      <c r="BF46" s="134"/>
      <c r="BG46" s="134"/>
      <c r="BH46" s="134"/>
      <c r="BI46" s="134"/>
      <c r="BJ46" s="134"/>
      <c r="BK46" s="134"/>
      <c r="BL46" s="134"/>
      <c r="BM46" s="134"/>
      <c r="BN46" s="134"/>
      <c r="BO46" s="134"/>
    </row>
    <row r="47" spans="1:67" x14ac:dyDescent="0.15">
      <c r="A47" s="134"/>
      <c r="B47" s="134"/>
      <c r="C47" s="134"/>
      <c r="D47" s="134"/>
      <c r="E47" s="134"/>
      <c r="F47" s="134"/>
      <c r="G47" s="134"/>
      <c r="H47" s="134"/>
      <c r="I47" s="134"/>
      <c r="J47" s="134"/>
      <c r="K47" s="134"/>
      <c r="L47" s="134"/>
      <c r="M47" s="134"/>
      <c r="N47" s="134"/>
      <c r="O47" s="134"/>
      <c r="P47" s="134"/>
      <c r="Q47" s="134"/>
      <c r="R47" s="134"/>
      <c r="S47" s="134"/>
      <c r="T47" s="134"/>
      <c r="U47" s="134"/>
      <c r="V47" s="134"/>
      <c r="W47" s="134"/>
      <c r="X47" s="134"/>
      <c r="Y47" s="134"/>
      <c r="Z47" s="134"/>
      <c r="AA47" s="134"/>
      <c r="AB47" s="134"/>
      <c r="AC47" s="134"/>
      <c r="AD47" s="134"/>
      <c r="AE47" s="134"/>
      <c r="AF47" s="134"/>
      <c r="AG47" s="134"/>
      <c r="AH47" s="134"/>
      <c r="AI47" s="134"/>
      <c r="AJ47" s="134"/>
      <c r="AK47" s="134"/>
      <c r="AL47" s="134"/>
      <c r="AM47" s="134"/>
      <c r="AN47" s="134"/>
      <c r="AO47" s="134"/>
      <c r="AP47" s="134"/>
      <c r="AQ47" s="134"/>
      <c r="AR47" s="134"/>
      <c r="AS47" s="134"/>
      <c r="AT47" s="134"/>
      <c r="AU47" s="134"/>
      <c r="AV47" s="134"/>
      <c r="AW47" s="134"/>
      <c r="AX47" s="134"/>
      <c r="AY47" s="134"/>
      <c r="AZ47" s="134"/>
      <c r="BA47" s="134"/>
      <c r="BB47" s="134"/>
      <c r="BC47" s="134"/>
      <c r="BD47" s="134"/>
      <c r="BE47" s="134"/>
      <c r="BF47" s="134"/>
      <c r="BG47" s="134"/>
      <c r="BH47" s="134"/>
      <c r="BI47" s="134"/>
      <c r="BJ47" s="134"/>
      <c r="BK47" s="134"/>
      <c r="BL47" s="134"/>
      <c r="BM47" s="134"/>
      <c r="BN47" s="134"/>
      <c r="BO47" s="134"/>
    </row>
    <row r="48" spans="1:67" x14ac:dyDescent="0.15">
      <c r="A48" s="134"/>
      <c r="B48" s="134"/>
      <c r="C48" s="134"/>
      <c r="D48" s="134"/>
      <c r="E48" s="134"/>
      <c r="F48" s="134"/>
      <c r="G48" s="134"/>
      <c r="H48" s="134"/>
      <c r="I48" s="134"/>
      <c r="J48" s="134"/>
      <c r="K48" s="134"/>
      <c r="L48" s="134"/>
      <c r="M48" s="134"/>
      <c r="N48" s="134"/>
      <c r="O48" s="134"/>
      <c r="P48" s="134"/>
      <c r="Q48" s="134"/>
      <c r="R48" s="134"/>
      <c r="S48" s="134"/>
      <c r="T48" s="134"/>
      <c r="U48" s="134"/>
      <c r="V48" s="134"/>
      <c r="W48" s="134"/>
      <c r="X48" s="134"/>
      <c r="Y48" s="134"/>
      <c r="Z48" s="134"/>
      <c r="AA48" s="134"/>
      <c r="AB48" s="134"/>
      <c r="AC48" s="134"/>
      <c r="AD48" s="134"/>
      <c r="AE48" s="134"/>
      <c r="AF48" s="134"/>
      <c r="AG48" s="134"/>
      <c r="AH48" s="134"/>
      <c r="AI48" s="134"/>
      <c r="AJ48" s="134"/>
      <c r="AK48" s="134"/>
      <c r="AL48" s="134"/>
      <c r="AM48" s="134"/>
      <c r="AN48" s="134"/>
      <c r="AO48" s="134"/>
      <c r="AP48" s="134"/>
      <c r="AQ48" s="134"/>
      <c r="AR48" s="134"/>
      <c r="AS48" s="134"/>
      <c r="AT48" s="134"/>
      <c r="AU48" s="134"/>
      <c r="AV48" s="134"/>
      <c r="AW48" s="134"/>
      <c r="AX48" s="134"/>
      <c r="AY48" s="134"/>
      <c r="AZ48" s="134"/>
      <c r="BA48" s="134"/>
      <c r="BB48" s="134"/>
      <c r="BC48" s="134"/>
      <c r="BD48" s="134"/>
      <c r="BE48" s="134"/>
      <c r="BF48" s="134"/>
      <c r="BG48" s="134"/>
      <c r="BH48" s="134"/>
      <c r="BI48" s="134"/>
      <c r="BJ48" s="134"/>
      <c r="BK48" s="134"/>
      <c r="BL48" s="134"/>
      <c r="BM48" s="134"/>
      <c r="BN48" s="134"/>
      <c r="BO48" s="134"/>
    </row>
    <row r="49" spans="1:67" x14ac:dyDescent="0.15">
      <c r="A49" s="134"/>
      <c r="B49" s="134"/>
      <c r="C49" s="134"/>
      <c r="D49" s="134"/>
      <c r="E49" s="134"/>
      <c r="F49" s="134"/>
      <c r="G49" s="134"/>
      <c r="H49" s="134"/>
      <c r="I49" s="134"/>
      <c r="J49" s="134"/>
      <c r="K49" s="134"/>
      <c r="L49" s="134"/>
      <c r="M49" s="134"/>
      <c r="N49" s="134"/>
      <c r="O49" s="134"/>
      <c r="P49" s="134"/>
      <c r="Q49" s="134"/>
      <c r="R49" s="134"/>
      <c r="S49" s="134"/>
      <c r="T49" s="134"/>
      <c r="U49" s="134"/>
      <c r="V49" s="134"/>
      <c r="W49" s="134"/>
      <c r="X49" s="134"/>
      <c r="Y49" s="134"/>
      <c r="Z49" s="134"/>
      <c r="AA49" s="134"/>
      <c r="AB49" s="134"/>
      <c r="AC49" s="134"/>
      <c r="AD49" s="134"/>
      <c r="AE49" s="134"/>
      <c r="AF49" s="134"/>
      <c r="AG49" s="134"/>
      <c r="AH49" s="134"/>
      <c r="AI49" s="134"/>
      <c r="AJ49" s="134"/>
      <c r="AK49" s="134"/>
      <c r="AL49" s="134"/>
      <c r="AM49" s="134"/>
      <c r="AN49" s="134"/>
      <c r="AO49" s="134"/>
      <c r="AP49" s="134"/>
      <c r="AQ49" s="134"/>
      <c r="AR49" s="134"/>
      <c r="AS49" s="134"/>
      <c r="AT49" s="134"/>
      <c r="AU49" s="134"/>
      <c r="AV49" s="134"/>
      <c r="AW49" s="134"/>
      <c r="AX49" s="134"/>
      <c r="AY49" s="134"/>
      <c r="AZ49" s="134"/>
      <c r="BA49" s="134"/>
      <c r="BB49" s="134"/>
      <c r="BC49" s="134"/>
      <c r="BD49" s="134"/>
      <c r="BE49" s="134"/>
      <c r="BF49" s="134"/>
      <c r="BG49" s="134"/>
      <c r="BH49" s="134"/>
      <c r="BI49" s="134"/>
      <c r="BJ49" s="134"/>
      <c r="BK49" s="134"/>
      <c r="BL49" s="134"/>
      <c r="BM49" s="134"/>
      <c r="BN49" s="134"/>
      <c r="BO49" s="134"/>
    </row>
    <row r="50" spans="1:67" x14ac:dyDescent="0.15">
      <c r="A50" s="134"/>
      <c r="B50" s="134"/>
      <c r="C50" s="134"/>
      <c r="D50" s="134"/>
      <c r="E50" s="134"/>
      <c r="F50" s="134"/>
      <c r="G50" s="134"/>
      <c r="H50" s="134"/>
      <c r="I50" s="134"/>
      <c r="J50" s="134"/>
      <c r="K50" s="134"/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4"/>
      <c r="Z50" s="134"/>
      <c r="AA50" s="134"/>
      <c r="AB50" s="134"/>
      <c r="AC50" s="134"/>
      <c r="AD50" s="134"/>
      <c r="AE50" s="134"/>
      <c r="AF50" s="134"/>
      <c r="AG50" s="134"/>
      <c r="AH50" s="134"/>
      <c r="AI50" s="134"/>
      <c r="AJ50" s="134"/>
      <c r="AK50" s="134"/>
      <c r="AL50" s="134"/>
      <c r="AM50" s="134"/>
      <c r="AN50" s="134"/>
      <c r="AO50" s="134"/>
      <c r="AP50" s="134"/>
      <c r="AQ50" s="134"/>
      <c r="AR50" s="134"/>
      <c r="AS50" s="134"/>
      <c r="AT50" s="134"/>
      <c r="AU50" s="134"/>
      <c r="AV50" s="134"/>
      <c r="AW50" s="134"/>
      <c r="AX50" s="134"/>
      <c r="AY50" s="134"/>
      <c r="AZ50" s="134"/>
      <c r="BA50" s="134"/>
      <c r="BB50" s="134"/>
      <c r="BC50" s="134"/>
      <c r="BD50" s="134"/>
      <c r="BE50" s="134"/>
      <c r="BF50" s="134"/>
      <c r="BG50" s="134"/>
      <c r="BH50" s="134"/>
      <c r="BI50" s="134"/>
      <c r="BJ50" s="134"/>
      <c r="BK50" s="134"/>
      <c r="BL50" s="134"/>
      <c r="BM50" s="134"/>
      <c r="BN50" s="134"/>
      <c r="BO50" s="134"/>
    </row>
    <row r="51" spans="1:67" x14ac:dyDescent="0.15">
      <c r="A51" s="134"/>
      <c r="B51" s="134"/>
      <c r="C51" s="134"/>
      <c r="D51" s="134"/>
      <c r="E51" s="134"/>
      <c r="F51" s="134"/>
      <c r="G51" s="134"/>
      <c r="H51" s="134"/>
      <c r="I51" s="134"/>
      <c r="J51" s="134"/>
      <c r="K51" s="134"/>
      <c r="L51" s="134"/>
      <c r="M51" s="134"/>
      <c r="N51" s="134"/>
      <c r="O51" s="134"/>
      <c r="P51" s="134"/>
      <c r="Q51" s="134"/>
      <c r="R51" s="134"/>
      <c r="S51" s="134"/>
      <c r="T51" s="134"/>
      <c r="U51" s="134"/>
      <c r="V51" s="134"/>
      <c r="W51" s="134"/>
      <c r="X51" s="134"/>
      <c r="Y51" s="134"/>
      <c r="Z51" s="134"/>
      <c r="AA51" s="134"/>
      <c r="AB51" s="134"/>
      <c r="AC51" s="134"/>
      <c r="AD51" s="134"/>
      <c r="AE51" s="134"/>
      <c r="AF51" s="134"/>
      <c r="AG51" s="134"/>
      <c r="AH51" s="134"/>
      <c r="AI51" s="134"/>
      <c r="AJ51" s="134"/>
      <c r="AK51" s="134"/>
      <c r="AL51" s="134"/>
      <c r="AM51" s="134"/>
      <c r="AN51" s="134"/>
      <c r="AO51" s="134"/>
      <c r="AP51" s="134"/>
      <c r="AQ51" s="134"/>
      <c r="AR51" s="134"/>
      <c r="AS51" s="134"/>
      <c r="AT51" s="134"/>
      <c r="AU51" s="134"/>
      <c r="AV51" s="134"/>
      <c r="AW51" s="134"/>
      <c r="AX51" s="134"/>
      <c r="AY51" s="134"/>
      <c r="AZ51" s="134"/>
      <c r="BA51" s="134"/>
      <c r="BB51" s="134"/>
      <c r="BC51" s="134"/>
      <c r="BD51" s="134"/>
      <c r="BE51" s="134"/>
      <c r="BF51" s="134"/>
      <c r="BG51" s="134"/>
      <c r="BH51" s="134"/>
      <c r="BI51" s="134"/>
      <c r="BJ51" s="134"/>
      <c r="BK51" s="134"/>
      <c r="BL51" s="134"/>
      <c r="BM51" s="134"/>
      <c r="BN51" s="134"/>
      <c r="BO51" s="134"/>
    </row>
    <row r="52" spans="1:67" x14ac:dyDescent="0.15">
      <c r="A52" s="134"/>
      <c r="B52" s="134"/>
      <c r="C52" s="134"/>
      <c r="D52" s="134"/>
      <c r="E52" s="134"/>
      <c r="F52" s="134"/>
      <c r="G52" s="134"/>
      <c r="H52" s="134"/>
      <c r="I52" s="134"/>
      <c r="J52" s="134"/>
      <c r="K52" s="134"/>
      <c r="L52" s="134"/>
      <c r="M52" s="134"/>
      <c r="N52" s="134"/>
      <c r="O52" s="134"/>
      <c r="P52" s="134"/>
      <c r="Q52" s="134"/>
      <c r="R52" s="134"/>
      <c r="S52" s="134"/>
      <c r="T52" s="134"/>
      <c r="U52" s="134"/>
      <c r="V52" s="134"/>
      <c r="W52" s="134"/>
      <c r="X52" s="134"/>
      <c r="Y52" s="134"/>
      <c r="Z52" s="134"/>
      <c r="AA52" s="134"/>
      <c r="AB52" s="134"/>
      <c r="AC52" s="134"/>
      <c r="AD52" s="134"/>
      <c r="AE52" s="134"/>
      <c r="AF52" s="134"/>
      <c r="AG52" s="134"/>
      <c r="AH52" s="134"/>
      <c r="AI52" s="134"/>
      <c r="AJ52" s="134"/>
      <c r="AK52" s="134"/>
      <c r="AL52" s="134"/>
      <c r="AM52" s="134"/>
      <c r="AN52" s="134"/>
      <c r="AO52" s="134"/>
      <c r="AP52" s="134"/>
      <c r="AQ52" s="134"/>
      <c r="AR52" s="134"/>
      <c r="AS52" s="134"/>
      <c r="AT52" s="134"/>
      <c r="AU52" s="134"/>
      <c r="AV52" s="134"/>
      <c r="AW52" s="134"/>
      <c r="AX52" s="134"/>
      <c r="AY52" s="134"/>
      <c r="AZ52" s="134"/>
      <c r="BA52" s="134"/>
      <c r="BB52" s="134"/>
      <c r="BC52" s="134"/>
      <c r="BD52" s="134"/>
      <c r="BE52" s="134"/>
      <c r="BF52" s="134"/>
      <c r="BG52" s="134"/>
      <c r="BH52" s="134"/>
      <c r="BI52" s="134"/>
      <c r="BJ52" s="134"/>
      <c r="BK52" s="134"/>
      <c r="BL52" s="134"/>
      <c r="BM52" s="134"/>
      <c r="BN52" s="134"/>
      <c r="BO52" s="134"/>
    </row>
    <row r="53" spans="1:67" x14ac:dyDescent="0.15">
      <c r="A53" s="134"/>
      <c r="B53" s="134"/>
      <c r="C53" s="134"/>
      <c r="D53" s="134"/>
      <c r="E53" s="134"/>
      <c r="F53" s="134"/>
      <c r="G53" s="134"/>
      <c r="H53" s="134"/>
      <c r="I53" s="134"/>
      <c r="J53" s="134"/>
      <c r="K53" s="134"/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  <c r="AA53" s="134"/>
      <c r="AB53" s="134"/>
      <c r="AC53" s="134"/>
      <c r="AD53" s="134"/>
      <c r="AE53" s="134"/>
      <c r="AF53" s="134"/>
      <c r="AG53" s="134"/>
      <c r="AH53" s="134"/>
      <c r="AI53" s="134"/>
      <c r="AJ53" s="134"/>
      <c r="AK53" s="134"/>
      <c r="AL53" s="134"/>
      <c r="AM53" s="134"/>
      <c r="AN53" s="134"/>
      <c r="AO53" s="134"/>
      <c r="AP53" s="134"/>
      <c r="AQ53" s="134"/>
      <c r="AR53" s="134"/>
      <c r="AS53" s="134"/>
      <c r="AT53" s="134"/>
      <c r="AU53" s="134"/>
      <c r="AV53" s="134"/>
      <c r="AW53" s="134"/>
      <c r="AX53" s="134"/>
      <c r="AY53" s="134"/>
      <c r="AZ53" s="134"/>
      <c r="BA53" s="134"/>
      <c r="BB53" s="134"/>
      <c r="BC53" s="134"/>
      <c r="BD53" s="134"/>
      <c r="BE53" s="134"/>
      <c r="BF53" s="134"/>
      <c r="BG53" s="134"/>
      <c r="BH53" s="134"/>
      <c r="BI53" s="134"/>
      <c r="BJ53" s="134"/>
      <c r="BK53" s="134"/>
      <c r="BL53" s="134"/>
      <c r="BM53" s="134"/>
      <c r="BN53" s="134"/>
      <c r="BO53" s="134"/>
    </row>
    <row r="54" spans="1:67" x14ac:dyDescent="0.15">
      <c r="A54" s="134"/>
      <c r="B54" s="134"/>
      <c r="C54" s="134"/>
      <c r="D54" s="134"/>
      <c r="E54" s="134"/>
      <c r="F54" s="134"/>
      <c r="G54" s="134"/>
      <c r="H54" s="134"/>
      <c r="I54" s="134"/>
      <c r="J54" s="134"/>
      <c r="K54" s="134"/>
      <c r="L54" s="134"/>
      <c r="M54" s="134"/>
      <c r="N54" s="134"/>
      <c r="O54" s="134"/>
      <c r="P54" s="134"/>
      <c r="Q54" s="134"/>
      <c r="R54" s="134"/>
      <c r="S54" s="134"/>
      <c r="T54" s="134"/>
      <c r="U54" s="134"/>
      <c r="V54" s="134"/>
      <c r="W54" s="134"/>
      <c r="X54" s="134"/>
      <c r="Y54" s="134"/>
      <c r="Z54" s="134"/>
      <c r="AA54" s="134"/>
      <c r="AB54" s="134"/>
      <c r="AC54" s="134"/>
      <c r="AD54" s="134"/>
      <c r="AE54" s="134"/>
      <c r="AF54" s="134"/>
      <c r="AG54" s="134"/>
      <c r="AH54" s="134"/>
      <c r="AI54" s="134"/>
      <c r="AJ54" s="134"/>
      <c r="AK54" s="134"/>
      <c r="AL54" s="134"/>
      <c r="AM54" s="134"/>
      <c r="AN54" s="134"/>
      <c r="AO54" s="134"/>
      <c r="AP54" s="134"/>
      <c r="AQ54" s="134"/>
      <c r="AR54" s="134"/>
      <c r="AS54" s="134"/>
      <c r="AT54" s="134"/>
      <c r="AU54" s="134"/>
      <c r="AV54" s="134"/>
      <c r="AW54" s="134"/>
      <c r="AX54" s="134"/>
      <c r="AY54" s="134"/>
      <c r="AZ54" s="134"/>
      <c r="BA54" s="134"/>
      <c r="BB54" s="134"/>
      <c r="BC54" s="134"/>
      <c r="BD54" s="134"/>
      <c r="BE54" s="134"/>
      <c r="BF54" s="134"/>
      <c r="BG54" s="134"/>
      <c r="BH54" s="134"/>
      <c r="BI54" s="134"/>
      <c r="BJ54" s="134"/>
      <c r="BK54" s="134"/>
      <c r="BL54" s="134"/>
      <c r="BM54" s="134"/>
      <c r="BN54" s="134"/>
      <c r="BO54" s="134"/>
    </row>
    <row r="55" spans="1:67" x14ac:dyDescent="0.15">
      <c r="A55" s="134"/>
      <c r="B55" s="134"/>
      <c r="C55" s="134"/>
      <c r="D55" s="134"/>
      <c r="E55" s="134"/>
      <c r="F55" s="134"/>
      <c r="G55" s="134"/>
      <c r="H55" s="134"/>
      <c r="I55" s="134"/>
      <c r="J55" s="134"/>
      <c r="K55" s="134"/>
      <c r="L55" s="134"/>
      <c r="M55" s="134"/>
      <c r="N55" s="134"/>
      <c r="O55" s="134"/>
      <c r="P55" s="134"/>
      <c r="Q55" s="134"/>
      <c r="R55" s="134"/>
      <c r="S55" s="134"/>
      <c r="T55" s="134"/>
      <c r="U55" s="134"/>
      <c r="V55" s="134"/>
      <c r="W55" s="134"/>
      <c r="X55" s="134"/>
      <c r="Y55" s="134"/>
      <c r="Z55" s="134"/>
      <c r="AA55" s="134"/>
      <c r="AB55" s="134"/>
      <c r="AC55" s="134"/>
      <c r="AD55" s="134"/>
      <c r="AE55" s="134"/>
      <c r="AF55" s="134"/>
      <c r="AG55" s="134"/>
      <c r="AH55" s="134"/>
      <c r="AI55" s="134"/>
      <c r="AJ55" s="134"/>
      <c r="AK55" s="134"/>
      <c r="AL55" s="134"/>
      <c r="AM55" s="134"/>
      <c r="AN55" s="134"/>
      <c r="AO55" s="134"/>
      <c r="AP55" s="134"/>
      <c r="AQ55" s="134"/>
      <c r="AR55" s="134"/>
      <c r="AS55" s="134"/>
      <c r="AT55" s="134"/>
      <c r="AU55" s="134"/>
      <c r="AV55" s="134"/>
      <c r="AW55" s="134"/>
      <c r="AX55" s="134"/>
      <c r="AY55" s="134"/>
      <c r="AZ55" s="134"/>
      <c r="BA55" s="134"/>
      <c r="BB55" s="134"/>
      <c r="BC55" s="134"/>
      <c r="BD55" s="134"/>
      <c r="BE55" s="134"/>
      <c r="BF55" s="134"/>
      <c r="BG55" s="134"/>
      <c r="BH55" s="134"/>
      <c r="BI55" s="134"/>
      <c r="BJ55" s="134"/>
      <c r="BK55" s="134"/>
      <c r="BL55" s="134"/>
      <c r="BM55" s="134"/>
      <c r="BN55" s="134"/>
      <c r="BO55" s="134"/>
    </row>
    <row r="56" spans="1:67" x14ac:dyDescent="0.15">
      <c r="A56" s="134"/>
      <c r="B56" s="134"/>
      <c r="C56" s="134"/>
      <c r="D56" s="134"/>
      <c r="E56" s="134"/>
      <c r="F56" s="134"/>
      <c r="G56" s="134"/>
      <c r="H56" s="134"/>
      <c r="I56" s="134"/>
      <c r="J56" s="134"/>
      <c r="K56" s="134"/>
      <c r="L56" s="134"/>
      <c r="M56" s="134"/>
      <c r="N56" s="134"/>
      <c r="O56" s="134"/>
      <c r="P56" s="134"/>
      <c r="Q56" s="134"/>
      <c r="R56" s="134"/>
      <c r="S56" s="134"/>
      <c r="T56" s="134"/>
      <c r="U56" s="134"/>
      <c r="V56" s="134"/>
      <c r="W56" s="134"/>
      <c r="X56" s="134"/>
      <c r="Y56" s="134"/>
      <c r="Z56" s="134"/>
      <c r="AA56" s="134"/>
      <c r="AB56" s="134"/>
      <c r="AC56" s="134"/>
      <c r="AD56" s="134"/>
      <c r="AE56" s="134"/>
      <c r="AF56" s="134"/>
      <c r="AG56" s="134"/>
      <c r="AH56" s="134"/>
      <c r="AI56" s="134"/>
      <c r="AJ56" s="134"/>
      <c r="AK56" s="134"/>
      <c r="AL56" s="134"/>
      <c r="AM56" s="134"/>
      <c r="AN56" s="134"/>
      <c r="AO56" s="134"/>
      <c r="AP56" s="134"/>
      <c r="AQ56" s="134"/>
      <c r="AR56" s="134"/>
      <c r="AS56" s="134"/>
      <c r="AT56" s="134"/>
      <c r="AU56" s="134"/>
      <c r="AV56" s="134"/>
      <c r="AW56" s="134"/>
      <c r="AX56" s="134"/>
      <c r="AY56" s="134"/>
      <c r="AZ56" s="134"/>
      <c r="BA56" s="134"/>
      <c r="BB56" s="134"/>
      <c r="BC56" s="134"/>
      <c r="BD56" s="134"/>
      <c r="BE56" s="134"/>
      <c r="BF56" s="134"/>
      <c r="BG56" s="134"/>
      <c r="BH56" s="134"/>
      <c r="BI56" s="134"/>
      <c r="BJ56" s="134"/>
      <c r="BK56" s="134"/>
      <c r="BL56" s="134"/>
      <c r="BM56" s="134"/>
      <c r="BN56" s="134"/>
      <c r="BO56" s="134"/>
    </row>
    <row r="57" spans="1:67" x14ac:dyDescent="0.15">
      <c r="A57" s="134"/>
      <c r="B57" s="134"/>
      <c r="C57" s="134"/>
      <c r="D57" s="134"/>
      <c r="E57" s="134"/>
      <c r="F57" s="134"/>
      <c r="G57" s="134"/>
      <c r="H57" s="134"/>
      <c r="I57" s="134"/>
      <c r="J57" s="134"/>
      <c r="K57" s="134"/>
      <c r="L57" s="134"/>
      <c r="M57" s="134"/>
      <c r="N57" s="134"/>
      <c r="O57" s="134"/>
      <c r="P57" s="134"/>
      <c r="Q57" s="134"/>
      <c r="R57" s="134"/>
      <c r="S57" s="134"/>
      <c r="T57" s="134"/>
      <c r="U57" s="134"/>
      <c r="V57" s="134"/>
      <c r="W57" s="134"/>
      <c r="X57" s="134"/>
      <c r="Y57" s="134"/>
      <c r="Z57" s="134"/>
      <c r="AA57" s="134"/>
      <c r="AB57" s="134"/>
      <c r="AC57" s="134"/>
      <c r="AD57" s="134"/>
      <c r="AE57" s="134"/>
      <c r="AF57" s="134"/>
      <c r="AG57" s="134"/>
      <c r="AH57" s="134"/>
      <c r="AI57" s="134"/>
      <c r="AJ57" s="134"/>
      <c r="AK57" s="134"/>
      <c r="AL57" s="134"/>
      <c r="AM57" s="134"/>
      <c r="AN57" s="134"/>
      <c r="AO57" s="134"/>
      <c r="AP57" s="134"/>
      <c r="AQ57" s="134"/>
      <c r="AR57" s="134"/>
      <c r="AS57" s="134"/>
      <c r="AT57" s="134"/>
      <c r="AU57" s="134"/>
      <c r="AV57" s="134"/>
      <c r="AW57" s="134"/>
      <c r="AX57" s="134"/>
      <c r="AY57" s="134"/>
      <c r="AZ57" s="134"/>
      <c r="BA57" s="134"/>
      <c r="BB57" s="134"/>
      <c r="BC57" s="134"/>
      <c r="BD57" s="134"/>
      <c r="BE57" s="134"/>
      <c r="BF57" s="134"/>
      <c r="BG57" s="134"/>
      <c r="BH57" s="134"/>
      <c r="BI57" s="134"/>
      <c r="BJ57" s="134"/>
      <c r="BK57" s="134"/>
      <c r="BL57" s="134"/>
      <c r="BM57" s="134"/>
      <c r="BN57" s="134"/>
      <c r="BO57" s="134"/>
    </row>
    <row r="58" spans="1:67" x14ac:dyDescent="0.15">
      <c r="A58" s="134"/>
      <c r="B58" s="134"/>
      <c r="C58" s="134"/>
      <c r="D58" s="134"/>
      <c r="E58" s="134"/>
      <c r="F58" s="134"/>
      <c r="G58" s="134"/>
      <c r="H58" s="134"/>
      <c r="I58" s="134"/>
      <c r="J58" s="134"/>
      <c r="K58" s="134"/>
      <c r="L58" s="134"/>
      <c r="M58" s="134"/>
      <c r="N58" s="134"/>
      <c r="O58" s="134"/>
      <c r="P58" s="134"/>
      <c r="Q58" s="134"/>
      <c r="R58" s="134"/>
      <c r="S58" s="134"/>
      <c r="T58" s="134"/>
      <c r="U58" s="134"/>
      <c r="V58" s="134"/>
      <c r="W58" s="134"/>
      <c r="X58" s="134"/>
      <c r="Y58" s="134"/>
      <c r="Z58" s="134"/>
      <c r="AA58" s="134"/>
      <c r="AB58" s="134"/>
      <c r="AC58" s="134"/>
      <c r="AD58" s="134"/>
      <c r="AE58" s="134"/>
      <c r="AF58" s="134"/>
      <c r="AG58" s="134"/>
      <c r="AH58" s="134"/>
      <c r="AI58" s="134"/>
      <c r="AJ58" s="134"/>
      <c r="AK58" s="134"/>
      <c r="AL58" s="134"/>
      <c r="AM58" s="134"/>
      <c r="AN58" s="134"/>
      <c r="AO58" s="134"/>
      <c r="AP58" s="134"/>
      <c r="AQ58" s="134"/>
      <c r="AR58" s="134"/>
      <c r="AS58" s="134"/>
      <c r="AT58" s="134"/>
      <c r="AU58" s="134"/>
      <c r="AV58" s="134"/>
      <c r="AW58" s="134"/>
      <c r="AX58" s="134"/>
      <c r="AY58" s="134"/>
      <c r="AZ58" s="134"/>
      <c r="BA58" s="134"/>
      <c r="BB58" s="134"/>
      <c r="BC58" s="134"/>
      <c r="BD58" s="134"/>
      <c r="BE58" s="134"/>
      <c r="BF58" s="134"/>
      <c r="BG58" s="134"/>
      <c r="BH58" s="134"/>
      <c r="BI58" s="134"/>
      <c r="BJ58" s="134"/>
      <c r="BK58" s="134"/>
      <c r="BL58" s="134"/>
      <c r="BM58" s="134"/>
      <c r="BN58" s="134"/>
      <c r="BO58" s="134"/>
    </row>
    <row r="59" spans="1:67" x14ac:dyDescent="0.15">
      <c r="A59" s="134"/>
      <c r="B59" s="134"/>
      <c r="C59" s="134"/>
      <c r="D59" s="134"/>
      <c r="E59" s="134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  <c r="AA59" s="134"/>
      <c r="AB59" s="134"/>
      <c r="AC59" s="134"/>
      <c r="AD59" s="134"/>
      <c r="AE59" s="134"/>
      <c r="AF59" s="134"/>
      <c r="AG59" s="134"/>
      <c r="AH59" s="134"/>
      <c r="AI59" s="134"/>
      <c r="AJ59" s="134"/>
      <c r="AK59" s="134"/>
      <c r="AL59" s="134"/>
      <c r="AM59" s="134"/>
      <c r="AN59" s="134"/>
      <c r="AO59" s="134"/>
      <c r="AP59" s="134"/>
      <c r="AQ59" s="134"/>
      <c r="AR59" s="134"/>
      <c r="AS59" s="134"/>
      <c r="AT59" s="134"/>
      <c r="AU59" s="134"/>
      <c r="AV59" s="134"/>
      <c r="AW59" s="134"/>
      <c r="AX59" s="134"/>
      <c r="AY59" s="134"/>
      <c r="AZ59" s="134"/>
      <c r="BA59" s="134"/>
      <c r="BB59" s="134"/>
      <c r="BC59" s="134"/>
      <c r="BD59" s="134"/>
      <c r="BE59" s="134"/>
      <c r="BF59" s="134"/>
      <c r="BG59" s="134"/>
      <c r="BH59" s="134"/>
      <c r="BI59" s="134"/>
      <c r="BJ59" s="134"/>
      <c r="BK59" s="134"/>
      <c r="BL59" s="134"/>
      <c r="BM59" s="134"/>
      <c r="BN59" s="134"/>
      <c r="BO59" s="134"/>
    </row>
    <row r="60" spans="1:67" x14ac:dyDescent="0.15">
      <c r="A60" s="134"/>
      <c r="B60" s="134"/>
      <c r="C60" s="134"/>
      <c r="D60" s="134"/>
      <c r="E60" s="134"/>
      <c r="F60" s="134"/>
      <c r="G60" s="134"/>
      <c r="H60" s="134"/>
      <c r="I60" s="134"/>
      <c r="J60" s="134"/>
      <c r="K60" s="134"/>
      <c r="L60" s="134"/>
      <c r="M60" s="134"/>
      <c r="N60" s="134"/>
      <c r="O60" s="134"/>
      <c r="P60" s="134"/>
      <c r="Q60" s="134"/>
      <c r="R60" s="134"/>
      <c r="S60" s="134"/>
      <c r="T60" s="134"/>
      <c r="U60" s="134"/>
      <c r="V60" s="134"/>
      <c r="W60" s="134"/>
      <c r="X60" s="134"/>
      <c r="Y60" s="134"/>
      <c r="Z60" s="134"/>
      <c r="AA60" s="134"/>
      <c r="AB60" s="134"/>
      <c r="AC60" s="134"/>
      <c r="AD60" s="134"/>
      <c r="AE60" s="134"/>
      <c r="AF60" s="134"/>
      <c r="AG60" s="134"/>
      <c r="AH60" s="134"/>
      <c r="AI60" s="134"/>
      <c r="AJ60" s="134"/>
      <c r="AK60" s="134"/>
      <c r="AL60" s="134"/>
      <c r="AM60" s="134"/>
      <c r="AN60" s="134"/>
      <c r="AO60" s="134"/>
      <c r="AP60" s="134"/>
      <c r="AQ60" s="134"/>
      <c r="AR60" s="134"/>
      <c r="AS60" s="134"/>
      <c r="AT60" s="134"/>
      <c r="AU60" s="134"/>
      <c r="AV60" s="134"/>
      <c r="AW60" s="134"/>
      <c r="AX60" s="134"/>
      <c r="AY60" s="134"/>
      <c r="AZ60" s="134"/>
      <c r="BA60" s="134"/>
      <c r="BB60" s="134"/>
      <c r="BC60" s="134"/>
      <c r="BD60" s="134"/>
      <c r="BE60" s="134"/>
      <c r="BF60" s="134"/>
      <c r="BG60" s="134"/>
      <c r="BH60" s="134"/>
      <c r="BI60" s="134"/>
      <c r="BJ60" s="134"/>
      <c r="BK60" s="134"/>
      <c r="BL60" s="134"/>
      <c r="BM60" s="134"/>
      <c r="BN60" s="134"/>
      <c r="BO60" s="134"/>
    </row>
    <row r="61" spans="1:67" x14ac:dyDescent="0.15">
      <c r="A61" s="134"/>
      <c r="B61" s="134"/>
      <c r="C61" s="134"/>
      <c r="D61" s="134"/>
      <c r="E61" s="134"/>
      <c r="F61" s="134"/>
      <c r="G61" s="134"/>
      <c r="H61" s="134"/>
      <c r="I61" s="134"/>
      <c r="J61" s="134"/>
      <c r="K61" s="134"/>
      <c r="L61" s="134"/>
      <c r="M61" s="134"/>
      <c r="N61" s="134"/>
      <c r="O61" s="134"/>
      <c r="P61" s="134"/>
      <c r="Q61" s="134"/>
      <c r="R61" s="134"/>
      <c r="S61" s="134"/>
      <c r="T61" s="134"/>
      <c r="U61" s="134"/>
      <c r="V61" s="134"/>
      <c r="W61" s="134"/>
      <c r="X61" s="134"/>
      <c r="Y61" s="134"/>
      <c r="Z61" s="134"/>
      <c r="AA61" s="134"/>
      <c r="AB61" s="134"/>
      <c r="AC61" s="134"/>
      <c r="AD61" s="134"/>
      <c r="AE61" s="134"/>
      <c r="AF61" s="134"/>
      <c r="AG61" s="134"/>
      <c r="AH61" s="134"/>
      <c r="AI61" s="134"/>
      <c r="AJ61" s="134"/>
      <c r="AK61" s="134"/>
      <c r="AL61" s="134"/>
      <c r="AM61" s="134"/>
      <c r="AN61" s="134"/>
      <c r="AO61" s="134"/>
      <c r="AP61" s="134"/>
      <c r="AQ61" s="134"/>
      <c r="AR61" s="134"/>
      <c r="AS61" s="134"/>
      <c r="AT61" s="134"/>
      <c r="AU61" s="134"/>
      <c r="AV61" s="134"/>
      <c r="AW61" s="134"/>
      <c r="AX61" s="134"/>
      <c r="AY61" s="134"/>
      <c r="AZ61" s="134"/>
      <c r="BA61" s="134"/>
      <c r="BB61" s="134"/>
      <c r="BC61" s="134"/>
      <c r="BD61" s="134"/>
      <c r="BE61" s="134"/>
      <c r="BF61" s="134"/>
      <c r="BG61" s="134"/>
      <c r="BH61" s="134"/>
      <c r="BI61" s="134"/>
      <c r="BJ61" s="134"/>
      <c r="BK61" s="134"/>
      <c r="BL61" s="134"/>
      <c r="BM61" s="134"/>
      <c r="BN61" s="134"/>
      <c r="BO61" s="134"/>
    </row>
    <row r="62" spans="1:67" x14ac:dyDescent="0.15">
      <c r="A62" s="134"/>
      <c r="B62" s="134"/>
      <c r="C62" s="134"/>
      <c r="D62" s="134"/>
      <c r="E62" s="134"/>
      <c r="F62" s="134"/>
      <c r="G62" s="134"/>
      <c r="H62" s="134"/>
      <c r="I62" s="134"/>
      <c r="J62" s="134"/>
      <c r="K62" s="134"/>
      <c r="L62" s="134"/>
      <c r="M62" s="134"/>
      <c r="N62" s="134"/>
      <c r="O62" s="134"/>
      <c r="P62" s="134"/>
      <c r="Q62" s="134"/>
      <c r="R62" s="134"/>
      <c r="S62" s="134"/>
      <c r="T62" s="134"/>
      <c r="U62" s="134"/>
      <c r="V62" s="134"/>
      <c r="W62" s="134"/>
      <c r="X62" s="134"/>
      <c r="Y62" s="134"/>
      <c r="Z62" s="134"/>
      <c r="AA62" s="134"/>
      <c r="AB62" s="134"/>
      <c r="AC62" s="134"/>
      <c r="AD62" s="134"/>
      <c r="AE62" s="134"/>
      <c r="AF62" s="134"/>
      <c r="AG62" s="134"/>
      <c r="AH62" s="134"/>
      <c r="AI62" s="134"/>
      <c r="AJ62" s="134"/>
      <c r="AK62" s="134"/>
      <c r="AL62" s="134"/>
      <c r="AM62" s="134"/>
      <c r="AN62" s="134"/>
      <c r="AO62" s="134"/>
      <c r="AP62" s="134"/>
      <c r="AQ62" s="134"/>
      <c r="AR62" s="134"/>
      <c r="AS62" s="134"/>
      <c r="AT62" s="134"/>
      <c r="AU62" s="134"/>
      <c r="AV62" s="134"/>
      <c r="AW62" s="134"/>
      <c r="AX62" s="134"/>
      <c r="AY62" s="134"/>
      <c r="AZ62" s="134"/>
      <c r="BA62" s="134"/>
      <c r="BB62" s="134"/>
      <c r="BC62" s="134"/>
      <c r="BD62" s="134"/>
      <c r="BE62" s="134"/>
      <c r="BF62" s="134"/>
      <c r="BG62" s="134"/>
      <c r="BH62" s="134"/>
      <c r="BI62" s="134"/>
      <c r="BJ62" s="134"/>
      <c r="BK62" s="134"/>
      <c r="BL62" s="134"/>
      <c r="BM62" s="134"/>
      <c r="BN62" s="134"/>
      <c r="BO62" s="134"/>
    </row>
    <row r="63" spans="1:67" x14ac:dyDescent="0.15">
      <c r="A63" s="134"/>
      <c r="B63" s="134"/>
      <c r="C63" s="134"/>
      <c r="D63" s="134"/>
      <c r="E63" s="134"/>
      <c r="F63" s="134"/>
      <c r="G63" s="134"/>
      <c r="H63" s="134"/>
      <c r="I63" s="134"/>
      <c r="J63" s="134"/>
      <c r="K63" s="134"/>
      <c r="L63" s="134"/>
      <c r="M63" s="134"/>
      <c r="N63" s="134"/>
      <c r="O63" s="134"/>
      <c r="P63" s="134"/>
      <c r="Q63" s="134"/>
      <c r="R63" s="134"/>
      <c r="S63" s="134"/>
      <c r="T63" s="134"/>
      <c r="U63" s="134"/>
      <c r="V63" s="134"/>
      <c r="W63" s="134"/>
      <c r="X63" s="134"/>
      <c r="Y63" s="134"/>
      <c r="Z63" s="134"/>
      <c r="AA63" s="134"/>
      <c r="AB63" s="134"/>
      <c r="AC63" s="134"/>
      <c r="AD63" s="134"/>
      <c r="AE63" s="134"/>
      <c r="AF63" s="134"/>
      <c r="AG63" s="134"/>
      <c r="AH63" s="134"/>
      <c r="AI63" s="134"/>
      <c r="AJ63" s="134"/>
      <c r="AK63" s="134"/>
      <c r="AL63" s="134"/>
      <c r="AM63" s="134"/>
      <c r="AN63" s="134"/>
      <c r="AO63" s="134"/>
      <c r="AP63" s="134"/>
      <c r="AQ63" s="134"/>
      <c r="AR63" s="134"/>
      <c r="AS63" s="134"/>
      <c r="AT63" s="134"/>
      <c r="AU63" s="134"/>
      <c r="AV63" s="134"/>
      <c r="AW63" s="134"/>
      <c r="AX63" s="134"/>
      <c r="AY63" s="134"/>
      <c r="AZ63" s="134"/>
      <c r="BA63" s="134"/>
      <c r="BB63" s="134"/>
      <c r="BC63" s="134"/>
      <c r="BD63" s="134"/>
      <c r="BE63" s="134"/>
      <c r="BF63" s="134"/>
      <c r="BG63" s="134"/>
      <c r="BH63" s="134"/>
      <c r="BI63" s="134"/>
      <c r="BJ63" s="134"/>
      <c r="BK63" s="134"/>
      <c r="BL63" s="134"/>
      <c r="BM63" s="134"/>
      <c r="BN63" s="134"/>
      <c r="BO63" s="134"/>
    </row>
    <row r="64" spans="1:67" x14ac:dyDescent="0.15">
      <c r="A64" s="134"/>
      <c r="B64" s="134"/>
      <c r="C64" s="134"/>
      <c r="D64" s="134"/>
      <c r="E64" s="134"/>
      <c r="F64" s="134"/>
      <c r="G64" s="134"/>
      <c r="H64" s="134"/>
      <c r="I64" s="134"/>
      <c r="J64" s="134"/>
      <c r="K64" s="134"/>
      <c r="L64" s="134"/>
      <c r="M64" s="134"/>
      <c r="N64" s="134"/>
      <c r="O64" s="134"/>
      <c r="P64" s="134"/>
      <c r="Q64" s="134"/>
      <c r="R64" s="134"/>
      <c r="S64" s="134"/>
      <c r="T64" s="134"/>
      <c r="U64" s="134"/>
      <c r="V64" s="134"/>
      <c r="W64" s="134"/>
      <c r="X64" s="134"/>
      <c r="Y64" s="134"/>
      <c r="Z64" s="134"/>
      <c r="AA64" s="134"/>
      <c r="AB64" s="134"/>
      <c r="AC64" s="134"/>
      <c r="AD64" s="134"/>
      <c r="AE64" s="134"/>
      <c r="AF64" s="134"/>
      <c r="AG64" s="134"/>
      <c r="AH64" s="134"/>
      <c r="AI64" s="134"/>
      <c r="AJ64" s="134"/>
      <c r="AK64" s="134"/>
      <c r="AL64" s="134"/>
      <c r="AM64" s="134"/>
      <c r="AN64" s="134"/>
      <c r="AO64" s="134"/>
      <c r="AP64" s="134"/>
      <c r="AQ64" s="134"/>
      <c r="AR64" s="134"/>
      <c r="AS64" s="134"/>
      <c r="AT64" s="134"/>
      <c r="AU64" s="134"/>
      <c r="AV64" s="134"/>
      <c r="AW64" s="134"/>
      <c r="AX64" s="134"/>
      <c r="AY64" s="134"/>
      <c r="AZ64" s="134"/>
      <c r="BA64" s="134"/>
      <c r="BB64" s="134"/>
      <c r="BC64" s="134"/>
      <c r="BD64" s="134"/>
      <c r="BE64" s="134"/>
      <c r="BF64" s="134"/>
      <c r="BG64" s="134"/>
      <c r="BH64" s="134"/>
      <c r="BI64" s="134"/>
      <c r="BJ64" s="134"/>
      <c r="BK64" s="134"/>
      <c r="BL64" s="134"/>
      <c r="BM64" s="134"/>
      <c r="BN64" s="134"/>
      <c r="BO64" s="134"/>
    </row>
    <row r="65" spans="1:67" x14ac:dyDescent="0.15">
      <c r="A65" s="134"/>
      <c r="B65" s="134"/>
      <c r="C65" s="134"/>
      <c r="D65" s="134"/>
      <c r="E65" s="134"/>
      <c r="F65" s="134"/>
      <c r="G65" s="134"/>
      <c r="H65" s="134"/>
      <c r="I65" s="134"/>
      <c r="J65" s="134"/>
      <c r="K65" s="134"/>
      <c r="L65" s="134"/>
      <c r="M65" s="134"/>
      <c r="N65" s="134"/>
      <c r="O65" s="134"/>
      <c r="P65" s="134"/>
      <c r="Q65" s="134"/>
      <c r="R65" s="134"/>
      <c r="S65" s="134"/>
      <c r="T65" s="134"/>
      <c r="U65" s="134"/>
      <c r="V65" s="134"/>
      <c r="W65" s="134"/>
      <c r="X65" s="134"/>
      <c r="Y65" s="134"/>
      <c r="Z65" s="134"/>
      <c r="AA65" s="134"/>
      <c r="AB65" s="134"/>
      <c r="AC65" s="134"/>
      <c r="AD65" s="134"/>
      <c r="AE65" s="134"/>
      <c r="AF65" s="134"/>
      <c r="AG65" s="134"/>
      <c r="AH65" s="134"/>
      <c r="AI65" s="134"/>
      <c r="AJ65" s="134"/>
      <c r="AK65" s="134"/>
      <c r="AL65" s="134"/>
      <c r="AM65" s="134"/>
      <c r="AN65" s="134"/>
      <c r="AO65" s="134"/>
      <c r="AP65" s="134"/>
      <c r="AQ65" s="134"/>
      <c r="AR65" s="134"/>
      <c r="AS65" s="134"/>
      <c r="AT65" s="134"/>
      <c r="AU65" s="134"/>
      <c r="AV65" s="134"/>
      <c r="AW65" s="134"/>
      <c r="AX65" s="134"/>
      <c r="AY65" s="134"/>
      <c r="AZ65" s="134"/>
      <c r="BA65" s="134"/>
      <c r="BB65" s="134"/>
      <c r="BC65" s="134"/>
      <c r="BD65" s="134"/>
      <c r="BE65" s="134"/>
      <c r="BF65" s="134"/>
      <c r="BG65" s="134"/>
      <c r="BH65" s="134"/>
      <c r="BI65" s="134"/>
      <c r="BJ65" s="134"/>
      <c r="BK65" s="134"/>
      <c r="BL65" s="134"/>
      <c r="BM65" s="134"/>
      <c r="BN65" s="134"/>
      <c r="BO65" s="134"/>
    </row>
    <row r="66" spans="1:67" x14ac:dyDescent="0.15">
      <c r="A66" s="134"/>
      <c r="B66" s="134"/>
      <c r="C66" s="134"/>
      <c r="D66" s="134"/>
      <c r="E66" s="134"/>
      <c r="F66" s="134"/>
      <c r="G66" s="134"/>
      <c r="H66" s="134"/>
      <c r="I66" s="134"/>
      <c r="J66" s="134"/>
      <c r="K66" s="134"/>
      <c r="L66" s="134"/>
      <c r="M66" s="134"/>
      <c r="N66" s="134"/>
      <c r="O66" s="134"/>
      <c r="P66" s="134"/>
      <c r="Q66" s="134"/>
      <c r="R66" s="134"/>
      <c r="S66" s="134"/>
      <c r="T66" s="134"/>
      <c r="U66" s="134"/>
      <c r="V66" s="134"/>
      <c r="W66" s="134"/>
      <c r="X66" s="134"/>
      <c r="Y66" s="134"/>
      <c r="Z66" s="134"/>
      <c r="AA66" s="134"/>
      <c r="AB66" s="134"/>
      <c r="AC66" s="134"/>
      <c r="AD66" s="134"/>
      <c r="AE66" s="134"/>
      <c r="AF66" s="134"/>
      <c r="AG66" s="134"/>
      <c r="AH66" s="134"/>
      <c r="AI66" s="134"/>
      <c r="AJ66" s="134"/>
      <c r="AK66" s="134"/>
      <c r="AL66" s="134"/>
      <c r="AM66" s="134"/>
      <c r="AN66" s="134"/>
      <c r="AO66" s="134"/>
      <c r="AP66" s="134"/>
      <c r="AQ66" s="134"/>
      <c r="AR66" s="134"/>
      <c r="AS66" s="134"/>
      <c r="AT66" s="134"/>
      <c r="AU66" s="134"/>
      <c r="AV66" s="134"/>
      <c r="AW66" s="134"/>
      <c r="AX66" s="134"/>
      <c r="AY66" s="134"/>
      <c r="AZ66" s="134"/>
      <c r="BA66" s="134"/>
      <c r="BB66" s="134"/>
      <c r="BC66" s="134"/>
      <c r="BD66" s="134"/>
      <c r="BE66" s="134"/>
      <c r="BF66" s="134"/>
      <c r="BG66" s="134"/>
      <c r="BH66" s="134"/>
      <c r="BI66" s="134"/>
      <c r="BJ66" s="134"/>
      <c r="BK66" s="134"/>
      <c r="BL66" s="134"/>
      <c r="BM66" s="134"/>
      <c r="BN66" s="134"/>
      <c r="BO66" s="134"/>
    </row>
    <row r="67" spans="1:67" x14ac:dyDescent="0.15">
      <c r="A67" s="134"/>
      <c r="B67" s="134"/>
      <c r="C67" s="134"/>
      <c r="D67" s="134"/>
      <c r="E67" s="134"/>
      <c r="F67" s="134"/>
      <c r="G67" s="134"/>
      <c r="H67" s="134"/>
      <c r="I67" s="134"/>
      <c r="J67" s="134"/>
      <c r="K67" s="134"/>
      <c r="L67" s="134"/>
      <c r="M67" s="134"/>
      <c r="N67" s="134"/>
      <c r="O67" s="134"/>
      <c r="P67" s="134"/>
      <c r="Q67" s="134"/>
      <c r="R67" s="134"/>
      <c r="S67" s="134"/>
      <c r="T67" s="134"/>
      <c r="U67" s="134"/>
      <c r="V67" s="134"/>
      <c r="W67" s="134"/>
      <c r="X67" s="134"/>
      <c r="Y67" s="134"/>
      <c r="Z67" s="134"/>
      <c r="AA67" s="134"/>
      <c r="AB67" s="134"/>
      <c r="AC67" s="134"/>
      <c r="AD67" s="134"/>
      <c r="AE67" s="134"/>
      <c r="AF67" s="134"/>
      <c r="AG67" s="134"/>
      <c r="AH67" s="134"/>
      <c r="AI67" s="134"/>
      <c r="AJ67" s="134"/>
      <c r="AK67" s="134"/>
      <c r="AL67" s="134"/>
      <c r="AM67" s="134"/>
      <c r="AN67" s="134"/>
      <c r="AO67" s="134"/>
      <c r="AP67" s="134"/>
      <c r="AQ67" s="134"/>
      <c r="AR67" s="134"/>
      <c r="AS67" s="134"/>
      <c r="AT67" s="134"/>
      <c r="AU67" s="134"/>
      <c r="AV67" s="134"/>
      <c r="AW67" s="134"/>
      <c r="AX67" s="134"/>
      <c r="AY67" s="134"/>
      <c r="AZ67" s="134"/>
      <c r="BA67" s="134"/>
      <c r="BB67" s="134"/>
      <c r="BC67" s="134"/>
      <c r="BD67" s="134"/>
      <c r="BE67" s="134"/>
      <c r="BF67" s="134"/>
      <c r="BG67" s="134"/>
      <c r="BH67" s="134"/>
      <c r="BI67" s="134"/>
      <c r="BJ67" s="134"/>
      <c r="BK67" s="134"/>
      <c r="BL67" s="134"/>
      <c r="BM67" s="134"/>
      <c r="BN67" s="134"/>
      <c r="BO67" s="134"/>
    </row>
    <row r="68" spans="1:67" x14ac:dyDescent="0.15">
      <c r="A68" s="134"/>
      <c r="B68" s="134"/>
      <c r="C68" s="134"/>
      <c r="D68" s="134"/>
      <c r="E68" s="134"/>
      <c r="F68" s="134"/>
      <c r="G68" s="134"/>
      <c r="H68" s="134"/>
      <c r="I68" s="134"/>
      <c r="J68" s="165"/>
      <c r="K68" s="134"/>
      <c r="L68" s="134"/>
      <c r="M68" s="134"/>
      <c r="N68" s="134"/>
      <c r="O68" s="134"/>
      <c r="P68" s="134"/>
      <c r="Q68" s="134"/>
      <c r="R68" s="134"/>
      <c r="S68" s="134"/>
      <c r="T68" s="134"/>
      <c r="U68" s="134"/>
      <c r="V68" s="134"/>
      <c r="W68" s="134"/>
      <c r="X68" s="134"/>
      <c r="Y68" s="134"/>
      <c r="Z68" s="134"/>
      <c r="AA68" s="134"/>
      <c r="AB68" s="134"/>
      <c r="AC68" s="134"/>
      <c r="AD68" s="134"/>
      <c r="AE68" s="134"/>
      <c r="AF68" s="134"/>
      <c r="AG68" s="134"/>
      <c r="AH68" s="134"/>
      <c r="AI68" s="134"/>
      <c r="AJ68" s="134"/>
      <c r="AK68" s="134"/>
      <c r="AL68" s="134"/>
      <c r="AM68" s="134"/>
      <c r="AN68" s="134"/>
      <c r="AO68" s="134"/>
      <c r="AP68" s="134"/>
      <c r="AQ68" s="134"/>
      <c r="AR68" s="134"/>
      <c r="AS68" s="134"/>
      <c r="AT68" s="134"/>
      <c r="AU68" s="134"/>
      <c r="AV68" s="134"/>
      <c r="AW68" s="134"/>
      <c r="AX68" s="134"/>
      <c r="AY68" s="134"/>
      <c r="AZ68" s="134"/>
      <c r="BA68" s="134"/>
      <c r="BB68" s="134"/>
      <c r="BC68" s="134"/>
      <c r="BD68" s="134"/>
      <c r="BE68" s="134"/>
      <c r="BF68" s="134"/>
      <c r="BG68" s="134"/>
      <c r="BH68" s="134"/>
      <c r="BI68" s="134"/>
      <c r="BJ68" s="134"/>
      <c r="BK68" s="134"/>
      <c r="BL68" s="134"/>
      <c r="BM68" s="134"/>
      <c r="BN68" s="134"/>
      <c r="BO68" s="134"/>
    </row>
    <row r="69" spans="1:67" x14ac:dyDescent="0.15">
      <c r="A69" s="134"/>
      <c r="B69" s="134"/>
      <c r="C69" s="134"/>
      <c r="D69" s="134"/>
      <c r="E69" s="134"/>
      <c r="F69" s="134"/>
      <c r="G69" s="134"/>
      <c r="H69" s="134"/>
      <c r="I69" s="134"/>
      <c r="J69" s="134"/>
      <c r="K69" s="134"/>
      <c r="L69" s="134"/>
      <c r="M69" s="134"/>
      <c r="N69" s="134"/>
      <c r="O69" s="134"/>
      <c r="P69" s="134"/>
      <c r="Q69" s="134"/>
      <c r="R69" s="134"/>
      <c r="S69" s="134"/>
      <c r="T69" s="134"/>
      <c r="U69" s="134"/>
      <c r="V69" s="134"/>
      <c r="W69" s="134"/>
      <c r="X69" s="134"/>
      <c r="Y69" s="134"/>
      <c r="Z69" s="135" t="s">
        <v>208</v>
      </c>
      <c r="AA69" s="134"/>
      <c r="AB69" s="134"/>
      <c r="AC69" s="134"/>
      <c r="AD69" s="134"/>
      <c r="AE69" s="134"/>
      <c r="AF69" s="134"/>
      <c r="AG69" s="134"/>
      <c r="AH69" s="134"/>
      <c r="AI69" s="134"/>
      <c r="AJ69" s="134"/>
      <c r="AK69" s="134"/>
      <c r="AL69" s="134"/>
      <c r="AM69" s="134"/>
      <c r="AN69" s="134"/>
      <c r="AO69" s="134"/>
      <c r="AP69" s="134"/>
      <c r="AQ69" s="134"/>
      <c r="AR69" s="134"/>
      <c r="AS69" s="134"/>
      <c r="AT69" s="134"/>
      <c r="AU69" s="134"/>
      <c r="AV69" s="134"/>
      <c r="AW69" s="134"/>
      <c r="AX69" s="134"/>
      <c r="AY69" s="134"/>
      <c r="AZ69" s="134"/>
      <c r="BA69" s="134"/>
      <c r="BB69" s="134"/>
      <c r="BC69" s="134"/>
      <c r="BD69" s="134"/>
      <c r="BE69" s="134"/>
      <c r="BF69" s="134"/>
      <c r="BG69" s="134"/>
      <c r="BH69" s="134"/>
      <c r="BI69" s="134"/>
      <c r="BJ69" s="134"/>
      <c r="BK69" s="134"/>
      <c r="BL69" s="134"/>
      <c r="BM69" s="134"/>
      <c r="BN69" s="134"/>
      <c r="BO69" s="134"/>
    </row>
    <row r="70" spans="1:67" x14ac:dyDescent="0.15">
      <c r="A70" s="134"/>
      <c r="B70" s="134"/>
      <c r="C70" s="134"/>
      <c r="D70" s="134"/>
      <c r="E70" s="134"/>
      <c r="F70" s="134"/>
      <c r="G70" s="134"/>
      <c r="H70" s="134"/>
      <c r="I70" s="134"/>
      <c r="J70" s="134"/>
      <c r="K70" s="134"/>
      <c r="L70" s="134"/>
      <c r="M70" s="134"/>
      <c r="N70" s="134"/>
      <c r="O70" s="134"/>
      <c r="P70" s="134"/>
      <c r="Q70" s="134"/>
      <c r="R70" s="134"/>
      <c r="S70" s="134"/>
      <c r="T70" s="134"/>
      <c r="U70" s="134"/>
      <c r="V70" s="134"/>
      <c r="W70" s="134"/>
      <c r="X70" s="134"/>
      <c r="Y70" s="134"/>
      <c r="Z70" s="134"/>
      <c r="AA70" s="134"/>
      <c r="AB70" s="134"/>
      <c r="AC70" s="134"/>
      <c r="AD70" s="134"/>
      <c r="AE70" s="134"/>
      <c r="AF70" s="134"/>
      <c r="AG70" s="134"/>
      <c r="AH70" s="134"/>
      <c r="AI70" s="134"/>
      <c r="AJ70" s="134"/>
      <c r="AK70" s="134"/>
      <c r="AL70" s="134"/>
      <c r="AM70" s="134"/>
      <c r="AN70" s="134"/>
      <c r="AO70" s="134"/>
      <c r="AP70" s="134"/>
      <c r="AQ70" s="134"/>
      <c r="AR70" s="134"/>
      <c r="AS70" s="134"/>
      <c r="AT70" s="134"/>
      <c r="AU70" s="134"/>
      <c r="AV70" s="134"/>
      <c r="AW70" s="134"/>
      <c r="AX70" s="134"/>
      <c r="AY70" s="134"/>
      <c r="AZ70" s="134"/>
      <c r="BA70" s="134"/>
      <c r="BB70" s="134"/>
      <c r="BC70" s="134"/>
      <c r="BD70" s="134"/>
      <c r="BE70" s="134"/>
      <c r="BF70" s="134"/>
      <c r="BG70" s="134"/>
      <c r="BH70" s="134"/>
      <c r="BI70" s="134"/>
      <c r="BJ70" s="134"/>
      <c r="BK70" s="134"/>
      <c r="BL70" s="134"/>
      <c r="BM70" s="134"/>
      <c r="BN70" s="134"/>
      <c r="BO70" s="134"/>
    </row>
    <row r="71" spans="1:67" x14ac:dyDescent="0.15">
      <c r="A71" s="134"/>
      <c r="B71" s="134"/>
      <c r="C71" s="134"/>
      <c r="D71" s="134"/>
      <c r="E71" s="134"/>
      <c r="F71" s="134"/>
      <c r="G71" s="134"/>
      <c r="H71" s="134"/>
      <c r="I71" s="134"/>
      <c r="J71" s="134"/>
      <c r="K71" s="134"/>
      <c r="L71" s="134"/>
      <c r="M71" s="134"/>
      <c r="N71" s="134"/>
      <c r="O71" s="134"/>
      <c r="P71" s="134"/>
      <c r="Q71" s="134"/>
      <c r="R71" s="134"/>
      <c r="S71" s="134"/>
      <c r="T71" s="134"/>
      <c r="U71" s="134"/>
      <c r="V71" s="134"/>
      <c r="W71" s="134"/>
      <c r="X71" s="134"/>
      <c r="Y71" s="134"/>
      <c r="Z71" s="134"/>
      <c r="AA71" s="134"/>
      <c r="AB71" s="134"/>
      <c r="AC71" s="134"/>
      <c r="AD71" s="134"/>
      <c r="AE71" s="134"/>
      <c r="AF71" s="134"/>
      <c r="AG71" s="134"/>
      <c r="AH71" s="134"/>
      <c r="AI71" s="134"/>
      <c r="AJ71" s="134"/>
      <c r="AK71" s="134"/>
      <c r="AL71" s="134"/>
      <c r="AM71" s="134"/>
      <c r="AN71" s="134"/>
      <c r="AO71" s="134"/>
      <c r="AP71" s="134"/>
      <c r="AQ71" s="134"/>
      <c r="AR71" s="134"/>
      <c r="AS71" s="134"/>
      <c r="AT71" s="134"/>
      <c r="AU71" s="134"/>
      <c r="AV71" s="134"/>
      <c r="AW71" s="134"/>
      <c r="AX71" s="134"/>
      <c r="AY71" s="134"/>
      <c r="AZ71" s="134"/>
      <c r="BA71" s="134"/>
      <c r="BB71" s="134"/>
      <c r="BC71" s="134"/>
      <c r="BD71" s="134"/>
      <c r="BE71" s="134"/>
      <c r="BF71" s="134"/>
      <c r="BG71" s="134"/>
      <c r="BH71" s="134"/>
      <c r="BI71" s="134"/>
      <c r="BJ71" s="134"/>
      <c r="BK71" s="134"/>
      <c r="BL71" s="134"/>
      <c r="BM71" s="134"/>
      <c r="BN71" s="134"/>
      <c r="BO71" s="134"/>
    </row>
    <row r="72" spans="1:67" x14ac:dyDescent="0.15">
      <c r="A72" s="134"/>
      <c r="B72" s="134"/>
      <c r="C72" s="134"/>
      <c r="D72" s="134"/>
      <c r="E72" s="134"/>
      <c r="F72" s="134"/>
      <c r="G72" s="134"/>
      <c r="H72" s="134"/>
      <c r="I72" s="134"/>
      <c r="J72" s="134"/>
      <c r="K72" s="134"/>
      <c r="L72" s="134"/>
      <c r="M72" s="134"/>
      <c r="N72" s="134"/>
      <c r="O72" s="134"/>
      <c r="P72" s="134"/>
      <c r="Q72" s="134"/>
      <c r="R72" s="134"/>
      <c r="S72" s="134"/>
      <c r="T72" s="134"/>
      <c r="U72" s="134"/>
      <c r="V72" s="134"/>
      <c r="W72" s="134"/>
      <c r="X72" s="134"/>
      <c r="Y72" s="134"/>
      <c r="Z72" s="134"/>
      <c r="AA72" s="134"/>
      <c r="AB72" s="134"/>
      <c r="AC72" s="134"/>
      <c r="AD72" s="134"/>
      <c r="AE72" s="134"/>
      <c r="AF72" s="134"/>
      <c r="AG72" s="134"/>
      <c r="AH72" s="134"/>
      <c r="AI72" s="134"/>
      <c r="AJ72" s="134"/>
      <c r="AK72" s="134"/>
      <c r="AL72" s="134"/>
      <c r="AM72" s="134"/>
      <c r="AN72" s="134"/>
      <c r="AO72" s="134"/>
      <c r="AP72" s="134"/>
      <c r="AQ72" s="134"/>
      <c r="AR72" s="134"/>
      <c r="AS72" s="134"/>
      <c r="AT72" s="134"/>
      <c r="AU72" s="134"/>
      <c r="AV72" s="134"/>
      <c r="AW72" s="134"/>
      <c r="AX72" s="134"/>
      <c r="AY72" s="134"/>
      <c r="AZ72" s="134"/>
      <c r="BA72" s="134"/>
      <c r="BB72" s="134"/>
      <c r="BC72" s="134"/>
      <c r="BD72" s="134"/>
      <c r="BE72" s="134"/>
      <c r="BF72" s="134"/>
      <c r="BG72" s="134"/>
      <c r="BH72" s="134"/>
      <c r="BI72" s="134"/>
      <c r="BJ72" s="134"/>
      <c r="BK72" s="134"/>
      <c r="BL72" s="134"/>
      <c r="BM72" s="134"/>
      <c r="BN72" s="134"/>
      <c r="BO72" s="134"/>
    </row>
    <row r="73" spans="1:67" x14ac:dyDescent="0.15">
      <c r="A73" s="134"/>
      <c r="B73" s="134"/>
      <c r="C73" s="134"/>
      <c r="D73" s="134"/>
      <c r="E73" s="134"/>
      <c r="F73" s="134"/>
      <c r="G73" s="134"/>
      <c r="H73" s="134"/>
      <c r="I73" s="134"/>
      <c r="J73" s="134"/>
      <c r="K73" s="134"/>
      <c r="L73" s="134"/>
      <c r="M73" s="134"/>
      <c r="N73" s="134"/>
      <c r="O73" s="134"/>
      <c r="P73" s="134"/>
      <c r="Q73" s="134"/>
      <c r="R73" s="134"/>
      <c r="S73" s="134"/>
      <c r="T73" s="134"/>
      <c r="U73" s="134"/>
      <c r="V73" s="134"/>
      <c r="W73" s="134"/>
      <c r="X73" s="134"/>
      <c r="Y73" s="134"/>
      <c r="Z73" s="134"/>
      <c r="AA73" s="134"/>
      <c r="AB73" s="134"/>
      <c r="AC73" s="134"/>
      <c r="AD73" s="134"/>
      <c r="AE73" s="134"/>
      <c r="AF73" s="134"/>
      <c r="AG73" s="134"/>
      <c r="AH73" s="134"/>
      <c r="AI73" s="134"/>
      <c r="AJ73" s="134"/>
      <c r="AK73" s="134"/>
      <c r="AL73" s="134"/>
      <c r="AM73" s="134"/>
      <c r="AN73" s="134"/>
      <c r="AO73" s="134"/>
      <c r="AP73" s="134"/>
      <c r="AQ73" s="134"/>
      <c r="AR73" s="134"/>
      <c r="AS73" s="134"/>
      <c r="AT73" s="134"/>
      <c r="AU73" s="134"/>
      <c r="AV73" s="134"/>
      <c r="AW73" s="134"/>
      <c r="AX73" s="134"/>
      <c r="AY73" s="134"/>
      <c r="AZ73" s="134"/>
      <c r="BA73" s="134"/>
      <c r="BB73" s="134"/>
      <c r="BC73" s="134"/>
      <c r="BD73" s="134"/>
      <c r="BE73" s="134"/>
      <c r="BF73" s="134"/>
      <c r="BG73" s="134"/>
      <c r="BH73" s="134"/>
      <c r="BI73" s="134"/>
      <c r="BJ73" s="134"/>
      <c r="BK73" s="134"/>
      <c r="BL73" s="134"/>
      <c r="BM73" s="134"/>
      <c r="BN73" s="134"/>
      <c r="BO73" s="134"/>
    </row>
    <row r="74" spans="1:67" x14ac:dyDescent="0.15">
      <c r="A74" s="134"/>
      <c r="B74" s="134"/>
      <c r="C74" s="134"/>
      <c r="D74" s="134"/>
      <c r="E74" s="134"/>
      <c r="F74" s="134"/>
      <c r="G74" s="134"/>
      <c r="H74" s="134"/>
      <c r="I74" s="134"/>
      <c r="J74" s="134"/>
      <c r="K74" s="134"/>
      <c r="L74" s="134"/>
      <c r="M74" s="134"/>
      <c r="N74" s="134"/>
      <c r="O74" s="134"/>
      <c r="P74" s="134"/>
      <c r="Q74" s="134"/>
      <c r="R74" s="134"/>
      <c r="S74" s="134"/>
      <c r="T74" s="134"/>
      <c r="U74" s="134"/>
      <c r="V74" s="134"/>
      <c r="W74" s="134"/>
      <c r="X74" s="134"/>
      <c r="Y74" s="134"/>
      <c r="Z74" s="134"/>
      <c r="AA74" s="134"/>
      <c r="AB74" s="134"/>
      <c r="AC74" s="134"/>
      <c r="AD74" s="134"/>
      <c r="AE74" s="134"/>
      <c r="AF74" s="134"/>
      <c r="AG74" s="134"/>
      <c r="AH74" s="134"/>
      <c r="AI74" s="134"/>
      <c r="AJ74" s="134"/>
      <c r="AK74" s="134"/>
      <c r="AL74" s="134"/>
      <c r="AM74" s="134"/>
      <c r="AN74" s="134"/>
      <c r="AO74" s="134"/>
      <c r="AP74" s="134"/>
      <c r="AQ74" s="134"/>
      <c r="AR74" s="134"/>
      <c r="AS74" s="134"/>
      <c r="AT74" s="134"/>
      <c r="AU74" s="134"/>
      <c r="AV74" s="134"/>
      <c r="AW74" s="134"/>
      <c r="AX74" s="134"/>
      <c r="AY74" s="134"/>
      <c r="AZ74" s="134"/>
      <c r="BA74" s="134"/>
      <c r="BB74" s="134"/>
      <c r="BC74" s="134"/>
      <c r="BD74" s="134"/>
      <c r="BE74" s="134"/>
      <c r="BF74" s="134"/>
      <c r="BG74" s="134"/>
      <c r="BH74" s="134"/>
      <c r="BI74" s="134"/>
      <c r="BJ74" s="134"/>
      <c r="BK74" s="134"/>
      <c r="BL74" s="134"/>
      <c r="BM74" s="134"/>
      <c r="BN74" s="134"/>
      <c r="BO74" s="134"/>
    </row>
    <row r="75" spans="1:67" x14ac:dyDescent="0.15">
      <c r="A75" s="134"/>
      <c r="B75" s="134"/>
      <c r="C75" s="134"/>
      <c r="D75" s="134"/>
      <c r="E75" s="134"/>
      <c r="F75" s="134"/>
      <c r="G75" s="134"/>
      <c r="H75" s="134"/>
      <c r="I75" s="134"/>
      <c r="J75" s="134"/>
      <c r="K75" s="134"/>
      <c r="L75" s="134"/>
      <c r="M75" s="134"/>
      <c r="N75" s="134"/>
      <c r="O75" s="134"/>
      <c r="P75" s="134"/>
      <c r="Q75" s="134"/>
      <c r="R75" s="134"/>
      <c r="S75" s="134"/>
      <c r="T75" s="134"/>
      <c r="U75" s="134"/>
      <c r="V75" s="134"/>
      <c r="W75" s="134"/>
      <c r="X75" s="134"/>
      <c r="Y75" s="134"/>
      <c r="Z75" s="134"/>
      <c r="AA75" s="134"/>
      <c r="AB75" s="134"/>
      <c r="AC75" s="134"/>
      <c r="AD75" s="134"/>
      <c r="AE75" s="134"/>
      <c r="AF75" s="134"/>
      <c r="AG75" s="134"/>
      <c r="AH75" s="134"/>
      <c r="AI75" s="134"/>
      <c r="AJ75" s="134"/>
      <c r="AK75" s="134"/>
      <c r="AL75" s="134"/>
      <c r="AM75" s="134"/>
      <c r="AN75" s="134"/>
      <c r="AO75" s="134"/>
      <c r="AP75" s="134"/>
      <c r="AQ75" s="134"/>
      <c r="AR75" s="134"/>
      <c r="AS75" s="134"/>
      <c r="AT75" s="134"/>
      <c r="AU75" s="134"/>
      <c r="AV75" s="134"/>
      <c r="AW75" s="134"/>
      <c r="AX75" s="134"/>
      <c r="AY75" s="134"/>
      <c r="AZ75" s="134"/>
      <c r="BA75" s="134"/>
      <c r="BB75" s="134"/>
      <c r="BC75" s="134"/>
      <c r="BD75" s="134"/>
      <c r="BE75" s="134"/>
      <c r="BF75" s="134"/>
      <c r="BG75" s="134"/>
      <c r="BH75" s="134"/>
      <c r="BI75" s="134"/>
      <c r="BJ75" s="134"/>
      <c r="BK75" s="134"/>
      <c r="BL75" s="134"/>
      <c r="BM75" s="134"/>
      <c r="BN75" s="134"/>
      <c r="BO75" s="134"/>
    </row>
    <row r="76" spans="1:67" x14ac:dyDescent="0.15">
      <c r="A76" s="134"/>
      <c r="B76" s="134"/>
      <c r="C76" s="134"/>
      <c r="D76" s="134"/>
      <c r="E76" s="134"/>
      <c r="F76" s="134"/>
      <c r="G76" s="134"/>
      <c r="H76" s="134"/>
      <c r="I76" s="134"/>
      <c r="J76" s="134"/>
      <c r="K76" s="134"/>
      <c r="L76" s="134"/>
      <c r="M76" s="134"/>
      <c r="N76" s="134"/>
      <c r="O76" s="134"/>
      <c r="P76" s="134"/>
      <c r="Q76" s="134"/>
      <c r="R76" s="134"/>
      <c r="S76" s="134"/>
      <c r="T76" s="134"/>
      <c r="U76" s="134"/>
      <c r="V76" s="134"/>
      <c r="W76" s="134"/>
      <c r="X76" s="134"/>
      <c r="Y76" s="134"/>
      <c r="Z76" s="134"/>
      <c r="AA76" s="134"/>
      <c r="AB76" s="134"/>
      <c r="AC76" s="134"/>
      <c r="AD76" s="134"/>
      <c r="AE76" s="134"/>
      <c r="AF76" s="134"/>
      <c r="AG76" s="134"/>
      <c r="AH76" s="134"/>
      <c r="AI76" s="134"/>
      <c r="AJ76" s="134"/>
      <c r="AK76" s="134"/>
      <c r="AL76" s="134"/>
      <c r="AM76" s="134"/>
      <c r="AN76" s="134"/>
      <c r="AO76" s="134"/>
      <c r="AP76" s="134"/>
      <c r="AQ76" s="134"/>
      <c r="AR76" s="134"/>
      <c r="AS76" s="134"/>
      <c r="AT76" s="134"/>
      <c r="AU76" s="134"/>
      <c r="AV76" s="134"/>
      <c r="AW76" s="134"/>
      <c r="AX76" s="134"/>
      <c r="AY76" s="134"/>
      <c r="AZ76" s="134"/>
      <c r="BA76" s="134"/>
      <c r="BB76" s="134"/>
      <c r="BC76" s="134"/>
      <c r="BD76" s="134"/>
      <c r="BE76" s="134"/>
      <c r="BF76" s="134"/>
      <c r="BG76" s="134"/>
      <c r="BH76" s="134"/>
      <c r="BI76" s="134"/>
      <c r="BJ76" s="134"/>
      <c r="BK76" s="134"/>
      <c r="BL76" s="134"/>
      <c r="BM76" s="134"/>
      <c r="BN76" s="134"/>
      <c r="BO76" s="134"/>
    </row>
    <row r="77" spans="1:67" x14ac:dyDescent="0.15">
      <c r="A77" s="134"/>
      <c r="B77" s="134"/>
      <c r="C77" s="134"/>
      <c r="D77" s="134"/>
      <c r="E77" s="134"/>
      <c r="F77" s="134"/>
      <c r="G77" s="134"/>
      <c r="H77" s="134"/>
      <c r="I77" s="134"/>
      <c r="J77" s="134"/>
      <c r="K77" s="134"/>
      <c r="L77" s="134"/>
      <c r="M77" s="134"/>
      <c r="N77" s="134"/>
      <c r="O77" s="134"/>
      <c r="P77" s="134"/>
      <c r="Q77" s="134"/>
      <c r="R77" s="134"/>
      <c r="S77" s="134"/>
      <c r="T77" s="134"/>
      <c r="U77" s="134"/>
      <c r="V77" s="134"/>
      <c r="W77" s="134"/>
      <c r="X77" s="134"/>
      <c r="Y77" s="134"/>
      <c r="Z77" s="134"/>
      <c r="AA77" s="134"/>
      <c r="AB77" s="134"/>
      <c r="AC77" s="134"/>
      <c r="AD77" s="134"/>
      <c r="AE77" s="134"/>
      <c r="AF77" s="134"/>
      <c r="AG77" s="134"/>
      <c r="AH77" s="134"/>
      <c r="AI77" s="134"/>
      <c r="AJ77" s="134"/>
      <c r="AK77" s="134"/>
      <c r="AL77" s="134"/>
      <c r="AM77" s="134"/>
      <c r="AN77" s="134"/>
      <c r="AO77" s="134"/>
      <c r="AP77" s="134"/>
      <c r="AQ77" s="134"/>
      <c r="AR77" s="134"/>
      <c r="AS77" s="134"/>
      <c r="AT77" s="134"/>
      <c r="AU77" s="134"/>
      <c r="AV77" s="134"/>
      <c r="AW77" s="134"/>
      <c r="AX77" s="134"/>
      <c r="AY77" s="134"/>
      <c r="AZ77" s="134"/>
      <c r="BA77" s="134"/>
      <c r="BB77" s="134"/>
      <c r="BC77" s="134"/>
      <c r="BD77" s="134"/>
      <c r="BE77" s="134"/>
      <c r="BF77" s="134"/>
      <c r="BG77" s="134"/>
      <c r="BH77" s="134"/>
      <c r="BI77" s="134"/>
      <c r="BJ77" s="134"/>
      <c r="BK77" s="134"/>
      <c r="BL77" s="134"/>
      <c r="BM77" s="134"/>
      <c r="BN77" s="134"/>
      <c r="BO77" s="134"/>
    </row>
    <row r="78" spans="1:67" x14ac:dyDescent="0.15">
      <c r="A78" s="134"/>
      <c r="B78" s="134"/>
      <c r="C78" s="134"/>
      <c r="D78" s="134"/>
      <c r="E78" s="134"/>
      <c r="F78" s="134"/>
      <c r="G78" s="134"/>
      <c r="H78" s="134"/>
      <c r="I78" s="134"/>
      <c r="J78" s="134"/>
      <c r="K78" s="134"/>
      <c r="L78" s="134"/>
      <c r="M78" s="134"/>
      <c r="N78" s="134"/>
      <c r="O78" s="134"/>
      <c r="P78" s="134"/>
      <c r="Q78" s="134"/>
      <c r="R78" s="134"/>
      <c r="S78" s="134"/>
      <c r="T78" s="134"/>
      <c r="U78" s="134"/>
      <c r="V78" s="134"/>
      <c r="W78" s="134"/>
      <c r="X78" s="134"/>
      <c r="Y78" s="134"/>
      <c r="Z78" s="134"/>
      <c r="AA78" s="134"/>
      <c r="AB78" s="134"/>
      <c r="AC78" s="134"/>
      <c r="AD78" s="134"/>
      <c r="AE78" s="134"/>
      <c r="AF78" s="134"/>
      <c r="AG78" s="134"/>
      <c r="AH78" s="134"/>
      <c r="AI78" s="134"/>
      <c r="AJ78" s="134"/>
      <c r="AK78" s="134"/>
      <c r="AL78" s="134"/>
      <c r="AM78" s="134"/>
      <c r="AN78" s="134"/>
      <c r="AO78" s="134"/>
      <c r="AP78" s="134"/>
      <c r="AQ78" s="134"/>
      <c r="AR78" s="134"/>
      <c r="AS78" s="134"/>
      <c r="AT78" s="134"/>
      <c r="AU78" s="134"/>
      <c r="AV78" s="134"/>
      <c r="AW78" s="134"/>
      <c r="AX78" s="134"/>
      <c r="AY78" s="134"/>
      <c r="AZ78" s="134"/>
      <c r="BA78" s="134"/>
      <c r="BB78" s="134"/>
      <c r="BC78" s="134"/>
      <c r="BD78" s="134"/>
      <c r="BE78" s="134"/>
      <c r="BF78" s="134"/>
      <c r="BG78" s="134"/>
      <c r="BH78" s="134"/>
      <c r="BI78" s="134"/>
      <c r="BJ78" s="134"/>
      <c r="BK78" s="134"/>
      <c r="BL78" s="134"/>
      <c r="BM78" s="134"/>
      <c r="BN78" s="134"/>
      <c r="BO78" s="134"/>
    </row>
    <row r="79" spans="1:67" x14ac:dyDescent="0.15">
      <c r="A79" s="134"/>
      <c r="B79" s="134"/>
      <c r="C79" s="134"/>
      <c r="D79" s="134"/>
      <c r="E79" s="134"/>
      <c r="F79" s="134"/>
      <c r="G79" s="134"/>
      <c r="H79" s="134"/>
      <c r="I79" s="134"/>
      <c r="J79" s="134"/>
      <c r="K79" s="134"/>
      <c r="L79" s="134"/>
      <c r="M79" s="134"/>
      <c r="N79" s="134"/>
      <c r="O79" s="134"/>
      <c r="P79" s="134"/>
      <c r="Q79" s="134"/>
      <c r="R79" s="134"/>
      <c r="S79" s="134"/>
      <c r="T79" s="134"/>
      <c r="U79" s="134"/>
      <c r="V79" s="134"/>
      <c r="W79" s="134"/>
      <c r="X79" s="134"/>
      <c r="Y79" s="134"/>
      <c r="Z79" s="134"/>
      <c r="AA79" s="134"/>
      <c r="AB79" s="134"/>
      <c r="AC79" s="134"/>
      <c r="AD79" s="134"/>
      <c r="AE79" s="134"/>
      <c r="AF79" s="134"/>
      <c r="AG79" s="134"/>
      <c r="AH79" s="134"/>
      <c r="AI79" s="134"/>
      <c r="AJ79" s="134"/>
      <c r="AK79" s="134"/>
      <c r="AL79" s="134"/>
      <c r="AM79" s="134"/>
      <c r="AN79" s="134"/>
      <c r="AO79" s="134"/>
      <c r="AP79" s="134"/>
      <c r="AQ79" s="134"/>
      <c r="AR79" s="134"/>
      <c r="AS79" s="134"/>
      <c r="AT79" s="134"/>
      <c r="AU79" s="134"/>
      <c r="AV79" s="134"/>
      <c r="AW79" s="134"/>
      <c r="AX79" s="134"/>
      <c r="AY79" s="134"/>
      <c r="AZ79" s="134"/>
      <c r="BA79" s="134"/>
      <c r="BB79" s="134"/>
      <c r="BC79" s="134"/>
      <c r="BD79" s="134"/>
      <c r="BE79" s="134"/>
      <c r="BF79" s="134"/>
      <c r="BG79" s="134"/>
      <c r="BH79" s="134"/>
      <c r="BI79" s="134"/>
      <c r="BJ79" s="134"/>
      <c r="BK79" s="134"/>
      <c r="BL79" s="134"/>
      <c r="BM79" s="134"/>
      <c r="BN79" s="134"/>
      <c r="BO79" s="134"/>
    </row>
    <row r="80" spans="1:67" x14ac:dyDescent="0.15">
      <c r="A80" s="134"/>
      <c r="B80" s="134"/>
      <c r="C80" s="134"/>
      <c r="D80" s="134"/>
      <c r="E80" s="134"/>
      <c r="F80" s="134"/>
      <c r="G80" s="134"/>
      <c r="H80" s="134"/>
      <c r="I80" s="134"/>
      <c r="J80" s="134"/>
      <c r="K80" s="134"/>
      <c r="L80" s="134"/>
      <c r="M80" s="134"/>
      <c r="N80" s="134"/>
      <c r="O80" s="134"/>
      <c r="P80" s="134"/>
      <c r="Q80" s="134"/>
      <c r="R80" s="134"/>
      <c r="S80" s="134"/>
      <c r="T80" s="134"/>
      <c r="U80" s="134"/>
      <c r="V80" s="134"/>
      <c r="W80" s="134"/>
      <c r="X80" s="134"/>
      <c r="Y80" s="134"/>
      <c r="Z80" s="134"/>
      <c r="AA80" s="134"/>
      <c r="AB80" s="134"/>
      <c r="AC80" s="134"/>
      <c r="AD80" s="134"/>
      <c r="AE80" s="134"/>
      <c r="AF80" s="134"/>
      <c r="AG80" s="134"/>
      <c r="AH80" s="134"/>
      <c r="AI80" s="134"/>
      <c r="AJ80" s="134"/>
      <c r="AK80" s="134"/>
      <c r="AL80" s="134"/>
      <c r="AM80" s="134"/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/>
      <c r="AY80" s="134"/>
      <c r="AZ80" s="134"/>
      <c r="BA80" s="134"/>
      <c r="BB80" s="134"/>
      <c r="BC80" s="134"/>
      <c r="BD80" s="134"/>
      <c r="BE80" s="134"/>
      <c r="BF80" s="134"/>
      <c r="BG80" s="134"/>
      <c r="BH80" s="134"/>
      <c r="BI80" s="134"/>
      <c r="BJ80" s="134"/>
      <c r="BK80" s="134"/>
      <c r="BL80" s="134"/>
      <c r="BM80" s="134"/>
      <c r="BN80" s="134"/>
      <c r="BO80" s="134"/>
    </row>
    <row r="81" spans="1:67" x14ac:dyDescent="0.15">
      <c r="A81" s="134"/>
      <c r="B81" s="134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  <c r="AE81" s="134"/>
      <c r="AF81" s="134"/>
      <c r="AG81" s="134"/>
      <c r="AH81" s="134"/>
      <c r="AI81" s="134"/>
      <c r="AJ81" s="134"/>
      <c r="AK81" s="134"/>
      <c r="AL81" s="134"/>
      <c r="AM81" s="134"/>
      <c r="AN81" s="134"/>
      <c r="AO81" s="134"/>
      <c r="AP81" s="134"/>
      <c r="AQ81" s="134"/>
      <c r="AR81" s="134"/>
      <c r="AS81" s="134"/>
      <c r="AT81" s="134"/>
      <c r="AU81" s="134"/>
      <c r="AV81" s="134"/>
      <c r="AW81" s="134"/>
      <c r="AX81" s="134"/>
      <c r="AY81" s="134"/>
      <c r="AZ81" s="134"/>
      <c r="BA81" s="134"/>
      <c r="BB81" s="134"/>
      <c r="BC81" s="134"/>
      <c r="BD81" s="134"/>
      <c r="BE81" s="134"/>
      <c r="BF81" s="134"/>
      <c r="BG81" s="134"/>
      <c r="BH81" s="134"/>
      <c r="BI81" s="134"/>
      <c r="BJ81" s="134"/>
      <c r="BK81" s="134"/>
      <c r="BL81" s="134"/>
      <c r="BM81" s="134"/>
      <c r="BN81" s="134"/>
      <c r="BO81" s="134"/>
    </row>
    <row r="82" spans="1:67" x14ac:dyDescent="0.15">
      <c r="A82" s="134"/>
      <c r="B82" s="134"/>
      <c r="C82" s="134"/>
      <c r="D82" s="134"/>
      <c r="E82" s="134"/>
      <c r="F82" s="134"/>
      <c r="G82" s="134"/>
      <c r="H82" s="134"/>
      <c r="I82" s="134"/>
      <c r="J82" s="134"/>
      <c r="K82" s="134"/>
      <c r="L82" s="134"/>
      <c r="M82" s="134"/>
      <c r="N82" s="134"/>
      <c r="O82" s="134"/>
      <c r="P82" s="134"/>
      <c r="Q82" s="134"/>
      <c r="R82" s="134"/>
      <c r="S82" s="134"/>
      <c r="T82" s="134"/>
      <c r="U82" s="134"/>
      <c r="V82" s="134"/>
      <c r="W82" s="134"/>
      <c r="X82" s="134"/>
      <c r="Y82" s="134"/>
      <c r="Z82" s="134"/>
      <c r="AA82" s="134"/>
      <c r="AB82" s="134"/>
      <c r="AC82" s="134"/>
      <c r="AD82" s="134"/>
      <c r="AE82" s="134"/>
      <c r="AF82" s="134"/>
      <c r="AG82" s="134"/>
      <c r="AH82" s="134"/>
      <c r="AI82" s="134"/>
      <c r="AJ82" s="134"/>
      <c r="AK82" s="134"/>
      <c r="AL82" s="134"/>
      <c r="AM82" s="134"/>
      <c r="AN82" s="134"/>
      <c r="AO82" s="134"/>
      <c r="AP82" s="134"/>
      <c r="AQ82" s="134"/>
      <c r="AR82" s="134"/>
      <c r="AS82" s="134"/>
      <c r="AT82" s="134"/>
      <c r="AU82" s="134"/>
      <c r="AV82" s="134"/>
      <c r="AW82" s="134"/>
      <c r="AX82" s="134"/>
      <c r="AY82" s="134"/>
      <c r="AZ82" s="134"/>
      <c r="BA82" s="134"/>
      <c r="BB82" s="134"/>
      <c r="BC82" s="134"/>
      <c r="BD82" s="134"/>
      <c r="BE82" s="134"/>
      <c r="BF82" s="134"/>
      <c r="BG82" s="134"/>
      <c r="BH82" s="134"/>
      <c r="BI82" s="134"/>
      <c r="BJ82" s="134"/>
      <c r="BK82" s="134"/>
      <c r="BL82" s="134"/>
      <c r="BM82" s="134"/>
      <c r="BN82" s="134"/>
      <c r="BO82" s="134"/>
    </row>
    <row r="83" spans="1:67" x14ac:dyDescent="0.15">
      <c r="A83" s="134"/>
      <c r="B83" s="134"/>
      <c r="C83" s="134"/>
      <c r="D83" s="134"/>
      <c r="E83" s="134"/>
      <c r="F83" s="134"/>
      <c r="G83" s="134"/>
      <c r="H83" s="134"/>
      <c r="I83" s="134"/>
      <c r="J83" s="134"/>
      <c r="K83" s="134"/>
      <c r="L83" s="134"/>
      <c r="M83" s="134"/>
      <c r="N83" s="134"/>
      <c r="O83" s="134"/>
      <c r="P83" s="134"/>
      <c r="Q83" s="134"/>
      <c r="R83" s="134"/>
      <c r="S83" s="134"/>
      <c r="T83" s="134"/>
      <c r="U83" s="134"/>
      <c r="V83" s="134"/>
      <c r="W83" s="134"/>
      <c r="X83" s="134"/>
      <c r="Y83" s="134"/>
      <c r="Z83" s="134"/>
      <c r="AA83" s="134"/>
      <c r="AB83" s="134"/>
      <c r="AC83" s="134"/>
      <c r="AD83" s="134"/>
      <c r="AE83" s="134"/>
      <c r="AF83" s="134"/>
      <c r="AG83" s="134"/>
      <c r="AH83" s="134"/>
      <c r="AI83" s="134"/>
      <c r="AJ83" s="134"/>
      <c r="AK83" s="134"/>
      <c r="AL83" s="134"/>
      <c r="AM83" s="134"/>
      <c r="AN83" s="134"/>
      <c r="AO83" s="134"/>
      <c r="AP83" s="134"/>
      <c r="AQ83" s="134"/>
      <c r="AR83" s="134"/>
      <c r="AS83" s="134"/>
      <c r="AT83" s="134"/>
      <c r="AU83" s="134"/>
      <c r="AV83" s="134"/>
      <c r="AW83" s="134"/>
      <c r="AX83" s="134"/>
      <c r="AY83" s="134"/>
      <c r="AZ83" s="134"/>
      <c r="BA83" s="134"/>
      <c r="BB83" s="134"/>
      <c r="BC83" s="134"/>
      <c r="BD83" s="134"/>
      <c r="BE83" s="134"/>
      <c r="BF83" s="134"/>
      <c r="BG83" s="134"/>
      <c r="BH83" s="134"/>
      <c r="BI83" s="134"/>
      <c r="BJ83" s="134"/>
      <c r="BK83" s="134"/>
      <c r="BL83" s="134"/>
      <c r="BM83" s="134"/>
      <c r="BN83" s="134"/>
      <c r="BO83" s="134"/>
    </row>
    <row r="84" spans="1:67" x14ac:dyDescent="0.15">
      <c r="A84" s="134"/>
      <c r="B84" s="134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  <c r="AG84" s="134"/>
      <c r="AH84" s="134"/>
      <c r="AI84" s="134"/>
      <c r="AJ84" s="134"/>
      <c r="AK84" s="134"/>
      <c r="AL84" s="134"/>
      <c r="AM84" s="134"/>
      <c r="AN84" s="134"/>
      <c r="AO84" s="134"/>
      <c r="AP84" s="134"/>
      <c r="AQ84" s="134"/>
      <c r="AR84" s="134"/>
      <c r="AS84" s="134"/>
      <c r="AT84" s="134"/>
      <c r="AU84" s="134"/>
      <c r="AV84" s="134"/>
      <c r="AW84" s="134"/>
      <c r="AX84" s="134"/>
      <c r="AY84" s="134"/>
      <c r="AZ84" s="134"/>
      <c r="BA84" s="134"/>
      <c r="BB84" s="134"/>
      <c r="BC84" s="134"/>
      <c r="BD84" s="134"/>
      <c r="BE84" s="134"/>
      <c r="BF84" s="134"/>
      <c r="BG84" s="134"/>
      <c r="BH84" s="134"/>
      <c r="BI84" s="134"/>
      <c r="BJ84" s="134"/>
      <c r="BK84" s="134"/>
      <c r="BL84" s="134"/>
      <c r="BM84" s="134"/>
      <c r="BN84" s="134"/>
      <c r="BO84" s="134"/>
    </row>
    <row r="85" spans="1:67" x14ac:dyDescent="0.15">
      <c r="A85" s="134"/>
      <c r="B85" s="134"/>
      <c r="C85" s="134"/>
      <c r="D85" s="134"/>
      <c r="E85" s="134"/>
      <c r="F85" s="134"/>
      <c r="G85" s="134"/>
      <c r="H85" s="134"/>
      <c r="I85" s="134"/>
      <c r="J85" s="134"/>
      <c r="K85" s="134"/>
      <c r="L85" s="134"/>
      <c r="M85" s="134"/>
      <c r="N85" s="134"/>
      <c r="O85" s="134"/>
      <c r="P85" s="134"/>
      <c r="Q85" s="134"/>
      <c r="R85" s="134"/>
      <c r="S85" s="134"/>
      <c r="T85" s="134"/>
      <c r="U85" s="134"/>
      <c r="V85" s="134"/>
      <c r="W85" s="134"/>
      <c r="X85" s="134"/>
      <c r="Y85" s="134"/>
      <c r="Z85" s="134"/>
      <c r="AA85" s="134"/>
      <c r="AB85" s="134"/>
      <c r="AC85" s="134"/>
      <c r="AD85" s="134"/>
      <c r="AE85" s="134"/>
      <c r="AF85" s="134"/>
      <c r="AG85" s="134"/>
      <c r="AH85" s="134"/>
      <c r="AI85" s="134"/>
      <c r="AJ85" s="134"/>
      <c r="AK85" s="134"/>
      <c r="AL85" s="134"/>
      <c r="AM85" s="134"/>
      <c r="AN85" s="134"/>
      <c r="AO85" s="134"/>
      <c r="AP85" s="134"/>
      <c r="AQ85" s="134"/>
      <c r="AR85" s="134"/>
      <c r="AS85" s="134"/>
      <c r="AT85" s="134"/>
      <c r="AU85" s="134"/>
      <c r="AV85" s="134"/>
      <c r="AW85" s="134"/>
      <c r="AX85" s="134"/>
      <c r="AY85" s="134"/>
      <c r="AZ85" s="134"/>
      <c r="BA85" s="134"/>
      <c r="BB85" s="134"/>
      <c r="BC85" s="134"/>
      <c r="BD85" s="134"/>
      <c r="BE85" s="134"/>
      <c r="BF85" s="134"/>
      <c r="BG85" s="134"/>
      <c r="BH85" s="134"/>
      <c r="BI85" s="134"/>
      <c r="BJ85" s="134"/>
      <c r="BK85" s="134"/>
      <c r="BL85" s="134"/>
      <c r="BM85" s="134"/>
      <c r="BN85" s="134"/>
      <c r="BO85" s="134"/>
    </row>
    <row r="86" spans="1:67" x14ac:dyDescent="0.15">
      <c r="A86" s="134"/>
      <c r="B86" s="134"/>
      <c r="C86" s="134"/>
      <c r="D86" s="134"/>
      <c r="E86" s="134"/>
      <c r="F86" s="134"/>
      <c r="G86" s="134"/>
      <c r="H86" s="134"/>
      <c r="I86" s="134"/>
      <c r="J86" s="134"/>
      <c r="K86" s="134"/>
      <c r="L86" s="134"/>
      <c r="M86" s="134"/>
      <c r="N86" s="134"/>
      <c r="O86" s="134"/>
      <c r="P86" s="134"/>
      <c r="Q86" s="134"/>
      <c r="R86" s="134"/>
      <c r="S86" s="134"/>
      <c r="T86" s="134"/>
      <c r="U86" s="134"/>
      <c r="V86" s="134"/>
      <c r="W86" s="134"/>
      <c r="X86" s="134"/>
      <c r="Y86" s="134"/>
      <c r="Z86" s="134"/>
      <c r="AA86" s="134"/>
      <c r="AB86" s="134"/>
      <c r="AC86" s="134"/>
      <c r="AD86" s="134"/>
      <c r="AE86" s="134"/>
      <c r="AF86" s="134"/>
      <c r="AG86" s="134"/>
      <c r="AH86" s="134"/>
      <c r="AI86" s="134"/>
      <c r="AJ86" s="134"/>
      <c r="AK86" s="134"/>
      <c r="AL86" s="134"/>
      <c r="AM86" s="134"/>
      <c r="AN86" s="134"/>
      <c r="AO86" s="134"/>
      <c r="AP86" s="134"/>
      <c r="AQ86" s="134"/>
      <c r="AR86" s="134"/>
      <c r="AS86" s="134"/>
      <c r="AT86" s="134"/>
      <c r="AU86" s="134"/>
      <c r="AV86" s="134"/>
      <c r="AW86" s="134"/>
      <c r="AX86" s="134"/>
      <c r="AY86" s="134"/>
      <c r="AZ86" s="134"/>
      <c r="BA86" s="134"/>
      <c r="BB86" s="134"/>
      <c r="BC86" s="134"/>
      <c r="BD86" s="134"/>
      <c r="BE86" s="134"/>
      <c r="BF86" s="134"/>
      <c r="BG86" s="134"/>
      <c r="BH86" s="134"/>
      <c r="BI86" s="134"/>
      <c r="BJ86" s="134"/>
      <c r="BK86" s="134"/>
      <c r="BL86" s="134"/>
      <c r="BM86" s="134"/>
      <c r="BN86" s="134"/>
      <c r="BO86" s="134"/>
    </row>
    <row r="87" spans="1:67" x14ac:dyDescent="0.15">
      <c r="A87" s="134"/>
      <c r="B87" s="134"/>
      <c r="C87" s="134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134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4"/>
      <c r="AA87" s="134"/>
      <c r="AB87" s="134"/>
      <c r="AC87" s="134"/>
      <c r="AD87" s="134"/>
      <c r="AE87" s="134"/>
      <c r="AF87" s="134"/>
      <c r="AG87" s="134"/>
      <c r="AH87" s="134"/>
      <c r="AI87" s="134"/>
      <c r="AJ87" s="134"/>
      <c r="AK87" s="134"/>
      <c r="AL87" s="134"/>
      <c r="AM87" s="134"/>
      <c r="AN87" s="134"/>
      <c r="AO87" s="134"/>
      <c r="AP87" s="134"/>
      <c r="AQ87" s="134"/>
      <c r="AR87" s="134"/>
      <c r="AS87" s="134"/>
      <c r="AT87" s="134"/>
      <c r="AU87" s="134"/>
      <c r="AV87" s="134"/>
      <c r="AW87" s="134"/>
      <c r="AX87" s="134"/>
      <c r="AY87" s="134"/>
      <c r="AZ87" s="134"/>
      <c r="BA87" s="134"/>
      <c r="BB87" s="134"/>
      <c r="BC87" s="134"/>
      <c r="BD87" s="134"/>
      <c r="BE87" s="134"/>
      <c r="BF87" s="134"/>
      <c r="BG87" s="134"/>
      <c r="BH87" s="134"/>
      <c r="BI87" s="134"/>
      <c r="BJ87" s="134"/>
      <c r="BK87" s="134"/>
      <c r="BL87" s="134"/>
      <c r="BM87" s="134"/>
      <c r="BN87" s="134"/>
      <c r="BO87" s="134"/>
    </row>
    <row r="88" spans="1:67" x14ac:dyDescent="0.15">
      <c r="A88" s="134"/>
      <c r="B88" s="134"/>
      <c r="C88" s="134"/>
      <c r="D88" s="134"/>
      <c r="E88" s="134"/>
      <c r="F88" s="134"/>
      <c r="G88" s="134"/>
      <c r="H88" s="134"/>
      <c r="I88" s="134"/>
      <c r="J88" s="134"/>
      <c r="K88" s="134"/>
      <c r="L88" s="134"/>
      <c r="M88" s="134"/>
      <c r="N88" s="134"/>
      <c r="O88" s="134"/>
      <c r="P88" s="134"/>
      <c r="Q88" s="134"/>
      <c r="R88" s="134"/>
      <c r="S88" s="134"/>
      <c r="T88" s="134"/>
      <c r="U88" s="134"/>
      <c r="V88" s="134"/>
      <c r="W88" s="134"/>
      <c r="X88" s="134"/>
      <c r="Y88" s="134"/>
      <c r="Z88" s="134"/>
      <c r="AA88" s="134"/>
      <c r="AB88" s="134"/>
      <c r="AC88" s="134"/>
      <c r="AD88" s="134"/>
      <c r="AE88" s="134"/>
      <c r="AF88" s="134"/>
      <c r="AG88" s="134"/>
      <c r="AH88" s="134"/>
      <c r="AI88" s="134"/>
      <c r="AJ88" s="134"/>
      <c r="AK88" s="134"/>
      <c r="AL88" s="134"/>
      <c r="AM88" s="134"/>
      <c r="AN88" s="134"/>
      <c r="AO88" s="134"/>
      <c r="AP88" s="134"/>
      <c r="AQ88" s="134"/>
      <c r="AR88" s="134"/>
      <c r="AS88" s="134"/>
      <c r="AT88" s="134"/>
      <c r="AU88" s="134"/>
      <c r="AV88" s="134"/>
      <c r="AW88" s="134"/>
      <c r="AX88" s="134"/>
      <c r="AY88" s="134"/>
      <c r="AZ88" s="134"/>
      <c r="BA88" s="134"/>
      <c r="BB88" s="134"/>
      <c r="BC88" s="134"/>
      <c r="BD88" s="134"/>
      <c r="BE88" s="134"/>
      <c r="BF88" s="134"/>
      <c r="BG88" s="134"/>
      <c r="BH88" s="134"/>
      <c r="BI88" s="134"/>
      <c r="BJ88" s="134"/>
      <c r="BK88" s="134"/>
      <c r="BL88" s="134"/>
      <c r="BM88" s="134"/>
      <c r="BN88" s="134"/>
      <c r="BO88" s="134"/>
    </row>
    <row r="89" spans="1:67" x14ac:dyDescent="0.15">
      <c r="A89" s="134"/>
      <c r="B89" s="134"/>
      <c r="C89" s="134"/>
      <c r="D89" s="134"/>
      <c r="E89" s="134"/>
      <c r="F89" s="134"/>
      <c r="G89" s="134"/>
      <c r="H89" s="134"/>
      <c r="I89" s="134"/>
      <c r="J89" s="134"/>
      <c r="K89" s="134"/>
      <c r="L89" s="134"/>
      <c r="M89" s="134"/>
      <c r="N89" s="134"/>
      <c r="O89" s="134"/>
      <c r="P89" s="134"/>
      <c r="Q89" s="134"/>
      <c r="R89" s="134"/>
      <c r="S89" s="134"/>
      <c r="T89" s="134"/>
      <c r="U89" s="134"/>
      <c r="V89" s="134"/>
      <c r="W89" s="134"/>
      <c r="X89" s="134"/>
      <c r="Y89" s="134"/>
      <c r="Z89" s="134"/>
      <c r="AA89" s="134"/>
      <c r="AB89" s="134"/>
      <c r="AC89" s="134"/>
      <c r="AD89" s="134"/>
      <c r="AE89" s="134"/>
      <c r="AF89" s="134"/>
      <c r="AG89" s="134"/>
      <c r="AH89" s="134"/>
      <c r="AI89" s="134"/>
      <c r="AJ89" s="134"/>
      <c r="AK89" s="134"/>
      <c r="AL89" s="134"/>
      <c r="AM89" s="134"/>
      <c r="AN89" s="134"/>
      <c r="AO89" s="134"/>
      <c r="AP89" s="134"/>
      <c r="AQ89" s="134"/>
      <c r="AR89" s="134"/>
      <c r="AS89" s="134"/>
      <c r="AT89" s="134"/>
      <c r="AU89" s="134"/>
      <c r="AV89" s="134"/>
      <c r="AW89" s="134"/>
      <c r="AX89" s="134"/>
      <c r="AY89" s="134"/>
      <c r="AZ89" s="134"/>
      <c r="BA89" s="134"/>
      <c r="BB89" s="134"/>
      <c r="BC89" s="134"/>
      <c r="BD89" s="134"/>
      <c r="BE89" s="134"/>
      <c r="BF89" s="134"/>
      <c r="BG89" s="134"/>
      <c r="BH89" s="134"/>
      <c r="BI89" s="134"/>
      <c r="BJ89" s="134"/>
      <c r="BK89" s="134"/>
      <c r="BL89" s="134"/>
      <c r="BM89" s="134"/>
      <c r="BN89" s="134"/>
      <c r="BO89" s="134"/>
    </row>
    <row r="90" spans="1:67" x14ac:dyDescent="0.15">
      <c r="A90" s="134"/>
      <c r="B90" s="134"/>
      <c r="C90" s="134"/>
      <c r="D90" s="134"/>
      <c r="E90" s="134"/>
      <c r="F90" s="134"/>
      <c r="G90" s="134"/>
      <c r="H90" s="134"/>
      <c r="I90" s="134"/>
      <c r="J90" s="134"/>
      <c r="K90" s="134"/>
      <c r="L90" s="134"/>
      <c r="M90" s="134"/>
      <c r="N90" s="134"/>
      <c r="O90" s="134"/>
      <c r="P90" s="134"/>
      <c r="Q90" s="134"/>
      <c r="R90" s="134"/>
      <c r="S90" s="134"/>
      <c r="T90" s="134"/>
      <c r="U90" s="134"/>
      <c r="V90" s="134"/>
      <c r="W90" s="134"/>
      <c r="X90" s="134"/>
      <c r="Y90" s="134"/>
      <c r="Z90" s="134"/>
      <c r="AA90" s="134"/>
      <c r="AB90" s="134"/>
      <c r="AC90" s="134"/>
      <c r="AD90" s="134"/>
      <c r="AE90" s="134"/>
      <c r="AF90" s="134"/>
      <c r="AG90" s="134"/>
      <c r="AH90" s="134"/>
      <c r="AI90" s="134"/>
      <c r="AJ90" s="134"/>
      <c r="AK90" s="134"/>
      <c r="AL90" s="134"/>
      <c r="AM90" s="134"/>
      <c r="AN90" s="134"/>
      <c r="AO90" s="134"/>
      <c r="AP90" s="134"/>
      <c r="AQ90" s="134"/>
      <c r="AR90" s="134"/>
      <c r="AS90" s="134"/>
      <c r="AT90" s="134"/>
      <c r="AU90" s="134"/>
      <c r="AV90" s="134"/>
      <c r="AW90" s="134"/>
      <c r="AX90" s="134"/>
      <c r="AY90" s="134"/>
      <c r="AZ90" s="134"/>
      <c r="BA90" s="134"/>
      <c r="BB90" s="134"/>
      <c r="BC90" s="134"/>
      <c r="BD90" s="134"/>
      <c r="BE90" s="134"/>
      <c r="BF90" s="134"/>
      <c r="BG90" s="134"/>
      <c r="BH90" s="134"/>
      <c r="BI90" s="134"/>
      <c r="BJ90" s="134"/>
      <c r="BK90" s="134"/>
      <c r="BL90" s="134"/>
      <c r="BM90" s="134"/>
      <c r="BN90" s="134"/>
      <c r="BO90" s="134"/>
    </row>
    <row r="91" spans="1:67" x14ac:dyDescent="0.15">
      <c r="A91" s="134"/>
      <c r="B91" s="134"/>
      <c r="C91" s="134"/>
      <c r="D91" s="134"/>
      <c r="E91" s="134"/>
      <c r="F91" s="134"/>
      <c r="G91" s="134"/>
      <c r="H91" s="134"/>
      <c r="I91" s="134"/>
      <c r="J91" s="134"/>
      <c r="K91" s="134"/>
      <c r="L91" s="134"/>
      <c r="M91" s="134"/>
      <c r="N91" s="134"/>
      <c r="O91" s="134"/>
      <c r="P91" s="134"/>
      <c r="Q91" s="134"/>
      <c r="R91" s="134"/>
      <c r="S91" s="134"/>
      <c r="T91" s="134"/>
      <c r="U91" s="134"/>
      <c r="V91" s="134"/>
      <c r="W91" s="134"/>
      <c r="X91" s="134"/>
      <c r="Y91" s="134"/>
      <c r="Z91" s="134"/>
      <c r="AA91" s="134"/>
      <c r="AB91" s="134"/>
      <c r="AC91" s="134"/>
      <c r="AD91" s="134"/>
      <c r="AE91" s="134"/>
      <c r="AF91" s="134"/>
      <c r="AG91" s="134"/>
      <c r="AH91" s="134"/>
      <c r="AI91" s="134"/>
      <c r="AJ91" s="134"/>
      <c r="AK91" s="134"/>
      <c r="AL91" s="134"/>
      <c r="AM91" s="134"/>
      <c r="AN91" s="134"/>
      <c r="AO91" s="134"/>
      <c r="AP91" s="134"/>
      <c r="AQ91" s="134"/>
      <c r="AR91" s="134"/>
      <c r="AS91" s="134"/>
      <c r="AT91" s="134"/>
      <c r="AU91" s="134"/>
      <c r="AV91" s="134"/>
      <c r="AW91" s="134"/>
      <c r="AX91" s="134"/>
      <c r="AY91" s="134"/>
      <c r="AZ91" s="134"/>
      <c r="BA91" s="134"/>
      <c r="BB91" s="134"/>
      <c r="BC91" s="134"/>
      <c r="BD91" s="134"/>
      <c r="BE91" s="134"/>
      <c r="BF91" s="134"/>
      <c r="BG91" s="134"/>
      <c r="BH91" s="134"/>
      <c r="BI91" s="134"/>
      <c r="BJ91" s="134"/>
      <c r="BK91" s="134"/>
      <c r="BL91" s="134"/>
      <c r="BM91" s="134"/>
      <c r="BN91" s="134"/>
      <c r="BO91" s="134"/>
    </row>
    <row r="92" spans="1:67" x14ac:dyDescent="0.15">
      <c r="A92" s="134"/>
      <c r="B92" s="134"/>
      <c r="C92" s="134"/>
      <c r="D92" s="134"/>
      <c r="E92" s="134"/>
      <c r="F92" s="134"/>
      <c r="G92" s="134"/>
      <c r="H92" s="134"/>
      <c r="I92" s="134"/>
      <c r="J92" s="134"/>
      <c r="K92" s="134"/>
      <c r="L92" s="134"/>
      <c r="M92" s="134"/>
      <c r="N92" s="134"/>
      <c r="O92" s="134"/>
      <c r="P92" s="134"/>
      <c r="Q92" s="134"/>
      <c r="R92" s="134"/>
      <c r="S92" s="134"/>
      <c r="T92" s="134"/>
      <c r="U92" s="134"/>
      <c r="V92" s="134"/>
      <c r="W92" s="134"/>
      <c r="X92" s="134"/>
      <c r="Y92" s="134"/>
      <c r="Z92" s="134"/>
      <c r="AA92" s="134"/>
      <c r="AB92" s="134"/>
      <c r="AC92" s="134"/>
      <c r="AD92" s="134"/>
      <c r="AE92" s="134"/>
      <c r="AF92" s="134"/>
      <c r="AG92" s="134"/>
      <c r="AH92" s="134"/>
      <c r="AI92" s="134"/>
      <c r="AJ92" s="134"/>
      <c r="AK92" s="134"/>
      <c r="AL92" s="134"/>
      <c r="AM92" s="134"/>
      <c r="AN92" s="134"/>
      <c r="AO92" s="134"/>
      <c r="AP92" s="134"/>
      <c r="AQ92" s="134"/>
      <c r="AR92" s="134"/>
      <c r="AS92" s="134"/>
      <c r="AT92" s="134"/>
      <c r="AU92" s="134"/>
      <c r="AV92" s="134"/>
      <c r="AW92" s="134"/>
      <c r="AX92" s="134"/>
      <c r="AY92" s="134"/>
      <c r="AZ92" s="134"/>
      <c r="BA92" s="134"/>
      <c r="BB92" s="134"/>
      <c r="BC92" s="134"/>
      <c r="BD92" s="134"/>
      <c r="BE92" s="134"/>
      <c r="BF92" s="134"/>
      <c r="BG92" s="134"/>
      <c r="BH92" s="134"/>
      <c r="BI92" s="134"/>
      <c r="BJ92" s="134"/>
      <c r="BK92" s="134"/>
      <c r="BL92" s="134"/>
      <c r="BM92" s="134"/>
      <c r="BN92" s="134"/>
      <c r="BO92" s="134"/>
    </row>
    <row r="93" spans="1:67" x14ac:dyDescent="0.15">
      <c r="A93" s="134"/>
      <c r="B93" s="134"/>
      <c r="C93" s="134"/>
      <c r="D93" s="134"/>
      <c r="E93" s="134"/>
      <c r="F93" s="134"/>
      <c r="G93" s="134"/>
      <c r="H93" s="134"/>
      <c r="I93" s="134"/>
      <c r="J93" s="134"/>
      <c r="K93" s="134"/>
      <c r="L93" s="134"/>
      <c r="M93" s="134"/>
      <c r="N93" s="134"/>
      <c r="O93" s="134"/>
      <c r="P93" s="134"/>
      <c r="Q93" s="134"/>
      <c r="R93" s="134"/>
      <c r="S93" s="134"/>
      <c r="T93" s="134"/>
      <c r="U93" s="134"/>
      <c r="V93" s="134"/>
      <c r="W93" s="134"/>
      <c r="X93" s="134"/>
      <c r="Y93" s="134"/>
      <c r="Z93" s="134"/>
      <c r="AA93" s="134"/>
      <c r="AB93" s="134"/>
      <c r="AC93" s="134"/>
      <c r="AD93" s="134"/>
      <c r="AE93" s="134"/>
      <c r="AF93" s="134"/>
      <c r="AG93" s="134"/>
      <c r="AH93" s="134"/>
      <c r="AI93" s="134"/>
      <c r="AJ93" s="134"/>
      <c r="AK93" s="134"/>
      <c r="AL93" s="134"/>
      <c r="AM93" s="134"/>
      <c r="AN93" s="134"/>
      <c r="AO93" s="134"/>
      <c r="AP93" s="134"/>
      <c r="AQ93" s="134"/>
      <c r="AR93" s="134"/>
      <c r="AS93" s="134"/>
      <c r="AT93" s="134"/>
      <c r="AU93" s="134"/>
      <c r="AV93" s="134"/>
      <c r="AW93" s="134"/>
      <c r="AX93" s="134"/>
      <c r="AY93" s="134"/>
      <c r="AZ93" s="134"/>
      <c r="BA93" s="134"/>
      <c r="BB93" s="134"/>
      <c r="BC93" s="134"/>
      <c r="BD93" s="134"/>
      <c r="BE93" s="134"/>
      <c r="BF93" s="134"/>
      <c r="BG93" s="134"/>
      <c r="BH93" s="134"/>
      <c r="BI93" s="134"/>
      <c r="BJ93" s="134"/>
      <c r="BK93" s="134"/>
      <c r="BL93" s="134"/>
      <c r="BM93" s="134"/>
      <c r="BN93" s="134"/>
      <c r="BO93" s="134"/>
    </row>
    <row r="94" spans="1:67" x14ac:dyDescent="0.15">
      <c r="A94" s="134"/>
      <c r="B94" s="134"/>
      <c r="C94" s="134"/>
      <c r="D94" s="134"/>
      <c r="E94" s="134"/>
      <c r="F94" s="134"/>
      <c r="G94" s="134"/>
      <c r="H94" s="134"/>
      <c r="I94" s="134"/>
      <c r="J94" s="134"/>
      <c r="K94" s="134"/>
      <c r="L94" s="134"/>
      <c r="M94" s="134"/>
      <c r="N94" s="134"/>
      <c r="O94" s="134"/>
      <c r="P94" s="134"/>
      <c r="Q94" s="134"/>
      <c r="R94" s="134"/>
      <c r="S94" s="134"/>
      <c r="T94" s="134"/>
      <c r="U94" s="134"/>
      <c r="V94" s="134"/>
      <c r="W94" s="134"/>
      <c r="X94" s="134"/>
      <c r="Y94" s="134"/>
      <c r="Z94" s="134"/>
      <c r="AA94" s="134"/>
      <c r="AB94" s="134"/>
      <c r="AC94" s="134"/>
      <c r="AD94" s="134"/>
      <c r="AE94" s="134"/>
      <c r="AF94" s="134"/>
      <c r="AG94" s="134"/>
      <c r="AH94" s="134"/>
      <c r="AI94" s="134"/>
      <c r="AJ94" s="134"/>
      <c r="AK94" s="134"/>
      <c r="AL94" s="134"/>
      <c r="AM94" s="134"/>
      <c r="AN94" s="134"/>
      <c r="AO94" s="134"/>
      <c r="AP94" s="134"/>
      <c r="AQ94" s="134"/>
      <c r="AR94" s="134"/>
      <c r="AS94" s="134"/>
      <c r="AT94" s="134"/>
      <c r="AU94" s="134"/>
      <c r="AV94" s="134"/>
      <c r="AW94" s="134"/>
      <c r="AX94" s="134"/>
      <c r="AY94" s="134"/>
      <c r="AZ94" s="134"/>
      <c r="BA94" s="134"/>
      <c r="BB94" s="134"/>
      <c r="BC94" s="134"/>
      <c r="BD94" s="134"/>
      <c r="BE94" s="134"/>
      <c r="BF94" s="134"/>
      <c r="BG94" s="134"/>
      <c r="BH94" s="134"/>
      <c r="BI94" s="134"/>
      <c r="BJ94" s="134"/>
      <c r="BK94" s="134"/>
      <c r="BL94" s="134"/>
      <c r="BM94" s="134"/>
      <c r="BN94" s="134"/>
      <c r="BO94" s="134"/>
    </row>
    <row r="95" spans="1:67" x14ac:dyDescent="0.15">
      <c r="A95" s="134"/>
      <c r="B95" s="134"/>
      <c r="C95" s="134"/>
      <c r="D95" s="134"/>
      <c r="E95" s="134"/>
      <c r="F95" s="134"/>
      <c r="G95" s="134"/>
      <c r="H95" s="134"/>
      <c r="I95" s="134"/>
      <c r="J95" s="134"/>
      <c r="K95" s="134"/>
      <c r="L95" s="134"/>
      <c r="M95" s="134"/>
      <c r="N95" s="134"/>
      <c r="O95" s="134"/>
      <c r="P95" s="134"/>
      <c r="Q95" s="134"/>
      <c r="R95" s="134"/>
      <c r="S95" s="134"/>
      <c r="T95" s="134"/>
      <c r="U95" s="134"/>
      <c r="V95" s="134"/>
      <c r="W95" s="134"/>
      <c r="X95" s="134"/>
      <c r="Y95" s="134"/>
      <c r="Z95" s="134"/>
      <c r="AA95" s="134"/>
      <c r="AB95" s="134"/>
      <c r="AC95" s="134"/>
      <c r="AD95" s="134"/>
      <c r="AE95" s="134"/>
      <c r="AF95" s="134"/>
      <c r="AG95" s="134"/>
      <c r="AH95" s="134"/>
      <c r="AI95" s="134"/>
      <c r="AJ95" s="134"/>
      <c r="AK95" s="134"/>
      <c r="AL95" s="134"/>
      <c r="AM95" s="134"/>
      <c r="AN95" s="134"/>
      <c r="AO95" s="134"/>
      <c r="AP95" s="134"/>
      <c r="AQ95" s="134"/>
      <c r="AR95" s="134"/>
      <c r="AS95" s="134"/>
      <c r="AT95" s="134"/>
      <c r="AU95" s="134"/>
      <c r="AV95" s="134"/>
      <c r="AW95" s="134"/>
      <c r="AX95" s="134"/>
      <c r="AY95" s="134"/>
      <c r="AZ95" s="134"/>
      <c r="BA95" s="134"/>
      <c r="BB95" s="134"/>
      <c r="BC95" s="134"/>
      <c r="BD95" s="134"/>
      <c r="BE95" s="134"/>
      <c r="BF95" s="134"/>
      <c r="BG95" s="134"/>
      <c r="BH95" s="134"/>
      <c r="BI95" s="134"/>
      <c r="BJ95" s="134"/>
      <c r="BK95" s="134"/>
      <c r="BL95" s="134"/>
      <c r="BM95" s="134"/>
      <c r="BN95" s="134"/>
      <c r="BO95" s="134"/>
    </row>
    <row r="96" spans="1:67" x14ac:dyDescent="0.15">
      <c r="A96" s="134"/>
      <c r="B96" s="134"/>
      <c r="C96" s="134"/>
      <c r="D96" s="134"/>
      <c r="E96" s="134"/>
      <c r="F96" s="134"/>
      <c r="G96" s="134"/>
      <c r="H96" s="134"/>
      <c r="I96" s="134"/>
      <c r="J96" s="134"/>
      <c r="K96" s="134"/>
      <c r="L96" s="134"/>
      <c r="M96" s="134"/>
      <c r="N96" s="134"/>
      <c r="O96" s="134"/>
      <c r="P96" s="134"/>
      <c r="Q96" s="134"/>
      <c r="R96" s="134"/>
      <c r="S96" s="134"/>
      <c r="T96" s="134"/>
      <c r="U96" s="134"/>
      <c r="V96" s="134"/>
      <c r="W96" s="134"/>
      <c r="X96" s="134"/>
      <c r="Y96" s="134"/>
      <c r="Z96" s="134"/>
      <c r="AA96" s="134"/>
      <c r="AB96" s="134"/>
      <c r="AC96" s="134"/>
      <c r="AD96" s="134"/>
      <c r="AE96" s="134"/>
      <c r="AF96" s="134"/>
      <c r="AG96" s="134"/>
      <c r="AH96" s="134"/>
      <c r="AI96" s="134"/>
      <c r="AJ96" s="134"/>
      <c r="AK96" s="134"/>
      <c r="AL96" s="134"/>
      <c r="AM96" s="134"/>
      <c r="AN96" s="134"/>
      <c r="AO96" s="134"/>
      <c r="AP96" s="134"/>
      <c r="AQ96" s="134"/>
      <c r="AR96" s="134"/>
      <c r="AS96" s="134"/>
      <c r="AT96" s="134"/>
      <c r="AU96" s="134"/>
      <c r="AV96" s="134"/>
      <c r="AW96" s="134"/>
      <c r="AX96" s="134"/>
      <c r="AY96" s="134"/>
      <c r="AZ96" s="134"/>
      <c r="BA96" s="134"/>
      <c r="BB96" s="134"/>
      <c r="BC96" s="134"/>
      <c r="BD96" s="134"/>
      <c r="BE96" s="134"/>
      <c r="BF96" s="134"/>
      <c r="BG96" s="134"/>
      <c r="BH96" s="134"/>
      <c r="BI96" s="134"/>
      <c r="BJ96" s="134"/>
      <c r="BK96" s="134"/>
      <c r="BL96" s="134"/>
      <c r="BM96" s="134"/>
      <c r="BN96" s="134"/>
      <c r="BO96" s="134"/>
    </row>
    <row r="97" spans="1:67" x14ac:dyDescent="0.15">
      <c r="A97" s="134"/>
      <c r="B97" s="134"/>
      <c r="C97" s="134"/>
      <c r="D97" s="134"/>
      <c r="E97" s="134"/>
      <c r="F97" s="134"/>
      <c r="G97" s="134"/>
      <c r="H97" s="134"/>
      <c r="I97" s="134"/>
      <c r="J97" s="134"/>
      <c r="K97" s="134"/>
      <c r="L97" s="134"/>
      <c r="M97" s="134"/>
      <c r="N97" s="134"/>
      <c r="O97" s="134"/>
      <c r="P97" s="134"/>
      <c r="Q97" s="134"/>
      <c r="R97" s="134"/>
      <c r="S97" s="134"/>
      <c r="T97" s="134"/>
      <c r="U97" s="134"/>
      <c r="V97" s="134"/>
      <c r="W97" s="134"/>
      <c r="X97" s="134"/>
      <c r="Y97" s="134"/>
      <c r="Z97" s="134"/>
      <c r="AA97" s="134"/>
      <c r="AB97" s="134"/>
      <c r="AC97" s="134"/>
      <c r="AD97" s="134"/>
      <c r="AE97" s="134"/>
      <c r="AF97" s="134"/>
      <c r="AG97" s="134"/>
      <c r="AH97" s="134"/>
      <c r="AI97" s="134"/>
      <c r="AJ97" s="134"/>
      <c r="AK97" s="134"/>
      <c r="AL97" s="134"/>
      <c r="AM97" s="134"/>
      <c r="AN97" s="134"/>
      <c r="AO97" s="134"/>
      <c r="AP97" s="134"/>
      <c r="AQ97" s="134"/>
      <c r="AR97" s="134"/>
      <c r="AS97" s="134"/>
      <c r="AT97" s="134"/>
      <c r="AU97" s="134"/>
      <c r="AV97" s="134"/>
      <c r="AW97" s="134"/>
      <c r="AX97" s="134"/>
      <c r="AY97" s="134"/>
      <c r="AZ97" s="134"/>
      <c r="BA97" s="134"/>
      <c r="BB97" s="134"/>
      <c r="BC97" s="134"/>
      <c r="BD97" s="134"/>
      <c r="BE97" s="134"/>
      <c r="BF97" s="134"/>
      <c r="BG97" s="134"/>
      <c r="BH97" s="134"/>
      <c r="BI97" s="134"/>
      <c r="BJ97" s="134"/>
      <c r="BK97" s="134"/>
      <c r="BL97" s="134"/>
      <c r="BM97" s="134"/>
      <c r="BN97" s="134"/>
      <c r="BO97" s="134"/>
    </row>
    <row r="98" spans="1:67" x14ac:dyDescent="0.15">
      <c r="A98" s="134"/>
      <c r="B98" s="134"/>
      <c r="C98" s="134"/>
      <c r="D98" s="134"/>
      <c r="E98" s="134"/>
      <c r="F98" s="134"/>
      <c r="G98" s="134"/>
      <c r="H98" s="134"/>
      <c r="I98" s="134"/>
      <c r="J98" s="134"/>
      <c r="K98" s="134"/>
      <c r="L98" s="134"/>
      <c r="M98" s="134"/>
      <c r="N98" s="134"/>
      <c r="O98" s="134"/>
      <c r="P98" s="134"/>
      <c r="Q98" s="134"/>
      <c r="R98" s="134"/>
      <c r="S98" s="134"/>
      <c r="T98" s="134"/>
      <c r="U98" s="134"/>
      <c r="V98" s="134"/>
      <c r="W98" s="134"/>
      <c r="X98" s="134"/>
      <c r="Y98" s="134"/>
      <c r="Z98" s="134"/>
      <c r="AA98" s="134"/>
      <c r="AB98" s="134"/>
      <c r="AC98" s="134"/>
      <c r="AD98" s="134"/>
      <c r="AE98" s="134"/>
      <c r="AF98" s="134"/>
      <c r="AG98" s="134"/>
      <c r="AH98" s="134"/>
      <c r="AI98" s="134"/>
      <c r="AJ98" s="134"/>
      <c r="AK98" s="134"/>
      <c r="AL98" s="134"/>
      <c r="AM98" s="134"/>
      <c r="AN98" s="134"/>
      <c r="AO98" s="134"/>
      <c r="AP98" s="134"/>
      <c r="AQ98" s="134"/>
      <c r="AR98" s="134"/>
      <c r="AS98" s="134"/>
      <c r="AT98" s="134"/>
      <c r="AU98" s="134"/>
      <c r="AV98" s="134"/>
      <c r="AW98" s="134"/>
      <c r="AX98" s="134"/>
      <c r="AY98" s="134"/>
      <c r="AZ98" s="134"/>
      <c r="BA98" s="134"/>
      <c r="BB98" s="134"/>
      <c r="BC98" s="134"/>
      <c r="BD98" s="134"/>
      <c r="BE98" s="134"/>
      <c r="BF98" s="134"/>
      <c r="BG98" s="134"/>
      <c r="BH98" s="134"/>
      <c r="BI98" s="134"/>
      <c r="BJ98" s="134"/>
      <c r="BK98" s="134"/>
      <c r="BL98" s="134"/>
      <c r="BM98" s="134"/>
      <c r="BN98" s="134"/>
      <c r="BO98" s="134"/>
    </row>
    <row r="99" spans="1:67" x14ac:dyDescent="0.15">
      <c r="A99" s="134"/>
      <c r="B99" s="134"/>
      <c r="C99" s="134"/>
      <c r="D99" s="134"/>
      <c r="E99" s="134"/>
      <c r="F99" s="134"/>
      <c r="G99" s="134"/>
      <c r="H99" s="134"/>
      <c r="I99" s="134"/>
      <c r="J99" s="134"/>
      <c r="K99" s="134"/>
      <c r="L99" s="134"/>
      <c r="M99" s="134"/>
      <c r="N99" s="134"/>
      <c r="O99" s="134"/>
      <c r="P99" s="134"/>
      <c r="Q99" s="134"/>
      <c r="R99" s="134"/>
      <c r="S99" s="134"/>
      <c r="T99" s="134"/>
      <c r="U99" s="134"/>
      <c r="V99" s="134"/>
      <c r="W99" s="134"/>
      <c r="X99" s="134"/>
      <c r="Y99" s="134"/>
      <c r="Z99" s="134"/>
      <c r="AA99" s="134"/>
      <c r="AB99" s="134"/>
      <c r="AC99" s="134"/>
      <c r="AD99" s="134"/>
      <c r="AE99" s="134"/>
      <c r="AF99" s="134"/>
      <c r="AG99" s="134"/>
      <c r="AH99" s="134"/>
      <c r="AI99" s="134"/>
      <c r="AJ99" s="134"/>
      <c r="AK99" s="134"/>
      <c r="AL99" s="134"/>
      <c r="AM99" s="134"/>
      <c r="AN99" s="134"/>
      <c r="AO99" s="134"/>
      <c r="AP99" s="134"/>
      <c r="AQ99" s="134"/>
      <c r="AR99" s="134"/>
      <c r="AS99" s="134"/>
      <c r="AT99" s="134"/>
      <c r="AU99" s="134"/>
      <c r="AV99" s="134"/>
      <c r="AW99" s="134"/>
      <c r="AX99" s="134"/>
      <c r="AY99" s="134"/>
      <c r="AZ99" s="134"/>
      <c r="BA99" s="134"/>
      <c r="BB99" s="134"/>
      <c r="BC99" s="134"/>
      <c r="BD99" s="134"/>
      <c r="BE99" s="134"/>
      <c r="BF99" s="134"/>
      <c r="BG99" s="134"/>
      <c r="BH99" s="134"/>
      <c r="BI99" s="134"/>
      <c r="BJ99" s="134"/>
      <c r="BK99" s="134"/>
      <c r="BL99" s="134"/>
      <c r="BM99" s="134"/>
      <c r="BN99" s="134"/>
      <c r="BO99" s="134"/>
    </row>
    <row r="100" spans="1:67" x14ac:dyDescent="0.15">
      <c r="A100" s="134"/>
      <c r="B100" s="134"/>
      <c r="C100" s="134"/>
      <c r="D100" s="134"/>
      <c r="E100" s="134"/>
      <c r="F100" s="134"/>
      <c r="G100" s="134"/>
      <c r="H100" s="134"/>
      <c r="I100" s="134"/>
      <c r="J100" s="134"/>
      <c r="K100" s="134"/>
      <c r="L100" s="134"/>
      <c r="M100" s="134"/>
      <c r="N100" s="134"/>
      <c r="O100" s="134"/>
      <c r="P100" s="134"/>
      <c r="Q100" s="134"/>
      <c r="R100" s="134"/>
      <c r="S100" s="134"/>
      <c r="T100" s="134"/>
      <c r="U100" s="134"/>
      <c r="V100" s="134"/>
      <c r="W100" s="134"/>
      <c r="X100" s="134"/>
      <c r="Y100" s="134"/>
      <c r="Z100" s="134"/>
      <c r="AA100" s="134"/>
      <c r="AB100" s="134"/>
      <c r="AC100" s="134"/>
      <c r="AD100" s="134"/>
      <c r="AE100" s="134"/>
      <c r="AF100" s="134"/>
      <c r="AG100" s="134"/>
      <c r="AH100" s="134"/>
      <c r="AI100" s="134"/>
      <c r="AJ100" s="134"/>
      <c r="AK100" s="134"/>
      <c r="AL100" s="134"/>
      <c r="AM100" s="134"/>
      <c r="AN100" s="134"/>
      <c r="AO100" s="134"/>
      <c r="AP100" s="134"/>
      <c r="AQ100" s="134"/>
      <c r="AR100" s="134"/>
      <c r="AS100" s="134"/>
      <c r="AT100" s="134"/>
      <c r="AU100" s="134"/>
      <c r="AV100" s="134"/>
      <c r="AW100" s="134"/>
      <c r="AX100" s="134"/>
      <c r="AY100" s="134"/>
      <c r="AZ100" s="134"/>
      <c r="BA100" s="134"/>
      <c r="BB100" s="134"/>
      <c r="BC100" s="134"/>
      <c r="BD100" s="134"/>
      <c r="BE100" s="134"/>
      <c r="BF100" s="134"/>
      <c r="BG100" s="134"/>
      <c r="BH100" s="134"/>
      <c r="BI100" s="134"/>
      <c r="BJ100" s="134"/>
      <c r="BK100" s="134"/>
      <c r="BL100" s="134"/>
      <c r="BM100" s="134"/>
      <c r="BN100" s="134"/>
      <c r="BO100" s="134"/>
    </row>
    <row r="101" spans="1:67" x14ac:dyDescent="0.15">
      <c r="A101" s="134"/>
      <c r="B101" s="134"/>
      <c r="C101" s="134"/>
      <c r="D101" s="134"/>
      <c r="E101" s="134"/>
      <c r="F101" s="134"/>
      <c r="G101" s="134"/>
      <c r="H101" s="134"/>
      <c r="I101" s="134"/>
      <c r="J101" s="134"/>
      <c r="K101" s="134"/>
      <c r="L101" s="134"/>
      <c r="M101" s="134"/>
      <c r="N101" s="134"/>
      <c r="O101" s="134"/>
      <c r="P101" s="134"/>
      <c r="Q101" s="134"/>
      <c r="R101" s="134"/>
      <c r="S101" s="134"/>
      <c r="T101" s="134"/>
      <c r="U101" s="134"/>
      <c r="V101" s="134"/>
      <c r="W101" s="134"/>
      <c r="X101" s="134"/>
      <c r="Y101" s="134"/>
      <c r="Z101" s="134"/>
      <c r="AA101" s="134"/>
      <c r="AB101" s="134"/>
      <c r="AC101" s="134"/>
      <c r="AD101" s="134"/>
      <c r="AE101" s="134"/>
      <c r="AF101" s="134"/>
      <c r="AG101" s="134"/>
      <c r="AH101" s="134"/>
      <c r="AI101" s="134"/>
      <c r="AJ101" s="134"/>
      <c r="AK101" s="134"/>
      <c r="AL101" s="134"/>
      <c r="AM101" s="134"/>
      <c r="AN101" s="134"/>
      <c r="AO101" s="134"/>
      <c r="AP101" s="134"/>
      <c r="AQ101" s="134"/>
      <c r="AR101" s="134"/>
      <c r="AS101" s="134"/>
      <c r="AT101" s="134"/>
      <c r="AU101" s="134"/>
      <c r="AV101" s="134"/>
      <c r="AW101" s="134"/>
      <c r="AX101" s="134"/>
      <c r="AY101" s="134"/>
      <c r="AZ101" s="134"/>
      <c r="BA101" s="134"/>
      <c r="BB101" s="134"/>
      <c r="BC101" s="134"/>
      <c r="BD101" s="134"/>
      <c r="BE101" s="134"/>
      <c r="BF101" s="134"/>
      <c r="BG101" s="134"/>
      <c r="BH101" s="134"/>
      <c r="BI101" s="134"/>
      <c r="BJ101" s="134"/>
      <c r="BK101" s="134"/>
      <c r="BL101" s="134"/>
      <c r="BM101" s="134"/>
      <c r="BN101" s="134"/>
      <c r="BO101" s="134"/>
    </row>
    <row r="102" spans="1:67" x14ac:dyDescent="0.15">
      <c r="A102" s="134"/>
      <c r="B102" s="134"/>
      <c r="C102" s="134"/>
      <c r="D102" s="134"/>
      <c r="E102" s="134"/>
      <c r="F102" s="134"/>
      <c r="G102" s="134"/>
      <c r="H102" s="134"/>
      <c r="I102" s="134"/>
      <c r="J102" s="134"/>
      <c r="K102" s="134"/>
      <c r="L102" s="134"/>
      <c r="M102" s="134"/>
      <c r="N102" s="134"/>
      <c r="O102" s="134"/>
      <c r="P102" s="134"/>
      <c r="Q102" s="134"/>
      <c r="R102" s="134"/>
      <c r="S102" s="134"/>
      <c r="T102" s="134"/>
      <c r="U102" s="134"/>
      <c r="V102" s="134"/>
      <c r="W102" s="134"/>
      <c r="X102" s="134"/>
      <c r="Y102" s="134"/>
      <c r="Z102" s="134"/>
      <c r="AA102" s="134"/>
      <c r="AB102" s="134"/>
      <c r="AC102" s="134"/>
      <c r="AD102" s="134"/>
      <c r="AE102" s="134"/>
      <c r="AF102" s="134"/>
      <c r="AG102" s="134"/>
      <c r="AH102" s="134"/>
      <c r="AI102" s="134"/>
      <c r="AJ102" s="134"/>
      <c r="AK102" s="134"/>
      <c r="AL102" s="134"/>
      <c r="AM102" s="134"/>
      <c r="AN102" s="134"/>
      <c r="AO102" s="134"/>
      <c r="AP102" s="134"/>
      <c r="AQ102" s="134"/>
      <c r="AR102" s="134"/>
      <c r="AS102" s="134"/>
      <c r="AT102" s="134"/>
      <c r="AU102" s="134"/>
      <c r="AV102" s="134"/>
      <c r="AW102" s="134"/>
      <c r="AX102" s="134"/>
      <c r="AY102" s="134"/>
      <c r="AZ102" s="134"/>
      <c r="BA102" s="134"/>
      <c r="BB102" s="134"/>
      <c r="BC102" s="134"/>
      <c r="BD102" s="134"/>
      <c r="BE102" s="134"/>
      <c r="BF102" s="134"/>
      <c r="BG102" s="134"/>
      <c r="BH102" s="134"/>
      <c r="BI102" s="134"/>
      <c r="BJ102" s="134"/>
      <c r="BK102" s="134"/>
      <c r="BL102" s="134"/>
      <c r="BM102" s="134"/>
      <c r="BN102" s="134"/>
      <c r="BO102" s="134"/>
    </row>
    <row r="103" spans="1:67" x14ac:dyDescent="0.15">
      <c r="A103" s="134"/>
      <c r="B103" s="134"/>
      <c r="C103" s="134"/>
      <c r="D103" s="134"/>
      <c r="E103" s="134"/>
      <c r="F103" s="134"/>
      <c r="G103" s="134"/>
      <c r="H103" s="134"/>
      <c r="I103" s="134"/>
      <c r="J103" s="134"/>
      <c r="K103" s="134"/>
      <c r="L103" s="134"/>
      <c r="M103" s="134"/>
      <c r="N103" s="134"/>
      <c r="O103" s="134"/>
      <c r="P103" s="134"/>
      <c r="Q103" s="134"/>
      <c r="R103" s="134"/>
      <c r="S103" s="134"/>
      <c r="T103" s="134"/>
      <c r="U103" s="134"/>
      <c r="V103" s="134"/>
      <c r="W103" s="134"/>
      <c r="X103" s="134"/>
      <c r="Y103" s="134"/>
      <c r="Z103" s="134"/>
      <c r="AA103" s="134"/>
      <c r="AB103" s="134"/>
      <c r="AC103" s="134"/>
      <c r="AD103" s="134"/>
      <c r="AE103" s="134"/>
      <c r="AF103" s="134"/>
      <c r="AG103" s="134"/>
      <c r="AH103" s="134"/>
      <c r="AI103" s="134"/>
      <c r="AJ103" s="134"/>
      <c r="AK103" s="134"/>
      <c r="AL103" s="134"/>
      <c r="AM103" s="134"/>
      <c r="AN103" s="134"/>
      <c r="AO103" s="134"/>
      <c r="AP103" s="134"/>
      <c r="AQ103" s="134"/>
      <c r="AR103" s="134"/>
      <c r="AS103" s="134"/>
      <c r="AT103" s="134"/>
      <c r="AU103" s="134"/>
      <c r="AV103" s="134"/>
      <c r="AW103" s="134"/>
      <c r="AX103" s="134"/>
      <c r="AY103" s="134"/>
      <c r="AZ103" s="134"/>
      <c r="BA103" s="134"/>
      <c r="BB103" s="134"/>
      <c r="BC103" s="134"/>
      <c r="BD103" s="134"/>
      <c r="BE103" s="134"/>
      <c r="BF103" s="134"/>
      <c r="BG103" s="134"/>
      <c r="BH103" s="134"/>
      <c r="BI103" s="134"/>
      <c r="BJ103" s="134"/>
      <c r="BK103" s="134"/>
      <c r="BL103" s="134"/>
      <c r="BM103" s="134"/>
      <c r="BN103" s="134"/>
      <c r="BO103" s="134"/>
    </row>
    <row r="104" spans="1:67" x14ac:dyDescent="0.15">
      <c r="A104" s="134"/>
      <c r="B104" s="134"/>
      <c r="C104" s="134"/>
      <c r="D104" s="134"/>
      <c r="E104" s="134"/>
      <c r="F104" s="134"/>
      <c r="G104" s="134"/>
      <c r="H104" s="134"/>
      <c r="I104" s="134"/>
      <c r="J104" s="134"/>
      <c r="K104" s="134"/>
      <c r="L104" s="134"/>
      <c r="M104" s="134"/>
      <c r="N104" s="134"/>
      <c r="O104" s="134"/>
      <c r="P104" s="134"/>
      <c r="Q104" s="134"/>
      <c r="R104" s="134"/>
      <c r="S104" s="134"/>
      <c r="T104" s="134"/>
      <c r="U104" s="134"/>
      <c r="V104" s="134"/>
      <c r="W104" s="134"/>
      <c r="X104" s="134"/>
      <c r="Y104" s="134"/>
      <c r="Z104" s="134"/>
      <c r="AA104" s="134"/>
      <c r="AB104" s="134"/>
      <c r="AC104" s="134"/>
      <c r="AD104" s="134"/>
      <c r="AE104" s="134"/>
      <c r="AF104" s="134"/>
      <c r="AG104" s="134"/>
      <c r="AH104" s="134"/>
      <c r="AI104" s="134"/>
      <c r="AJ104" s="134"/>
      <c r="AK104" s="134"/>
      <c r="AL104" s="134"/>
      <c r="AM104" s="134"/>
      <c r="AN104" s="134"/>
      <c r="AO104" s="134"/>
      <c r="AP104" s="134"/>
      <c r="AQ104" s="134"/>
      <c r="AR104" s="134"/>
      <c r="AS104" s="134"/>
      <c r="AT104" s="134"/>
      <c r="AU104" s="134"/>
      <c r="AV104" s="134"/>
      <c r="AW104" s="134"/>
      <c r="AX104" s="134"/>
      <c r="AY104" s="134"/>
      <c r="AZ104" s="134"/>
      <c r="BA104" s="134"/>
      <c r="BB104" s="134"/>
      <c r="BC104" s="134"/>
      <c r="BD104" s="134"/>
      <c r="BE104" s="134"/>
      <c r="BF104" s="134"/>
      <c r="BG104" s="134"/>
      <c r="BH104" s="134"/>
      <c r="BI104" s="134"/>
      <c r="BJ104" s="134"/>
      <c r="BK104" s="134"/>
      <c r="BL104" s="134"/>
      <c r="BM104" s="134"/>
      <c r="BN104" s="134"/>
      <c r="BO104" s="134"/>
    </row>
    <row r="105" spans="1:67" x14ac:dyDescent="0.15">
      <c r="A105" s="134"/>
      <c r="B105" s="134"/>
      <c r="C105" s="134"/>
      <c r="D105" s="134"/>
      <c r="E105" s="134"/>
      <c r="F105" s="134"/>
      <c r="G105" s="134"/>
      <c r="H105" s="134"/>
      <c r="I105" s="134"/>
      <c r="J105" s="134"/>
      <c r="K105" s="134"/>
      <c r="L105" s="134"/>
      <c r="M105" s="134"/>
      <c r="N105" s="134"/>
      <c r="O105" s="134"/>
      <c r="P105" s="134"/>
      <c r="Q105" s="134"/>
      <c r="R105" s="134"/>
      <c r="S105" s="134"/>
      <c r="T105" s="134"/>
      <c r="U105" s="134"/>
      <c r="V105" s="134"/>
      <c r="W105" s="134"/>
      <c r="X105" s="134"/>
      <c r="Y105" s="134"/>
      <c r="Z105" s="134"/>
      <c r="AA105" s="134"/>
      <c r="AB105" s="134"/>
      <c r="AC105" s="134"/>
      <c r="AD105" s="134"/>
      <c r="AE105" s="134"/>
      <c r="AF105" s="134"/>
      <c r="AG105" s="134"/>
      <c r="AH105" s="134"/>
      <c r="AI105" s="134"/>
      <c r="AJ105" s="134"/>
      <c r="AK105" s="134"/>
      <c r="AL105" s="134"/>
      <c r="AM105" s="134"/>
      <c r="AN105" s="134"/>
      <c r="AO105" s="134"/>
      <c r="AP105" s="134"/>
      <c r="AQ105" s="134"/>
      <c r="AR105" s="134"/>
      <c r="AS105" s="134"/>
      <c r="AT105" s="134"/>
      <c r="AU105" s="134"/>
      <c r="AV105" s="134"/>
      <c r="AW105" s="134"/>
      <c r="AX105" s="134"/>
      <c r="AY105" s="134"/>
      <c r="AZ105" s="134"/>
      <c r="BA105" s="134"/>
      <c r="BB105" s="134"/>
      <c r="BC105" s="134"/>
      <c r="BD105" s="134"/>
      <c r="BE105" s="134"/>
      <c r="BF105" s="134"/>
      <c r="BG105" s="134"/>
      <c r="BH105" s="134"/>
      <c r="BI105" s="134"/>
      <c r="BJ105" s="134"/>
      <c r="BK105" s="134"/>
      <c r="BL105" s="134"/>
      <c r="BM105" s="134"/>
      <c r="BN105" s="134"/>
      <c r="BO105" s="134"/>
    </row>
    <row r="106" spans="1:67" x14ac:dyDescent="0.15">
      <c r="A106" s="134"/>
      <c r="B106" s="134"/>
      <c r="C106" s="134"/>
      <c r="D106" s="134"/>
      <c r="E106" s="134"/>
      <c r="F106" s="134"/>
      <c r="G106" s="134"/>
      <c r="H106" s="134"/>
      <c r="I106" s="134"/>
      <c r="J106" s="134"/>
      <c r="K106" s="134"/>
      <c r="L106" s="134"/>
      <c r="M106" s="134"/>
      <c r="N106" s="134"/>
      <c r="O106" s="134"/>
      <c r="P106" s="134"/>
      <c r="Q106" s="134"/>
      <c r="R106" s="134"/>
      <c r="S106" s="134"/>
      <c r="T106" s="134"/>
      <c r="U106" s="134"/>
      <c r="V106" s="134"/>
      <c r="W106" s="134"/>
      <c r="X106" s="134"/>
      <c r="Y106" s="134"/>
      <c r="Z106" s="134"/>
      <c r="AA106" s="134"/>
      <c r="AB106" s="134"/>
      <c r="AC106" s="134"/>
      <c r="AD106" s="134"/>
      <c r="AE106" s="134"/>
      <c r="AF106" s="134"/>
      <c r="AG106" s="134"/>
      <c r="AH106" s="134"/>
      <c r="AI106" s="134"/>
      <c r="AJ106" s="134"/>
      <c r="AK106" s="134"/>
      <c r="AL106" s="134"/>
      <c r="AM106" s="134"/>
      <c r="AN106" s="134"/>
      <c r="AO106" s="134"/>
      <c r="AP106" s="134"/>
      <c r="AQ106" s="134"/>
      <c r="AR106" s="134"/>
      <c r="AS106" s="134"/>
      <c r="AT106" s="134"/>
      <c r="AU106" s="134"/>
      <c r="AV106" s="134"/>
      <c r="AW106" s="134"/>
      <c r="AX106" s="134"/>
      <c r="AY106" s="134"/>
      <c r="AZ106" s="134"/>
      <c r="BA106" s="134"/>
      <c r="BB106" s="134"/>
      <c r="BC106" s="134"/>
      <c r="BD106" s="134"/>
      <c r="BE106" s="134"/>
      <c r="BF106" s="134"/>
      <c r="BG106" s="134"/>
      <c r="BH106" s="134"/>
      <c r="BI106" s="134"/>
      <c r="BJ106" s="134"/>
      <c r="BK106" s="134"/>
      <c r="BL106" s="134"/>
      <c r="BM106" s="134"/>
      <c r="BN106" s="134"/>
      <c r="BO106" s="134"/>
    </row>
    <row r="107" spans="1:67" x14ac:dyDescent="0.15">
      <c r="A107" s="134"/>
      <c r="B107" s="134"/>
      <c r="C107" s="134"/>
      <c r="D107" s="134"/>
      <c r="E107" s="134"/>
      <c r="F107" s="134"/>
      <c r="G107" s="134"/>
      <c r="H107" s="134"/>
      <c r="I107" s="134"/>
      <c r="J107" s="134"/>
      <c r="K107" s="134"/>
      <c r="L107" s="134"/>
      <c r="M107" s="134"/>
      <c r="N107" s="134"/>
      <c r="O107" s="134"/>
      <c r="P107" s="134"/>
      <c r="Q107" s="134"/>
      <c r="R107" s="134"/>
      <c r="S107" s="134"/>
      <c r="T107" s="134"/>
      <c r="U107" s="134"/>
      <c r="V107" s="134"/>
      <c r="W107" s="134"/>
      <c r="X107" s="134"/>
      <c r="Y107" s="134"/>
      <c r="Z107" s="134"/>
      <c r="AA107" s="134"/>
      <c r="AB107" s="134"/>
      <c r="AC107" s="134"/>
      <c r="AD107" s="134"/>
      <c r="AE107" s="134"/>
      <c r="AF107" s="134"/>
      <c r="AG107" s="134"/>
      <c r="AH107" s="134"/>
      <c r="AI107" s="134"/>
      <c r="AJ107" s="134"/>
      <c r="AK107" s="134"/>
      <c r="AL107" s="134"/>
      <c r="AM107" s="134"/>
      <c r="AN107" s="134"/>
      <c r="AO107" s="134"/>
      <c r="AP107" s="134"/>
      <c r="AQ107" s="134"/>
      <c r="AR107" s="134"/>
      <c r="AS107" s="134"/>
      <c r="AT107" s="134"/>
      <c r="AU107" s="134"/>
      <c r="AV107" s="134"/>
      <c r="AW107" s="134"/>
      <c r="AX107" s="134"/>
      <c r="AY107" s="134"/>
      <c r="AZ107" s="134"/>
      <c r="BA107" s="134"/>
      <c r="BB107" s="134"/>
      <c r="BC107" s="134"/>
      <c r="BD107" s="134"/>
      <c r="BE107" s="134"/>
      <c r="BF107" s="134"/>
      <c r="BG107" s="134"/>
      <c r="BH107" s="134"/>
      <c r="BI107" s="134"/>
      <c r="BJ107" s="134"/>
      <c r="BK107" s="134"/>
      <c r="BL107" s="134"/>
      <c r="BM107" s="134"/>
      <c r="BN107" s="134"/>
      <c r="BO107" s="134"/>
    </row>
    <row r="108" spans="1:67" x14ac:dyDescent="0.15">
      <c r="A108" s="134"/>
      <c r="B108" s="134"/>
      <c r="C108" s="134"/>
      <c r="D108" s="134"/>
      <c r="E108" s="134"/>
      <c r="F108" s="134"/>
      <c r="G108" s="134"/>
      <c r="H108" s="134"/>
      <c r="I108" s="134"/>
      <c r="J108" s="134"/>
      <c r="K108" s="134"/>
      <c r="L108" s="134"/>
      <c r="M108" s="134"/>
      <c r="N108" s="134"/>
      <c r="O108" s="134"/>
      <c r="P108" s="134"/>
      <c r="Q108" s="134"/>
      <c r="R108" s="134"/>
      <c r="S108" s="134"/>
      <c r="T108" s="134"/>
      <c r="U108" s="134"/>
      <c r="V108" s="134"/>
      <c r="W108" s="134"/>
      <c r="X108" s="134"/>
      <c r="Y108" s="134"/>
      <c r="Z108" s="134"/>
      <c r="AA108" s="134"/>
      <c r="AB108" s="134"/>
      <c r="AC108" s="134"/>
      <c r="AD108" s="134"/>
      <c r="AE108" s="134"/>
      <c r="AF108" s="134"/>
      <c r="AG108" s="134"/>
      <c r="AH108" s="134"/>
      <c r="AI108" s="134"/>
      <c r="AJ108" s="134"/>
      <c r="AK108" s="134"/>
      <c r="AL108" s="134"/>
      <c r="AM108" s="134"/>
      <c r="AN108" s="134"/>
      <c r="AO108" s="134"/>
      <c r="AP108" s="134"/>
      <c r="AQ108" s="134"/>
      <c r="AR108" s="134"/>
      <c r="AS108" s="134"/>
      <c r="AT108" s="134"/>
      <c r="AU108" s="134"/>
      <c r="AV108" s="134"/>
      <c r="AW108" s="134"/>
      <c r="AX108" s="134"/>
      <c r="AY108" s="134"/>
      <c r="AZ108" s="134"/>
      <c r="BA108" s="134"/>
      <c r="BB108" s="134"/>
      <c r="BC108" s="134"/>
      <c r="BD108" s="134"/>
      <c r="BE108" s="134"/>
      <c r="BF108" s="134"/>
      <c r="BG108" s="134"/>
      <c r="BH108" s="134"/>
      <c r="BI108" s="134"/>
      <c r="BJ108" s="134"/>
      <c r="BK108" s="134"/>
      <c r="BL108" s="134"/>
      <c r="BM108" s="134"/>
      <c r="BN108" s="134"/>
      <c r="BO108" s="134"/>
    </row>
    <row r="109" spans="1:67" x14ac:dyDescent="0.15">
      <c r="A109" s="134"/>
      <c r="B109" s="134"/>
      <c r="C109" s="134"/>
      <c r="D109" s="134"/>
      <c r="E109" s="134"/>
      <c r="F109" s="134"/>
      <c r="G109" s="134"/>
      <c r="H109" s="134"/>
      <c r="I109" s="134"/>
      <c r="J109" s="134"/>
      <c r="K109" s="134"/>
      <c r="L109" s="134"/>
      <c r="M109" s="134"/>
      <c r="N109" s="134"/>
      <c r="O109" s="134"/>
      <c r="P109" s="134"/>
      <c r="Q109" s="134"/>
      <c r="R109" s="134"/>
      <c r="S109" s="134"/>
      <c r="T109" s="134"/>
      <c r="U109" s="134"/>
      <c r="V109" s="134"/>
      <c r="W109" s="134"/>
      <c r="X109" s="134"/>
      <c r="Y109" s="134"/>
      <c r="Z109" s="134"/>
      <c r="AA109" s="134"/>
      <c r="AB109" s="134"/>
      <c r="AC109" s="134"/>
      <c r="AD109" s="134"/>
      <c r="AE109" s="134"/>
      <c r="AF109" s="134"/>
      <c r="AG109" s="134"/>
      <c r="AH109" s="134"/>
      <c r="AI109" s="134"/>
      <c r="AJ109" s="134"/>
      <c r="AK109" s="134"/>
      <c r="AL109" s="134"/>
      <c r="AM109" s="134"/>
      <c r="AN109" s="134"/>
      <c r="AO109" s="134"/>
      <c r="AP109" s="134"/>
      <c r="AQ109" s="134"/>
      <c r="AR109" s="134"/>
      <c r="AS109" s="134"/>
      <c r="AT109" s="134"/>
      <c r="AU109" s="134"/>
      <c r="AV109" s="134"/>
      <c r="AW109" s="134"/>
      <c r="AX109" s="134"/>
      <c r="AY109" s="134"/>
      <c r="AZ109" s="134"/>
      <c r="BA109" s="134"/>
      <c r="BB109" s="134"/>
      <c r="BC109" s="134"/>
      <c r="BD109" s="134"/>
      <c r="BE109" s="134"/>
      <c r="BF109" s="134"/>
      <c r="BG109" s="134"/>
      <c r="BH109" s="134"/>
      <c r="BI109" s="134"/>
      <c r="BJ109" s="134"/>
      <c r="BK109" s="134"/>
      <c r="BL109" s="134"/>
      <c r="BM109" s="134"/>
      <c r="BN109" s="134"/>
      <c r="BO109" s="134"/>
    </row>
    <row r="110" spans="1:67" x14ac:dyDescent="0.15">
      <c r="A110" s="134"/>
      <c r="B110" s="134"/>
      <c r="C110" s="134"/>
      <c r="D110" s="134"/>
      <c r="E110" s="134"/>
      <c r="F110" s="134"/>
      <c r="G110" s="134"/>
      <c r="H110" s="134"/>
      <c r="I110" s="134"/>
      <c r="J110" s="134"/>
      <c r="K110" s="134"/>
      <c r="L110" s="134"/>
      <c r="M110" s="134"/>
      <c r="N110" s="134"/>
      <c r="O110" s="134"/>
      <c r="P110" s="134"/>
      <c r="Q110" s="134"/>
      <c r="R110" s="134"/>
      <c r="S110" s="134"/>
      <c r="T110" s="134"/>
      <c r="U110" s="134"/>
      <c r="V110" s="134"/>
      <c r="W110" s="134"/>
      <c r="X110" s="134"/>
      <c r="Y110" s="134"/>
      <c r="Z110" s="134"/>
      <c r="AA110" s="134"/>
      <c r="AB110" s="134"/>
      <c r="AC110" s="134"/>
      <c r="AD110" s="134"/>
      <c r="AE110" s="134"/>
      <c r="AF110" s="134"/>
      <c r="AG110" s="134"/>
      <c r="AH110" s="134"/>
      <c r="AI110" s="134"/>
      <c r="AJ110" s="134"/>
      <c r="AK110" s="134"/>
      <c r="AL110" s="134"/>
      <c r="AM110" s="134"/>
      <c r="AN110" s="134"/>
      <c r="AO110" s="134"/>
      <c r="AP110" s="134"/>
      <c r="AQ110" s="134"/>
      <c r="AR110" s="134"/>
      <c r="AS110" s="134"/>
      <c r="AT110" s="134"/>
      <c r="AU110" s="134"/>
      <c r="AV110" s="134"/>
      <c r="AW110" s="134"/>
      <c r="AX110" s="134"/>
      <c r="AY110" s="134"/>
      <c r="AZ110" s="134"/>
      <c r="BA110" s="134"/>
      <c r="BB110" s="134"/>
      <c r="BC110" s="134"/>
      <c r="BD110" s="134"/>
      <c r="BE110" s="134"/>
      <c r="BF110" s="134"/>
      <c r="BG110" s="134"/>
      <c r="BH110" s="134"/>
      <c r="BI110" s="134"/>
      <c r="BJ110" s="134"/>
      <c r="BK110" s="134"/>
      <c r="BL110" s="134"/>
      <c r="BM110" s="134"/>
      <c r="BN110" s="134"/>
      <c r="BO110" s="134"/>
    </row>
    <row r="111" spans="1:67" x14ac:dyDescent="0.15">
      <c r="A111" s="134"/>
      <c r="B111" s="134"/>
      <c r="C111" s="134"/>
      <c r="D111" s="134"/>
      <c r="E111" s="134"/>
      <c r="F111" s="134"/>
      <c r="G111" s="134"/>
      <c r="H111" s="134"/>
      <c r="I111" s="134"/>
      <c r="J111" s="134"/>
      <c r="K111" s="134"/>
      <c r="L111" s="134"/>
      <c r="M111" s="134"/>
      <c r="N111" s="134"/>
      <c r="O111" s="134"/>
      <c r="P111" s="134"/>
      <c r="Q111" s="134"/>
      <c r="R111" s="134"/>
      <c r="S111" s="134"/>
      <c r="T111" s="134"/>
      <c r="U111" s="134"/>
      <c r="V111" s="134"/>
      <c r="W111" s="134"/>
      <c r="X111" s="134"/>
      <c r="Y111" s="134"/>
      <c r="Z111" s="134"/>
      <c r="AA111" s="134"/>
      <c r="AB111" s="134"/>
      <c r="AC111" s="134"/>
      <c r="AD111" s="134"/>
      <c r="AE111" s="134"/>
      <c r="AF111" s="134"/>
      <c r="AG111" s="134"/>
      <c r="AH111" s="134"/>
      <c r="AI111" s="134"/>
      <c r="AJ111" s="134"/>
      <c r="AK111" s="134"/>
      <c r="AL111" s="134"/>
      <c r="AM111" s="134"/>
      <c r="AN111" s="134"/>
      <c r="AO111" s="134"/>
      <c r="AP111" s="134"/>
      <c r="AQ111" s="134"/>
      <c r="AR111" s="134"/>
      <c r="AS111" s="134"/>
      <c r="AT111" s="134"/>
      <c r="AU111" s="134"/>
      <c r="AV111" s="134"/>
      <c r="AW111" s="134"/>
      <c r="AX111" s="134"/>
      <c r="AY111" s="134"/>
      <c r="AZ111" s="134"/>
      <c r="BA111" s="134"/>
      <c r="BB111" s="134"/>
      <c r="BC111" s="134"/>
      <c r="BD111" s="134"/>
      <c r="BE111" s="134"/>
      <c r="BF111" s="134"/>
      <c r="BG111" s="134"/>
      <c r="BH111" s="134"/>
      <c r="BI111" s="134"/>
      <c r="BJ111" s="134"/>
      <c r="BK111" s="134"/>
      <c r="BL111" s="134"/>
      <c r="BM111" s="134"/>
      <c r="BN111" s="134"/>
      <c r="BO111" s="134"/>
    </row>
    <row r="112" spans="1:67" x14ac:dyDescent="0.15">
      <c r="A112" s="134"/>
      <c r="B112" s="134"/>
      <c r="C112" s="134"/>
      <c r="D112" s="134"/>
      <c r="E112" s="134"/>
      <c r="F112" s="134"/>
      <c r="G112" s="134"/>
      <c r="H112" s="134"/>
      <c r="I112" s="134"/>
      <c r="J112" s="134"/>
      <c r="K112" s="134"/>
      <c r="L112" s="134"/>
      <c r="M112" s="134"/>
      <c r="N112" s="134"/>
      <c r="O112" s="134"/>
      <c r="P112" s="134"/>
      <c r="Q112" s="134"/>
      <c r="R112" s="134"/>
      <c r="S112" s="134"/>
      <c r="T112" s="134"/>
      <c r="U112" s="134"/>
      <c r="V112" s="134"/>
      <c r="W112" s="134"/>
      <c r="X112" s="134"/>
      <c r="Y112" s="134"/>
      <c r="Z112" s="134"/>
      <c r="AA112" s="134"/>
      <c r="AB112" s="134"/>
      <c r="AC112" s="134"/>
      <c r="AD112" s="134"/>
      <c r="AE112" s="134"/>
      <c r="AF112" s="134"/>
      <c r="AG112" s="134"/>
      <c r="AH112" s="134"/>
      <c r="AI112" s="134"/>
      <c r="AJ112" s="134"/>
      <c r="AK112" s="134"/>
      <c r="AL112" s="134"/>
      <c r="AM112" s="134"/>
      <c r="AN112" s="134"/>
      <c r="AO112" s="134"/>
      <c r="AP112" s="134"/>
      <c r="AQ112" s="134"/>
      <c r="AR112" s="134"/>
      <c r="AS112" s="134"/>
      <c r="AT112" s="134"/>
      <c r="AU112" s="134"/>
      <c r="AV112" s="134"/>
      <c r="AW112" s="134"/>
      <c r="AX112" s="134"/>
      <c r="AY112" s="134"/>
      <c r="AZ112" s="134"/>
      <c r="BA112" s="134"/>
      <c r="BB112" s="134"/>
      <c r="BC112" s="134"/>
      <c r="BD112" s="134"/>
      <c r="BE112" s="134"/>
      <c r="BF112" s="134"/>
      <c r="BG112" s="134"/>
      <c r="BH112" s="134"/>
      <c r="BI112" s="134"/>
      <c r="BJ112" s="134"/>
      <c r="BK112" s="134"/>
      <c r="BL112" s="134"/>
      <c r="BM112" s="134"/>
      <c r="BN112" s="134"/>
      <c r="BO112" s="134"/>
    </row>
    <row r="113" spans="1:67" x14ac:dyDescent="0.15">
      <c r="A113" s="134"/>
      <c r="B113" s="134"/>
      <c r="C113" s="134"/>
      <c r="D113" s="134"/>
      <c r="E113" s="134"/>
      <c r="F113" s="134"/>
      <c r="G113" s="134"/>
      <c r="H113" s="134"/>
      <c r="I113" s="134"/>
      <c r="J113" s="134"/>
      <c r="K113" s="134"/>
      <c r="L113" s="134"/>
      <c r="M113" s="134"/>
      <c r="N113" s="134"/>
      <c r="O113" s="134"/>
      <c r="P113" s="134"/>
      <c r="Q113" s="134"/>
      <c r="R113" s="134"/>
      <c r="S113" s="134"/>
      <c r="T113" s="134"/>
      <c r="U113" s="134"/>
      <c r="V113" s="134"/>
      <c r="W113" s="134"/>
      <c r="X113" s="134"/>
      <c r="Y113" s="134"/>
      <c r="Z113" s="134"/>
      <c r="AA113" s="134"/>
      <c r="AB113" s="134"/>
      <c r="AC113" s="134"/>
      <c r="AD113" s="134"/>
      <c r="AE113" s="134"/>
      <c r="AF113" s="134"/>
      <c r="AG113" s="134"/>
      <c r="AH113" s="134"/>
      <c r="AI113" s="134"/>
      <c r="AJ113" s="134"/>
      <c r="AK113" s="134"/>
      <c r="AL113" s="134"/>
      <c r="AM113" s="134"/>
      <c r="AN113" s="134"/>
      <c r="AO113" s="134"/>
      <c r="AP113" s="134"/>
      <c r="AQ113" s="134"/>
      <c r="AR113" s="134"/>
      <c r="AS113" s="134"/>
      <c r="AT113" s="134"/>
      <c r="AU113" s="134"/>
      <c r="AV113" s="134"/>
      <c r="AW113" s="134"/>
      <c r="AX113" s="134"/>
      <c r="AY113" s="134"/>
      <c r="AZ113" s="134"/>
      <c r="BA113" s="134"/>
      <c r="BB113" s="134"/>
      <c r="BC113" s="134"/>
      <c r="BD113" s="134"/>
      <c r="BE113" s="134"/>
      <c r="BF113" s="134"/>
      <c r="BG113" s="134"/>
      <c r="BH113" s="134"/>
      <c r="BI113" s="134"/>
      <c r="BJ113" s="134"/>
      <c r="BK113" s="134"/>
      <c r="BL113" s="134"/>
      <c r="BM113" s="134"/>
      <c r="BN113" s="134"/>
      <c r="BO113" s="134"/>
    </row>
    <row r="114" spans="1:67" x14ac:dyDescent="0.15">
      <c r="A114" s="134"/>
      <c r="B114" s="134"/>
      <c r="C114" s="134"/>
      <c r="D114" s="134"/>
      <c r="E114" s="134"/>
      <c r="F114" s="134"/>
      <c r="G114" s="134"/>
      <c r="H114" s="134"/>
      <c r="I114" s="134"/>
      <c r="J114" s="134"/>
      <c r="K114" s="134"/>
      <c r="L114" s="134"/>
      <c r="M114" s="134"/>
      <c r="N114" s="134"/>
      <c r="O114" s="134"/>
      <c r="P114" s="134"/>
      <c r="Q114" s="134"/>
      <c r="R114" s="134"/>
      <c r="S114" s="134"/>
      <c r="T114" s="134"/>
      <c r="U114" s="134"/>
      <c r="V114" s="134"/>
      <c r="W114" s="134"/>
      <c r="X114" s="134"/>
      <c r="Y114" s="134"/>
      <c r="Z114" s="134"/>
      <c r="AA114" s="134"/>
      <c r="AB114" s="134"/>
      <c r="AC114" s="134"/>
      <c r="AD114" s="134"/>
      <c r="AE114" s="134"/>
      <c r="AF114" s="134"/>
      <c r="AG114" s="134"/>
      <c r="AH114" s="134"/>
      <c r="AI114" s="134"/>
      <c r="AJ114" s="134"/>
      <c r="AK114" s="134"/>
      <c r="AL114" s="134"/>
      <c r="AM114" s="134"/>
      <c r="AN114" s="134"/>
      <c r="AO114" s="134"/>
      <c r="AP114" s="134"/>
      <c r="AQ114" s="134"/>
      <c r="AR114" s="134"/>
      <c r="AS114" s="134"/>
      <c r="AT114" s="134"/>
      <c r="AU114" s="134"/>
      <c r="AV114" s="134"/>
      <c r="AW114" s="134"/>
      <c r="AX114" s="134"/>
      <c r="AY114" s="134"/>
      <c r="AZ114" s="134"/>
      <c r="BA114" s="134"/>
      <c r="BB114" s="134"/>
      <c r="BC114" s="134"/>
      <c r="BD114" s="134"/>
      <c r="BE114" s="134"/>
      <c r="BF114" s="134"/>
      <c r="BG114" s="134"/>
      <c r="BH114" s="134"/>
      <c r="BI114" s="134"/>
      <c r="BJ114" s="134"/>
      <c r="BK114" s="134"/>
      <c r="BL114" s="134"/>
      <c r="BM114" s="134"/>
      <c r="BN114" s="134"/>
      <c r="BO114" s="134"/>
    </row>
    <row r="115" spans="1:67" x14ac:dyDescent="0.15">
      <c r="A115" s="134"/>
      <c r="B115" s="134"/>
      <c r="C115" s="134"/>
      <c r="D115" s="134"/>
      <c r="E115" s="134"/>
      <c r="F115" s="134"/>
      <c r="G115" s="134"/>
      <c r="H115" s="134"/>
      <c r="I115" s="134"/>
      <c r="J115" s="134"/>
      <c r="K115" s="134"/>
      <c r="L115" s="134"/>
      <c r="M115" s="134"/>
      <c r="N115" s="134"/>
      <c r="O115" s="134"/>
      <c r="P115" s="134"/>
      <c r="Q115" s="134"/>
      <c r="R115" s="134"/>
      <c r="S115" s="134"/>
      <c r="T115" s="134"/>
      <c r="U115" s="134"/>
      <c r="V115" s="134"/>
      <c r="W115" s="134"/>
      <c r="X115" s="134"/>
      <c r="Y115" s="134"/>
      <c r="Z115" s="134"/>
      <c r="AA115" s="134"/>
      <c r="AB115" s="134"/>
      <c r="AC115" s="134"/>
      <c r="AD115" s="134"/>
      <c r="AE115" s="134"/>
      <c r="AF115" s="134"/>
      <c r="AG115" s="134"/>
      <c r="AH115" s="134"/>
      <c r="AI115" s="134"/>
      <c r="AJ115" s="134"/>
      <c r="AK115" s="134"/>
      <c r="AL115" s="134"/>
      <c r="AM115" s="134"/>
      <c r="AN115" s="134"/>
      <c r="AO115" s="134"/>
      <c r="AP115" s="134"/>
      <c r="AQ115" s="134"/>
      <c r="AR115" s="134"/>
      <c r="AS115" s="134"/>
      <c r="AT115" s="134"/>
      <c r="AU115" s="134"/>
      <c r="AV115" s="134"/>
      <c r="AW115" s="134"/>
      <c r="AX115" s="134"/>
      <c r="AY115" s="134"/>
      <c r="AZ115" s="134"/>
      <c r="BA115" s="134"/>
      <c r="BB115" s="134"/>
      <c r="BC115" s="134"/>
      <c r="BD115" s="134"/>
      <c r="BE115" s="134"/>
      <c r="BF115" s="134"/>
      <c r="BG115" s="134"/>
      <c r="BH115" s="134"/>
      <c r="BI115" s="134"/>
      <c r="BJ115" s="134"/>
      <c r="BK115" s="134"/>
      <c r="BL115" s="134"/>
      <c r="BM115" s="134"/>
      <c r="BN115" s="134"/>
      <c r="BO115" s="134"/>
    </row>
    <row r="116" spans="1:67" x14ac:dyDescent="0.15">
      <c r="A116" s="134"/>
      <c r="B116" s="134"/>
      <c r="C116" s="134"/>
      <c r="D116" s="134"/>
      <c r="E116" s="134"/>
      <c r="F116" s="134"/>
      <c r="G116" s="134"/>
      <c r="H116" s="134"/>
      <c r="I116" s="134"/>
      <c r="J116" s="134"/>
      <c r="K116" s="134"/>
      <c r="L116" s="134"/>
      <c r="M116" s="134"/>
      <c r="N116" s="134"/>
      <c r="O116" s="134"/>
      <c r="P116" s="134"/>
      <c r="Q116" s="134"/>
      <c r="R116" s="134"/>
      <c r="S116" s="134"/>
      <c r="T116" s="134"/>
      <c r="U116" s="134"/>
      <c r="V116" s="134"/>
      <c r="W116" s="134"/>
      <c r="X116" s="134"/>
      <c r="Y116" s="134"/>
      <c r="Z116" s="134"/>
      <c r="AA116" s="134"/>
      <c r="AB116" s="134"/>
      <c r="AC116" s="134"/>
      <c r="AD116" s="134"/>
      <c r="AE116" s="134"/>
      <c r="AF116" s="134"/>
      <c r="AG116" s="134"/>
      <c r="AH116" s="134"/>
      <c r="AI116" s="134"/>
      <c r="AJ116" s="134"/>
      <c r="AK116" s="134"/>
      <c r="AL116" s="134"/>
      <c r="AM116" s="134"/>
      <c r="AN116" s="134"/>
      <c r="AO116" s="134"/>
      <c r="AP116" s="134"/>
      <c r="AQ116" s="134"/>
      <c r="AR116" s="134"/>
      <c r="AS116" s="134"/>
      <c r="AT116" s="134"/>
      <c r="AU116" s="134"/>
      <c r="AV116" s="134"/>
      <c r="AW116" s="134"/>
      <c r="AX116" s="134"/>
      <c r="AY116" s="134"/>
      <c r="AZ116" s="134"/>
      <c r="BA116" s="134"/>
      <c r="BB116" s="134"/>
      <c r="BC116" s="134"/>
      <c r="BD116" s="134"/>
      <c r="BE116" s="134"/>
      <c r="BF116" s="134"/>
      <c r="BG116" s="134"/>
      <c r="BH116" s="134"/>
      <c r="BI116" s="134"/>
      <c r="BJ116" s="134"/>
      <c r="BK116" s="134"/>
      <c r="BL116" s="134"/>
      <c r="BM116" s="134"/>
      <c r="BN116" s="134"/>
      <c r="BO116" s="134"/>
    </row>
    <row r="117" spans="1:67" x14ac:dyDescent="0.15">
      <c r="A117" s="134"/>
      <c r="B117" s="134"/>
      <c r="C117" s="134"/>
      <c r="D117" s="134"/>
      <c r="E117" s="134"/>
      <c r="F117" s="134"/>
      <c r="G117" s="134"/>
      <c r="H117" s="134"/>
      <c r="I117" s="134"/>
      <c r="J117" s="134"/>
      <c r="K117" s="134"/>
      <c r="L117" s="134"/>
      <c r="M117" s="134"/>
      <c r="N117" s="134"/>
      <c r="O117" s="134"/>
      <c r="P117" s="134"/>
      <c r="Q117" s="134"/>
      <c r="R117" s="134"/>
      <c r="S117" s="134"/>
      <c r="T117" s="134"/>
      <c r="U117" s="134"/>
      <c r="V117" s="134"/>
      <c r="W117" s="134"/>
      <c r="X117" s="134"/>
      <c r="Y117" s="134"/>
      <c r="Z117" s="134"/>
      <c r="AA117" s="134"/>
      <c r="AB117" s="134"/>
      <c r="AC117" s="134"/>
      <c r="AD117" s="134"/>
      <c r="AE117" s="134"/>
      <c r="AF117" s="134"/>
      <c r="AG117" s="134"/>
      <c r="AH117" s="134"/>
      <c r="AI117" s="134"/>
      <c r="AJ117" s="134"/>
      <c r="AK117" s="134"/>
      <c r="AL117" s="134"/>
      <c r="AM117" s="134"/>
      <c r="AN117" s="134"/>
      <c r="AO117" s="134"/>
      <c r="AP117" s="134"/>
      <c r="AQ117" s="134"/>
      <c r="AR117" s="134"/>
      <c r="AS117" s="134"/>
      <c r="AT117" s="134"/>
      <c r="AU117" s="134"/>
      <c r="AV117" s="134"/>
      <c r="AW117" s="134"/>
      <c r="AX117" s="134"/>
      <c r="AY117" s="134"/>
      <c r="AZ117" s="134"/>
      <c r="BA117" s="134"/>
      <c r="BB117" s="134"/>
      <c r="BC117" s="134"/>
      <c r="BD117" s="134"/>
      <c r="BE117" s="134"/>
      <c r="BF117" s="134"/>
      <c r="BG117" s="134"/>
      <c r="BH117" s="134"/>
      <c r="BI117" s="134"/>
      <c r="BJ117" s="134"/>
      <c r="BK117" s="134"/>
      <c r="BL117" s="134"/>
      <c r="BM117" s="134"/>
      <c r="BN117" s="134"/>
      <c r="BO117" s="134"/>
    </row>
    <row r="118" spans="1:67" x14ac:dyDescent="0.15">
      <c r="A118" s="134"/>
      <c r="B118" s="134"/>
      <c r="C118" s="134"/>
      <c r="D118" s="134"/>
      <c r="E118" s="134"/>
      <c r="F118" s="134"/>
      <c r="G118" s="134"/>
      <c r="H118" s="134"/>
      <c r="I118" s="134"/>
      <c r="J118" s="134"/>
      <c r="K118" s="134"/>
      <c r="L118" s="134"/>
      <c r="M118" s="134"/>
      <c r="N118" s="134"/>
      <c r="O118" s="134"/>
      <c r="P118" s="134"/>
      <c r="Q118" s="134"/>
      <c r="R118" s="134"/>
      <c r="S118" s="134"/>
      <c r="T118" s="134"/>
      <c r="U118" s="134"/>
      <c r="V118" s="134"/>
      <c r="W118" s="134"/>
      <c r="X118" s="134"/>
      <c r="Y118" s="134"/>
      <c r="Z118" s="134"/>
      <c r="AA118" s="134"/>
      <c r="AB118" s="134"/>
      <c r="AC118" s="134"/>
      <c r="AD118" s="134"/>
      <c r="AE118" s="134"/>
      <c r="AF118" s="134"/>
      <c r="AG118" s="134"/>
      <c r="AH118" s="134"/>
      <c r="AI118" s="134"/>
      <c r="AJ118" s="134"/>
      <c r="AK118" s="134"/>
      <c r="AL118" s="134"/>
      <c r="AM118" s="134"/>
      <c r="AN118" s="134"/>
      <c r="AO118" s="134"/>
      <c r="AP118" s="134"/>
      <c r="AQ118" s="134"/>
      <c r="AR118" s="134"/>
      <c r="AS118" s="134"/>
      <c r="AT118" s="134"/>
      <c r="AU118" s="134"/>
      <c r="AV118" s="134"/>
      <c r="AW118" s="134"/>
      <c r="AX118" s="134"/>
      <c r="AY118" s="134"/>
      <c r="AZ118" s="134"/>
      <c r="BA118" s="134"/>
      <c r="BB118" s="134"/>
      <c r="BC118" s="134"/>
      <c r="BD118" s="134"/>
      <c r="BE118" s="134"/>
      <c r="BF118" s="134"/>
      <c r="BG118" s="134"/>
      <c r="BH118" s="134"/>
      <c r="BI118" s="134"/>
      <c r="BJ118" s="134"/>
      <c r="BK118" s="134"/>
      <c r="BL118" s="134"/>
      <c r="BM118" s="134"/>
      <c r="BN118" s="134"/>
      <c r="BO118" s="134"/>
    </row>
    <row r="119" spans="1:67" x14ac:dyDescent="0.15">
      <c r="A119" s="134"/>
      <c r="B119" s="134"/>
      <c r="C119" s="134"/>
      <c r="D119" s="134"/>
      <c r="E119" s="134"/>
      <c r="F119" s="134"/>
      <c r="G119" s="134"/>
      <c r="H119" s="134"/>
      <c r="I119" s="134"/>
      <c r="J119" s="134"/>
      <c r="K119" s="134"/>
      <c r="L119" s="134"/>
      <c r="M119" s="134"/>
      <c r="N119" s="134"/>
      <c r="O119" s="134"/>
      <c r="P119" s="134"/>
      <c r="Q119" s="134"/>
      <c r="R119" s="134"/>
      <c r="S119" s="134"/>
      <c r="T119" s="134"/>
      <c r="U119" s="134"/>
      <c r="V119" s="134"/>
      <c r="W119" s="134"/>
      <c r="X119" s="134"/>
      <c r="Y119" s="134"/>
      <c r="Z119" s="134"/>
      <c r="AA119" s="134"/>
      <c r="AB119" s="134"/>
      <c r="AC119" s="134"/>
      <c r="AD119" s="134"/>
      <c r="AE119" s="134"/>
      <c r="AF119" s="134"/>
      <c r="AG119" s="134"/>
      <c r="AH119" s="134"/>
      <c r="AI119" s="134"/>
      <c r="AJ119" s="134"/>
      <c r="AK119" s="134"/>
      <c r="AL119" s="134"/>
      <c r="AM119" s="134"/>
      <c r="AN119" s="134"/>
      <c r="AO119" s="134"/>
      <c r="AP119" s="134"/>
      <c r="AQ119" s="134"/>
      <c r="AR119" s="134"/>
      <c r="AS119" s="134"/>
      <c r="AT119" s="134"/>
      <c r="AU119" s="134"/>
      <c r="AV119" s="134"/>
      <c r="AW119" s="134"/>
      <c r="AX119" s="134"/>
      <c r="AY119" s="134"/>
      <c r="AZ119" s="134"/>
      <c r="BA119" s="134"/>
      <c r="BB119" s="134"/>
      <c r="BC119" s="134"/>
      <c r="BD119" s="134"/>
      <c r="BE119" s="134"/>
      <c r="BF119" s="134"/>
      <c r="BG119" s="134"/>
      <c r="BH119" s="134"/>
      <c r="BI119" s="134"/>
      <c r="BJ119" s="134"/>
      <c r="BK119" s="134"/>
      <c r="BL119" s="134"/>
      <c r="BM119" s="134"/>
      <c r="BN119" s="134"/>
      <c r="BO119" s="134"/>
    </row>
    <row r="120" spans="1:67" x14ac:dyDescent="0.15">
      <c r="A120" s="134"/>
      <c r="B120" s="134"/>
      <c r="C120" s="134"/>
      <c r="D120" s="134"/>
      <c r="E120" s="134"/>
      <c r="F120" s="134"/>
      <c r="G120" s="134"/>
      <c r="H120" s="134"/>
      <c r="I120" s="134"/>
      <c r="J120" s="134"/>
      <c r="K120" s="134"/>
      <c r="L120" s="134"/>
      <c r="M120" s="134"/>
      <c r="N120" s="134"/>
      <c r="O120" s="134"/>
      <c r="P120" s="134"/>
      <c r="Q120" s="134"/>
      <c r="R120" s="134"/>
      <c r="S120" s="134"/>
      <c r="T120" s="134"/>
      <c r="U120" s="134"/>
      <c r="V120" s="134"/>
      <c r="W120" s="134"/>
      <c r="X120" s="134"/>
      <c r="Y120" s="134"/>
      <c r="Z120" s="134"/>
      <c r="AA120" s="134"/>
      <c r="AB120" s="134"/>
      <c r="AC120" s="134"/>
      <c r="AD120" s="134"/>
      <c r="AE120" s="134"/>
      <c r="AF120" s="134"/>
      <c r="AG120" s="134"/>
      <c r="AH120" s="134"/>
      <c r="AI120" s="134"/>
      <c r="AJ120" s="134"/>
      <c r="AK120" s="134"/>
      <c r="AL120" s="134"/>
      <c r="AM120" s="134"/>
      <c r="AN120" s="134"/>
      <c r="AO120" s="134"/>
      <c r="AP120" s="134"/>
      <c r="AQ120" s="134"/>
      <c r="AR120" s="134"/>
      <c r="AS120" s="134"/>
      <c r="AT120" s="134"/>
      <c r="AU120" s="134"/>
      <c r="AV120" s="134"/>
      <c r="AW120" s="134"/>
      <c r="AX120" s="134"/>
      <c r="AY120" s="134"/>
      <c r="AZ120" s="134"/>
      <c r="BA120" s="134"/>
      <c r="BB120" s="134"/>
      <c r="BC120" s="134"/>
      <c r="BD120" s="134"/>
      <c r="BE120" s="134"/>
      <c r="BF120" s="134"/>
      <c r="BG120" s="134"/>
      <c r="BH120" s="134"/>
      <c r="BI120" s="134"/>
      <c r="BJ120" s="134"/>
      <c r="BK120" s="134"/>
      <c r="BL120" s="134"/>
      <c r="BM120" s="134"/>
      <c r="BN120" s="134"/>
      <c r="BO120" s="134"/>
    </row>
    <row r="121" spans="1:67" x14ac:dyDescent="0.15">
      <c r="A121" s="134"/>
      <c r="B121" s="134"/>
      <c r="C121" s="134"/>
      <c r="D121" s="134"/>
      <c r="E121" s="134"/>
      <c r="F121" s="134"/>
      <c r="G121" s="134"/>
      <c r="H121" s="134"/>
      <c r="I121" s="134"/>
      <c r="J121" s="134"/>
      <c r="K121" s="134"/>
      <c r="L121" s="134"/>
      <c r="M121" s="134"/>
      <c r="N121" s="134"/>
      <c r="O121" s="134"/>
      <c r="P121" s="134"/>
      <c r="Q121" s="134"/>
      <c r="R121" s="134"/>
      <c r="S121" s="134"/>
      <c r="T121" s="134"/>
      <c r="U121" s="134"/>
      <c r="V121" s="134"/>
      <c r="W121" s="134"/>
      <c r="X121" s="134"/>
      <c r="Y121" s="134"/>
      <c r="Z121" s="134"/>
      <c r="AA121" s="134"/>
      <c r="AB121" s="134"/>
      <c r="AC121" s="134"/>
      <c r="AD121" s="134"/>
      <c r="AE121" s="134"/>
      <c r="AF121" s="134"/>
      <c r="AG121" s="134"/>
      <c r="AH121" s="134"/>
      <c r="AI121" s="134"/>
      <c r="AJ121" s="134"/>
      <c r="AK121" s="134"/>
      <c r="AL121" s="134"/>
      <c r="AM121" s="134"/>
      <c r="AN121" s="134"/>
      <c r="AO121" s="134"/>
      <c r="AP121" s="134"/>
      <c r="AQ121" s="134"/>
      <c r="AR121" s="134"/>
      <c r="AS121" s="134"/>
      <c r="AT121" s="134"/>
      <c r="AU121" s="134"/>
      <c r="AV121" s="134"/>
      <c r="AW121" s="134"/>
      <c r="AX121" s="134"/>
      <c r="AY121" s="134"/>
      <c r="AZ121" s="134"/>
      <c r="BA121" s="134"/>
      <c r="BB121" s="134"/>
      <c r="BC121" s="134"/>
      <c r="BD121" s="134"/>
      <c r="BE121" s="134"/>
      <c r="BF121" s="134"/>
      <c r="BG121" s="134"/>
      <c r="BH121" s="134"/>
      <c r="BI121" s="134"/>
      <c r="BJ121" s="134"/>
      <c r="BK121" s="134"/>
      <c r="BL121" s="134"/>
      <c r="BM121" s="134"/>
      <c r="BN121" s="134"/>
      <c r="BO121" s="134"/>
    </row>
    <row r="122" spans="1:67" x14ac:dyDescent="0.15">
      <c r="A122" s="134"/>
      <c r="B122" s="134"/>
      <c r="C122" s="134"/>
      <c r="D122" s="134"/>
      <c r="E122" s="134"/>
      <c r="F122" s="134"/>
      <c r="G122" s="134"/>
      <c r="H122" s="134"/>
      <c r="I122" s="134"/>
      <c r="J122" s="134"/>
      <c r="K122" s="134"/>
      <c r="L122" s="134"/>
      <c r="M122" s="134"/>
      <c r="N122" s="134"/>
      <c r="O122" s="134"/>
      <c r="P122" s="134"/>
      <c r="Q122" s="134"/>
      <c r="R122" s="134"/>
      <c r="S122" s="134"/>
      <c r="T122" s="134"/>
      <c r="U122" s="134"/>
      <c r="V122" s="134"/>
      <c r="W122" s="134"/>
      <c r="X122" s="134"/>
      <c r="Y122" s="134"/>
      <c r="Z122" s="134"/>
      <c r="AA122" s="134"/>
      <c r="AB122" s="134"/>
      <c r="AC122" s="134"/>
      <c r="AD122" s="134"/>
      <c r="AE122" s="134"/>
      <c r="AF122" s="134"/>
      <c r="AG122" s="134"/>
      <c r="AH122" s="134"/>
      <c r="AI122" s="134"/>
      <c r="AJ122" s="134"/>
      <c r="AK122" s="134"/>
      <c r="AL122" s="134"/>
      <c r="AM122" s="134"/>
      <c r="AN122" s="134"/>
      <c r="AO122" s="134"/>
      <c r="AP122" s="134"/>
      <c r="AQ122" s="134"/>
      <c r="AR122" s="134"/>
      <c r="AS122" s="134"/>
      <c r="AT122" s="134"/>
      <c r="AU122" s="134"/>
      <c r="AV122" s="134"/>
      <c r="AW122" s="134"/>
      <c r="AX122" s="134"/>
      <c r="AY122" s="134"/>
      <c r="AZ122" s="134"/>
      <c r="BA122" s="134"/>
      <c r="BB122" s="134"/>
      <c r="BC122" s="134"/>
      <c r="BD122" s="134"/>
      <c r="BE122" s="134"/>
      <c r="BF122" s="134"/>
      <c r="BG122" s="134"/>
      <c r="BH122" s="134"/>
      <c r="BI122" s="134"/>
      <c r="BJ122" s="134"/>
      <c r="BK122" s="134"/>
      <c r="BL122" s="134"/>
      <c r="BM122" s="134"/>
      <c r="BN122" s="134"/>
      <c r="BO122" s="134"/>
    </row>
    <row r="123" spans="1:67" x14ac:dyDescent="0.15">
      <c r="A123" s="134"/>
      <c r="B123" s="134"/>
      <c r="C123" s="134"/>
      <c r="D123" s="134"/>
      <c r="E123" s="134"/>
      <c r="F123" s="134"/>
      <c r="G123" s="134"/>
      <c r="H123" s="134"/>
      <c r="I123" s="134"/>
      <c r="J123" s="134"/>
      <c r="K123" s="134"/>
      <c r="L123" s="134"/>
      <c r="M123" s="134"/>
      <c r="N123" s="134"/>
      <c r="O123" s="134"/>
      <c r="P123" s="134"/>
      <c r="Q123" s="134"/>
      <c r="R123" s="134"/>
      <c r="S123" s="134"/>
      <c r="T123" s="134"/>
      <c r="U123" s="134"/>
      <c r="V123" s="134"/>
      <c r="W123" s="134"/>
      <c r="X123" s="134"/>
      <c r="Y123" s="134"/>
      <c r="Z123" s="134"/>
      <c r="AA123" s="134"/>
      <c r="AB123" s="134"/>
      <c r="AC123" s="134"/>
      <c r="AD123" s="134"/>
      <c r="AE123" s="134"/>
      <c r="AF123" s="134"/>
      <c r="AG123" s="134"/>
      <c r="AH123" s="134"/>
      <c r="AI123" s="134"/>
      <c r="AJ123" s="134"/>
      <c r="AK123" s="134"/>
      <c r="AL123" s="134"/>
      <c r="AM123" s="134"/>
      <c r="AN123" s="134"/>
      <c r="AO123" s="134"/>
      <c r="AP123" s="134"/>
      <c r="AQ123" s="134"/>
      <c r="AR123" s="134"/>
      <c r="AS123" s="134"/>
      <c r="AT123" s="134"/>
      <c r="AU123" s="134"/>
      <c r="AV123" s="134"/>
      <c r="AW123" s="134"/>
      <c r="AX123" s="134"/>
      <c r="AY123" s="134"/>
      <c r="AZ123" s="134"/>
      <c r="BA123" s="134"/>
      <c r="BB123" s="134"/>
      <c r="BC123" s="134"/>
      <c r="BD123" s="134"/>
      <c r="BE123" s="134"/>
      <c r="BF123" s="134"/>
      <c r="BG123" s="134"/>
      <c r="BH123" s="134"/>
      <c r="BI123" s="134"/>
      <c r="BJ123" s="134"/>
      <c r="BK123" s="134"/>
      <c r="BL123" s="134"/>
      <c r="BM123" s="134"/>
      <c r="BN123" s="134"/>
      <c r="BO123" s="134"/>
    </row>
    <row r="124" spans="1:67" x14ac:dyDescent="0.15">
      <c r="A124" s="134"/>
      <c r="B124" s="134"/>
      <c r="C124" s="134"/>
      <c r="D124" s="134"/>
      <c r="E124" s="134"/>
      <c r="F124" s="134"/>
      <c r="G124" s="134"/>
      <c r="H124" s="134"/>
      <c r="I124" s="134"/>
      <c r="J124" s="134"/>
      <c r="K124" s="134"/>
      <c r="L124" s="134"/>
      <c r="M124" s="134"/>
      <c r="N124" s="134"/>
      <c r="O124" s="134"/>
      <c r="P124" s="134"/>
      <c r="Q124" s="134"/>
      <c r="R124" s="134"/>
      <c r="S124" s="134"/>
      <c r="T124" s="134"/>
      <c r="U124" s="134"/>
      <c r="V124" s="134"/>
      <c r="W124" s="134"/>
      <c r="X124" s="134"/>
      <c r="Y124" s="134"/>
      <c r="Z124" s="134"/>
      <c r="AA124" s="134"/>
      <c r="AB124" s="134"/>
      <c r="AC124" s="134"/>
      <c r="AD124" s="134"/>
      <c r="AE124" s="134"/>
      <c r="AF124" s="134"/>
      <c r="AG124" s="134"/>
      <c r="AH124" s="134"/>
      <c r="AI124" s="134"/>
      <c r="AJ124" s="134"/>
      <c r="AK124" s="134"/>
      <c r="AL124" s="134"/>
      <c r="AM124" s="134"/>
      <c r="AN124" s="134"/>
      <c r="AO124" s="134"/>
      <c r="AP124" s="134"/>
      <c r="AQ124" s="134"/>
      <c r="AR124" s="134"/>
      <c r="AS124" s="134"/>
      <c r="AT124" s="134"/>
      <c r="AU124" s="134"/>
      <c r="AV124" s="134"/>
      <c r="AW124" s="134"/>
      <c r="AX124" s="134"/>
      <c r="AY124" s="134"/>
      <c r="AZ124" s="134"/>
      <c r="BA124" s="134"/>
      <c r="BB124" s="134"/>
      <c r="BC124" s="134"/>
      <c r="BD124" s="134"/>
      <c r="BE124" s="134"/>
      <c r="BF124" s="134"/>
      <c r="BG124" s="134"/>
      <c r="BH124" s="134"/>
      <c r="BI124" s="134"/>
      <c r="BJ124" s="134"/>
      <c r="BK124" s="134"/>
      <c r="BL124" s="134"/>
      <c r="BM124" s="134"/>
      <c r="BN124" s="134"/>
      <c r="BO124" s="134"/>
    </row>
    <row r="125" spans="1:67" x14ac:dyDescent="0.15">
      <c r="A125" s="134"/>
      <c r="B125" s="134"/>
      <c r="C125" s="134"/>
      <c r="D125" s="134"/>
      <c r="E125" s="134"/>
      <c r="F125" s="134"/>
      <c r="G125" s="134"/>
      <c r="H125" s="134"/>
      <c r="I125" s="134"/>
      <c r="J125" s="134"/>
      <c r="K125" s="134"/>
      <c r="L125" s="134"/>
      <c r="M125" s="134"/>
      <c r="N125" s="134"/>
      <c r="O125" s="134"/>
      <c r="P125" s="134"/>
      <c r="Q125" s="134"/>
      <c r="R125" s="134"/>
      <c r="S125" s="134"/>
      <c r="T125" s="134"/>
      <c r="U125" s="134"/>
      <c r="V125" s="134"/>
      <c r="W125" s="134"/>
      <c r="X125" s="134"/>
      <c r="Y125" s="134"/>
      <c r="Z125" s="134"/>
      <c r="AA125" s="134"/>
      <c r="AB125" s="134"/>
      <c r="AC125" s="134"/>
      <c r="AD125" s="134"/>
      <c r="AE125" s="134"/>
      <c r="AF125" s="134"/>
      <c r="AG125" s="134"/>
      <c r="AH125" s="134"/>
      <c r="AI125" s="134"/>
      <c r="AJ125" s="134"/>
      <c r="AK125" s="134"/>
      <c r="AL125" s="134"/>
      <c r="AM125" s="134"/>
      <c r="AN125" s="134"/>
      <c r="AO125" s="134"/>
      <c r="AP125" s="134"/>
      <c r="AQ125" s="134"/>
      <c r="AR125" s="134"/>
      <c r="AS125" s="134"/>
      <c r="AT125" s="134"/>
      <c r="AU125" s="134"/>
      <c r="AV125" s="134"/>
      <c r="AW125" s="134"/>
      <c r="AX125" s="134"/>
      <c r="AY125" s="134"/>
      <c r="AZ125" s="134"/>
      <c r="BA125" s="134"/>
      <c r="BB125" s="134"/>
      <c r="BC125" s="134"/>
      <c r="BD125" s="134"/>
      <c r="BE125" s="134"/>
      <c r="BF125" s="134"/>
      <c r="BG125" s="134"/>
      <c r="BH125" s="134"/>
      <c r="BI125" s="134"/>
      <c r="BJ125" s="134"/>
      <c r="BK125" s="134"/>
      <c r="BL125" s="134"/>
      <c r="BM125" s="134"/>
      <c r="BN125" s="134"/>
      <c r="BO125" s="134"/>
    </row>
    <row r="126" spans="1:67" x14ac:dyDescent="0.15">
      <c r="A126" s="134"/>
      <c r="B126" s="134"/>
      <c r="C126" s="134"/>
      <c r="D126" s="134"/>
      <c r="E126" s="134"/>
      <c r="F126" s="134"/>
      <c r="G126" s="134"/>
      <c r="H126" s="134"/>
      <c r="I126" s="134"/>
      <c r="J126" s="134"/>
      <c r="K126" s="134"/>
      <c r="L126" s="134"/>
      <c r="M126" s="134"/>
      <c r="N126" s="134"/>
      <c r="O126" s="134"/>
      <c r="P126" s="134"/>
      <c r="Q126" s="134"/>
      <c r="R126" s="134"/>
      <c r="S126" s="134"/>
      <c r="T126" s="134"/>
      <c r="U126" s="134"/>
      <c r="V126" s="134"/>
      <c r="W126" s="134"/>
      <c r="X126" s="134"/>
      <c r="Y126" s="134"/>
      <c r="Z126" s="134"/>
      <c r="AA126" s="134"/>
      <c r="AB126" s="134"/>
      <c r="AC126" s="134"/>
      <c r="AD126" s="134"/>
      <c r="AE126" s="134"/>
      <c r="AF126" s="134"/>
      <c r="AG126" s="134"/>
      <c r="AH126" s="134"/>
      <c r="AI126" s="134"/>
      <c r="AJ126" s="134"/>
      <c r="AK126" s="134"/>
      <c r="AL126" s="134"/>
      <c r="AM126" s="134"/>
      <c r="AN126" s="134"/>
      <c r="AO126" s="134"/>
      <c r="AP126" s="134"/>
      <c r="AQ126" s="134"/>
      <c r="AR126" s="134"/>
      <c r="AS126" s="134"/>
      <c r="AT126" s="134"/>
      <c r="AU126" s="134"/>
      <c r="AV126" s="134"/>
      <c r="AW126" s="134"/>
      <c r="AX126" s="134"/>
      <c r="AY126" s="134"/>
      <c r="AZ126" s="134"/>
      <c r="BA126" s="134"/>
      <c r="BB126" s="134"/>
      <c r="BC126" s="134"/>
      <c r="BD126" s="134"/>
      <c r="BE126" s="134"/>
      <c r="BF126" s="134"/>
      <c r="BG126" s="134"/>
      <c r="BH126" s="134"/>
      <c r="BI126" s="134"/>
      <c r="BJ126" s="134"/>
      <c r="BK126" s="134"/>
      <c r="BL126" s="134"/>
      <c r="BM126" s="134"/>
      <c r="BN126" s="134"/>
      <c r="BO126" s="134"/>
    </row>
    <row r="127" spans="1:67" x14ac:dyDescent="0.15">
      <c r="A127" s="134"/>
      <c r="B127" s="134"/>
      <c r="C127" s="134"/>
      <c r="D127" s="134"/>
      <c r="E127" s="134"/>
      <c r="F127" s="134"/>
      <c r="G127" s="134"/>
      <c r="H127" s="134"/>
      <c r="I127" s="134"/>
      <c r="J127" s="134"/>
      <c r="K127" s="134"/>
      <c r="L127" s="134"/>
      <c r="M127" s="134"/>
      <c r="N127" s="134"/>
      <c r="O127" s="134"/>
      <c r="P127" s="134"/>
      <c r="Q127" s="134"/>
      <c r="R127" s="134"/>
      <c r="S127" s="134"/>
      <c r="T127" s="134"/>
      <c r="U127" s="134"/>
      <c r="V127" s="134"/>
      <c r="W127" s="134"/>
      <c r="X127" s="134"/>
      <c r="Y127" s="134"/>
      <c r="Z127" s="134"/>
      <c r="AA127" s="134"/>
      <c r="AB127" s="134"/>
      <c r="AC127" s="134"/>
      <c r="AD127" s="134"/>
      <c r="AE127" s="134"/>
      <c r="AF127" s="134"/>
      <c r="AG127" s="134"/>
      <c r="AH127" s="134"/>
      <c r="AI127" s="134"/>
      <c r="AJ127" s="134"/>
      <c r="AK127" s="134"/>
      <c r="AL127" s="134"/>
      <c r="AM127" s="134"/>
      <c r="AN127" s="134"/>
      <c r="AO127" s="134"/>
      <c r="AP127" s="134"/>
      <c r="AQ127" s="134"/>
      <c r="AR127" s="134"/>
      <c r="AS127" s="134"/>
      <c r="AT127" s="134"/>
      <c r="AU127" s="134"/>
      <c r="AV127" s="134"/>
      <c r="AW127" s="134"/>
      <c r="AX127" s="134"/>
      <c r="AY127" s="134"/>
      <c r="AZ127" s="134"/>
      <c r="BA127" s="134"/>
      <c r="BB127" s="134"/>
      <c r="BC127" s="134"/>
      <c r="BD127" s="134"/>
      <c r="BE127" s="134"/>
      <c r="BF127" s="134"/>
      <c r="BG127" s="134"/>
      <c r="BH127" s="134"/>
      <c r="BI127" s="134"/>
      <c r="BJ127" s="134"/>
      <c r="BK127" s="134"/>
      <c r="BL127" s="134"/>
      <c r="BM127" s="134"/>
      <c r="BN127" s="134"/>
      <c r="BO127" s="134"/>
    </row>
    <row r="128" spans="1:67" x14ac:dyDescent="0.15">
      <c r="A128" s="134"/>
      <c r="B128" s="134"/>
      <c r="C128" s="134"/>
      <c r="D128" s="134"/>
      <c r="E128" s="134"/>
      <c r="F128" s="134"/>
      <c r="G128" s="134"/>
      <c r="H128" s="134"/>
      <c r="I128" s="134"/>
      <c r="J128" s="134"/>
      <c r="K128" s="134"/>
      <c r="L128" s="134"/>
      <c r="M128" s="134"/>
      <c r="N128" s="134"/>
      <c r="O128" s="134"/>
      <c r="P128" s="134"/>
      <c r="Q128" s="134"/>
      <c r="R128" s="134"/>
      <c r="S128" s="134"/>
      <c r="T128" s="134"/>
      <c r="U128" s="134"/>
      <c r="V128" s="134"/>
      <c r="W128" s="134"/>
      <c r="X128" s="134"/>
      <c r="Y128" s="134"/>
      <c r="Z128" s="134"/>
      <c r="AA128" s="134"/>
      <c r="AB128" s="134"/>
      <c r="AC128" s="134"/>
      <c r="AD128" s="134"/>
      <c r="AE128" s="134"/>
      <c r="AF128" s="134"/>
      <c r="AG128" s="134"/>
      <c r="AH128" s="134"/>
      <c r="AI128" s="134"/>
      <c r="AJ128" s="134"/>
      <c r="AK128" s="134"/>
      <c r="AL128" s="134"/>
      <c r="AM128" s="134"/>
      <c r="AN128" s="134"/>
      <c r="AO128" s="134"/>
      <c r="AP128" s="134"/>
      <c r="AQ128" s="134"/>
      <c r="AR128" s="134"/>
      <c r="AS128" s="134"/>
      <c r="AT128" s="134"/>
      <c r="AU128" s="134"/>
      <c r="AV128" s="134"/>
      <c r="AW128" s="134"/>
      <c r="AX128" s="134"/>
      <c r="AY128" s="134"/>
      <c r="AZ128" s="134"/>
      <c r="BA128" s="134"/>
      <c r="BB128" s="134"/>
      <c r="BC128" s="134"/>
      <c r="BD128" s="134"/>
      <c r="BE128" s="134"/>
      <c r="BF128" s="134"/>
      <c r="BG128" s="134"/>
      <c r="BH128" s="134"/>
      <c r="BI128" s="134"/>
      <c r="BJ128" s="134"/>
      <c r="BK128" s="134"/>
      <c r="BL128" s="134"/>
      <c r="BM128" s="134"/>
      <c r="BN128" s="134"/>
      <c r="BO128" s="134"/>
    </row>
    <row r="129" spans="1:67" x14ac:dyDescent="0.15">
      <c r="A129" s="134"/>
      <c r="B129" s="134"/>
      <c r="C129" s="134"/>
      <c r="D129" s="134"/>
      <c r="E129" s="134"/>
      <c r="F129" s="134"/>
      <c r="G129" s="134"/>
      <c r="H129" s="134"/>
      <c r="I129" s="134"/>
      <c r="J129" s="134"/>
      <c r="K129" s="134"/>
      <c r="L129" s="134"/>
      <c r="M129" s="134"/>
      <c r="N129" s="134"/>
      <c r="O129" s="134"/>
      <c r="P129" s="134"/>
      <c r="Q129" s="134"/>
      <c r="R129" s="134"/>
      <c r="S129" s="134"/>
      <c r="T129" s="134"/>
      <c r="U129" s="134"/>
      <c r="V129" s="134"/>
      <c r="W129" s="134"/>
      <c r="X129" s="134"/>
      <c r="Y129" s="134"/>
      <c r="Z129" s="134"/>
      <c r="AA129" s="134"/>
      <c r="AB129" s="134"/>
      <c r="AC129" s="134"/>
      <c r="AD129" s="134"/>
      <c r="AE129" s="134"/>
      <c r="AF129" s="134"/>
      <c r="AG129" s="134"/>
      <c r="AH129" s="134"/>
      <c r="AI129" s="134"/>
      <c r="AJ129" s="134"/>
      <c r="AK129" s="134"/>
      <c r="AL129" s="134"/>
      <c r="AM129" s="134"/>
      <c r="AN129" s="134"/>
      <c r="AO129" s="134"/>
      <c r="AP129" s="134"/>
      <c r="AQ129" s="134"/>
      <c r="AR129" s="134"/>
      <c r="AS129" s="134"/>
      <c r="AT129" s="134"/>
      <c r="AU129" s="134"/>
      <c r="AV129" s="134"/>
      <c r="AW129" s="134"/>
      <c r="AX129" s="134"/>
      <c r="AY129" s="134"/>
      <c r="AZ129" s="134"/>
      <c r="BA129" s="134"/>
      <c r="BB129" s="134"/>
      <c r="BC129" s="134"/>
      <c r="BD129" s="134"/>
      <c r="BE129" s="134"/>
      <c r="BF129" s="134"/>
      <c r="BG129" s="134"/>
      <c r="BH129" s="134"/>
      <c r="BI129" s="134"/>
      <c r="BJ129" s="134"/>
      <c r="BK129" s="134"/>
      <c r="BL129" s="134"/>
      <c r="BM129" s="134"/>
      <c r="BN129" s="134"/>
      <c r="BO129" s="134"/>
    </row>
    <row r="130" spans="1:67" x14ac:dyDescent="0.15">
      <c r="A130" s="134"/>
      <c r="B130" s="134"/>
      <c r="C130" s="134"/>
      <c r="D130" s="134"/>
      <c r="E130" s="134"/>
      <c r="F130" s="134"/>
      <c r="G130" s="134"/>
      <c r="H130" s="134"/>
      <c r="I130" s="134"/>
      <c r="J130" s="134"/>
      <c r="K130" s="134"/>
      <c r="L130" s="134"/>
      <c r="M130" s="134"/>
      <c r="N130" s="134"/>
      <c r="O130" s="134"/>
      <c r="P130" s="134"/>
      <c r="Q130" s="134"/>
      <c r="R130" s="134"/>
      <c r="S130" s="134"/>
      <c r="T130" s="134"/>
      <c r="U130" s="134"/>
      <c r="V130" s="134"/>
      <c r="W130" s="134"/>
      <c r="X130" s="134"/>
      <c r="Y130" s="134"/>
      <c r="Z130" s="134"/>
      <c r="AA130" s="134"/>
      <c r="AB130" s="134"/>
      <c r="AC130" s="134"/>
      <c r="AD130" s="134"/>
      <c r="AE130" s="134"/>
      <c r="AF130" s="134"/>
      <c r="AG130" s="134"/>
      <c r="AH130" s="134"/>
      <c r="AI130" s="134"/>
      <c r="AJ130" s="134"/>
      <c r="AK130" s="134"/>
      <c r="AL130" s="134"/>
      <c r="AM130" s="134"/>
      <c r="AN130" s="134"/>
      <c r="AO130" s="134"/>
      <c r="AP130" s="134"/>
      <c r="AQ130" s="134"/>
      <c r="AR130" s="134"/>
      <c r="AS130" s="134"/>
      <c r="AT130" s="134"/>
      <c r="AU130" s="134"/>
      <c r="AV130" s="134"/>
      <c r="AW130" s="134"/>
      <c r="AX130" s="134"/>
      <c r="AY130" s="134"/>
      <c r="AZ130" s="134"/>
      <c r="BA130" s="134"/>
      <c r="BB130" s="134"/>
      <c r="BC130" s="134"/>
      <c r="BD130" s="134"/>
      <c r="BE130" s="134"/>
      <c r="BF130" s="134"/>
      <c r="BG130" s="134"/>
      <c r="BH130" s="134"/>
      <c r="BI130" s="134"/>
      <c r="BJ130" s="134"/>
      <c r="BK130" s="134"/>
      <c r="BL130" s="134"/>
      <c r="BM130" s="134"/>
      <c r="BN130" s="134"/>
      <c r="BO130" s="134"/>
    </row>
    <row r="131" spans="1:67" x14ac:dyDescent="0.15">
      <c r="A131" s="134"/>
      <c r="B131" s="134"/>
      <c r="C131" s="134"/>
      <c r="D131" s="134"/>
      <c r="E131" s="134"/>
      <c r="F131" s="134"/>
      <c r="G131" s="134"/>
      <c r="H131" s="134"/>
      <c r="I131" s="134"/>
      <c r="J131" s="134"/>
      <c r="K131" s="134"/>
      <c r="L131" s="134"/>
      <c r="M131" s="134"/>
      <c r="N131" s="134"/>
      <c r="O131" s="134"/>
      <c r="P131" s="134"/>
      <c r="Q131" s="134"/>
      <c r="R131" s="134"/>
      <c r="S131" s="134"/>
      <c r="T131" s="134"/>
      <c r="U131" s="134"/>
      <c r="V131" s="134"/>
      <c r="W131" s="134"/>
      <c r="X131" s="134"/>
      <c r="Y131" s="134"/>
      <c r="Z131" s="134"/>
      <c r="AA131" s="134"/>
      <c r="AB131" s="134"/>
      <c r="AC131" s="134"/>
      <c r="AD131" s="134"/>
      <c r="AE131" s="134"/>
      <c r="AF131" s="134"/>
      <c r="AG131" s="134"/>
      <c r="AH131" s="134"/>
      <c r="AI131" s="134"/>
      <c r="AJ131" s="134"/>
      <c r="AK131" s="134"/>
      <c r="AL131" s="134"/>
      <c r="AM131" s="134"/>
      <c r="AN131" s="134"/>
      <c r="AO131" s="134"/>
      <c r="AP131" s="134"/>
      <c r="AQ131" s="134"/>
      <c r="AR131" s="134"/>
      <c r="AS131" s="134"/>
      <c r="AT131" s="134"/>
      <c r="AU131" s="134"/>
      <c r="AV131" s="134"/>
      <c r="AW131" s="134"/>
      <c r="AX131" s="134"/>
      <c r="AY131" s="134"/>
      <c r="AZ131" s="134"/>
      <c r="BA131" s="134"/>
      <c r="BB131" s="134"/>
      <c r="BC131" s="134"/>
      <c r="BD131" s="134"/>
      <c r="BE131" s="134"/>
      <c r="BF131" s="134"/>
      <c r="BG131" s="134"/>
      <c r="BH131" s="134"/>
      <c r="BI131" s="134"/>
      <c r="BJ131" s="134"/>
      <c r="BK131" s="134"/>
      <c r="BL131" s="134"/>
      <c r="BM131" s="134"/>
      <c r="BN131" s="134"/>
      <c r="BO131" s="134"/>
    </row>
    <row r="132" spans="1:67" x14ac:dyDescent="0.15">
      <c r="A132" s="134"/>
      <c r="B132" s="134"/>
      <c r="C132" s="134"/>
      <c r="D132" s="134"/>
      <c r="E132" s="134"/>
      <c r="F132" s="134"/>
      <c r="G132" s="134"/>
      <c r="H132" s="134"/>
      <c r="I132" s="134"/>
      <c r="J132" s="134"/>
      <c r="K132" s="134"/>
      <c r="L132" s="134"/>
      <c r="M132" s="134"/>
      <c r="N132" s="134"/>
      <c r="O132" s="134"/>
      <c r="P132" s="134"/>
      <c r="Q132" s="134"/>
      <c r="R132" s="134"/>
      <c r="S132" s="134"/>
      <c r="T132" s="134"/>
      <c r="U132" s="134"/>
      <c r="V132" s="134"/>
      <c r="W132" s="134"/>
      <c r="X132" s="134"/>
      <c r="Y132" s="134"/>
      <c r="Z132" s="134"/>
      <c r="AA132" s="134"/>
      <c r="AB132" s="134"/>
      <c r="AC132" s="134"/>
      <c r="AD132" s="134"/>
      <c r="AE132" s="134"/>
      <c r="AF132" s="134"/>
      <c r="AG132" s="134"/>
      <c r="AH132" s="134"/>
      <c r="AI132" s="134"/>
      <c r="AJ132" s="134"/>
      <c r="AK132" s="134"/>
      <c r="AL132" s="134"/>
      <c r="AM132" s="134"/>
      <c r="AN132" s="134"/>
      <c r="AO132" s="134"/>
      <c r="AP132" s="134"/>
      <c r="AQ132" s="134"/>
      <c r="AR132" s="134"/>
      <c r="AS132" s="134"/>
      <c r="AT132" s="134"/>
      <c r="AU132" s="134"/>
      <c r="AV132" s="134"/>
      <c r="AW132" s="134"/>
      <c r="AX132" s="134"/>
      <c r="AY132" s="134"/>
      <c r="AZ132" s="134"/>
      <c r="BA132" s="134"/>
      <c r="BB132" s="134"/>
      <c r="BC132" s="134"/>
      <c r="BD132" s="134"/>
      <c r="BE132" s="134"/>
      <c r="BF132" s="134"/>
      <c r="BG132" s="134"/>
      <c r="BH132" s="134"/>
      <c r="BI132" s="134"/>
      <c r="BJ132" s="134"/>
      <c r="BK132" s="134"/>
      <c r="BL132" s="134"/>
      <c r="BM132" s="134"/>
      <c r="BN132" s="134"/>
      <c r="BO132" s="134"/>
    </row>
    <row r="133" spans="1:67" x14ac:dyDescent="0.15">
      <c r="A133" s="134"/>
      <c r="B133" s="134"/>
      <c r="C133" s="134"/>
      <c r="D133" s="134"/>
      <c r="E133" s="134"/>
      <c r="F133" s="134"/>
      <c r="G133" s="134"/>
      <c r="H133" s="134"/>
      <c r="I133" s="134"/>
      <c r="J133" s="134"/>
      <c r="K133" s="134"/>
      <c r="L133" s="134"/>
      <c r="M133" s="134"/>
      <c r="N133" s="134"/>
      <c r="O133" s="134"/>
      <c r="P133" s="134"/>
      <c r="Q133" s="134"/>
      <c r="R133" s="134"/>
      <c r="S133" s="134"/>
      <c r="T133" s="134"/>
      <c r="U133" s="134"/>
      <c r="V133" s="134"/>
      <c r="W133" s="134"/>
      <c r="X133" s="134"/>
      <c r="Y133" s="134"/>
      <c r="Z133" s="134"/>
      <c r="AA133" s="134"/>
      <c r="AB133" s="134"/>
      <c r="AC133" s="134"/>
      <c r="AD133" s="134"/>
      <c r="AE133" s="134"/>
      <c r="AF133" s="134"/>
      <c r="AG133" s="134"/>
      <c r="AH133" s="134"/>
      <c r="AI133" s="134"/>
      <c r="AJ133" s="134"/>
      <c r="AK133" s="134"/>
      <c r="AL133" s="134"/>
      <c r="AM133" s="134"/>
      <c r="AN133" s="134"/>
      <c r="AO133" s="134"/>
      <c r="AP133" s="134"/>
      <c r="AQ133" s="134"/>
      <c r="AR133" s="134"/>
      <c r="AS133" s="134"/>
      <c r="AT133" s="134"/>
      <c r="AU133" s="134"/>
      <c r="AV133" s="134"/>
      <c r="AW133" s="134"/>
      <c r="AX133" s="134"/>
      <c r="AY133" s="134"/>
      <c r="AZ133" s="134"/>
      <c r="BA133" s="134"/>
      <c r="BB133" s="134"/>
      <c r="BC133" s="134"/>
      <c r="BD133" s="134"/>
      <c r="BE133" s="134"/>
      <c r="BF133" s="134"/>
      <c r="BG133" s="134"/>
      <c r="BH133" s="134"/>
      <c r="BI133" s="134"/>
      <c r="BJ133" s="134"/>
      <c r="BK133" s="134"/>
      <c r="BL133" s="134"/>
      <c r="BM133" s="134"/>
      <c r="BN133" s="134"/>
      <c r="BO133" s="134"/>
    </row>
    <row r="134" spans="1:67" x14ac:dyDescent="0.15">
      <c r="A134" s="134"/>
      <c r="B134" s="134"/>
      <c r="C134" s="134"/>
      <c r="D134" s="134"/>
      <c r="E134" s="134"/>
      <c r="F134" s="134"/>
      <c r="G134" s="134"/>
      <c r="H134" s="134"/>
      <c r="I134" s="134"/>
      <c r="J134" s="134"/>
      <c r="K134" s="134"/>
      <c r="L134" s="134"/>
      <c r="M134" s="134"/>
      <c r="N134" s="134"/>
      <c r="O134" s="134"/>
      <c r="P134" s="134"/>
      <c r="Q134" s="134"/>
      <c r="R134" s="134"/>
      <c r="S134" s="134"/>
      <c r="T134" s="134"/>
      <c r="U134" s="134"/>
      <c r="V134" s="134"/>
      <c r="W134" s="134"/>
      <c r="X134" s="134"/>
      <c r="Y134" s="134"/>
      <c r="Z134" s="134"/>
      <c r="AA134" s="134"/>
      <c r="AB134" s="134"/>
      <c r="AC134" s="134"/>
      <c r="AD134" s="134"/>
      <c r="AE134" s="134"/>
      <c r="AF134" s="134"/>
      <c r="AG134" s="134"/>
      <c r="AH134" s="134"/>
      <c r="AI134" s="134"/>
      <c r="AJ134" s="134"/>
      <c r="AK134" s="134"/>
      <c r="AL134" s="134"/>
      <c r="AM134" s="134"/>
      <c r="AN134" s="134"/>
      <c r="AO134" s="134"/>
      <c r="AP134" s="134"/>
      <c r="AQ134" s="134"/>
      <c r="AR134" s="134"/>
      <c r="AS134" s="134"/>
      <c r="AT134" s="134"/>
      <c r="AU134" s="134"/>
      <c r="AV134" s="134"/>
      <c r="AW134" s="134"/>
      <c r="AX134" s="134"/>
      <c r="AY134" s="134"/>
      <c r="AZ134" s="134"/>
      <c r="BA134" s="134"/>
      <c r="BB134" s="134"/>
      <c r="BC134" s="134"/>
      <c r="BD134" s="134"/>
      <c r="BE134" s="134"/>
      <c r="BF134" s="134"/>
      <c r="BG134" s="134"/>
      <c r="BH134" s="134"/>
      <c r="BI134" s="134"/>
      <c r="BJ134" s="134"/>
      <c r="BK134" s="134"/>
      <c r="BL134" s="134"/>
      <c r="BM134" s="134"/>
      <c r="BN134" s="134"/>
      <c r="BO134" s="134"/>
    </row>
    <row r="135" spans="1:67" x14ac:dyDescent="0.15">
      <c r="A135" s="134"/>
      <c r="B135" s="134"/>
      <c r="C135" s="134"/>
      <c r="D135" s="134"/>
      <c r="E135" s="134"/>
      <c r="F135" s="134"/>
      <c r="G135" s="134"/>
      <c r="H135" s="134"/>
      <c r="I135" s="134"/>
      <c r="J135" s="134"/>
      <c r="K135" s="134"/>
      <c r="L135" s="134"/>
      <c r="M135" s="134"/>
      <c r="N135" s="134"/>
      <c r="O135" s="134"/>
      <c r="P135" s="134"/>
      <c r="Q135" s="134"/>
      <c r="R135" s="134"/>
      <c r="S135" s="134"/>
      <c r="T135" s="134"/>
      <c r="U135" s="134"/>
      <c r="V135" s="134"/>
      <c r="W135" s="134"/>
      <c r="X135" s="134"/>
      <c r="Y135" s="134"/>
      <c r="Z135" s="134"/>
      <c r="AA135" s="134"/>
      <c r="AB135" s="134"/>
      <c r="AC135" s="134"/>
      <c r="AD135" s="134"/>
      <c r="AE135" s="134"/>
      <c r="AF135" s="134"/>
      <c r="AG135" s="134"/>
      <c r="AH135" s="134"/>
      <c r="AI135" s="134"/>
      <c r="AJ135" s="134"/>
      <c r="AK135" s="134"/>
      <c r="AL135" s="134"/>
      <c r="AM135" s="134"/>
      <c r="AN135" s="134"/>
      <c r="AO135" s="134"/>
      <c r="AP135" s="134"/>
      <c r="AQ135" s="134"/>
      <c r="AR135" s="134"/>
      <c r="AS135" s="134"/>
      <c r="AT135" s="134"/>
      <c r="AU135" s="134"/>
      <c r="AV135" s="134"/>
      <c r="AW135" s="134"/>
      <c r="AX135" s="134"/>
      <c r="AY135" s="134"/>
      <c r="AZ135" s="134"/>
      <c r="BA135" s="134"/>
      <c r="BB135" s="134"/>
      <c r="BC135" s="134"/>
      <c r="BD135" s="134"/>
      <c r="BE135" s="134"/>
      <c r="BF135" s="134"/>
      <c r="BG135" s="134"/>
      <c r="BH135" s="134"/>
      <c r="BI135" s="134"/>
      <c r="BJ135" s="134"/>
      <c r="BK135" s="134"/>
      <c r="BL135" s="134"/>
      <c r="BM135" s="134"/>
      <c r="BN135" s="134"/>
      <c r="BO135" s="134"/>
    </row>
    <row r="136" spans="1:67" x14ac:dyDescent="0.15">
      <c r="A136" s="134"/>
      <c r="B136" s="134"/>
      <c r="C136" s="134"/>
      <c r="D136" s="134"/>
      <c r="E136" s="134"/>
      <c r="F136" s="134"/>
      <c r="G136" s="134"/>
      <c r="H136" s="134"/>
      <c r="I136" s="134"/>
      <c r="J136" s="134"/>
      <c r="K136" s="134"/>
      <c r="L136" s="134"/>
      <c r="M136" s="134"/>
      <c r="N136" s="134"/>
      <c r="O136" s="134"/>
      <c r="P136" s="134"/>
      <c r="Q136" s="134"/>
      <c r="R136" s="134"/>
      <c r="S136" s="134"/>
      <c r="T136" s="134"/>
      <c r="U136" s="134"/>
      <c r="V136" s="134"/>
      <c r="W136" s="134"/>
      <c r="X136" s="134"/>
      <c r="Y136" s="134"/>
      <c r="Z136" s="134"/>
      <c r="AA136" s="134"/>
      <c r="AB136" s="134"/>
      <c r="AC136" s="134"/>
      <c r="AD136" s="134"/>
      <c r="AE136" s="134"/>
      <c r="AF136" s="134"/>
      <c r="AG136" s="134"/>
      <c r="AH136" s="134"/>
      <c r="AI136" s="134"/>
      <c r="AJ136" s="134"/>
      <c r="AK136" s="134"/>
      <c r="AL136" s="134"/>
      <c r="AM136" s="134"/>
      <c r="AN136" s="134"/>
      <c r="AO136" s="134"/>
      <c r="AP136" s="134"/>
      <c r="AQ136" s="134"/>
      <c r="AR136" s="134"/>
      <c r="AS136" s="134"/>
      <c r="AT136" s="134"/>
      <c r="AU136" s="134"/>
      <c r="AV136" s="134"/>
      <c r="AW136" s="134"/>
      <c r="AX136" s="134"/>
      <c r="AY136" s="134"/>
      <c r="AZ136" s="134"/>
      <c r="BA136" s="134"/>
      <c r="BB136" s="134"/>
      <c r="BC136" s="134"/>
      <c r="BD136" s="134"/>
      <c r="BE136" s="134"/>
      <c r="BF136" s="134"/>
      <c r="BG136" s="134"/>
      <c r="BH136" s="134"/>
      <c r="BI136" s="134"/>
      <c r="BJ136" s="134"/>
      <c r="BK136" s="134"/>
      <c r="BL136" s="134"/>
      <c r="BM136" s="134"/>
      <c r="BN136" s="134"/>
      <c r="BO136" s="134"/>
    </row>
    <row r="137" spans="1:67" x14ac:dyDescent="0.15">
      <c r="A137" s="134"/>
      <c r="B137" s="134"/>
      <c r="C137" s="134"/>
      <c r="D137" s="134"/>
      <c r="E137" s="134"/>
      <c r="F137" s="134"/>
      <c r="G137" s="134"/>
      <c r="H137" s="134"/>
      <c r="I137" s="134"/>
      <c r="J137" s="134"/>
      <c r="K137" s="134"/>
      <c r="L137" s="134"/>
      <c r="M137" s="134"/>
      <c r="N137" s="134"/>
      <c r="O137" s="134"/>
      <c r="P137" s="134"/>
      <c r="Q137" s="134"/>
      <c r="R137" s="134"/>
      <c r="S137" s="134"/>
      <c r="T137" s="134"/>
      <c r="U137" s="134"/>
      <c r="V137" s="134"/>
      <c r="W137" s="134"/>
      <c r="X137" s="134"/>
      <c r="Y137" s="134"/>
      <c r="Z137" s="134"/>
      <c r="AA137" s="134"/>
      <c r="AB137" s="134"/>
      <c r="AC137" s="134"/>
      <c r="AD137" s="134"/>
      <c r="AE137" s="134"/>
      <c r="AF137" s="134"/>
      <c r="AG137" s="134"/>
      <c r="AH137" s="134"/>
      <c r="AI137" s="134"/>
      <c r="AJ137" s="134"/>
      <c r="AK137" s="134"/>
      <c r="AL137" s="134"/>
      <c r="AM137" s="134"/>
      <c r="AN137" s="134"/>
      <c r="AO137" s="134"/>
      <c r="AP137" s="134"/>
      <c r="AQ137" s="134"/>
      <c r="AR137" s="134"/>
      <c r="AS137" s="134"/>
      <c r="AT137" s="134"/>
      <c r="AU137" s="134"/>
      <c r="AV137" s="134"/>
      <c r="AW137" s="134"/>
      <c r="AX137" s="134"/>
      <c r="AY137" s="134"/>
      <c r="AZ137" s="134"/>
      <c r="BA137" s="134"/>
      <c r="BB137" s="134"/>
      <c r="BC137" s="134"/>
      <c r="BD137" s="134"/>
      <c r="BE137" s="134"/>
      <c r="BF137" s="134"/>
      <c r="BG137" s="134"/>
      <c r="BH137" s="134"/>
      <c r="BI137" s="134"/>
      <c r="BJ137" s="134"/>
      <c r="BK137" s="134"/>
      <c r="BL137" s="134"/>
      <c r="BM137" s="134"/>
      <c r="BN137" s="134"/>
      <c r="BO137" s="134"/>
    </row>
    <row r="138" spans="1:67" x14ac:dyDescent="0.15">
      <c r="A138" s="134"/>
      <c r="B138" s="134"/>
      <c r="C138" s="134"/>
      <c r="D138" s="134"/>
      <c r="E138" s="134"/>
      <c r="F138" s="134"/>
      <c r="G138" s="134"/>
      <c r="H138" s="134"/>
      <c r="I138" s="134"/>
      <c r="J138" s="134"/>
      <c r="K138" s="134"/>
      <c r="L138" s="134"/>
      <c r="M138" s="134"/>
      <c r="N138" s="134"/>
      <c r="O138" s="134"/>
      <c r="P138" s="134"/>
      <c r="Q138" s="134"/>
      <c r="R138" s="134"/>
      <c r="S138" s="134"/>
      <c r="T138" s="134"/>
      <c r="U138" s="134"/>
      <c r="V138" s="134"/>
      <c r="W138" s="134"/>
      <c r="X138" s="134"/>
      <c r="Y138" s="134"/>
      <c r="Z138" s="134"/>
      <c r="AA138" s="134"/>
      <c r="AB138" s="134"/>
      <c r="AC138" s="134"/>
      <c r="AD138" s="134"/>
      <c r="AE138" s="134"/>
      <c r="AF138" s="134"/>
      <c r="AG138" s="134"/>
      <c r="AH138" s="134"/>
      <c r="AI138" s="134"/>
      <c r="AJ138" s="134"/>
      <c r="AK138" s="134"/>
      <c r="AL138" s="134"/>
      <c r="AM138" s="134"/>
      <c r="AN138" s="134"/>
      <c r="AO138" s="134"/>
      <c r="AP138" s="134"/>
      <c r="AQ138" s="134"/>
      <c r="AR138" s="134"/>
      <c r="AS138" s="134"/>
      <c r="AT138" s="134"/>
      <c r="AU138" s="134"/>
      <c r="AV138" s="134"/>
      <c r="AW138" s="134"/>
      <c r="AX138" s="134"/>
      <c r="AY138" s="134"/>
      <c r="AZ138" s="134"/>
      <c r="BA138" s="134"/>
      <c r="BB138" s="134"/>
      <c r="BC138" s="134"/>
      <c r="BD138" s="134"/>
      <c r="BE138" s="134"/>
      <c r="BF138" s="134"/>
      <c r="BG138" s="134"/>
      <c r="BH138" s="134"/>
      <c r="BI138" s="134"/>
      <c r="BJ138" s="134"/>
      <c r="BK138" s="134"/>
      <c r="BL138" s="134"/>
      <c r="BM138" s="134"/>
      <c r="BN138" s="134"/>
      <c r="BO138" s="134"/>
    </row>
    <row r="139" spans="1:67" x14ac:dyDescent="0.15">
      <c r="A139" s="134"/>
      <c r="B139" s="134"/>
      <c r="C139" s="134"/>
      <c r="D139" s="134"/>
      <c r="E139" s="134"/>
      <c r="F139" s="134"/>
      <c r="G139" s="134"/>
      <c r="H139" s="134"/>
      <c r="I139" s="134"/>
      <c r="J139" s="134"/>
      <c r="K139" s="134"/>
      <c r="L139" s="134"/>
      <c r="M139" s="134"/>
      <c r="N139" s="134"/>
      <c r="O139" s="134"/>
      <c r="P139" s="134"/>
      <c r="Q139" s="134"/>
      <c r="R139" s="134"/>
      <c r="S139" s="134"/>
      <c r="T139" s="134"/>
      <c r="U139" s="134"/>
      <c r="V139" s="134"/>
      <c r="W139" s="134"/>
      <c r="X139" s="134"/>
      <c r="Y139" s="134"/>
      <c r="Z139" s="134"/>
      <c r="AA139" s="134"/>
      <c r="AB139" s="134"/>
      <c r="AC139" s="134"/>
      <c r="AD139" s="134"/>
      <c r="AE139" s="134"/>
      <c r="AF139" s="134"/>
      <c r="AG139" s="134"/>
      <c r="AH139" s="134"/>
      <c r="AI139" s="134"/>
      <c r="AJ139" s="134"/>
      <c r="AK139" s="134"/>
      <c r="AL139" s="134"/>
      <c r="AM139" s="134"/>
      <c r="AN139" s="134"/>
      <c r="AO139" s="134"/>
      <c r="AP139" s="134"/>
      <c r="AQ139" s="134"/>
      <c r="AR139" s="134"/>
      <c r="AS139" s="134"/>
      <c r="AT139" s="134"/>
      <c r="AU139" s="134"/>
      <c r="AV139" s="134"/>
      <c r="AW139" s="134"/>
      <c r="AX139" s="134"/>
      <c r="AY139" s="134"/>
      <c r="AZ139" s="134"/>
      <c r="BA139" s="134"/>
      <c r="BB139" s="134"/>
      <c r="BC139" s="134"/>
      <c r="BD139" s="134"/>
      <c r="BE139" s="134"/>
      <c r="BF139" s="134"/>
      <c r="BG139" s="134"/>
      <c r="BH139" s="134"/>
      <c r="BI139" s="134"/>
      <c r="BJ139" s="134"/>
      <c r="BK139" s="134"/>
      <c r="BL139" s="134"/>
      <c r="BM139" s="134"/>
      <c r="BN139" s="134"/>
      <c r="BO139" s="134"/>
    </row>
    <row r="140" spans="1:67" x14ac:dyDescent="0.15">
      <c r="A140" s="134"/>
      <c r="B140" s="134"/>
      <c r="C140" s="134"/>
      <c r="D140" s="134"/>
      <c r="E140" s="134"/>
      <c r="F140" s="134"/>
      <c r="G140" s="134"/>
      <c r="H140" s="134"/>
      <c r="I140" s="134"/>
      <c r="J140" s="134"/>
      <c r="K140" s="134"/>
      <c r="L140" s="134"/>
      <c r="M140" s="134"/>
      <c r="N140" s="134"/>
      <c r="O140" s="134"/>
      <c r="P140" s="134"/>
      <c r="Q140" s="134"/>
      <c r="R140" s="134"/>
      <c r="S140" s="134"/>
      <c r="T140" s="134"/>
      <c r="U140" s="134"/>
      <c r="V140" s="134"/>
      <c r="W140" s="134"/>
      <c r="X140" s="134"/>
      <c r="Y140" s="134"/>
      <c r="Z140" s="134"/>
      <c r="AA140" s="134"/>
      <c r="AB140" s="134"/>
      <c r="AC140" s="134"/>
      <c r="AD140" s="134"/>
      <c r="AE140" s="134"/>
      <c r="AF140" s="134"/>
      <c r="AG140" s="134"/>
      <c r="AH140" s="134"/>
      <c r="AI140" s="134"/>
      <c r="AJ140" s="134"/>
      <c r="AK140" s="134"/>
      <c r="AL140" s="134"/>
      <c r="AM140" s="134"/>
      <c r="AN140" s="134"/>
      <c r="AO140" s="134"/>
      <c r="AP140" s="134"/>
      <c r="AQ140" s="134"/>
      <c r="AR140" s="134"/>
      <c r="AS140" s="134"/>
      <c r="AT140" s="134"/>
      <c r="AU140" s="134"/>
      <c r="AV140" s="134"/>
      <c r="AW140" s="134"/>
      <c r="AX140" s="134"/>
      <c r="AY140" s="134"/>
      <c r="AZ140" s="134"/>
      <c r="BA140" s="134"/>
      <c r="BB140" s="134"/>
      <c r="BC140" s="134"/>
      <c r="BD140" s="134"/>
      <c r="BE140" s="134"/>
      <c r="BF140" s="134"/>
      <c r="BG140" s="134"/>
      <c r="BH140" s="134"/>
      <c r="BI140" s="134"/>
      <c r="BJ140" s="134"/>
      <c r="BK140" s="134"/>
      <c r="BL140" s="134"/>
      <c r="BM140" s="134"/>
      <c r="BN140" s="134"/>
      <c r="BO140" s="134"/>
    </row>
    <row r="141" spans="1:67" x14ac:dyDescent="0.15">
      <c r="A141" s="134"/>
      <c r="B141" s="134"/>
      <c r="C141" s="134"/>
      <c r="D141" s="134"/>
      <c r="E141" s="134"/>
      <c r="F141" s="134"/>
      <c r="G141" s="134"/>
      <c r="H141" s="134"/>
      <c r="I141" s="134"/>
      <c r="J141" s="134"/>
      <c r="K141" s="134"/>
      <c r="L141" s="134"/>
      <c r="M141" s="134"/>
      <c r="N141" s="134"/>
      <c r="O141" s="134"/>
      <c r="P141" s="134"/>
      <c r="Q141" s="134"/>
      <c r="R141" s="134"/>
      <c r="S141" s="134"/>
      <c r="T141" s="134"/>
      <c r="U141" s="134"/>
      <c r="V141" s="134"/>
      <c r="W141" s="134"/>
      <c r="X141" s="134"/>
      <c r="Y141" s="134"/>
      <c r="Z141" s="134"/>
      <c r="AA141" s="134"/>
      <c r="AB141" s="134"/>
      <c r="AC141" s="134"/>
      <c r="AD141" s="134"/>
      <c r="AE141" s="134"/>
      <c r="AF141" s="134"/>
      <c r="AG141" s="134"/>
      <c r="AH141" s="134"/>
      <c r="AI141" s="134"/>
      <c r="AJ141" s="134"/>
      <c r="AK141" s="134"/>
      <c r="AL141" s="134"/>
      <c r="AM141" s="134"/>
      <c r="AN141" s="134"/>
      <c r="AO141" s="134"/>
      <c r="AP141" s="134"/>
      <c r="AQ141" s="134"/>
      <c r="AR141" s="134"/>
      <c r="AS141" s="134"/>
      <c r="AT141" s="134"/>
      <c r="AU141" s="134"/>
      <c r="AV141" s="134"/>
      <c r="AW141" s="134"/>
      <c r="AX141" s="134"/>
      <c r="AY141" s="134"/>
      <c r="AZ141" s="134"/>
      <c r="BA141" s="134"/>
      <c r="BB141" s="134"/>
      <c r="BC141" s="134"/>
      <c r="BD141" s="134"/>
      <c r="BE141" s="134"/>
      <c r="BF141" s="134"/>
      <c r="BG141" s="134"/>
      <c r="BH141" s="134"/>
      <c r="BI141" s="134"/>
      <c r="BJ141" s="134"/>
      <c r="BK141" s="134"/>
      <c r="BL141" s="134"/>
      <c r="BM141" s="134"/>
      <c r="BN141" s="134"/>
      <c r="BO141" s="134"/>
    </row>
    <row r="142" spans="1:67" x14ac:dyDescent="0.15">
      <c r="A142" s="134"/>
      <c r="B142" s="134"/>
      <c r="C142" s="134"/>
      <c r="D142" s="134"/>
      <c r="E142" s="134"/>
      <c r="F142" s="134"/>
      <c r="G142" s="134"/>
      <c r="H142" s="134"/>
      <c r="I142" s="134"/>
      <c r="J142" s="134"/>
      <c r="K142" s="134"/>
      <c r="L142" s="134"/>
      <c r="M142" s="134"/>
      <c r="N142" s="134"/>
      <c r="O142" s="134"/>
      <c r="P142" s="134"/>
      <c r="Q142" s="134"/>
      <c r="R142" s="134"/>
      <c r="S142" s="134"/>
      <c r="T142" s="134"/>
      <c r="U142" s="134"/>
      <c r="V142" s="134"/>
      <c r="W142" s="134"/>
      <c r="X142" s="134"/>
      <c r="Y142" s="134"/>
      <c r="Z142" s="134"/>
      <c r="AA142" s="134"/>
      <c r="AB142" s="134"/>
      <c r="AC142" s="134"/>
      <c r="AD142" s="134"/>
      <c r="AE142" s="134"/>
      <c r="AF142" s="134"/>
      <c r="AG142" s="134"/>
      <c r="AH142" s="134"/>
      <c r="AI142" s="134"/>
      <c r="AJ142" s="134"/>
      <c r="AK142" s="134"/>
      <c r="AL142" s="134"/>
      <c r="AM142" s="134"/>
      <c r="AN142" s="134"/>
      <c r="AO142" s="134"/>
      <c r="AP142" s="134"/>
      <c r="AQ142" s="134"/>
      <c r="AR142" s="134"/>
      <c r="AS142" s="134"/>
      <c r="AT142" s="134"/>
      <c r="AU142" s="134"/>
      <c r="AV142" s="134"/>
      <c r="AW142" s="134"/>
      <c r="AX142" s="134"/>
      <c r="AY142" s="134"/>
      <c r="AZ142" s="134"/>
      <c r="BA142" s="134"/>
      <c r="BB142" s="134"/>
      <c r="BC142" s="134"/>
      <c r="BD142" s="134"/>
      <c r="BE142" s="134"/>
      <c r="BF142" s="134"/>
      <c r="BG142" s="134"/>
      <c r="BH142" s="134"/>
      <c r="BI142" s="134"/>
      <c r="BJ142" s="134"/>
      <c r="BK142" s="134"/>
      <c r="BL142" s="134"/>
      <c r="BM142" s="134"/>
      <c r="BN142" s="134"/>
      <c r="BO142" s="134"/>
    </row>
    <row r="143" spans="1:67" x14ac:dyDescent="0.15">
      <c r="A143" s="134"/>
      <c r="B143" s="134"/>
      <c r="C143" s="134"/>
      <c r="D143" s="134"/>
      <c r="E143" s="134"/>
      <c r="F143" s="134"/>
      <c r="G143" s="134"/>
      <c r="H143" s="134"/>
      <c r="I143" s="134"/>
      <c r="J143" s="134"/>
      <c r="K143" s="134"/>
      <c r="L143" s="134"/>
      <c r="M143" s="134"/>
      <c r="N143" s="134"/>
      <c r="O143" s="134"/>
      <c r="P143" s="134"/>
      <c r="Q143" s="134"/>
      <c r="R143" s="134"/>
      <c r="S143" s="134"/>
      <c r="T143" s="134"/>
      <c r="U143" s="134"/>
      <c r="V143" s="134"/>
      <c r="W143" s="134"/>
      <c r="X143" s="134"/>
      <c r="Y143" s="134"/>
      <c r="Z143" s="134"/>
      <c r="AA143" s="134"/>
      <c r="AB143" s="134"/>
      <c r="AC143" s="134"/>
      <c r="AD143" s="134"/>
      <c r="AE143" s="134"/>
      <c r="AF143" s="134"/>
      <c r="AG143" s="134"/>
      <c r="AH143" s="134"/>
      <c r="AI143" s="134"/>
      <c r="AJ143" s="134"/>
      <c r="AK143" s="134"/>
      <c r="AL143" s="134"/>
      <c r="AM143" s="134"/>
      <c r="AN143" s="134"/>
      <c r="AO143" s="134"/>
      <c r="AP143" s="134"/>
      <c r="AQ143" s="134"/>
      <c r="AR143" s="134"/>
      <c r="AS143" s="134"/>
      <c r="AT143" s="134"/>
      <c r="AU143" s="134"/>
      <c r="AV143" s="134"/>
      <c r="AW143" s="134"/>
      <c r="AX143" s="134"/>
      <c r="AY143" s="134"/>
      <c r="AZ143" s="134"/>
      <c r="BA143" s="134"/>
      <c r="BB143" s="134"/>
      <c r="BC143" s="134"/>
      <c r="BD143" s="134"/>
      <c r="BE143" s="134"/>
      <c r="BF143" s="134"/>
      <c r="BG143" s="134"/>
      <c r="BH143" s="134"/>
      <c r="BI143" s="134"/>
      <c r="BJ143" s="134"/>
      <c r="BK143" s="134"/>
      <c r="BL143" s="134"/>
      <c r="BM143" s="134"/>
      <c r="BN143" s="134"/>
      <c r="BO143" s="134"/>
    </row>
    <row r="144" spans="1:67" x14ac:dyDescent="0.15">
      <c r="A144" s="134"/>
      <c r="B144" s="134"/>
      <c r="C144" s="134"/>
      <c r="D144" s="134"/>
      <c r="E144" s="134"/>
      <c r="F144" s="134"/>
      <c r="G144" s="134"/>
      <c r="H144" s="134"/>
      <c r="I144" s="134"/>
      <c r="J144" s="134"/>
      <c r="K144" s="134"/>
      <c r="L144" s="134"/>
      <c r="M144" s="134"/>
      <c r="N144" s="134"/>
      <c r="O144" s="134"/>
      <c r="P144" s="134"/>
      <c r="Q144" s="134"/>
      <c r="R144" s="134"/>
      <c r="S144" s="134"/>
      <c r="T144" s="134"/>
      <c r="U144" s="134"/>
      <c r="V144" s="134"/>
      <c r="W144" s="134"/>
      <c r="X144" s="134"/>
      <c r="Y144" s="134"/>
      <c r="Z144" s="134"/>
      <c r="AA144" s="134"/>
      <c r="AB144" s="134"/>
      <c r="AC144" s="134"/>
      <c r="AD144" s="134"/>
      <c r="AE144" s="134"/>
      <c r="AF144" s="134"/>
      <c r="AG144" s="134"/>
      <c r="AH144" s="134"/>
      <c r="AI144" s="134"/>
      <c r="AJ144" s="134"/>
      <c r="AK144" s="134"/>
      <c r="AL144" s="134"/>
      <c r="AM144" s="134"/>
      <c r="AN144" s="134"/>
      <c r="AO144" s="134"/>
      <c r="AP144" s="134"/>
      <c r="AQ144" s="134"/>
      <c r="AR144" s="134"/>
      <c r="AS144" s="134"/>
      <c r="AT144" s="134"/>
      <c r="AU144" s="134"/>
      <c r="AV144" s="134"/>
      <c r="AW144" s="134"/>
      <c r="AX144" s="134"/>
      <c r="AY144" s="134"/>
      <c r="AZ144" s="134"/>
      <c r="BA144" s="134"/>
      <c r="BB144" s="134"/>
      <c r="BC144" s="134"/>
      <c r="BD144" s="134"/>
      <c r="BE144" s="134"/>
      <c r="BF144" s="134"/>
      <c r="BG144" s="134"/>
      <c r="BH144" s="134"/>
      <c r="BI144" s="134"/>
      <c r="BJ144" s="134"/>
      <c r="BK144" s="134"/>
      <c r="BL144" s="134"/>
      <c r="BM144" s="134"/>
      <c r="BN144" s="134"/>
      <c r="BO144" s="134"/>
    </row>
    <row r="145" spans="1:67" x14ac:dyDescent="0.15">
      <c r="A145" s="134"/>
      <c r="B145" s="134"/>
      <c r="C145" s="134"/>
      <c r="D145" s="134"/>
      <c r="E145" s="134"/>
      <c r="F145" s="134"/>
      <c r="G145" s="134"/>
      <c r="H145" s="134"/>
      <c r="I145" s="134"/>
      <c r="J145" s="134"/>
      <c r="K145" s="134"/>
      <c r="L145" s="134"/>
      <c r="M145" s="134"/>
      <c r="N145" s="134"/>
      <c r="O145" s="134"/>
      <c r="P145" s="134"/>
      <c r="Q145" s="134"/>
      <c r="R145" s="134"/>
      <c r="S145" s="134"/>
      <c r="T145" s="134"/>
      <c r="U145" s="134"/>
      <c r="V145" s="134"/>
      <c r="W145" s="134"/>
      <c r="X145" s="134"/>
      <c r="Y145" s="134"/>
      <c r="Z145" s="134"/>
      <c r="AA145" s="134"/>
      <c r="AB145" s="134"/>
      <c r="AC145" s="134"/>
      <c r="AD145" s="134"/>
      <c r="AE145" s="134"/>
      <c r="AF145" s="134"/>
      <c r="AG145" s="134"/>
      <c r="AH145" s="134"/>
      <c r="AI145" s="134"/>
      <c r="AJ145" s="134"/>
      <c r="AK145" s="134"/>
      <c r="AL145" s="134"/>
      <c r="AM145" s="134"/>
      <c r="AN145" s="134"/>
      <c r="AO145" s="134"/>
      <c r="AP145" s="134"/>
      <c r="AQ145" s="134"/>
      <c r="AR145" s="134"/>
      <c r="AS145" s="134"/>
      <c r="AT145" s="134"/>
      <c r="AU145" s="134"/>
      <c r="AV145" s="134"/>
      <c r="AW145" s="134"/>
      <c r="AX145" s="134"/>
      <c r="AY145" s="134"/>
      <c r="AZ145" s="134"/>
      <c r="BA145" s="134"/>
      <c r="BB145" s="134"/>
      <c r="BC145" s="134"/>
      <c r="BD145" s="134"/>
      <c r="BE145" s="134"/>
      <c r="BF145" s="134"/>
      <c r="BG145" s="134"/>
      <c r="BH145" s="134"/>
      <c r="BI145" s="134"/>
      <c r="BJ145" s="134"/>
      <c r="BK145" s="134"/>
      <c r="BL145" s="134"/>
      <c r="BM145" s="134"/>
      <c r="BN145" s="134"/>
      <c r="BO145" s="134"/>
    </row>
    <row r="146" spans="1:67" x14ac:dyDescent="0.15">
      <c r="A146" s="134"/>
      <c r="B146" s="134"/>
      <c r="C146" s="134"/>
      <c r="D146" s="134"/>
      <c r="E146" s="134"/>
      <c r="F146" s="134"/>
      <c r="G146" s="134"/>
      <c r="H146" s="134"/>
      <c r="I146" s="134"/>
      <c r="J146" s="134"/>
      <c r="K146" s="134"/>
      <c r="L146" s="134"/>
      <c r="M146" s="134"/>
      <c r="N146" s="134"/>
      <c r="O146" s="134"/>
      <c r="P146" s="134"/>
      <c r="Q146" s="134"/>
      <c r="R146" s="134"/>
      <c r="S146" s="134"/>
      <c r="T146" s="134"/>
      <c r="U146" s="134"/>
      <c r="V146" s="134"/>
      <c r="W146" s="134"/>
      <c r="X146" s="134"/>
      <c r="Y146" s="134"/>
      <c r="Z146" s="134"/>
      <c r="AA146" s="134"/>
      <c r="AB146" s="134"/>
      <c r="AC146" s="134"/>
      <c r="AD146" s="134"/>
      <c r="AE146" s="134"/>
      <c r="AF146" s="134"/>
      <c r="AG146" s="134"/>
      <c r="AH146" s="134"/>
      <c r="AI146" s="134"/>
      <c r="AJ146" s="134"/>
      <c r="AK146" s="134"/>
      <c r="AL146" s="134"/>
      <c r="AM146" s="134"/>
      <c r="AN146" s="134"/>
      <c r="AO146" s="134"/>
      <c r="AP146" s="134"/>
      <c r="AQ146" s="134"/>
      <c r="AR146" s="134"/>
      <c r="AS146" s="134"/>
      <c r="AT146" s="134"/>
      <c r="AU146" s="134"/>
      <c r="AV146" s="134"/>
      <c r="AW146" s="134"/>
      <c r="AX146" s="134"/>
      <c r="AY146" s="134"/>
      <c r="AZ146" s="134"/>
      <c r="BA146" s="134"/>
      <c r="BB146" s="134"/>
      <c r="BC146" s="134"/>
      <c r="BD146" s="134"/>
      <c r="BE146" s="134"/>
      <c r="BF146" s="134"/>
      <c r="BG146" s="134"/>
      <c r="BH146" s="134"/>
      <c r="BI146" s="134"/>
      <c r="BJ146" s="134"/>
      <c r="BK146" s="134"/>
      <c r="BL146" s="134"/>
      <c r="BM146" s="134"/>
      <c r="BN146" s="134"/>
      <c r="BO146" s="134"/>
    </row>
    <row r="147" spans="1:67" x14ac:dyDescent="0.15">
      <c r="A147" s="134"/>
      <c r="B147" s="134"/>
      <c r="C147" s="134"/>
      <c r="D147" s="134"/>
      <c r="E147" s="134"/>
      <c r="F147" s="134"/>
      <c r="G147" s="134"/>
      <c r="H147" s="134"/>
      <c r="I147" s="134"/>
      <c r="J147" s="134"/>
      <c r="K147" s="134"/>
      <c r="L147" s="134"/>
      <c r="M147" s="134"/>
      <c r="N147" s="134"/>
      <c r="O147" s="134"/>
      <c r="P147" s="134"/>
      <c r="Q147" s="134"/>
      <c r="R147" s="134"/>
      <c r="S147" s="134"/>
      <c r="T147" s="134"/>
      <c r="U147" s="134"/>
      <c r="V147" s="134"/>
      <c r="W147" s="134"/>
      <c r="X147" s="134"/>
      <c r="Y147" s="134"/>
      <c r="Z147" s="134"/>
      <c r="AA147" s="134"/>
      <c r="AB147" s="134"/>
      <c r="AC147" s="134"/>
      <c r="AD147" s="134"/>
      <c r="AE147" s="134"/>
      <c r="AF147" s="134"/>
      <c r="AG147" s="134"/>
      <c r="AH147" s="134"/>
      <c r="AI147" s="134"/>
      <c r="AJ147" s="134"/>
      <c r="AK147" s="134"/>
      <c r="AL147" s="134"/>
      <c r="AM147" s="134"/>
      <c r="AN147" s="134"/>
      <c r="AO147" s="134"/>
      <c r="AP147" s="134"/>
      <c r="AQ147" s="134"/>
      <c r="AR147" s="134"/>
      <c r="AS147" s="134"/>
      <c r="AT147" s="134"/>
      <c r="AU147" s="134"/>
      <c r="AV147" s="134"/>
      <c r="AW147" s="134"/>
      <c r="AX147" s="134"/>
      <c r="AY147" s="134"/>
      <c r="AZ147" s="134"/>
      <c r="BA147" s="134"/>
      <c r="BB147" s="134"/>
      <c r="BC147" s="134"/>
      <c r="BD147" s="134"/>
      <c r="BE147" s="134"/>
      <c r="BF147" s="134"/>
      <c r="BG147" s="134"/>
      <c r="BH147" s="134"/>
      <c r="BI147" s="134"/>
      <c r="BJ147" s="134"/>
      <c r="BK147" s="134"/>
      <c r="BL147" s="134"/>
      <c r="BM147" s="134"/>
      <c r="BN147" s="134"/>
      <c r="BO147" s="134"/>
    </row>
    <row r="148" spans="1:67" x14ac:dyDescent="0.15">
      <c r="A148" s="134"/>
      <c r="B148" s="134"/>
      <c r="C148" s="134"/>
      <c r="D148" s="134"/>
      <c r="E148" s="134"/>
      <c r="F148" s="134"/>
      <c r="G148" s="134"/>
      <c r="H148" s="134"/>
      <c r="I148" s="134"/>
      <c r="J148" s="134"/>
      <c r="K148" s="134"/>
      <c r="L148" s="134"/>
      <c r="M148" s="134"/>
      <c r="N148" s="134"/>
      <c r="O148" s="134"/>
      <c r="P148" s="134"/>
      <c r="Q148" s="134"/>
      <c r="R148" s="134"/>
      <c r="S148" s="134"/>
      <c r="T148" s="134"/>
      <c r="U148" s="134"/>
      <c r="V148" s="134"/>
      <c r="W148" s="134"/>
      <c r="X148" s="134"/>
      <c r="Y148" s="134"/>
      <c r="Z148" s="134"/>
      <c r="AA148" s="134"/>
      <c r="AB148" s="134"/>
      <c r="AC148" s="134"/>
      <c r="AD148" s="134"/>
      <c r="AE148" s="134"/>
      <c r="AF148" s="134"/>
      <c r="AG148" s="134"/>
      <c r="AH148" s="134"/>
      <c r="AI148" s="134"/>
      <c r="AJ148" s="134"/>
      <c r="AK148" s="134"/>
      <c r="AL148" s="134"/>
      <c r="AM148" s="134"/>
      <c r="AN148" s="134"/>
      <c r="AO148" s="134"/>
      <c r="AP148" s="134"/>
      <c r="AQ148" s="134"/>
      <c r="AR148" s="134"/>
      <c r="AS148" s="134"/>
      <c r="AT148" s="134"/>
      <c r="AU148" s="134"/>
      <c r="AV148" s="134"/>
      <c r="AW148" s="134"/>
      <c r="AX148" s="134"/>
      <c r="AY148" s="134"/>
      <c r="AZ148" s="134"/>
      <c r="BA148" s="134"/>
      <c r="BB148" s="134"/>
      <c r="BC148" s="134"/>
      <c r="BD148" s="134"/>
      <c r="BE148" s="134"/>
      <c r="BF148" s="134"/>
      <c r="BG148" s="134"/>
      <c r="BH148" s="134"/>
      <c r="BI148" s="134"/>
      <c r="BJ148" s="134"/>
      <c r="BK148" s="134"/>
      <c r="BL148" s="134"/>
      <c r="BM148" s="134"/>
      <c r="BN148" s="134"/>
      <c r="BO148" s="134"/>
    </row>
    <row r="149" spans="1:67" x14ac:dyDescent="0.15">
      <c r="A149" s="134"/>
      <c r="B149" s="134"/>
      <c r="C149" s="134"/>
      <c r="D149" s="134"/>
      <c r="E149" s="134"/>
      <c r="F149" s="134"/>
      <c r="G149" s="134"/>
      <c r="H149" s="134"/>
      <c r="I149" s="134"/>
      <c r="J149" s="134"/>
      <c r="K149" s="134"/>
      <c r="L149" s="134"/>
      <c r="M149" s="134"/>
      <c r="N149" s="134"/>
      <c r="O149" s="134"/>
      <c r="P149" s="134"/>
      <c r="Q149" s="134"/>
      <c r="R149" s="134"/>
      <c r="S149" s="134"/>
      <c r="T149" s="134"/>
      <c r="U149" s="134"/>
      <c r="V149" s="134"/>
      <c r="W149" s="134"/>
      <c r="X149" s="134"/>
      <c r="Y149" s="134"/>
      <c r="Z149" s="134"/>
      <c r="AA149" s="134"/>
      <c r="AB149" s="134"/>
      <c r="AC149" s="134"/>
      <c r="AD149" s="134"/>
      <c r="AE149" s="134"/>
      <c r="AF149" s="134"/>
      <c r="AG149" s="134"/>
      <c r="AH149" s="134"/>
      <c r="AI149" s="134"/>
      <c r="AJ149" s="134"/>
      <c r="AK149" s="134"/>
      <c r="AL149" s="134"/>
      <c r="AM149" s="134"/>
      <c r="AN149" s="134"/>
      <c r="AO149" s="134"/>
      <c r="AP149" s="134"/>
      <c r="AQ149" s="134"/>
      <c r="AR149" s="134"/>
      <c r="AS149" s="134"/>
      <c r="AT149" s="134"/>
      <c r="AU149" s="134"/>
      <c r="AV149" s="134"/>
      <c r="AW149" s="134"/>
      <c r="AX149" s="134"/>
      <c r="AY149" s="134"/>
      <c r="AZ149" s="134"/>
      <c r="BA149" s="134"/>
      <c r="BB149" s="134"/>
      <c r="BC149" s="134"/>
      <c r="BD149" s="134"/>
      <c r="BE149" s="134"/>
      <c r="BF149" s="134"/>
      <c r="BG149" s="134"/>
      <c r="BH149" s="134"/>
      <c r="BI149" s="134"/>
      <c r="BJ149" s="134"/>
      <c r="BK149" s="134"/>
      <c r="BL149" s="134"/>
      <c r="BM149" s="134"/>
      <c r="BN149" s="134"/>
      <c r="BO149" s="134"/>
    </row>
    <row r="150" spans="1:67" x14ac:dyDescent="0.15">
      <c r="A150" s="134"/>
      <c r="B150" s="134"/>
      <c r="C150" s="134"/>
      <c r="D150" s="134"/>
      <c r="E150" s="134"/>
      <c r="F150" s="134"/>
      <c r="G150" s="134"/>
      <c r="H150" s="134"/>
      <c r="I150" s="134"/>
      <c r="J150" s="134"/>
      <c r="K150" s="134"/>
      <c r="L150" s="134"/>
      <c r="M150" s="134"/>
      <c r="N150" s="134"/>
      <c r="O150" s="134"/>
      <c r="P150" s="134"/>
      <c r="Q150" s="134"/>
      <c r="R150" s="134"/>
      <c r="S150" s="134"/>
      <c r="T150" s="134"/>
      <c r="U150" s="134"/>
      <c r="V150" s="134"/>
      <c r="W150" s="134"/>
      <c r="X150" s="134"/>
      <c r="Y150" s="134"/>
      <c r="Z150" s="134"/>
      <c r="AA150" s="134"/>
      <c r="AB150" s="134"/>
      <c r="AC150" s="134"/>
      <c r="AD150" s="134"/>
      <c r="AE150" s="134"/>
      <c r="AF150" s="134"/>
      <c r="AG150" s="134"/>
      <c r="AH150" s="134"/>
      <c r="AI150" s="134"/>
      <c r="AJ150" s="134"/>
      <c r="AK150" s="134"/>
      <c r="AL150" s="134"/>
      <c r="AM150" s="134"/>
      <c r="AN150" s="134"/>
      <c r="AO150" s="134"/>
      <c r="AP150" s="134"/>
      <c r="AQ150" s="134"/>
      <c r="AR150" s="134"/>
      <c r="AS150" s="134"/>
      <c r="AT150" s="134"/>
      <c r="AU150" s="134"/>
      <c r="AV150" s="134"/>
      <c r="AW150" s="134"/>
      <c r="AX150" s="134"/>
      <c r="AY150" s="134"/>
      <c r="AZ150" s="134"/>
      <c r="BA150" s="134"/>
      <c r="BB150" s="134"/>
      <c r="BC150" s="134"/>
      <c r="BD150" s="134"/>
      <c r="BE150" s="134"/>
      <c r="BF150" s="134"/>
      <c r="BG150" s="134"/>
      <c r="BH150" s="134"/>
      <c r="BI150" s="134"/>
      <c r="BJ150" s="134"/>
      <c r="BK150" s="134"/>
      <c r="BL150" s="134"/>
      <c r="BM150" s="134"/>
      <c r="BN150" s="134"/>
      <c r="BO150" s="134"/>
    </row>
    <row r="151" spans="1:67" x14ac:dyDescent="0.15">
      <c r="A151" s="134"/>
      <c r="B151" s="134"/>
      <c r="C151" s="134"/>
      <c r="D151" s="134"/>
      <c r="E151" s="134"/>
      <c r="F151" s="134"/>
      <c r="G151" s="134"/>
      <c r="H151" s="134"/>
      <c r="I151" s="134"/>
      <c r="J151" s="134"/>
      <c r="K151" s="134"/>
      <c r="L151" s="134"/>
      <c r="M151" s="134"/>
      <c r="N151" s="134"/>
      <c r="O151" s="134"/>
      <c r="P151" s="134"/>
      <c r="Q151" s="134"/>
      <c r="R151" s="134"/>
      <c r="S151" s="134"/>
      <c r="T151" s="134"/>
      <c r="U151" s="134"/>
      <c r="V151" s="134"/>
      <c r="W151" s="134"/>
      <c r="X151" s="134"/>
      <c r="Y151" s="134"/>
      <c r="Z151" s="134"/>
      <c r="AA151" s="134"/>
      <c r="AB151" s="134"/>
      <c r="AC151" s="134"/>
      <c r="AD151" s="134"/>
      <c r="AE151" s="134"/>
      <c r="AF151" s="134"/>
      <c r="AG151" s="134"/>
      <c r="AH151" s="134"/>
      <c r="AI151" s="134"/>
      <c r="AJ151" s="134"/>
      <c r="AK151" s="134"/>
      <c r="AL151" s="134"/>
      <c r="AM151" s="134"/>
      <c r="AN151" s="134"/>
      <c r="AO151" s="134"/>
      <c r="AP151" s="134"/>
      <c r="AQ151" s="134"/>
      <c r="AR151" s="134"/>
      <c r="AS151" s="134"/>
      <c r="AT151" s="134"/>
      <c r="AU151" s="134"/>
      <c r="AV151" s="134"/>
      <c r="AW151" s="134"/>
      <c r="AX151" s="134"/>
      <c r="AY151" s="134"/>
      <c r="AZ151" s="134"/>
      <c r="BA151" s="134"/>
      <c r="BB151" s="134"/>
      <c r="BC151" s="134"/>
      <c r="BD151" s="134"/>
      <c r="BE151" s="134"/>
      <c r="BF151" s="134"/>
      <c r="BG151" s="134"/>
      <c r="BH151" s="134"/>
      <c r="BI151" s="134"/>
      <c r="BJ151" s="134"/>
      <c r="BK151" s="134"/>
      <c r="BL151" s="134"/>
      <c r="BM151" s="134"/>
      <c r="BN151" s="134"/>
      <c r="BO151" s="134"/>
    </row>
    <row r="152" spans="1:67" x14ac:dyDescent="0.15">
      <c r="A152" s="134"/>
      <c r="B152" s="134"/>
      <c r="C152" s="134"/>
      <c r="D152" s="134"/>
      <c r="E152" s="134"/>
      <c r="F152" s="134"/>
      <c r="G152" s="134"/>
      <c r="H152" s="134"/>
      <c r="I152" s="134"/>
      <c r="J152" s="134"/>
      <c r="K152" s="134"/>
      <c r="L152" s="134"/>
      <c r="M152" s="134"/>
      <c r="N152" s="134"/>
      <c r="O152" s="134"/>
      <c r="P152" s="134"/>
      <c r="Q152" s="134"/>
      <c r="R152" s="134"/>
      <c r="S152" s="134"/>
      <c r="T152" s="134"/>
      <c r="U152" s="134"/>
      <c r="V152" s="134"/>
      <c r="W152" s="134"/>
      <c r="X152" s="134"/>
      <c r="Y152" s="134"/>
      <c r="Z152" s="134"/>
      <c r="AA152" s="134"/>
      <c r="AB152" s="134"/>
      <c r="AC152" s="134"/>
      <c r="AD152" s="134"/>
      <c r="AE152" s="134"/>
      <c r="AF152" s="134"/>
      <c r="AG152" s="134"/>
      <c r="AH152" s="134"/>
      <c r="AI152" s="134"/>
      <c r="AJ152" s="134"/>
      <c r="AK152" s="134"/>
      <c r="AL152" s="134"/>
      <c r="AM152" s="134"/>
      <c r="AN152" s="134"/>
      <c r="AO152" s="134"/>
      <c r="AP152" s="134"/>
      <c r="AQ152" s="134"/>
      <c r="AR152" s="134"/>
      <c r="AS152" s="134"/>
      <c r="AT152" s="134"/>
      <c r="AU152" s="134"/>
      <c r="AV152" s="134"/>
      <c r="AW152" s="134"/>
      <c r="AX152" s="134"/>
      <c r="AY152" s="134"/>
      <c r="AZ152" s="134"/>
      <c r="BA152" s="134"/>
      <c r="BB152" s="134"/>
      <c r="BC152" s="134"/>
      <c r="BD152" s="134"/>
      <c r="BE152" s="134"/>
      <c r="BF152" s="134"/>
      <c r="BG152" s="134"/>
      <c r="BH152" s="134"/>
      <c r="BI152" s="134"/>
      <c r="BJ152" s="134"/>
      <c r="BK152" s="134"/>
      <c r="BL152" s="134"/>
      <c r="BM152" s="134"/>
      <c r="BN152" s="134"/>
      <c r="BO152" s="134"/>
    </row>
    <row r="153" spans="1:67" x14ac:dyDescent="0.15">
      <c r="A153" s="134"/>
      <c r="B153" s="134"/>
      <c r="C153" s="134"/>
      <c r="D153" s="134"/>
      <c r="E153" s="134"/>
      <c r="F153" s="134"/>
      <c r="G153" s="134"/>
      <c r="H153" s="134"/>
      <c r="I153" s="134"/>
      <c r="J153" s="134"/>
      <c r="K153" s="134"/>
      <c r="L153" s="134"/>
      <c r="M153" s="134"/>
      <c r="N153" s="134"/>
      <c r="O153" s="134"/>
      <c r="P153" s="134"/>
      <c r="Q153" s="134"/>
      <c r="R153" s="134"/>
      <c r="S153" s="134"/>
      <c r="T153" s="134"/>
      <c r="U153" s="134"/>
      <c r="V153" s="134"/>
      <c r="W153" s="134"/>
      <c r="X153" s="134"/>
      <c r="Y153" s="134"/>
      <c r="Z153" s="134"/>
      <c r="AA153" s="134"/>
      <c r="AB153" s="134"/>
      <c r="AC153" s="134"/>
      <c r="AD153" s="134"/>
      <c r="AE153" s="134"/>
      <c r="AF153" s="134"/>
      <c r="AG153" s="134"/>
      <c r="AH153" s="134"/>
      <c r="AI153" s="134"/>
      <c r="AJ153" s="134"/>
      <c r="AK153" s="134"/>
      <c r="AL153" s="134"/>
      <c r="AM153" s="134"/>
      <c r="AN153" s="134"/>
      <c r="AO153" s="134"/>
      <c r="AP153" s="134"/>
      <c r="AQ153" s="134"/>
      <c r="AR153" s="134"/>
      <c r="AS153" s="134"/>
      <c r="AT153" s="134"/>
      <c r="AU153" s="134"/>
      <c r="AV153" s="134"/>
      <c r="AW153" s="134"/>
      <c r="AX153" s="134"/>
      <c r="AY153" s="134"/>
      <c r="AZ153" s="134"/>
      <c r="BA153" s="134"/>
      <c r="BB153" s="134"/>
      <c r="BC153" s="134"/>
      <c r="BD153" s="134"/>
      <c r="BE153" s="134"/>
      <c r="BF153" s="134"/>
      <c r="BG153" s="134"/>
      <c r="BH153" s="134"/>
      <c r="BI153" s="134"/>
      <c r="BJ153" s="134"/>
      <c r="BK153" s="134"/>
      <c r="BL153" s="134"/>
      <c r="BM153" s="134"/>
      <c r="BN153" s="134"/>
      <c r="BO153" s="134"/>
    </row>
    <row r="154" spans="1:67" x14ac:dyDescent="0.15">
      <c r="A154" s="134"/>
      <c r="B154" s="134"/>
      <c r="C154" s="134"/>
      <c r="D154" s="134"/>
      <c r="E154" s="134"/>
      <c r="F154" s="134"/>
      <c r="G154" s="134"/>
      <c r="H154" s="134"/>
      <c r="I154" s="134"/>
      <c r="J154" s="134"/>
      <c r="K154" s="134"/>
      <c r="L154" s="134"/>
      <c r="M154" s="134"/>
      <c r="N154" s="134"/>
      <c r="O154" s="134"/>
      <c r="P154" s="134"/>
      <c r="Q154" s="134"/>
      <c r="R154" s="134"/>
      <c r="S154" s="134"/>
      <c r="T154" s="134"/>
      <c r="U154" s="134"/>
      <c r="V154" s="134"/>
      <c r="W154" s="134"/>
      <c r="X154" s="134"/>
      <c r="Y154" s="134"/>
      <c r="Z154" s="134"/>
      <c r="AA154" s="134"/>
      <c r="AB154" s="134"/>
      <c r="AC154" s="134"/>
      <c r="AD154" s="134"/>
      <c r="AE154" s="134"/>
      <c r="AF154" s="134"/>
      <c r="AG154" s="134"/>
      <c r="AH154" s="134"/>
      <c r="AI154" s="134"/>
      <c r="AJ154" s="134"/>
      <c r="AK154" s="134"/>
      <c r="AL154" s="134"/>
      <c r="AM154" s="134"/>
      <c r="AN154" s="134"/>
      <c r="AO154" s="134"/>
      <c r="AP154" s="134"/>
      <c r="AQ154" s="134"/>
      <c r="AR154" s="134"/>
      <c r="AS154" s="134"/>
      <c r="AT154" s="134"/>
      <c r="AU154" s="134"/>
      <c r="AV154" s="134"/>
      <c r="AW154" s="134"/>
      <c r="AX154" s="134"/>
      <c r="AY154" s="134"/>
      <c r="AZ154" s="134"/>
      <c r="BA154" s="134"/>
      <c r="BB154" s="134"/>
      <c r="BC154" s="134"/>
      <c r="BD154" s="134"/>
      <c r="BE154" s="134"/>
      <c r="BF154" s="134"/>
      <c r="BG154" s="134"/>
      <c r="BH154" s="134"/>
      <c r="BI154" s="134"/>
      <c r="BJ154" s="134"/>
      <c r="BK154" s="134"/>
      <c r="BL154" s="134"/>
      <c r="BM154" s="134"/>
      <c r="BN154" s="134"/>
      <c r="BO154" s="134"/>
    </row>
    <row r="155" spans="1:67" x14ac:dyDescent="0.15">
      <c r="A155" s="134"/>
      <c r="B155" s="134"/>
      <c r="C155" s="134"/>
      <c r="D155" s="134"/>
      <c r="E155" s="134"/>
      <c r="F155" s="134"/>
      <c r="G155" s="134"/>
      <c r="H155" s="134"/>
      <c r="I155" s="134"/>
      <c r="J155" s="134"/>
      <c r="K155" s="134"/>
      <c r="L155" s="134"/>
      <c r="M155" s="134"/>
      <c r="N155" s="134"/>
      <c r="O155" s="134"/>
      <c r="P155" s="134"/>
      <c r="Q155" s="134"/>
      <c r="R155" s="134"/>
      <c r="S155" s="134"/>
      <c r="T155" s="134"/>
      <c r="U155" s="134"/>
      <c r="V155" s="134"/>
      <c r="W155" s="134"/>
      <c r="X155" s="134"/>
      <c r="Y155" s="134"/>
      <c r="Z155" s="134"/>
      <c r="AA155" s="134"/>
      <c r="AB155" s="134"/>
      <c r="AC155" s="134"/>
      <c r="AD155" s="134"/>
      <c r="AE155" s="134"/>
      <c r="AF155" s="134"/>
      <c r="AG155" s="134"/>
      <c r="AH155" s="134"/>
      <c r="AI155" s="134"/>
      <c r="AJ155" s="134"/>
      <c r="AK155" s="134"/>
      <c r="AL155" s="134"/>
      <c r="AM155" s="134"/>
      <c r="AN155" s="134"/>
      <c r="AO155" s="134"/>
      <c r="AP155" s="134"/>
      <c r="AQ155" s="134"/>
      <c r="AR155" s="134"/>
      <c r="AS155" s="134"/>
      <c r="AT155" s="134"/>
      <c r="AU155" s="134"/>
      <c r="AV155" s="134"/>
      <c r="AW155" s="134"/>
      <c r="AX155" s="134"/>
      <c r="AY155" s="134"/>
      <c r="AZ155" s="134"/>
      <c r="BA155" s="134"/>
      <c r="BB155" s="134"/>
      <c r="BC155" s="134"/>
      <c r="BD155" s="134"/>
      <c r="BE155" s="134"/>
      <c r="BF155" s="134"/>
      <c r="BG155" s="134"/>
      <c r="BH155" s="134"/>
      <c r="BI155" s="134"/>
      <c r="BJ155" s="134"/>
      <c r="BK155" s="134"/>
      <c r="BL155" s="134"/>
      <c r="BM155" s="134"/>
      <c r="BN155" s="134"/>
      <c r="BO155" s="134"/>
    </row>
    <row r="156" spans="1:67" x14ac:dyDescent="0.15">
      <c r="A156" s="134"/>
      <c r="B156" s="134"/>
      <c r="C156" s="134"/>
      <c r="D156" s="134"/>
      <c r="E156" s="134"/>
      <c r="F156" s="134"/>
      <c r="G156" s="134"/>
      <c r="H156" s="134"/>
      <c r="I156" s="134"/>
      <c r="J156" s="134"/>
      <c r="K156" s="134"/>
      <c r="L156" s="134"/>
      <c r="M156" s="134"/>
      <c r="N156" s="134"/>
      <c r="O156" s="134"/>
      <c r="P156" s="134"/>
      <c r="Q156" s="134"/>
      <c r="R156" s="134"/>
      <c r="S156" s="134"/>
      <c r="T156" s="134"/>
      <c r="U156" s="134"/>
      <c r="V156" s="134"/>
      <c r="W156" s="134"/>
      <c r="X156" s="134"/>
      <c r="Y156" s="134"/>
      <c r="Z156" s="134"/>
      <c r="AA156" s="134"/>
      <c r="AB156" s="134"/>
      <c r="AC156" s="134"/>
      <c r="AD156" s="134"/>
      <c r="AE156" s="134"/>
      <c r="AF156" s="134"/>
      <c r="AG156" s="134"/>
      <c r="AH156" s="134"/>
      <c r="AI156" s="134"/>
      <c r="AJ156" s="134"/>
      <c r="AK156" s="134"/>
      <c r="AL156" s="134"/>
      <c r="AM156" s="134"/>
      <c r="AN156" s="134"/>
      <c r="AO156" s="134"/>
      <c r="AP156" s="134"/>
      <c r="AQ156" s="134"/>
      <c r="AR156" s="134"/>
      <c r="AS156" s="134"/>
      <c r="AT156" s="134"/>
      <c r="AU156" s="134"/>
      <c r="AV156" s="134"/>
      <c r="AW156" s="134"/>
      <c r="AX156" s="134"/>
      <c r="AY156" s="134"/>
      <c r="AZ156" s="134"/>
      <c r="BA156" s="134"/>
      <c r="BB156" s="134"/>
      <c r="BC156" s="134"/>
      <c r="BD156" s="134"/>
      <c r="BE156" s="134"/>
      <c r="BF156" s="134"/>
      <c r="BG156" s="134"/>
      <c r="BH156" s="134"/>
      <c r="BI156" s="134"/>
      <c r="BJ156" s="134"/>
      <c r="BK156" s="134"/>
      <c r="BL156" s="134"/>
      <c r="BM156" s="134"/>
      <c r="BN156" s="134"/>
      <c r="BO156" s="134"/>
    </row>
    <row r="157" spans="1:67" x14ac:dyDescent="0.15">
      <c r="A157" s="134"/>
      <c r="B157" s="134"/>
      <c r="C157" s="134"/>
      <c r="D157" s="134"/>
      <c r="E157" s="134"/>
      <c r="F157" s="134"/>
      <c r="G157" s="134"/>
      <c r="H157" s="134"/>
      <c r="I157" s="134"/>
      <c r="J157" s="134"/>
      <c r="K157" s="134"/>
      <c r="L157" s="134"/>
      <c r="M157" s="134"/>
      <c r="N157" s="134"/>
      <c r="O157" s="134"/>
      <c r="P157" s="134"/>
      <c r="Q157" s="134"/>
      <c r="R157" s="134"/>
      <c r="S157" s="134"/>
      <c r="T157" s="134"/>
      <c r="U157" s="134"/>
      <c r="V157" s="134"/>
      <c r="W157" s="134"/>
      <c r="X157" s="134"/>
      <c r="Y157" s="134"/>
      <c r="Z157" s="134"/>
      <c r="AA157" s="134"/>
      <c r="AB157" s="134"/>
      <c r="AC157" s="134"/>
      <c r="AD157" s="134"/>
      <c r="AE157" s="134"/>
      <c r="AF157" s="134"/>
      <c r="AG157" s="134"/>
      <c r="AH157" s="134"/>
      <c r="AI157" s="134"/>
      <c r="AJ157" s="134"/>
      <c r="AK157" s="134"/>
      <c r="AL157" s="134"/>
      <c r="AM157" s="134"/>
      <c r="AN157" s="134"/>
      <c r="AO157" s="134"/>
      <c r="AP157" s="134"/>
      <c r="AQ157" s="134"/>
      <c r="AR157" s="134"/>
      <c r="AS157" s="134"/>
      <c r="AT157" s="134"/>
      <c r="AU157" s="134"/>
      <c r="AV157" s="134"/>
      <c r="AW157" s="134"/>
      <c r="AX157" s="134"/>
      <c r="AY157" s="134"/>
      <c r="AZ157" s="134"/>
      <c r="BA157" s="134"/>
      <c r="BB157" s="134"/>
      <c r="BC157" s="134"/>
      <c r="BD157" s="134"/>
      <c r="BE157" s="134"/>
      <c r="BF157" s="134"/>
      <c r="BG157" s="134"/>
      <c r="BH157" s="134"/>
      <c r="BI157" s="134"/>
      <c r="BJ157" s="134"/>
      <c r="BK157" s="134"/>
      <c r="BL157" s="134"/>
      <c r="BM157" s="134"/>
      <c r="BN157" s="134"/>
      <c r="BO157" s="134"/>
    </row>
    <row r="158" spans="1:67" x14ac:dyDescent="0.15">
      <c r="A158" s="134"/>
      <c r="B158" s="134"/>
      <c r="C158" s="134"/>
      <c r="D158" s="134"/>
      <c r="E158" s="134"/>
      <c r="F158" s="134"/>
      <c r="G158" s="134"/>
      <c r="H158" s="134"/>
      <c r="I158" s="134"/>
      <c r="J158" s="134"/>
      <c r="K158" s="134"/>
      <c r="L158" s="134"/>
      <c r="M158" s="134"/>
      <c r="N158" s="134"/>
      <c r="O158" s="134"/>
      <c r="P158" s="134"/>
      <c r="Q158" s="134"/>
      <c r="R158" s="134"/>
      <c r="S158" s="134"/>
      <c r="T158" s="134"/>
      <c r="U158" s="134"/>
      <c r="V158" s="134"/>
      <c r="W158" s="134"/>
      <c r="X158" s="134"/>
      <c r="Y158" s="134"/>
      <c r="Z158" s="134"/>
      <c r="AA158" s="134"/>
      <c r="AB158" s="134"/>
      <c r="AC158" s="134"/>
      <c r="AD158" s="134"/>
      <c r="AE158" s="134"/>
      <c r="AF158" s="134"/>
      <c r="AG158" s="134"/>
      <c r="AH158" s="134"/>
      <c r="AI158" s="134"/>
      <c r="AJ158" s="134"/>
      <c r="AK158" s="134"/>
      <c r="AL158" s="134"/>
      <c r="AM158" s="134"/>
      <c r="AN158" s="134"/>
      <c r="AO158" s="134"/>
      <c r="AP158" s="134"/>
      <c r="AQ158" s="134"/>
      <c r="AR158" s="134"/>
      <c r="AS158" s="134"/>
      <c r="AT158" s="134"/>
      <c r="AU158" s="134"/>
      <c r="AV158" s="134"/>
      <c r="AW158" s="134"/>
      <c r="AX158" s="134"/>
      <c r="AY158" s="134"/>
      <c r="AZ158" s="134"/>
      <c r="BA158" s="134"/>
      <c r="BB158" s="134"/>
      <c r="BC158" s="134"/>
      <c r="BD158" s="134"/>
      <c r="BE158" s="134"/>
      <c r="BF158" s="134"/>
      <c r="BG158" s="134"/>
      <c r="BH158" s="134"/>
      <c r="BI158" s="134"/>
      <c r="BJ158" s="134"/>
      <c r="BK158" s="134"/>
      <c r="BL158" s="134"/>
      <c r="BM158" s="134"/>
      <c r="BN158" s="134"/>
      <c r="BO158" s="134"/>
    </row>
    <row r="159" spans="1:67" x14ac:dyDescent="0.15">
      <c r="A159" s="134"/>
      <c r="B159" s="134"/>
      <c r="C159" s="134"/>
      <c r="D159" s="134"/>
      <c r="E159" s="134"/>
      <c r="F159" s="134"/>
      <c r="G159" s="134"/>
      <c r="H159" s="134"/>
      <c r="I159" s="134"/>
      <c r="J159" s="134"/>
      <c r="K159" s="134"/>
      <c r="L159" s="134"/>
      <c r="M159" s="134"/>
      <c r="N159" s="134"/>
      <c r="O159" s="134"/>
      <c r="P159" s="134"/>
      <c r="Q159" s="134"/>
      <c r="R159" s="134"/>
      <c r="S159" s="134"/>
      <c r="T159" s="134"/>
      <c r="U159" s="134"/>
      <c r="V159" s="134"/>
      <c r="W159" s="134"/>
      <c r="X159" s="134"/>
      <c r="Y159" s="134"/>
      <c r="Z159" s="134"/>
      <c r="AA159" s="134"/>
      <c r="AB159" s="134"/>
      <c r="AC159" s="134"/>
      <c r="AD159" s="134"/>
      <c r="AE159" s="134"/>
      <c r="AF159" s="134"/>
      <c r="AG159" s="134"/>
      <c r="AH159" s="134"/>
      <c r="AI159" s="134"/>
      <c r="AJ159" s="134"/>
      <c r="AK159" s="134"/>
      <c r="AL159" s="134"/>
      <c r="AM159" s="134"/>
      <c r="AN159" s="134"/>
      <c r="AO159" s="134"/>
      <c r="AP159" s="134"/>
      <c r="AQ159" s="134"/>
      <c r="AR159" s="134"/>
      <c r="AS159" s="134"/>
      <c r="AT159" s="134"/>
      <c r="AU159" s="134"/>
      <c r="AV159" s="134"/>
      <c r="AW159" s="134"/>
      <c r="AX159" s="134"/>
      <c r="AY159" s="134"/>
      <c r="AZ159" s="134"/>
      <c r="BA159" s="134"/>
      <c r="BB159" s="134"/>
      <c r="BC159" s="134"/>
      <c r="BD159" s="134"/>
      <c r="BE159" s="134"/>
      <c r="BF159" s="134"/>
      <c r="BG159" s="134"/>
      <c r="BH159" s="134"/>
      <c r="BI159" s="134"/>
      <c r="BJ159" s="134"/>
      <c r="BK159" s="134"/>
      <c r="BL159" s="134"/>
      <c r="BM159" s="134"/>
      <c r="BN159" s="134"/>
      <c r="BO159" s="134"/>
    </row>
    <row r="160" spans="1:67" x14ac:dyDescent="0.15">
      <c r="A160" s="134"/>
      <c r="B160" s="134"/>
      <c r="C160" s="134"/>
      <c r="D160" s="134"/>
      <c r="E160" s="134"/>
      <c r="F160" s="134"/>
      <c r="G160" s="134"/>
      <c r="H160" s="134"/>
      <c r="I160" s="134"/>
      <c r="J160" s="134"/>
      <c r="K160" s="134"/>
      <c r="L160" s="134"/>
      <c r="M160" s="134"/>
      <c r="N160" s="134"/>
      <c r="O160" s="134"/>
      <c r="P160" s="134"/>
      <c r="Q160" s="134"/>
      <c r="R160" s="134"/>
      <c r="S160" s="134"/>
      <c r="T160" s="134"/>
      <c r="U160" s="134"/>
      <c r="V160" s="134"/>
      <c r="W160" s="134"/>
      <c r="X160" s="134"/>
      <c r="Y160" s="134"/>
      <c r="Z160" s="134"/>
      <c r="AA160" s="134"/>
      <c r="AB160" s="134"/>
      <c r="AC160" s="134"/>
      <c r="AD160" s="134"/>
      <c r="AE160" s="134"/>
      <c r="AF160" s="134"/>
      <c r="AG160" s="134"/>
      <c r="AH160" s="134"/>
      <c r="AI160" s="134"/>
      <c r="AJ160" s="134"/>
      <c r="AK160" s="134"/>
      <c r="AL160" s="134"/>
      <c r="AM160" s="134"/>
      <c r="AN160" s="134"/>
      <c r="AO160" s="134"/>
      <c r="AP160" s="134"/>
      <c r="AQ160" s="134"/>
      <c r="AR160" s="134"/>
      <c r="AS160" s="134"/>
      <c r="AT160" s="134"/>
      <c r="AU160" s="134"/>
      <c r="AV160" s="134"/>
      <c r="AW160" s="134"/>
      <c r="AX160" s="134"/>
      <c r="AY160" s="134"/>
      <c r="AZ160" s="134"/>
      <c r="BA160" s="134"/>
      <c r="BB160" s="134"/>
      <c r="BC160" s="134"/>
      <c r="BD160" s="134"/>
      <c r="BE160" s="134"/>
      <c r="BF160" s="134"/>
      <c r="BG160" s="134"/>
      <c r="BH160" s="134"/>
      <c r="BI160" s="134"/>
      <c r="BJ160" s="134"/>
      <c r="BK160" s="134"/>
      <c r="BL160" s="134"/>
      <c r="BM160" s="134"/>
      <c r="BN160" s="134"/>
      <c r="BO160" s="134"/>
    </row>
    <row r="161" spans="1:67" x14ac:dyDescent="0.15">
      <c r="A161" s="134"/>
      <c r="B161" s="134"/>
      <c r="C161" s="134"/>
      <c r="D161" s="134"/>
      <c r="E161" s="134"/>
      <c r="F161" s="134"/>
      <c r="G161" s="134"/>
      <c r="H161" s="134"/>
      <c r="I161" s="134"/>
      <c r="J161" s="134"/>
      <c r="K161" s="134"/>
      <c r="L161" s="134"/>
      <c r="M161" s="134"/>
      <c r="N161" s="134"/>
      <c r="O161" s="134"/>
      <c r="P161" s="134"/>
      <c r="Q161" s="134"/>
      <c r="R161" s="134"/>
      <c r="S161" s="134"/>
      <c r="T161" s="134"/>
      <c r="U161" s="134"/>
      <c r="V161" s="134"/>
      <c r="W161" s="134"/>
      <c r="X161" s="134"/>
      <c r="Y161" s="134"/>
      <c r="Z161" s="134"/>
      <c r="AA161" s="134"/>
      <c r="AB161" s="134"/>
      <c r="AC161" s="134"/>
      <c r="AD161" s="134"/>
      <c r="AE161" s="134"/>
      <c r="AF161" s="134"/>
      <c r="AG161" s="134"/>
      <c r="AH161" s="134"/>
      <c r="AI161" s="134"/>
      <c r="AJ161" s="134"/>
      <c r="AK161" s="134"/>
      <c r="AL161" s="134"/>
      <c r="AM161" s="134"/>
      <c r="AN161" s="134"/>
      <c r="AO161" s="134"/>
      <c r="AP161" s="134"/>
      <c r="AQ161" s="134"/>
      <c r="AR161" s="134"/>
      <c r="AS161" s="134"/>
      <c r="AT161" s="134"/>
      <c r="AU161" s="134"/>
      <c r="AV161" s="134"/>
      <c r="AW161" s="134"/>
      <c r="AX161" s="134"/>
      <c r="AY161" s="134"/>
      <c r="AZ161" s="134"/>
      <c r="BA161" s="134"/>
      <c r="BB161" s="134"/>
      <c r="BC161" s="134"/>
      <c r="BD161" s="134"/>
      <c r="BE161" s="134"/>
      <c r="BF161" s="134"/>
      <c r="BG161" s="134"/>
      <c r="BH161" s="134"/>
      <c r="BI161" s="134"/>
      <c r="BJ161" s="134"/>
      <c r="BK161" s="134"/>
      <c r="BL161" s="134"/>
      <c r="BM161" s="134"/>
      <c r="BN161" s="134"/>
      <c r="BO161" s="134"/>
    </row>
    <row r="162" spans="1:67" x14ac:dyDescent="0.15">
      <c r="A162" s="134"/>
      <c r="B162" s="134"/>
      <c r="C162" s="134"/>
      <c r="D162" s="134"/>
      <c r="E162" s="134"/>
      <c r="F162" s="134"/>
      <c r="G162" s="134"/>
      <c r="H162" s="134"/>
      <c r="I162" s="134"/>
      <c r="J162" s="134"/>
      <c r="K162" s="134"/>
      <c r="L162" s="134"/>
      <c r="M162" s="134"/>
      <c r="N162" s="134"/>
      <c r="O162" s="134"/>
      <c r="P162" s="134"/>
      <c r="Q162" s="134"/>
      <c r="R162" s="134"/>
      <c r="S162" s="134"/>
      <c r="T162" s="134"/>
      <c r="U162" s="134"/>
      <c r="V162" s="134"/>
      <c r="W162" s="134"/>
      <c r="X162" s="134"/>
      <c r="Y162" s="134"/>
      <c r="Z162" s="134"/>
      <c r="AA162" s="134"/>
      <c r="AB162" s="134"/>
      <c r="AC162" s="134"/>
      <c r="AD162" s="134"/>
      <c r="AE162" s="134"/>
      <c r="AF162" s="134"/>
      <c r="AG162" s="134"/>
      <c r="AH162" s="134"/>
      <c r="AI162" s="134"/>
      <c r="AJ162" s="134"/>
      <c r="AK162" s="134"/>
      <c r="AL162" s="134"/>
      <c r="AM162" s="134"/>
      <c r="AN162" s="134"/>
      <c r="AO162" s="134"/>
      <c r="AP162" s="134"/>
      <c r="AQ162" s="134"/>
      <c r="AR162" s="134"/>
      <c r="AS162" s="134"/>
      <c r="AT162" s="134"/>
      <c r="AU162" s="134"/>
      <c r="AV162" s="134"/>
      <c r="AW162" s="134"/>
      <c r="AX162" s="134"/>
      <c r="AY162" s="134"/>
      <c r="AZ162" s="134"/>
      <c r="BA162" s="134"/>
      <c r="BB162" s="134"/>
      <c r="BC162" s="134"/>
      <c r="BD162" s="134"/>
      <c r="BE162" s="134"/>
      <c r="BF162" s="134"/>
      <c r="BG162" s="134"/>
      <c r="BH162" s="134"/>
      <c r="BI162" s="134"/>
      <c r="BJ162" s="134"/>
      <c r="BK162" s="134"/>
      <c r="BL162" s="134"/>
      <c r="BM162" s="134"/>
      <c r="BN162" s="134"/>
      <c r="BO162" s="134"/>
    </row>
    <row r="163" spans="1:67" x14ac:dyDescent="0.15">
      <c r="A163" s="134"/>
      <c r="B163" s="134"/>
      <c r="C163" s="134"/>
      <c r="D163" s="134"/>
      <c r="E163" s="134"/>
      <c r="F163" s="134"/>
      <c r="G163" s="134"/>
      <c r="H163" s="134"/>
      <c r="I163" s="134"/>
      <c r="J163" s="134"/>
      <c r="K163" s="134"/>
      <c r="L163" s="134"/>
      <c r="M163" s="134"/>
      <c r="N163" s="134"/>
      <c r="O163" s="134"/>
      <c r="P163" s="134"/>
      <c r="Q163" s="134"/>
      <c r="R163" s="134"/>
      <c r="S163" s="134"/>
      <c r="T163" s="134"/>
      <c r="U163" s="134"/>
      <c r="V163" s="134"/>
      <c r="W163" s="134"/>
      <c r="X163" s="134"/>
      <c r="Y163" s="134"/>
      <c r="Z163" s="134"/>
      <c r="AA163" s="134"/>
      <c r="AB163" s="134"/>
      <c r="AC163" s="134"/>
      <c r="AD163" s="134"/>
      <c r="AE163" s="134"/>
      <c r="AF163" s="134"/>
      <c r="AG163" s="134"/>
      <c r="AH163" s="134"/>
      <c r="AI163" s="134"/>
      <c r="AJ163" s="134"/>
      <c r="AK163" s="134"/>
      <c r="AL163" s="134"/>
      <c r="AM163" s="134"/>
      <c r="AN163" s="134"/>
      <c r="AO163" s="134"/>
      <c r="AP163" s="134"/>
      <c r="AQ163" s="134"/>
      <c r="AR163" s="134"/>
      <c r="AS163" s="134"/>
      <c r="AT163" s="134"/>
      <c r="AU163" s="134"/>
      <c r="AV163" s="134"/>
      <c r="AW163" s="134"/>
      <c r="AX163" s="134"/>
      <c r="AY163" s="134"/>
      <c r="AZ163" s="134"/>
      <c r="BA163" s="134"/>
      <c r="BB163" s="134"/>
      <c r="BC163" s="134"/>
      <c r="BD163" s="134"/>
      <c r="BE163" s="134"/>
      <c r="BF163" s="134"/>
      <c r="BG163" s="134"/>
      <c r="BH163" s="134"/>
      <c r="BI163" s="134"/>
      <c r="BJ163" s="134"/>
      <c r="BK163" s="134"/>
      <c r="BL163" s="134"/>
      <c r="BM163" s="134"/>
      <c r="BN163" s="134"/>
      <c r="BO163" s="134"/>
    </row>
    <row r="164" spans="1:67" x14ac:dyDescent="0.15">
      <c r="A164" s="134"/>
      <c r="B164" s="134"/>
      <c r="C164" s="134"/>
      <c r="D164" s="134"/>
      <c r="E164" s="134"/>
      <c r="F164" s="134"/>
      <c r="G164" s="134"/>
      <c r="H164" s="134"/>
      <c r="I164" s="134"/>
      <c r="J164" s="134"/>
      <c r="K164" s="134"/>
      <c r="L164" s="134"/>
      <c r="M164" s="134"/>
      <c r="N164" s="134"/>
      <c r="O164" s="134"/>
      <c r="P164" s="134"/>
      <c r="Q164" s="134"/>
      <c r="R164" s="134"/>
      <c r="S164" s="134"/>
      <c r="T164" s="134"/>
      <c r="U164" s="134"/>
      <c r="V164" s="134"/>
      <c r="W164" s="134"/>
      <c r="X164" s="134"/>
      <c r="Y164" s="134"/>
      <c r="Z164" s="134"/>
      <c r="AA164" s="134"/>
      <c r="AB164" s="134"/>
      <c r="AC164" s="134"/>
      <c r="AD164" s="134"/>
      <c r="AE164" s="134"/>
      <c r="AF164" s="134"/>
      <c r="AG164" s="134"/>
      <c r="AH164" s="134"/>
      <c r="AI164" s="134"/>
      <c r="AJ164" s="134"/>
      <c r="AK164" s="134"/>
      <c r="AL164" s="134"/>
      <c r="AM164" s="134"/>
      <c r="AN164" s="134"/>
      <c r="AO164" s="134"/>
      <c r="AP164" s="134"/>
      <c r="AQ164" s="134"/>
      <c r="AR164" s="134"/>
      <c r="AS164" s="134"/>
      <c r="AT164" s="134"/>
      <c r="AU164" s="134"/>
      <c r="AV164" s="134"/>
      <c r="AW164" s="134"/>
      <c r="AX164" s="134"/>
      <c r="AY164" s="134"/>
      <c r="AZ164" s="134"/>
      <c r="BA164" s="134"/>
      <c r="BB164" s="134"/>
      <c r="BC164" s="134"/>
      <c r="BD164" s="134"/>
      <c r="BE164" s="134"/>
      <c r="BF164" s="134"/>
      <c r="BG164" s="134"/>
      <c r="BH164" s="134"/>
      <c r="BI164" s="134"/>
      <c r="BJ164" s="134"/>
      <c r="BK164" s="134"/>
      <c r="BL164" s="134"/>
      <c r="BM164" s="134"/>
      <c r="BN164" s="134"/>
      <c r="BO164" s="134"/>
    </row>
    <row r="165" spans="1:67" x14ac:dyDescent="0.15">
      <c r="A165" s="134"/>
      <c r="B165" s="134"/>
      <c r="C165" s="134"/>
      <c r="D165" s="134"/>
      <c r="E165" s="134"/>
      <c r="F165" s="134"/>
      <c r="G165" s="134"/>
      <c r="H165" s="134"/>
      <c r="I165" s="134"/>
      <c r="J165" s="134"/>
      <c r="K165" s="134"/>
      <c r="L165" s="134"/>
      <c r="M165" s="134"/>
      <c r="N165" s="134"/>
      <c r="O165" s="134"/>
      <c r="P165" s="134"/>
      <c r="Q165" s="134"/>
      <c r="R165" s="134"/>
      <c r="S165" s="134"/>
      <c r="T165" s="134"/>
      <c r="U165" s="134"/>
      <c r="V165" s="134"/>
      <c r="W165" s="134"/>
      <c r="X165" s="134"/>
      <c r="Y165" s="134"/>
      <c r="Z165" s="134"/>
      <c r="AA165" s="134"/>
      <c r="AB165" s="134"/>
      <c r="AC165" s="134"/>
      <c r="AD165" s="134"/>
      <c r="AE165" s="134"/>
      <c r="AF165" s="134"/>
      <c r="AG165" s="134"/>
      <c r="AH165" s="134"/>
      <c r="AI165" s="134"/>
      <c r="AJ165" s="134"/>
      <c r="AK165" s="134"/>
      <c r="AL165" s="134"/>
      <c r="AM165" s="134"/>
      <c r="AN165" s="134"/>
      <c r="AO165" s="134"/>
      <c r="AP165" s="134"/>
      <c r="AQ165" s="134"/>
      <c r="AR165" s="134"/>
      <c r="AS165" s="134"/>
      <c r="AT165" s="134"/>
      <c r="AU165" s="134"/>
      <c r="AV165" s="134"/>
      <c r="AW165" s="134"/>
      <c r="AX165" s="134"/>
      <c r="AY165" s="134"/>
      <c r="AZ165" s="134"/>
      <c r="BA165" s="134"/>
      <c r="BB165" s="134"/>
      <c r="BC165" s="134"/>
      <c r="BD165" s="134"/>
      <c r="BE165" s="134"/>
      <c r="BF165" s="134"/>
      <c r="BG165" s="134"/>
      <c r="BH165" s="134"/>
      <c r="BI165" s="134"/>
      <c r="BJ165" s="134"/>
      <c r="BK165" s="134"/>
      <c r="BL165" s="134"/>
      <c r="BM165" s="134"/>
      <c r="BN165" s="134"/>
      <c r="BO165" s="134"/>
    </row>
    <row r="166" spans="1:67" x14ac:dyDescent="0.15">
      <c r="A166" s="134"/>
      <c r="B166" s="134"/>
      <c r="C166" s="134"/>
      <c r="D166" s="134"/>
      <c r="E166" s="134"/>
      <c r="F166" s="134"/>
      <c r="G166" s="134"/>
      <c r="H166" s="134"/>
      <c r="I166" s="134"/>
      <c r="J166" s="134"/>
      <c r="K166" s="134"/>
      <c r="L166" s="134"/>
      <c r="M166" s="134"/>
      <c r="N166" s="134"/>
      <c r="O166" s="134"/>
      <c r="P166" s="134"/>
      <c r="Q166" s="134"/>
      <c r="R166" s="134"/>
      <c r="S166" s="134"/>
      <c r="T166" s="134"/>
      <c r="U166" s="134"/>
      <c r="V166" s="134"/>
      <c r="W166" s="134"/>
      <c r="X166" s="134"/>
      <c r="Y166" s="134"/>
      <c r="Z166" s="134"/>
      <c r="AA166" s="134"/>
      <c r="AB166" s="134"/>
      <c r="AC166" s="134"/>
      <c r="AD166" s="134"/>
      <c r="AE166" s="134"/>
      <c r="AF166" s="134"/>
      <c r="AG166" s="134"/>
      <c r="AH166" s="134"/>
      <c r="AI166" s="134"/>
      <c r="AJ166" s="134"/>
      <c r="AK166" s="134"/>
      <c r="AL166" s="134"/>
      <c r="AM166" s="134"/>
      <c r="AN166" s="134"/>
      <c r="AO166" s="134"/>
      <c r="AP166" s="134"/>
      <c r="AQ166" s="134"/>
      <c r="AR166" s="134"/>
      <c r="AS166" s="134"/>
      <c r="AT166" s="134"/>
      <c r="AU166" s="134"/>
      <c r="AV166" s="134"/>
      <c r="AW166" s="134"/>
      <c r="AX166" s="134"/>
      <c r="AY166" s="134"/>
      <c r="AZ166" s="134"/>
      <c r="BA166" s="134"/>
      <c r="BB166" s="134"/>
      <c r="BC166" s="134"/>
      <c r="BD166" s="134"/>
      <c r="BE166" s="134"/>
      <c r="BF166" s="134"/>
      <c r="BG166" s="134"/>
      <c r="BH166" s="134"/>
      <c r="BI166" s="134"/>
      <c r="BJ166" s="134"/>
      <c r="BK166" s="134"/>
      <c r="BL166" s="134"/>
      <c r="BM166" s="134"/>
      <c r="BN166" s="134"/>
      <c r="BO166" s="134"/>
    </row>
    <row r="167" spans="1:67" x14ac:dyDescent="0.15">
      <c r="A167" s="134"/>
      <c r="B167" s="134"/>
      <c r="C167" s="134"/>
      <c r="D167" s="134"/>
      <c r="E167" s="134"/>
      <c r="F167" s="134"/>
      <c r="G167" s="134"/>
      <c r="H167" s="134"/>
      <c r="I167" s="134"/>
      <c r="J167" s="134"/>
      <c r="K167" s="134"/>
      <c r="L167" s="134"/>
      <c r="M167" s="134"/>
      <c r="N167" s="134"/>
      <c r="O167" s="134"/>
      <c r="P167" s="134"/>
      <c r="Q167" s="134"/>
      <c r="R167" s="134"/>
      <c r="S167" s="134"/>
      <c r="T167" s="134"/>
      <c r="U167" s="134"/>
      <c r="V167" s="134"/>
      <c r="W167" s="134"/>
      <c r="X167" s="134"/>
      <c r="Y167" s="134"/>
      <c r="Z167" s="134"/>
      <c r="AA167" s="134"/>
      <c r="AB167" s="134"/>
      <c r="AC167" s="134"/>
      <c r="AD167" s="134"/>
      <c r="AE167" s="134"/>
      <c r="AF167" s="134"/>
      <c r="AG167" s="134"/>
      <c r="AH167" s="134"/>
      <c r="AI167" s="134"/>
      <c r="AJ167" s="134"/>
      <c r="AK167" s="134"/>
      <c r="AL167" s="134"/>
      <c r="AM167" s="134"/>
      <c r="AN167" s="134"/>
      <c r="AO167" s="134"/>
      <c r="AP167" s="134"/>
      <c r="AQ167" s="134"/>
      <c r="AR167" s="134"/>
      <c r="AS167" s="134"/>
      <c r="AT167" s="134"/>
      <c r="AU167" s="134"/>
      <c r="AV167" s="134"/>
      <c r="AW167" s="134"/>
      <c r="AX167" s="134"/>
      <c r="AY167" s="134"/>
      <c r="AZ167" s="134"/>
      <c r="BA167" s="134"/>
      <c r="BB167" s="134"/>
      <c r="BC167" s="134"/>
      <c r="BD167" s="134"/>
      <c r="BE167" s="134"/>
      <c r="BF167" s="134"/>
      <c r="BG167" s="134"/>
      <c r="BH167" s="134"/>
      <c r="BI167" s="134"/>
      <c r="BJ167" s="134"/>
      <c r="BK167" s="134"/>
      <c r="BL167" s="134"/>
      <c r="BM167" s="134"/>
      <c r="BN167" s="134"/>
      <c r="BO167" s="134"/>
    </row>
    <row r="168" spans="1:67" x14ac:dyDescent="0.15">
      <c r="A168" s="134"/>
      <c r="B168" s="134"/>
      <c r="C168" s="134"/>
      <c r="D168" s="134"/>
      <c r="E168" s="134"/>
      <c r="F168" s="134"/>
      <c r="G168" s="134"/>
      <c r="H168" s="134"/>
      <c r="I168" s="134"/>
      <c r="J168" s="134"/>
      <c r="K168" s="134"/>
      <c r="L168" s="134"/>
      <c r="M168" s="134"/>
      <c r="N168" s="134"/>
      <c r="O168" s="134"/>
      <c r="P168" s="134"/>
      <c r="Q168" s="134"/>
      <c r="R168" s="134"/>
      <c r="S168" s="134"/>
      <c r="T168" s="134"/>
      <c r="U168" s="134"/>
      <c r="V168" s="134"/>
      <c r="W168" s="134"/>
      <c r="X168" s="134"/>
      <c r="Y168" s="134"/>
      <c r="Z168" s="134"/>
      <c r="AA168" s="134"/>
      <c r="AB168" s="134"/>
      <c r="AC168" s="134"/>
      <c r="AD168" s="134"/>
      <c r="AE168" s="134"/>
      <c r="AF168" s="134"/>
      <c r="AG168" s="134"/>
      <c r="AH168" s="134"/>
      <c r="AI168" s="134"/>
      <c r="AJ168" s="134"/>
      <c r="AK168" s="134"/>
      <c r="AL168" s="134"/>
      <c r="AM168" s="134"/>
      <c r="AN168" s="134"/>
      <c r="AO168" s="134"/>
      <c r="AP168" s="134"/>
      <c r="AQ168" s="134"/>
      <c r="AR168" s="134"/>
      <c r="AS168" s="134"/>
      <c r="AT168" s="134"/>
      <c r="AU168" s="134"/>
      <c r="AV168" s="134"/>
      <c r="AW168" s="134"/>
      <c r="AX168" s="134"/>
      <c r="AY168" s="134"/>
      <c r="AZ168" s="134"/>
      <c r="BA168" s="134"/>
      <c r="BB168" s="134"/>
      <c r="BC168" s="134"/>
      <c r="BD168" s="134"/>
      <c r="BE168" s="134"/>
      <c r="BF168" s="134"/>
      <c r="BG168" s="134"/>
      <c r="BH168" s="134"/>
      <c r="BI168" s="134"/>
      <c r="BJ168" s="134"/>
      <c r="BK168" s="134"/>
      <c r="BL168" s="134"/>
      <c r="BM168" s="134"/>
      <c r="BN168" s="134"/>
      <c r="BO168" s="134"/>
    </row>
    <row r="169" spans="1:67" x14ac:dyDescent="0.15">
      <c r="A169" s="134"/>
      <c r="B169" s="134"/>
      <c r="C169" s="134"/>
      <c r="D169" s="134"/>
      <c r="E169" s="134"/>
      <c r="F169" s="134"/>
      <c r="G169" s="134"/>
      <c r="H169" s="134"/>
      <c r="I169" s="134"/>
      <c r="J169" s="134"/>
      <c r="K169" s="134"/>
      <c r="L169" s="134"/>
      <c r="M169" s="134"/>
      <c r="N169" s="134"/>
      <c r="O169" s="134"/>
      <c r="P169" s="134"/>
      <c r="Q169" s="134"/>
      <c r="R169" s="134"/>
      <c r="S169" s="134"/>
      <c r="T169" s="134"/>
      <c r="U169" s="134"/>
      <c r="V169" s="134"/>
      <c r="W169" s="134"/>
      <c r="X169" s="134"/>
      <c r="Y169" s="134"/>
      <c r="Z169" s="134"/>
      <c r="AA169" s="134"/>
      <c r="AB169" s="134"/>
      <c r="AC169" s="134"/>
      <c r="AD169" s="134"/>
      <c r="AE169" s="134"/>
      <c r="AF169" s="134"/>
      <c r="AG169" s="134"/>
      <c r="AH169" s="134"/>
      <c r="AI169" s="134"/>
      <c r="AJ169" s="134"/>
      <c r="AK169" s="134"/>
      <c r="AL169" s="134"/>
      <c r="AM169" s="134"/>
      <c r="AN169" s="134"/>
      <c r="AO169" s="134"/>
      <c r="AP169" s="134"/>
      <c r="AQ169" s="134"/>
      <c r="AR169" s="134"/>
      <c r="AS169" s="134"/>
      <c r="AT169" s="134"/>
      <c r="AU169" s="134"/>
      <c r="AV169" s="134"/>
      <c r="AW169" s="134"/>
      <c r="AX169" s="134"/>
      <c r="AY169" s="134"/>
      <c r="AZ169" s="134"/>
      <c r="BA169" s="134"/>
      <c r="BB169" s="134"/>
      <c r="BC169" s="134"/>
      <c r="BD169" s="134"/>
      <c r="BE169" s="134"/>
      <c r="BF169" s="134"/>
      <c r="BG169" s="134"/>
      <c r="BH169" s="134"/>
      <c r="BI169" s="134"/>
      <c r="BJ169" s="134"/>
      <c r="BK169" s="134"/>
      <c r="BL169" s="134"/>
      <c r="BM169" s="134"/>
      <c r="BN169" s="134"/>
      <c r="BO169" s="134"/>
    </row>
    <row r="170" spans="1:67" x14ac:dyDescent="0.15">
      <c r="A170" s="134"/>
      <c r="B170" s="134"/>
      <c r="C170" s="134"/>
      <c r="D170" s="134"/>
      <c r="E170" s="134"/>
      <c r="F170" s="134"/>
      <c r="G170" s="134"/>
      <c r="H170" s="134"/>
      <c r="I170" s="134"/>
      <c r="J170" s="134"/>
      <c r="K170" s="134"/>
      <c r="L170" s="134"/>
      <c r="M170" s="134"/>
      <c r="N170" s="134"/>
      <c r="O170" s="134"/>
      <c r="P170" s="134"/>
      <c r="Q170" s="134"/>
      <c r="R170" s="134"/>
      <c r="S170" s="134"/>
      <c r="T170" s="134"/>
      <c r="U170" s="134"/>
      <c r="V170" s="134"/>
      <c r="W170" s="134"/>
      <c r="X170" s="134"/>
      <c r="Y170" s="134"/>
      <c r="Z170" s="134"/>
      <c r="AA170" s="134"/>
      <c r="AB170" s="134"/>
      <c r="AC170" s="134"/>
      <c r="AD170" s="134"/>
      <c r="AE170" s="134"/>
      <c r="AF170" s="134"/>
      <c r="AG170" s="134"/>
      <c r="AH170" s="134"/>
      <c r="AI170" s="134"/>
      <c r="AJ170" s="134"/>
      <c r="AK170" s="134"/>
      <c r="AL170" s="134"/>
      <c r="AM170" s="134"/>
      <c r="AN170" s="134"/>
      <c r="AO170" s="134"/>
      <c r="AP170" s="134"/>
      <c r="AQ170" s="134"/>
      <c r="AR170" s="134"/>
      <c r="AS170" s="134"/>
      <c r="AT170" s="134"/>
      <c r="AU170" s="134"/>
      <c r="AV170" s="134"/>
      <c r="AW170" s="134"/>
      <c r="AX170" s="134"/>
      <c r="AY170" s="134"/>
      <c r="AZ170" s="134"/>
      <c r="BA170" s="134"/>
      <c r="BB170" s="134"/>
      <c r="BC170" s="134"/>
      <c r="BD170" s="134"/>
      <c r="BE170" s="134"/>
      <c r="BF170" s="134"/>
      <c r="BG170" s="134"/>
      <c r="BH170" s="134"/>
      <c r="BI170" s="134"/>
      <c r="BJ170" s="134"/>
      <c r="BK170" s="134"/>
      <c r="BL170" s="134"/>
      <c r="BM170" s="134"/>
      <c r="BN170" s="134"/>
      <c r="BO170" s="134"/>
    </row>
    <row r="171" spans="1:67" x14ac:dyDescent="0.15">
      <c r="A171" s="134"/>
      <c r="B171" s="134"/>
      <c r="C171" s="134"/>
      <c r="D171" s="134"/>
      <c r="E171" s="134"/>
      <c r="F171" s="134"/>
      <c r="G171" s="134"/>
      <c r="H171" s="134"/>
      <c r="I171" s="134"/>
      <c r="J171" s="134"/>
      <c r="K171" s="134"/>
      <c r="L171" s="134"/>
      <c r="M171" s="134"/>
      <c r="N171" s="134"/>
      <c r="O171" s="134"/>
      <c r="P171" s="134"/>
      <c r="Q171" s="134"/>
      <c r="R171" s="134"/>
      <c r="S171" s="134"/>
      <c r="T171" s="134"/>
      <c r="U171" s="134"/>
      <c r="V171" s="134"/>
      <c r="W171" s="134"/>
      <c r="X171" s="134"/>
      <c r="Y171" s="134"/>
      <c r="Z171" s="134"/>
      <c r="AA171" s="134"/>
      <c r="AB171" s="134"/>
      <c r="AC171" s="134"/>
      <c r="AD171" s="134"/>
      <c r="AE171" s="134"/>
      <c r="AF171" s="134"/>
      <c r="AG171" s="134"/>
      <c r="AH171" s="134"/>
      <c r="AI171" s="134"/>
      <c r="AJ171" s="134"/>
      <c r="AK171" s="134"/>
      <c r="AL171" s="134"/>
      <c r="AM171" s="134"/>
      <c r="AN171" s="134"/>
      <c r="AO171" s="134"/>
      <c r="AP171" s="134"/>
      <c r="AQ171" s="134"/>
      <c r="AR171" s="134"/>
      <c r="AS171" s="134"/>
      <c r="AT171" s="134"/>
      <c r="AU171" s="134"/>
      <c r="AV171" s="134"/>
      <c r="AW171" s="134"/>
      <c r="AX171" s="134"/>
      <c r="AY171" s="134"/>
      <c r="AZ171" s="134"/>
      <c r="BA171" s="134"/>
      <c r="BB171" s="134"/>
      <c r="BC171" s="134"/>
      <c r="BD171" s="134"/>
      <c r="BE171" s="134"/>
      <c r="BF171" s="134"/>
      <c r="BG171" s="134"/>
      <c r="BH171" s="134"/>
      <c r="BI171" s="134"/>
      <c r="BJ171" s="134"/>
      <c r="BK171" s="134"/>
      <c r="BL171" s="134"/>
      <c r="BM171" s="134"/>
      <c r="BN171" s="134"/>
      <c r="BO171" s="134"/>
    </row>
    <row r="172" spans="1:67" x14ac:dyDescent="0.15">
      <c r="A172" s="134"/>
      <c r="B172" s="134"/>
      <c r="C172" s="134"/>
      <c r="D172" s="134"/>
      <c r="E172" s="134"/>
      <c r="F172" s="134"/>
      <c r="G172" s="134"/>
      <c r="H172" s="134"/>
      <c r="I172" s="134"/>
      <c r="J172" s="134"/>
      <c r="K172" s="134"/>
      <c r="L172" s="134"/>
      <c r="M172" s="134"/>
      <c r="N172" s="134"/>
      <c r="O172" s="134"/>
      <c r="P172" s="134"/>
      <c r="Q172" s="134"/>
      <c r="R172" s="134"/>
      <c r="S172" s="134"/>
      <c r="T172" s="134"/>
      <c r="U172" s="134"/>
      <c r="V172" s="134"/>
      <c r="W172" s="134"/>
      <c r="X172" s="134"/>
      <c r="Y172" s="134"/>
      <c r="Z172" s="134"/>
      <c r="AA172" s="134"/>
      <c r="AB172" s="134"/>
      <c r="AC172" s="134"/>
      <c r="AD172" s="134"/>
      <c r="AE172" s="134"/>
      <c r="AF172" s="134"/>
      <c r="AG172" s="134"/>
      <c r="AH172" s="134"/>
      <c r="AI172" s="134"/>
      <c r="AJ172" s="134"/>
      <c r="AK172" s="134"/>
      <c r="AL172" s="134"/>
      <c r="AM172" s="134"/>
      <c r="AN172" s="134"/>
      <c r="AO172" s="134"/>
      <c r="AP172" s="134"/>
      <c r="AQ172" s="134"/>
      <c r="AR172" s="134"/>
      <c r="AS172" s="134"/>
      <c r="AT172" s="134"/>
      <c r="AU172" s="134"/>
      <c r="AV172" s="134"/>
      <c r="AW172" s="134"/>
      <c r="AX172" s="134"/>
      <c r="AY172" s="134"/>
      <c r="AZ172" s="134"/>
      <c r="BA172" s="134"/>
      <c r="BB172" s="134"/>
      <c r="BC172" s="134"/>
      <c r="BD172" s="134"/>
      <c r="BE172" s="134"/>
      <c r="BF172" s="134"/>
      <c r="BG172" s="134"/>
      <c r="BH172" s="134"/>
      <c r="BI172" s="134"/>
      <c r="BJ172" s="134"/>
      <c r="BK172" s="134"/>
      <c r="BL172" s="134"/>
      <c r="BM172" s="134"/>
      <c r="BN172" s="134"/>
      <c r="BO172" s="134"/>
    </row>
    <row r="173" spans="1:67" x14ac:dyDescent="0.15">
      <c r="A173" s="134"/>
      <c r="B173" s="134"/>
      <c r="C173" s="134"/>
      <c r="D173" s="134"/>
      <c r="E173" s="134"/>
      <c r="F173" s="134"/>
      <c r="G173" s="134"/>
      <c r="H173" s="134"/>
      <c r="I173" s="134"/>
      <c r="J173" s="134"/>
      <c r="K173" s="134"/>
      <c r="L173" s="134"/>
      <c r="M173" s="134"/>
      <c r="N173" s="134"/>
      <c r="O173" s="134"/>
      <c r="P173" s="134"/>
      <c r="Q173" s="134"/>
      <c r="R173" s="134"/>
      <c r="S173" s="134"/>
      <c r="T173" s="134"/>
      <c r="U173" s="134"/>
      <c r="V173" s="134"/>
      <c r="W173" s="134"/>
      <c r="X173" s="134"/>
      <c r="Y173" s="134"/>
      <c r="Z173" s="134"/>
      <c r="AA173" s="134"/>
      <c r="AB173" s="134"/>
      <c r="AC173" s="134"/>
      <c r="AD173" s="134"/>
      <c r="AE173" s="134"/>
      <c r="AF173" s="134"/>
      <c r="AG173" s="134"/>
      <c r="AH173" s="134"/>
      <c r="AI173" s="134"/>
      <c r="AJ173" s="134"/>
      <c r="AK173" s="134"/>
      <c r="AL173" s="134"/>
      <c r="AM173" s="134"/>
      <c r="AN173" s="134"/>
      <c r="AO173" s="134"/>
      <c r="AP173" s="134"/>
      <c r="AQ173" s="134"/>
      <c r="AR173" s="134"/>
      <c r="AS173" s="134"/>
      <c r="AT173" s="134"/>
      <c r="AU173" s="134"/>
      <c r="AV173" s="134"/>
      <c r="AW173" s="134"/>
      <c r="AX173" s="134"/>
      <c r="AY173" s="134"/>
      <c r="AZ173" s="134"/>
      <c r="BA173" s="134"/>
      <c r="BB173" s="134"/>
      <c r="BC173" s="134"/>
      <c r="BD173" s="134"/>
      <c r="BE173" s="134"/>
      <c r="BF173" s="134"/>
      <c r="BG173" s="134"/>
      <c r="BH173" s="134"/>
      <c r="BI173" s="134"/>
      <c r="BJ173" s="134"/>
      <c r="BK173" s="134"/>
      <c r="BL173" s="134"/>
      <c r="BM173" s="134"/>
      <c r="BN173" s="134"/>
      <c r="BO173" s="134"/>
    </row>
    <row r="174" spans="1:67" x14ac:dyDescent="0.15">
      <c r="A174" s="134"/>
      <c r="B174" s="134"/>
      <c r="C174" s="134"/>
      <c r="D174" s="134"/>
      <c r="E174" s="134"/>
      <c r="F174" s="134"/>
      <c r="G174" s="134"/>
      <c r="H174" s="134"/>
      <c r="I174" s="134"/>
      <c r="J174" s="134"/>
      <c r="K174" s="134"/>
      <c r="L174" s="134"/>
      <c r="M174" s="134"/>
      <c r="N174" s="134"/>
      <c r="O174" s="134"/>
      <c r="P174" s="134"/>
      <c r="Q174" s="134"/>
      <c r="R174" s="134"/>
      <c r="S174" s="134"/>
      <c r="T174" s="134"/>
      <c r="U174" s="134"/>
      <c r="V174" s="134"/>
      <c r="W174" s="134"/>
      <c r="X174" s="134"/>
      <c r="Y174" s="134"/>
      <c r="Z174" s="134"/>
      <c r="AA174" s="134"/>
      <c r="AB174" s="134"/>
      <c r="AC174" s="134"/>
      <c r="AD174" s="134"/>
      <c r="AE174" s="134"/>
      <c r="AF174" s="134"/>
      <c r="AG174" s="134"/>
      <c r="AH174" s="134"/>
      <c r="AI174" s="134"/>
      <c r="AJ174" s="134"/>
      <c r="AK174" s="134"/>
      <c r="AL174" s="134"/>
      <c r="AM174" s="134"/>
      <c r="AN174" s="134"/>
      <c r="AO174" s="134"/>
      <c r="AP174" s="134"/>
      <c r="AQ174" s="134"/>
      <c r="AR174" s="134"/>
      <c r="AS174" s="134"/>
      <c r="AT174" s="134"/>
      <c r="AU174" s="134"/>
      <c r="AV174" s="134"/>
      <c r="AW174" s="134"/>
      <c r="AX174" s="134"/>
      <c r="AY174" s="134"/>
      <c r="AZ174" s="134"/>
      <c r="BA174" s="134"/>
      <c r="BB174" s="134"/>
      <c r="BC174" s="134"/>
      <c r="BD174" s="134"/>
      <c r="BE174" s="134"/>
      <c r="BF174" s="134"/>
      <c r="BG174" s="134"/>
      <c r="BH174" s="134"/>
      <c r="BI174" s="134"/>
      <c r="BJ174" s="134"/>
      <c r="BK174" s="134"/>
      <c r="BL174" s="134"/>
      <c r="BM174" s="134"/>
      <c r="BN174" s="134"/>
      <c r="BO174" s="134"/>
    </row>
    <row r="175" spans="1:67" x14ac:dyDescent="0.15">
      <c r="A175" s="134"/>
      <c r="B175" s="134"/>
      <c r="C175" s="134"/>
      <c r="D175" s="134"/>
      <c r="E175" s="134"/>
      <c r="F175" s="134"/>
      <c r="G175" s="134"/>
      <c r="H175" s="134"/>
      <c r="I175" s="134"/>
      <c r="J175" s="134"/>
      <c r="K175" s="134"/>
      <c r="L175" s="134"/>
      <c r="M175" s="134"/>
      <c r="N175" s="134"/>
      <c r="O175" s="134"/>
      <c r="P175" s="134"/>
      <c r="Q175" s="134"/>
      <c r="R175" s="134"/>
      <c r="S175" s="134"/>
      <c r="T175" s="134"/>
      <c r="U175" s="134"/>
      <c r="V175" s="134"/>
      <c r="W175" s="134"/>
      <c r="X175" s="134"/>
      <c r="Y175" s="134"/>
      <c r="Z175" s="134"/>
      <c r="AA175" s="134"/>
      <c r="AB175" s="134"/>
      <c r="AC175" s="134"/>
      <c r="AD175" s="134"/>
      <c r="AE175" s="134"/>
      <c r="AF175" s="134"/>
      <c r="AG175" s="134"/>
      <c r="AH175" s="134"/>
      <c r="AI175" s="134"/>
      <c r="AJ175" s="134"/>
      <c r="AK175" s="134"/>
      <c r="AL175" s="134"/>
      <c r="AM175" s="134"/>
      <c r="AN175" s="134"/>
      <c r="AO175" s="134"/>
      <c r="AP175" s="134"/>
      <c r="AQ175" s="134"/>
      <c r="AR175" s="134"/>
      <c r="AS175" s="134"/>
      <c r="AT175" s="134"/>
      <c r="AU175" s="134"/>
      <c r="AV175" s="134"/>
      <c r="AW175" s="134"/>
      <c r="AX175" s="134"/>
      <c r="AY175" s="134"/>
      <c r="AZ175" s="134"/>
      <c r="BA175" s="134"/>
      <c r="BB175" s="134"/>
      <c r="BC175" s="134"/>
      <c r="BD175" s="134"/>
      <c r="BE175" s="134"/>
      <c r="BF175" s="134"/>
      <c r="BG175" s="134"/>
      <c r="BH175" s="134"/>
      <c r="BI175" s="134"/>
      <c r="BJ175" s="134"/>
      <c r="BK175" s="134"/>
      <c r="BL175" s="134"/>
      <c r="BM175" s="134"/>
      <c r="BN175" s="134"/>
      <c r="BO175" s="134"/>
    </row>
    <row r="176" spans="1:67" x14ac:dyDescent="0.15">
      <c r="A176" s="134"/>
      <c r="B176" s="134"/>
      <c r="C176" s="134"/>
      <c r="D176" s="134"/>
      <c r="E176" s="134"/>
      <c r="F176" s="134"/>
      <c r="G176" s="134"/>
      <c r="H176" s="134"/>
      <c r="I176" s="134"/>
      <c r="J176" s="134"/>
      <c r="K176" s="134"/>
      <c r="L176" s="134"/>
      <c r="M176" s="134"/>
      <c r="N176" s="134"/>
      <c r="O176" s="134"/>
      <c r="P176" s="134"/>
      <c r="Q176" s="134"/>
      <c r="R176" s="134"/>
      <c r="S176" s="134"/>
      <c r="T176" s="134"/>
      <c r="U176" s="134"/>
      <c r="V176" s="134"/>
      <c r="W176" s="134"/>
      <c r="X176" s="134"/>
      <c r="Y176" s="134"/>
      <c r="Z176" s="134"/>
      <c r="AA176" s="134"/>
      <c r="AB176" s="134"/>
      <c r="AC176" s="134"/>
      <c r="AD176" s="134"/>
      <c r="AE176" s="134"/>
      <c r="AF176" s="134"/>
      <c r="AG176" s="134"/>
      <c r="AH176" s="134"/>
      <c r="AI176" s="134"/>
      <c r="AJ176" s="134"/>
      <c r="AK176" s="134"/>
      <c r="AL176" s="134"/>
      <c r="AM176" s="134"/>
      <c r="AN176" s="134"/>
      <c r="AO176" s="134"/>
      <c r="AP176" s="134"/>
      <c r="AQ176" s="134"/>
      <c r="AR176" s="134"/>
      <c r="AS176" s="134"/>
      <c r="AT176" s="134"/>
      <c r="AU176" s="134"/>
      <c r="AV176" s="134"/>
      <c r="AW176" s="134"/>
      <c r="AX176" s="134"/>
      <c r="AY176" s="134"/>
      <c r="AZ176" s="134"/>
      <c r="BA176" s="134"/>
      <c r="BB176" s="134"/>
      <c r="BC176" s="134"/>
      <c r="BD176" s="134"/>
      <c r="BE176" s="134"/>
      <c r="BF176" s="134"/>
      <c r="BG176" s="134"/>
      <c r="BH176" s="134"/>
      <c r="BI176" s="134"/>
      <c r="BJ176" s="134"/>
      <c r="BK176" s="134"/>
      <c r="BL176" s="134"/>
      <c r="BM176" s="134"/>
      <c r="BN176" s="134"/>
      <c r="BO176" s="134"/>
    </row>
    <row r="177" spans="1:67" x14ac:dyDescent="0.15">
      <c r="A177" s="134"/>
      <c r="B177" s="134"/>
      <c r="C177" s="134"/>
      <c r="D177" s="134"/>
      <c r="E177" s="134"/>
      <c r="F177" s="134"/>
      <c r="G177" s="134"/>
      <c r="H177" s="134"/>
      <c r="I177" s="134"/>
      <c r="J177" s="134"/>
      <c r="K177" s="134"/>
      <c r="L177" s="134"/>
      <c r="M177" s="134"/>
      <c r="N177" s="134"/>
      <c r="O177" s="134"/>
      <c r="P177" s="134"/>
      <c r="Q177" s="134"/>
      <c r="R177" s="134"/>
      <c r="S177" s="134"/>
      <c r="T177" s="134"/>
      <c r="U177" s="134"/>
      <c r="V177" s="134"/>
      <c r="W177" s="134"/>
      <c r="X177" s="134"/>
      <c r="Y177" s="134"/>
      <c r="Z177" s="134"/>
      <c r="AA177" s="134"/>
      <c r="AB177" s="134"/>
      <c r="AC177" s="134"/>
      <c r="AD177" s="134"/>
      <c r="AE177" s="134"/>
      <c r="AF177" s="134"/>
      <c r="AG177" s="134"/>
      <c r="AH177" s="134"/>
      <c r="AI177" s="134"/>
      <c r="AJ177" s="134"/>
      <c r="AK177" s="134"/>
      <c r="AL177" s="134"/>
      <c r="AM177" s="134"/>
      <c r="AN177" s="134"/>
      <c r="AO177" s="134"/>
      <c r="AP177" s="134"/>
      <c r="AQ177" s="134"/>
      <c r="AR177" s="134"/>
      <c r="AS177" s="134"/>
      <c r="AT177" s="134"/>
      <c r="AU177" s="134"/>
      <c r="AV177" s="134"/>
      <c r="AW177" s="134"/>
      <c r="AX177" s="134"/>
      <c r="AY177" s="134"/>
      <c r="AZ177" s="134"/>
      <c r="BA177" s="134"/>
      <c r="BB177" s="134"/>
      <c r="BC177" s="134"/>
      <c r="BD177" s="134"/>
      <c r="BE177" s="134"/>
      <c r="BF177" s="134"/>
      <c r="BG177" s="134"/>
      <c r="BH177" s="134"/>
      <c r="BI177" s="134"/>
      <c r="BJ177" s="134"/>
      <c r="BK177" s="134"/>
      <c r="BL177" s="134"/>
      <c r="BM177" s="134"/>
      <c r="BN177" s="134"/>
      <c r="BO177" s="134"/>
    </row>
    <row r="178" spans="1:67" x14ac:dyDescent="0.15">
      <c r="A178" s="134"/>
      <c r="B178" s="134"/>
      <c r="C178" s="134"/>
      <c r="D178" s="134"/>
      <c r="E178" s="134"/>
      <c r="F178" s="134"/>
      <c r="G178" s="134"/>
      <c r="H178" s="134"/>
      <c r="I178" s="134"/>
      <c r="J178" s="134"/>
      <c r="K178" s="134"/>
      <c r="L178" s="134"/>
      <c r="M178" s="134"/>
      <c r="N178" s="134"/>
      <c r="O178" s="134"/>
      <c r="P178" s="134"/>
      <c r="Q178" s="134"/>
      <c r="R178" s="134"/>
      <c r="S178" s="134"/>
      <c r="T178" s="134"/>
      <c r="U178" s="134"/>
      <c r="V178" s="134"/>
      <c r="W178" s="134"/>
      <c r="X178" s="134"/>
      <c r="Y178" s="134"/>
      <c r="Z178" s="134"/>
      <c r="AA178" s="134"/>
      <c r="AB178" s="134"/>
      <c r="AC178" s="134"/>
      <c r="AD178" s="134"/>
      <c r="AE178" s="134"/>
      <c r="AF178" s="134"/>
      <c r="AG178" s="134"/>
      <c r="AH178" s="134"/>
      <c r="AI178" s="134"/>
      <c r="AJ178" s="134"/>
      <c r="AK178" s="134"/>
      <c r="AL178" s="134"/>
      <c r="AM178" s="134"/>
      <c r="AN178" s="134"/>
      <c r="AO178" s="134"/>
      <c r="AP178" s="134"/>
      <c r="AQ178" s="134"/>
      <c r="AR178" s="134"/>
      <c r="AS178" s="134"/>
      <c r="AT178" s="134"/>
      <c r="AU178" s="134"/>
      <c r="AV178" s="134"/>
      <c r="AW178" s="134"/>
      <c r="AX178" s="134"/>
      <c r="AY178" s="134"/>
      <c r="AZ178" s="134"/>
      <c r="BA178" s="134"/>
      <c r="BB178" s="134"/>
      <c r="BC178" s="134"/>
      <c r="BD178" s="134"/>
      <c r="BE178" s="134"/>
      <c r="BF178" s="134"/>
      <c r="BG178" s="134"/>
      <c r="BH178" s="134"/>
      <c r="BI178" s="134"/>
      <c r="BJ178" s="134"/>
      <c r="BK178" s="134"/>
      <c r="BL178" s="134"/>
      <c r="BM178" s="134"/>
      <c r="BN178" s="134"/>
      <c r="BO178" s="134"/>
    </row>
    <row r="179" spans="1:67" x14ac:dyDescent="0.15">
      <c r="A179" s="134"/>
      <c r="B179" s="134"/>
      <c r="C179" s="134"/>
      <c r="D179" s="134"/>
      <c r="E179" s="134"/>
      <c r="F179" s="134"/>
      <c r="G179" s="134"/>
      <c r="H179" s="134"/>
      <c r="I179" s="134"/>
      <c r="J179" s="134"/>
      <c r="K179" s="134"/>
      <c r="L179" s="134"/>
      <c r="M179" s="134"/>
      <c r="N179" s="134"/>
      <c r="O179" s="134"/>
      <c r="P179" s="134"/>
      <c r="Q179" s="134"/>
      <c r="R179" s="134"/>
      <c r="S179" s="134"/>
      <c r="T179" s="134"/>
      <c r="U179" s="134"/>
      <c r="V179" s="134"/>
      <c r="W179" s="134"/>
      <c r="X179" s="134"/>
      <c r="Y179" s="134"/>
      <c r="Z179" s="134"/>
      <c r="AA179" s="134"/>
      <c r="AB179" s="134"/>
      <c r="AC179" s="134"/>
      <c r="AD179" s="134"/>
      <c r="AE179" s="134"/>
      <c r="AF179" s="134"/>
      <c r="AG179" s="134"/>
      <c r="AH179" s="134"/>
      <c r="AI179" s="134"/>
      <c r="AJ179" s="134"/>
      <c r="AK179" s="134"/>
      <c r="AL179" s="134"/>
      <c r="AM179" s="134"/>
      <c r="AN179" s="134"/>
      <c r="AO179" s="134"/>
      <c r="AP179" s="134"/>
      <c r="AQ179" s="134"/>
      <c r="AR179" s="134"/>
      <c r="AS179" s="134"/>
      <c r="AT179" s="134"/>
      <c r="AU179" s="134"/>
      <c r="AV179" s="134"/>
      <c r="AW179" s="134"/>
      <c r="AX179" s="134"/>
      <c r="AY179" s="134"/>
      <c r="AZ179" s="134"/>
      <c r="BA179" s="134"/>
      <c r="BB179" s="134"/>
      <c r="BC179" s="134"/>
      <c r="BD179" s="134"/>
      <c r="BE179" s="134"/>
      <c r="BF179" s="134"/>
      <c r="BG179" s="134"/>
      <c r="BH179" s="134"/>
      <c r="BI179" s="134"/>
      <c r="BJ179" s="134"/>
      <c r="BK179" s="134"/>
      <c r="BL179" s="134"/>
      <c r="BM179" s="134"/>
      <c r="BN179" s="134"/>
      <c r="BO179" s="134"/>
    </row>
    <row r="180" spans="1:67" x14ac:dyDescent="0.15">
      <c r="A180" s="134"/>
      <c r="B180" s="134"/>
      <c r="C180" s="134"/>
      <c r="D180" s="134"/>
      <c r="E180" s="134"/>
      <c r="F180" s="134"/>
      <c r="G180" s="134"/>
      <c r="H180" s="134"/>
      <c r="I180" s="134"/>
      <c r="J180" s="134"/>
      <c r="K180" s="134"/>
      <c r="L180" s="134"/>
      <c r="M180" s="134"/>
      <c r="N180" s="134"/>
      <c r="O180" s="134"/>
      <c r="P180" s="134"/>
      <c r="Q180" s="134"/>
      <c r="R180" s="134"/>
      <c r="S180" s="134"/>
      <c r="T180" s="134"/>
      <c r="U180" s="134"/>
      <c r="V180" s="134"/>
      <c r="W180" s="134"/>
      <c r="X180" s="134"/>
      <c r="Y180" s="134"/>
      <c r="Z180" s="134"/>
      <c r="AA180" s="134"/>
      <c r="AB180" s="134"/>
      <c r="AC180" s="134"/>
      <c r="AD180" s="134"/>
      <c r="AE180" s="134"/>
      <c r="AF180" s="134"/>
      <c r="AG180" s="134"/>
      <c r="AH180" s="134"/>
      <c r="AI180" s="134"/>
      <c r="AJ180" s="134"/>
      <c r="AK180" s="134"/>
      <c r="AL180" s="134"/>
      <c r="AM180" s="134"/>
      <c r="AN180" s="134"/>
      <c r="AO180" s="134"/>
      <c r="AP180" s="134"/>
      <c r="AQ180" s="134"/>
      <c r="AR180" s="134"/>
      <c r="AS180" s="134"/>
      <c r="AT180" s="134"/>
      <c r="AU180" s="134"/>
      <c r="AV180" s="134"/>
      <c r="AW180" s="134"/>
      <c r="AX180" s="134"/>
      <c r="AY180" s="134"/>
      <c r="AZ180" s="134"/>
      <c r="BA180" s="134"/>
      <c r="BB180" s="134"/>
      <c r="BC180" s="134"/>
      <c r="BD180" s="134"/>
      <c r="BE180" s="134"/>
      <c r="BF180" s="134"/>
      <c r="BG180" s="134"/>
      <c r="BH180" s="134"/>
      <c r="BI180" s="134"/>
      <c r="BJ180" s="134"/>
      <c r="BK180" s="134"/>
      <c r="BL180" s="134"/>
      <c r="BM180" s="134"/>
      <c r="BN180" s="134"/>
      <c r="BO180" s="134"/>
    </row>
    <row r="181" spans="1:67" x14ac:dyDescent="0.15">
      <c r="A181" s="134"/>
      <c r="B181" s="134"/>
      <c r="C181" s="134"/>
      <c r="D181" s="134"/>
      <c r="E181" s="134"/>
      <c r="F181" s="134"/>
      <c r="G181" s="134"/>
      <c r="H181" s="134"/>
      <c r="I181" s="134"/>
      <c r="J181" s="134"/>
      <c r="K181" s="134"/>
      <c r="L181" s="134"/>
      <c r="M181" s="134"/>
      <c r="N181" s="134"/>
      <c r="O181" s="134"/>
      <c r="P181" s="134"/>
      <c r="Q181" s="134"/>
      <c r="R181" s="134"/>
      <c r="S181" s="134"/>
      <c r="T181" s="134"/>
      <c r="U181" s="134"/>
      <c r="V181" s="134"/>
      <c r="W181" s="134"/>
      <c r="X181" s="134"/>
      <c r="Y181" s="134"/>
      <c r="Z181" s="134"/>
      <c r="AA181" s="134"/>
      <c r="AB181" s="134"/>
      <c r="AC181" s="134"/>
      <c r="AD181" s="134"/>
      <c r="AE181" s="134"/>
      <c r="AF181" s="134"/>
      <c r="AG181" s="134"/>
      <c r="AH181" s="134"/>
      <c r="AI181" s="134"/>
      <c r="AJ181" s="134"/>
      <c r="AK181" s="134"/>
      <c r="AL181" s="134"/>
      <c r="AM181" s="134"/>
      <c r="AN181" s="134"/>
      <c r="AO181" s="134"/>
      <c r="AP181" s="134"/>
      <c r="AQ181" s="134"/>
      <c r="AR181" s="134"/>
      <c r="AS181" s="134"/>
      <c r="AT181" s="134"/>
      <c r="AU181" s="134"/>
      <c r="AV181" s="134"/>
      <c r="AW181" s="134"/>
      <c r="AX181" s="134"/>
      <c r="AY181" s="134"/>
      <c r="AZ181" s="134"/>
      <c r="BA181" s="134"/>
      <c r="BB181" s="134"/>
      <c r="BC181" s="134"/>
      <c r="BD181" s="134"/>
      <c r="BE181" s="134"/>
      <c r="BF181" s="134"/>
      <c r="BG181" s="134"/>
      <c r="BH181" s="134"/>
      <c r="BI181" s="134"/>
      <c r="BJ181" s="134"/>
      <c r="BK181" s="134"/>
      <c r="BL181" s="134"/>
      <c r="BM181" s="134"/>
      <c r="BN181" s="134"/>
      <c r="BO181" s="134"/>
    </row>
    <row r="182" spans="1:67" x14ac:dyDescent="0.15">
      <c r="A182" s="134"/>
      <c r="B182" s="134"/>
      <c r="C182" s="134"/>
      <c r="D182" s="134"/>
      <c r="E182" s="134"/>
      <c r="F182" s="134"/>
      <c r="G182" s="134"/>
      <c r="H182" s="134"/>
      <c r="I182" s="134"/>
      <c r="J182" s="134"/>
      <c r="K182" s="134"/>
      <c r="L182" s="134"/>
      <c r="M182" s="134"/>
      <c r="N182" s="134"/>
      <c r="O182" s="134"/>
      <c r="P182" s="134"/>
      <c r="Q182" s="134"/>
      <c r="R182" s="134"/>
      <c r="S182" s="134"/>
      <c r="T182" s="134"/>
      <c r="U182" s="134"/>
      <c r="V182" s="134"/>
      <c r="W182" s="134"/>
      <c r="X182" s="134"/>
      <c r="Y182" s="134"/>
      <c r="Z182" s="134"/>
      <c r="AA182" s="134"/>
      <c r="AB182" s="134"/>
      <c r="AC182" s="134"/>
      <c r="AD182" s="134"/>
      <c r="AE182" s="134"/>
      <c r="AF182" s="134"/>
      <c r="AG182" s="134"/>
      <c r="AH182" s="134"/>
      <c r="AI182" s="134"/>
      <c r="AJ182" s="134"/>
      <c r="AK182" s="134"/>
      <c r="AL182" s="134"/>
      <c r="AM182" s="134"/>
      <c r="AN182" s="134"/>
      <c r="AO182" s="134"/>
      <c r="AP182" s="134"/>
      <c r="AQ182" s="134"/>
      <c r="AR182" s="134"/>
      <c r="AS182" s="134"/>
      <c r="AT182" s="134"/>
      <c r="AU182" s="134"/>
      <c r="AV182" s="134"/>
      <c r="AW182" s="134"/>
      <c r="AX182" s="134"/>
      <c r="AY182" s="134"/>
      <c r="AZ182" s="134"/>
      <c r="BA182" s="134"/>
      <c r="BB182" s="134"/>
      <c r="BC182" s="134"/>
      <c r="BD182" s="134"/>
      <c r="BE182" s="134"/>
      <c r="BF182" s="134"/>
      <c r="BG182" s="134"/>
      <c r="BH182" s="134"/>
      <c r="BI182" s="134"/>
      <c r="BJ182" s="134"/>
      <c r="BK182" s="134"/>
      <c r="BL182" s="134"/>
      <c r="BM182" s="134"/>
      <c r="BN182" s="134"/>
      <c r="BO182" s="134"/>
    </row>
    <row r="183" spans="1:67" x14ac:dyDescent="0.15">
      <c r="A183" s="134"/>
      <c r="B183" s="134"/>
      <c r="C183" s="134"/>
      <c r="D183" s="134"/>
      <c r="E183" s="134"/>
      <c r="F183" s="134"/>
      <c r="G183" s="134"/>
      <c r="H183" s="134"/>
      <c r="I183" s="134"/>
      <c r="J183" s="134"/>
      <c r="K183" s="134"/>
      <c r="L183" s="134"/>
      <c r="M183" s="134"/>
      <c r="N183" s="134"/>
      <c r="O183" s="134"/>
      <c r="P183" s="134"/>
      <c r="Q183" s="134"/>
      <c r="R183" s="134"/>
      <c r="S183" s="134"/>
      <c r="T183" s="134"/>
      <c r="U183" s="134"/>
      <c r="V183" s="134"/>
      <c r="W183" s="134"/>
      <c r="X183" s="134"/>
      <c r="Y183" s="134"/>
      <c r="Z183" s="134"/>
      <c r="AA183" s="134"/>
      <c r="AB183" s="134"/>
      <c r="AC183" s="134"/>
      <c r="AD183" s="134"/>
      <c r="AE183" s="134"/>
      <c r="AF183" s="134"/>
      <c r="AG183" s="134"/>
      <c r="AH183" s="134"/>
      <c r="AI183" s="134"/>
      <c r="AJ183" s="134"/>
      <c r="AK183" s="134"/>
      <c r="AL183" s="134"/>
      <c r="AM183" s="134"/>
      <c r="AN183" s="134"/>
      <c r="AO183" s="134"/>
      <c r="AP183" s="134"/>
      <c r="AQ183" s="134"/>
      <c r="AR183" s="134"/>
      <c r="AS183" s="134"/>
      <c r="AT183" s="134"/>
      <c r="AU183" s="134"/>
      <c r="AV183" s="134"/>
      <c r="AW183" s="134"/>
      <c r="AX183" s="134"/>
      <c r="AY183" s="134"/>
      <c r="AZ183" s="134"/>
      <c r="BA183" s="134"/>
      <c r="BB183" s="134"/>
      <c r="BC183" s="134"/>
      <c r="BD183" s="134"/>
      <c r="BE183" s="134"/>
      <c r="BF183" s="134"/>
      <c r="BG183" s="134"/>
      <c r="BH183" s="134"/>
      <c r="BI183" s="134"/>
      <c r="BJ183" s="134"/>
      <c r="BK183" s="134"/>
      <c r="BL183" s="134"/>
      <c r="BM183" s="134"/>
      <c r="BN183" s="134"/>
      <c r="BO183" s="134"/>
    </row>
    <row r="184" spans="1:67" x14ac:dyDescent="0.15">
      <c r="A184" s="134"/>
      <c r="B184" s="134"/>
      <c r="C184" s="134"/>
      <c r="D184" s="134"/>
      <c r="E184" s="134"/>
      <c r="F184" s="134"/>
      <c r="G184" s="134"/>
      <c r="H184" s="134"/>
      <c r="I184" s="134"/>
      <c r="J184" s="134"/>
      <c r="K184" s="134"/>
      <c r="L184" s="134"/>
      <c r="M184" s="134"/>
      <c r="N184" s="134"/>
      <c r="O184" s="134"/>
      <c r="P184" s="134"/>
      <c r="Q184" s="134"/>
      <c r="R184" s="134"/>
      <c r="S184" s="134"/>
      <c r="T184" s="134"/>
      <c r="U184" s="134"/>
      <c r="V184" s="134"/>
      <c r="W184" s="134"/>
      <c r="X184" s="134"/>
      <c r="Y184" s="134"/>
      <c r="Z184" s="134"/>
      <c r="AA184" s="134"/>
      <c r="AB184" s="134"/>
      <c r="AC184" s="134"/>
      <c r="AD184" s="134"/>
      <c r="AE184" s="134"/>
      <c r="AF184" s="134"/>
      <c r="AG184" s="134"/>
      <c r="AH184" s="134"/>
      <c r="AI184" s="134"/>
      <c r="AJ184" s="134"/>
      <c r="AK184" s="134"/>
      <c r="AL184" s="134"/>
      <c r="AM184" s="134"/>
      <c r="AN184" s="134"/>
      <c r="AO184" s="134"/>
      <c r="AP184" s="134"/>
      <c r="AQ184" s="134"/>
      <c r="AR184" s="134"/>
      <c r="AS184" s="134"/>
      <c r="AT184" s="134"/>
      <c r="AU184" s="134"/>
      <c r="AV184" s="134"/>
      <c r="AW184" s="134"/>
      <c r="AX184" s="134"/>
      <c r="AY184" s="134"/>
      <c r="AZ184" s="134"/>
      <c r="BA184" s="134"/>
      <c r="BB184" s="134"/>
      <c r="BC184" s="134"/>
      <c r="BD184" s="134"/>
      <c r="BE184" s="134"/>
      <c r="BF184" s="134"/>
      <c r="BG184" s="134"/>
      <c r="BH184" s="134"/>
      <c r="BI184" s="134"/>
      <c r="BJ184" s="134"/>
      <c r="BK184" s="134"/>
      <c r="BL184" s="134"/>
      <c r="BM184" s="134"/>
      <c r="BN184" s="134"/>
      <c r="BO184" s="134"/>
    </row>
    <row r="185" spans="1:67" x14ac:dyDescent="0.15">
      <c r="A185" s="134"/>
      <c r="B185" s="134"/>
      <c r="C185" s="134"/>
      <c r="D185" s="134"/>
      <c r="E185" s="134"/>
      <c r="F185" s="134"/>
      <c r="G185" s="134"/>
      <c r="H185" s="134"/>
      <c r="I185" s="134"/>
      <c r="J185" s="134"/>
      <c r="K185" s="134"/>
      <c r="L185" s="134"/>
      <c r="M185" s="134"/>
      <c r="N185" s="134"/>
      <c r="O185" s="134"/>
      <c r="P185" s="134"/>
      <c r="Q185" s="134"/>
      <c r="R185" s="134"/>
      <c r="S185" s="134"/>
      <c r="T185" s="134"/>
      <c r="U185" s="134"/>
      <c r="V185" s="134"/>
      <c r="W185" s="134"/>
      <c r="X185" s="134"/>
      <c r="Y185" s="134"/>
      <c r="Z185" s="134"/>
      <c r="AA185" s="134"/>
      <c r="AB185" s="134"/>
      <c r="AC185" s="134"/>
      <c r="AD185" s="134"/>
      <c r="AE185" s="134"/>
      <c r="AF185" s="134"/>
      <c r="AG185" s="134"/>
      <c r="AH185" s="134"/>
      <c r="AI185" s="134"/>
      <c r="AJ185" s="134"/>
      <c r="AK185" s="134"/>
      <c r="AL185" s="134"/>
      <c r="AM185" s="134"/>
      <c r="AN185" s="134"/>
      <c r="AO185" s="134"/>
      <c r="AP185" s="134"/>
      <c r="AQ185" s="134"/>
      <c r="AR185" s="134"/>
      <c r="AS185" s="134"/>
      <c r="AT185" s="134"/>
      <c r="AU185" s="134"/>
      <c r="AV185" s="134"/>
      <c r="AW185" s="134"/>
      <c r="AX185" s="134"/>
      <c r="AY185" s="134"/>
      <c r="AZ185" s="134"/>
      <c r="BA185" s="134"/>
      <c r="BB185" s="134"/>
      <c r="BC185" s="134"/>
      <c r="BD185" s="134"/>
      <c r="BE185" s="134"/>
      <c r="BF185" s="134"/>
      <c r="BG185" s="134"/>
      <c r="BH185" s="134"/>
      <c r="BI185" s="134"/>
      <c r="BJ185" s="134"/>
      <c r="BK185" s="134"/>
      <c r="BL185" s="134"/>
      <c r="BM185" s="134"/>
      <c r="BN185" s="134"/>
      <c r="BO185" s="134"/>
    </row>
    <row r="186" spans="1:67" x14ac:dyDescent="0.15">
      <c r="A186" s="134"/>
      <c r="B186" s="134"/>
      <c r="C186" s="134"/>
      <c r="D186" s="134"/>
      <c r="E186" s="134"/>
      <c r="F186" s="134"/>
      <c r="G186" s="134"/>
      <c r="H186" s="134"/>
      <c r="I186" s="134"/>
      <c r="J186" s="134"/>
      <c r="K186" s="134"/>
      <c r="L186" s="134"/>
      <c r="M186" s="134"/>
      <c r="N186" s="134"/>
      <c r="O186" s="134"/>
      <c r="P186" s="134"/>
      <c r="Q186" s="134"/>
      <c r="R186" s="134"/>
      <c r="S186" s="134"/>
      <c r="T186" s="134"/>
      <c r="U186" s="134"/>
      <c r="V186" s="134"/>
      <c r="W186" s="134"/>
      <c r="X186" s="134"/>
      <c r="Y186" s="134"/>
      <c r="Z186" s="134"/>
      <c r="AA186" s="134"/>
      <c r="AB186" s="134"/>
      <c r="AC186" s="134"/>
      <c r="AD186" s="134"/>
      <c r="AE186" s="134"/>
      <c r="AF186" s="134"/>
      <c r="AG186" s="134"/>
      <c r="AH186" s="134"/>
      <c r="AI186" s="134"/>
      <c r="AJ186" s="134"/>
      <c r="AK186" s="134"/>
      <c r="AL186" s="134"/>
      <c r="AM186" s="134"/>
      <c r="AN186" s="134"/>
      <c r="AO186" s="134"/>
      <c r="AP186" s="134"/>
      <c r="AQ186" s="134"/>
      <c r="AR186" s="134"/>
      <c r="AS186" s="134"/>
      <c r="AT186" s="134"/>
      <c r="AU186" s="134"/>
      <c r="AV186" s="134"/>
      <c r="AW186" s="134"/>
      <c r="AX186" s="134"/>
      <c r="AY186" s="134"/>
      <c r="AZ186" s="134"/>
      <c r="BA186" s="134"/>
      <c r="BB186" s="134"/>
      <c r="BC186" s="134"/>
      <c r="BD186" s="134"/>
      <c r="BE186" s="134"/>
      <c r="BF186" s="134"/>
      <c r="BG186" s="134"/>
      <c r="BH186" s="134"/>
      <c r="BI186" s="134"/>
      <c r="BJ186" s="134"/>
      <c r="BK186" s="134"/>
      <c r="BL186" s="134"/>
      <c r="BM186" s="134"/>
      <c r="BN186" s="134"/>
      <c r="BO186" s="134"/>
    </row>
    <row r="187" spans="1:67" x14ac:dyDescent="0.15">
      <c r="A187" s="134"/>
      <c r="B187" s="134"/>
      <c r="C187" s="134"/>
      <c r="D187" s="134"/>
      <c r="E187" s="134"/>
      <c r="F187" s="134"/>
      <c r="G187" s="134"/>
      <c r="H187" s="134"/>
      <c r="I187" s="134"/>
      <c r="J187" s="134"/>
      <c r="K187" s="134"/>
      <c r="L187" s="134"/>
      <c r="M187" s="134"/>
      <c r="N187" s="134"/>
      <c r="O187" s="134"/>
      <c r="P187" s="134"/>
      <c r="Q187" s="134"/>
      <c r="R187" s="134"/>
      <c r="S187" s="134"/>
      <c r="T187" s="134"/>
      <c r="U187" s="134"/>
      <c r="V187" s="134"/>
      <c r="W187" s="134"/>
      <c r="X187" s="134"/>
      <c r="Y187" s="134"/>
      <c r="Z187" s="134"/>
      <c r="AA187" s="134"/>
      <c r="AB187" s="134"/>
      <c r="AC187" s="134"/>
      <c r="AD187" s="134"/>
      <c r="AE187" s="134"/>
      <c r="AF187" s="134"/>
      <c r="AG187" s="134"/>
      <c r="AH187" s="134"/>
      <c r="AI187" s="134"/>
      <c r="AJ187" s="134"/>
      <c r="AK187" s="134"/>
      <c r="AL187" s="134"/>
      <c r="AM187" s="134"/>
      <c r="AN187" s="134"/>
      <c r="AO187" s="134"/>
      <c r="AP187" s="134"/>
      <c r="AQ187" s="134"/>
      <c r="AR187" s="134"/>
      <c r="AS187" s="134"/>
      <c r="AT187" s="134"/>
      <c r="AU187" s="134"/>
      <c r="AV187" s="134"/>
      <c r="AW187" s="134"/>
      <c r="AX187" s="134"/>
      <c r="AY187" s="134"/>
      <c r="AZ187" s="134"/>
      <c r="BA187" s="134"/>
      <c r="BB187" s="134"/>
      <c r="BC187" s="134"/>
      <c r="BD187" s="134"/>
      <c r="BE187" s="134"/>
      <c r="BF187" s="134"/>
      <c r="BG187" s="134"/>
      <c r="BH187" s="134"/>
      <c r="BI187" s="134"/>
      <c r="BJ187" s="134"/>
      <c r="BK187" s="134"/>
      <c r="BL187" s="134"/>
      <c r="BM187" s="134"/>
      <c r="BN187" s="134"/>
      <c r="BO187" s="134"/>
    </row>
    <row r="188" spans="1:67" x14ac:dyDescent="0.15">
      <c r="A188" s="134"/>
      <c r="B188" s="134"/>
      <c r="C188" s="134"/>
      <c r="D188" s="134"/>
      <c r="E188" s="134"/>
      <c r="F188" s="134"/>
      <c r="G188" s="134"/>
      <c r="H188" s="134"/>
      <c r="I188" s="134"/>
      <c r="J188" s="134"/>
      <c r="K188" s="134"/>
      <c r="L188" s="134"/>
      <c r="M188" s="134"/>
      <c r="N188" s="134"/>
      <c r="O188" s="134"/>
      <c r="P188" s="134"/>
      <c r="Q188" s="134"/>
      <c r="R188" s="134"/>
      <c r="S188" s="134"/>
      <c r="T188" s="134"/>
      <c r="U188" s="134"/>
      <c r="V188" s="134"/>
      <c r="W188" s="134"/>
      <c r="X188" s="134"/>
      <c r="Y188" s="134"/>
      <c r="Z188" s="134"/>
      <c r="AA188" s="134"/>
      <c r="AB188" s="134"/>
      <c r="AC188" s="134"/>
      <c r="AD188" s="134"/>
      <c r="AE188" s="134"/>
      <c r="AF188" s="134"/>
      <c r="AG188" s="134"/>
      <c r="AH188" s="134"/>
      <c r="AI188" s="134"/>
      <c r="AJ188" s="134"/>
      <c r="AK188" s="134"/>
      <c r="AL188" s="134"/>
      <c r="AM188" s="134"/>
      <c r="AN188" s="134"/>
      <c r="AO188" s="134"/>
      <c r="AP188" s="134"/>
      <c r="AQ188" s="134"/>
      <c r="AR188" s="134"/>
      <c r="AS188" s="134"/>
      <c r="AT188" s="134"/>
      <c r="AU188" s="134"/>
      <c r="AV188" s="134"/>
      <c r="AW188" s="134"/>
      <c r="AX188" s="134"/>
      <c r="AY188" s="134"/>
      <c r="AZ188" s="134"/>
      <c r="BA188" s="134"/>
      <c r="BB188" s="134"/>
      <c r="BC188" s="134"/>
      <c r="BD188" s="134"/>
      <c r="BE188" s="134"/>
      <c r="BF188" s="134"/>
      <c r="BG188" s="134"/>
      <c r="BH188" s="134"/>
      <c r="BI188" s="134"/>
      <c r="BJ188" s="134"/>
      <c r="BK188" s="134"/>
      <c r="BL188" s="134"/>
      <c r="BM188" s="134"/>
      <c r="BN188" s="134"/>
      <c r="BO188" s="134"/>
    </row>
    <row r="189" spans="1:67" x14ac:dyDescent="0.15">
      <c r="A189" s="134"/>
      <c r="B189" s="134"/>
      <c r="C189" s="134"/>
      <c r="D189" s="134"/>
      <c r="E189" s="134"/>
      <c r="F189" s="134"/>
      <c r="G189" s="134"/>
      <c r="H189" s="134"/>
      <c r="I189" s="134"/>
      <c r="J189" s="134"/>
      <c r="K189" s="134"/>
      <c r="L189" s="134"/>
      <c r="M189" s="134"/>
      <c r="N189" s="134"/>
      <c r="O189" s="134"/>
      <c r="P189" s="134"/>
      <c r="Q189" s="134"/>
      <c r="R189" s="134"/>
      <c r="S189" s="134"/>
      <c r="T189" s="134"/>
      <c r="U189" s="134"/>
      <c r="V189" s="134"/>
      <c r="W189" s="134"/>
      <c r="X189" s="134"/>
      <c r="Y189" s="134"/>
      <c r="Z189" s="134"/>
      <c r="AA189" s="134"/>
      <c r="AB189" s="134"/>
      <c r="AC189" s="134"/>
      <c r="AD189" s="134"/>
      <c r="AE189" s="134"/>
      <c r="AF189" s="134"/>
      <c r="AG189" s="134"/>
      <c r="AH189" s="134"/>
      <c r="AI189" s="134"/>
      <c r="AJ189" s="134"/>
      <c r="AK189" s="134"/>
      <c r="AL189" s="134"/>
      <c r="AM189" s="134"/>
      <c r="AN189" s="134"/>
      <c r="AO189" s="134"/>
      <c r="AP189" s="134"/>
      <c r="AQ189" s="134"/>
      <c r="AR189" s="134"/>
      <c r="AS189" s="134"/>
      <c r="AT189" s="134"/>
      <c r="AU189" s="134"/>
      <c r="AV189" s="134"/>
      <c r="AW189" s="134"/>
      <c r="AX189" s="134"/>
      <c r="AY189" s="134"/>
      <c r="AZ189" s="134"/>
      <c r="BA189" s="134"/>
      <c r="BB189" s="134"/>
      <c r="BC189" s="134"/>
      <c r="BD189" s="134"/>
      <c r="BE189" s="134"/>
      <c r="BF189" s="134"/>
      <c r="BG189" s="134"/>
      <c r="BH189" s="134"/>
      <c r="BI189" s="134"/>
      <c r="BJ189" s="134"/>
      <c r="BK189" s="134"/>
      <c r="BL189" s="134"/>
      <c r="BM189" s="134"/>
      <c r="BN189" s="134"/>
      <c r="BO189" s="134"/>
    </row>
    <row r="190" spans="1:67" x14ac:dyDescent="0.15">
      <c r="A190" s="134"/>
      <c r="B190" s="134"/>
      <c r="C190" s="134"/>
      <c r="D190" s="134"/>
      <c r="E190" s="134"/>
      <c r="F190" s="134"/>
      <c r="G190" s="134"/>
      <c r="H190" s="134"/>
      <c r="I190" s="134"/>
      <c r="J190" s="134"/>
      <c r="K190" s="134"/>
      <c r="L190" s="134"/>
      <c r="M190" s="134"/>
      <c r="N190" s="134"/>
      <c r="O190" s="134"/>
      <c r="P190" s="134"/>
      <c r="Q190" s="134"/>
      <c r="R190" s="134"/>
      <c r="S190" s="134"/>
      <c r="T190" s="134"/>
      <c r="U190" s="134"/>
      <c r="V190" s="134"/>
      <c r="W190" s="134"/>
      <c r="X190" s="134"/>
      <c r="Y190" s="134"/>
      <c r="Z190" s="134"/>
      <c r="AA190" s="134"/>
      <c r="AB190" s="134"/>
      <c r="AC190" s="134"/>
      <c r="AD190" s="134"/>
      <c r="AE190" s="134"/>
      <c r="AF190" s="134"/>
      <c r="AG190" s="134"/>
      <c r="AH190" s="134"/>
      <c r="AI190" s="134"/>
      <c r="AJ190" s="134"/>
      <c r="AK190" s="134"/>
      <c r="AL190" s="134"/>
      <c r="AM190" s="134"/>
      <c r="AN190" s="134"/>
      <c r="AO190" s="134"/>
      <c r="AP190" s="134"/>
      <c r="AQ190" s="134"/>
      <c r="AR190" s="134"/>
      <c r="AS190" s="134"/>
      <c r="AT190" s="134"/>
      <c r="AU190" s="134"/>
      <c r="AV190" s="134"/>
      <c r="AW190" s="134"/>
      <c r="AX190" s="134"/>
      <c r="AY190" s="134"/>
      <c r="AZ190" s="134"/>
      <c r="BA190" s="134"/>
      <c r="BB190" s="134"/>
      <c r="BC190" s="134"/>
      <c r="BD190" s="134"/>
      <c r="BE190" s="134"/>
      <c r="BF190" s="134"/>
      <c r="BG190" s="134"/>
      <c r="BH190" s="134"/>
      <c r="BI190" s="134"/>
      <c r="BJ190" s="134"/>
      <c r="BK190" s="134"/>
      <c r="BL190" s="134"/>
      <c r="BM190" s="134"/>
      <c r="BN190" s="134"/>
      <c r="BO190" s="134"/>
    </row>
    <row r="191" spans="1:67" x14ac:dyDescent="0.15">
      <c r="A191" s="134"/>
      <c r="B191" s="134"/>
      <c r="C191" s="134"/>
      <c r="D191" s="134"/>
      <c r="E191" s="134"/>
      <c r="F191" s="134"/>
      <c r="G191" s="134"/>
      <c r="H191" s="134"/>
      <c r="I191" s="134"/>
      <c r="J191" s="134"/>
      <c r="K191" s="134"/>
      <c r="L191" s="134"/>
      <c r="M191" s="134"/>
      <c r="N191" s="134"/>
      <c r="O191" s="134"/>
      <c r="P191" s="134"/>
      <c r="Q191" s="134"/>
      <c r="R191" s="134"/>
      <c r="S191" s="134"/>
      <c r="T191" s="134"/>
      <c r="U191" s="134"/>
      <c r="V191" s="134"/>
      <c r="W191" s="134"/>
      <c r="X191" s="134"/>
      <c r="Y191" s="134"/>
      <c r="Z191" s="134"/>
      <c r="AA191" s="134"/>
      <c r="AB191" s="134"/>
      <c r="AC191" s="134"/>
      <c r="AD191" s="134"/>
      <c r="AE191" s="134"/>
      <c r="AF191" s="134"/>
      <c r="AG191" s="134"/>
      <c r="AH191" s="134"/>
      <c r="AI191" s="134"/>
      <c r="AJ191" s="134"/>
      <c r="AK191" s="134"/>
      <c r="AL191" s="134"/>
      <c r="AM191" s="134"/>
      <c r="AN191" s="134"/>
      <c r="AO191" s="134"/>
      <c r="AP191" s="134"/>
      <c r="AQ191" s="134"/>
      <c r="AR191" s="134"/>
      <c r="AS191" s="134"/>
      <c r="AT191" s="134"/>
      <c r="AU191" s="134"/>
      <c r="AV191" s="134"/>
      <c r="AW191" s="134"/>
      <c r="AX191" s="134"/>
      <c r="AY191" s="134"/>
      <c r="AZ191" s="134"/>
      <c r="BA191" s="134"/>
      <c r="BB191" s="134"/>
      <c r="BC191" s="134"/>
      <c r="BD191" s="134"/>
      <c r="BE191" s="134"/>
      <c r="BF191" s="134"/>
      <c r="BG191" s="134"/>
      <c r="BH191" s="134"/>
      <c r="BI191" s="134"/>
      <c r="BJ191" s="134"/>
      <c r="BK191" s="134"/>
      <c r="BL191" s="134"/>
      <c r="BM191" s="134"/>
      <c r="BN191" s="134"/>
      <c r="BO191" s="134"/>
    </row>
    <row r="192" spans="1:67" x14ac:dyDescent="0.15">
      <c r="A192" s="134"/>
      <c r="B192" s="134"/>
      <c r="C192" s="134"/>
      <c r="D192" s="134"/>
      <c r="E192" s="134"/>
      <c r="F192" s="134"/>
      <c r="G192" s="134"/>
      <c r="H192" s="134"/>
      <c r="I192" s="134"/>
      <c r="J192" s="134"/>
      <c r="K192" s="134"/>
      <c r="L192" s="134"/>
      <c r="M192" s="134"/>
      <c r="N192" s="134"/>
      <c r="O192" s="134"/>
      <c r="P192" s="134"/>
      <c r="Q192" s="134"/>
      <c r="R192" s="134"/>
      <c r="S192" s="134"/>
      <c r="T192" s="134"/>
      <c r="U192" s="134"/>
      <c r="V192" s="134"/>
      <c r="W192" s="134"/>
      <c r="X192" s="134"/>
      <c r="Y192" s="134"/>
      <c r="Z192" s="134"/>
      <c r="AA192" s="134"/>
      <c r="AB192" s="134"/>
      <c r="AC192" s="134"/>
      <c r="AD192" s="134"/>
      <c r="AE192" s="134"/>
      <c r="AF192" s="134"/>
      <c r="AG192" s="134"/>
      <c r="AH192" s="134"/>
      <c r="AI192" s="134"/>
      <c r="AJ192" s="134"/>
      <c r="AK192" s="134"/>
      <c r="AL192" s="134"/>
      <c r="AM192" s="134"/>
      <c r="AN192" s="134"/>
      <c r="AO192" s="134"/>
      <c r="AP192" s="134"/>
      <c r="AQ192" s="134"/>
      <c r="AR192" s="134"/>
      <c r="AS192" s="134"/>
      <c r="AT192" s="134"/>
      <c r="AU192" s="134"/>
      <c r="AV192" s="134"/>
      <c r="AW192" s="134"/>
      <c r="AX192" s="134"/>
      <c r="AY192" s="134"/>
      <c r="AZ192" s="134"/>
      <c r="BA192" s="134"/>
      <c r="BB192" s="134"/>
      <c r="BC192" s="134"/>
      <c r="BD192" s="134"/>
      <c r="BE192" s="134"/>
      <c r="BF192" s="134"/>
      <c r="BG192" s="134"/>
      <c r="BH192" s="134"/>
      <c r="BI192" s="134"/>
      <c r="BJ192" s="134"/>
      <c r="BK192" s="134"/>
      <c r="BL192" s="134"/>
      <c r="BM192" s="134"/>
      <c r="BN192" s="134"/>
      <c r="BO192" s="134"/>
    </row>
    <row r="193" spans="1:67" x14ac:dyDescent="0.15">
      <c r="A193" s="134"/>
      <c r="B193" s="134"/>
      <c r="C193" s="134"/>
      <c r="D193" s="134"/>
      <c r="E193" s="134"/>
      <c r="F193" s="134"/>
      <c r="G193" s="134"/>
      <c r="H193" s="134"/>
      <c r="I193" s="134"/>
      <c r="J193" s="134"/>
      <c r="K193" s="134"/>
      <c r="L193" s="134"/>
      <c r="M193" s="134"/>
      <c r="N193" s="134"/>
      <c r="O193" s="134"/>
      <c r="P193" s="134"/>
      <c r="Q193" s="134"/>
      <c r="R193" s="134"/>
      <c r="S193" s="134"/>
      <c r="T193" s="134"/>
      <c r="U193" s="134"/>
      <c r="V193" s="134"/>
      <c r="W193" s="134"/>
      <c r="X193" s="134"/>
      <c r="Y193" s="134"/>
      <c r="Z193" s="134"/>
      <c r="AA193" s="134"/>
      <c r="AB193" s="134"/>
      <c r="AC193" s="134"/>
      <c r="AD193" s="134"/>
      <c r="AE193" s="134"/>
      <c r="AF193" s="134"/>
      <c r="AG193" s="134"/>
      <c r="AH193" s="134"/>
      <c r="AI193" s="134"/>
      <c r="AJ193" s="134"/>
      <c r="AK193" s="134"/>
      <c r="AL193" s="134"/>
      <c r="AM193" s="134"/>
      <c r="AN193" s="134"/>
      <c r="AO193" s="134"/>
      <c r="AP193" s="134"/>
      <c r="AQ193" s="134"/>
      <c r="AR193" s="134"/>
      <c r="AS193" s="134"/>
      <c r="AT193" s="134"/>
      <c r="AU193" s="134"/>
      <c r="AV193" s="134"/>
      <c r="AW193" s="134"/>
      <c r="AX193" s="134"/>
      <c r="AY193" s="134"/>
      <c r="AZ193" s="134"/>
      <c r="BA193" s="134"/>
      <c r="BB193" s="134"/>
      <c r="BC193" s="134"/>
      <c r="BD193" s="134"/>
      <c r="BE193" s="134"/>
      <c r="BF193" s="134"/>
      <c r="BG193" s="134"/>
      <c r="BH193" s="134"/>
      <c r="BI193" s="134"/>
      <c r="BJ193" s="134"/>
      <c r="BK193" s="134"/>
      <c r="BL193" s="134"/>
      <c r="BM193" s="134"/>
      <c r="BN193" s="134"/>
      <c r="BO193" s="134"/>
    </row>
    <row r="194" spans="1:67" x14ac:dyDescent="0.15">
      <c r="A194" s="134"/>
      <c r="B194" s="134"/>
      <c r="C194" s="134"/>
      <c r="D194" s="134"/>
      <c r="E194" s="134"/>
      <c r="F194" s="134"/>
      <c r="G194" s="134"/>
      <c r="H194" s="134"/>
      <c r="I194" s="134"/>
      <c r="J194" s="134"/>
      <c r="K194" s="134"/>
      <c r="L194" s="134"/>
      <c r="M194" s="134"/>
      <c r="N194" s="134"/>
      <c r="O194" s="134"/>
      <c r="P194" s="134"/>
      <c r="Q194" s="134"/>
      <c r="R194" s="134"/>
      <c r="S194" s="134"/>
      <c r="T194" s="134"/>
      <c r="U194" s="134"/>
      <c r="V194" s="134"/>
      <c r="W194" s="134"/>
      <c r="X194" s="134"/>
      <c r="Y194" s="134"/>
      <c r="Z194" s="134"/>
      <c r="AA194" s="134"/>
      <c r="AB194" s="134"/>
      <c r="AC194" s="134"/>
      <c r="AD194" s="134"/>
      <c r="AE194" s="134"/>
      <c r="AF194" s="134"/>
      <c r="AG194" s="134"/>
      <c r="AH194" s="134"/>
      <c r="AI194" s="134"/>
      <c r="AJ194" s="134"/>
      <c r="AK194" s="134"/>
      <c r="AL194" s="134"/>
      <c r="AM194" s="134"/>
      <c r="AN194" s="134"/>
      <c r="AO194" s="134"/>
      <c r="AP194" s="134"/>
      <c r="AQ194" s="134"/>
      <c r="AR194" s="134"/>
      <c r="AS194" s="134"/>
      <c r="AT194" s="134"/>
      <c r="AU194" s="134"/>
      <c r="AV194" s="134"/>
      <c r="AW194" s="134"/>
      <c r="AX194" s="134"/>
      <c r="AY194" s="134"/>
      <c r="AZ194" s="134"/>
      <c r="BA194" s="134"/>
      <c r="BB194" s="134"/>
      <c r="BC194" s="134"/>
      <c r="BD194" s="134"/>
      <c r="BE194" s="134"/>
      <c r="BF194" s="134"/>
      <c r="BG194" s="134"/>
      <c r="BH194" s="134"/>
      <c r="BI194" s="134"/>
      <c r="BJ194" s="134"/>
      <c r="BK194" s="134"/>
      <c r="BL194" s="134"/>
      <c r="BM194" s="134"/>
      <c r="BN194" s="134"/>
      <c r="BO194" s="134"/>
    </row>
    <row r="195" spans="1:67" x14ac:dyDescent="0.15">
      <c r="A195" s="134"/>
      <c r="B195" s="134"/>
      <c r="C195" s="134"/>
      <c r="D195" s="134"/>
      <c r="E195" s="134"/>
      <c r="F195" s="134"/>
      <c r="G195" s="134"/>
      <c r="H195" s="134"/>
      <c r="I195" s="134"/>
      <c r="J195" s="134"/>
      <c r="K195" s="134"/>
      <c r="L195" s="134"/>
      <c r="M195" s="134"/>
      <c r="N195" s="134"/>
      <c r="O195" s="134"/>
      <c r="P195" s="134"/>
      <c r="Q195" s="134"/>
      <c r="R195" s="134"/>
      <c r="S195" s="134"/>
      <c r="T195" s="134"/>
      <c r="U195" s="134"/>
      <c r="V195" s="134"/>
      <c r="W195" s="134"/>
      <c r="X195" s="134"/>
      <c r="Y195" s="134"/>
      <c r="Z195" s="134"/>
      <c r="AA195" s="134"/>
      <c r="AB195" s="134"/>
      <c r="AC195" s="134"/>
      <c r="AD195" s="134"/>
      <c r="AE195" s="134"/>
      <c r="AF195" s="134"/>
      <c r="AG195" s="134"/>
      <c r="AH195" s="134"/>
      <c r="AI195" s="134"/>
      <c r="AJ195" s="134"/>
      <c r="AK195" s="134"/>
      <c r="AL195" s="134"/>
      <c r="AM195" s="134"/>
      <c r="AN195" s="134"/>
      <c r="AO195" s="134"/>
      <c r="AP195" s="134"/>
      <c r="AQ195" s="134"/>
      <c r="AR195" s="134"/>
      <c r="AS195" s="134"/>
      <c r="AT195" s="134"/>
      <c r="AU195" s="134"/>
      <c r="AV195" s="134"/>
      <c r="AW195" s="134"/>
      <c r="AX195" s="134"/>
      <c r="AY195" s="134"/>
      <c r="AZ195" s="134"/>
      <c r="BA195" s="134"/>
      <c r="BB195" s="134"/>
      <c r="BC195" s="134"/>
      <c r="BD195" s="134"/>
      <c r="BE195" s="134"/>
      <c r="BF195" s="134"/>
      <c r="BG195" s="134"/>
      <c r="BH195" s="134"/>
      <c r="BI195" s="134"/>
      <c r="BJ195" s="134"/>
      <c r="BK195" s="134"/>
      <c r="BL195" s="134"/>
      <c r="BM195" s="134"/>
      <c r="BN195" s="134"/>
      <c r="BO195" s="134"/>
    </row>
    <row r="196" spans="1:67" x14ac:dyDescent="0.15">
      <c r="A196" s="134"/>
      <c r="B196" s="134"/>
      <c r="C196" s="134"/>
      <c r="D196" s="134"/>
      <c r="E196" s="134"/>
      <c r="F196" s="134"/>
      <c r="G196" s="134"/>
      <c r="H196" s="134"/>
      <c r="I196" s="134"/>
      <c r="J196" s="134"/>
      <c r="K196" s="134"/>
      <c r="L196" s="134"/>
      <c r="M196" s="134"/>
      <c r="N196" s="134"/>
      <c r="O196" s="134"/>
      <c r="P196" s="134"/>
      <c r="Q196" s="134"/>
      <c r="R196" s="134"/>
      <c r="S196" s="134"/>
      <c r="T196" s="134"/>
      <c r="U196" s="134"/>
      <c r="V196" s="134"/>
      <c r="W196" s="134"/>
      <c r="X196" s="134"/>
      <c r="Y196" s="134"/>
      <c r="Z196" s="134"/>
      <c r="AA196" s="134"/>
      <c r="AB196" s="134"/>
      <c r="AC196" s="134"/>
      <c r="AD196" s="134"/>
      <c r="AE196" s="134"/>
      <c r="AF196" s="134"/>
      <c r="AG196" s="134"/>
      <c r="AH196" s="134"/>
      <c r="AI196" s="134"/>
      <c r="AJ196" s="134"/>
      <c r="AK196" s="134"/>
      <c r="AL196" s="134"/>
      <c r="AM196" s="134"/>
      <c r="AN196" s="134"/>
      <c r="AO196" s="134"/>
      <c r="AP196" s="134"/>
      <c r="AQ196" s="134"/>
      <c r="AR196" s="134"/>
      <c r="AS196" s="134"/>
      <c r="AT196" s="134"/>
      <c r="AU196" s="134"/>
      <c r="AV196" s="134"/>
      <c r="AW196" s="134"/>
      <c r="AX196" s="134"/>
      <c r="AY196" s="134"/>
      <c r="AZ196" s="134"/>
      <c r="BA196" s="134"/>
      <c r="BB196" s="134"/>
      <c r="BC196" s="134"/>
      <c r="BD196" s="134"/>
      <c r="BE196" s="134"/>
      <c r="BF196" s="134"/>
      <c r="BG196" s="134"/>
      <c r="BH196" s="134"/>
      <c r="BI196" s="134"/>
      <c r="BJ196" s="134"/>
      <c r="BK196" s="134"/>
      <c r="BL196" s="134"/>
      <c r="BM196" s="134"/>
      <c r="BN196" s="134"/>
      <c r="BO196" s="134"/>
    </row>
    <row r="197" spans="1:67" x14ac:dyDescent="0.15">
      <c r="A197" s="134"/>
      <c r="B197" s="134"/>
      <c r="C197" s="134"/>
      <c r="D197" s="134"/>
      <c r="E197" s="134"/>
      <c r="F197" s="134"/>
      <c r="G197" s="134"/>
      <c r="H197" s="134"/>
      <c r="I197" s="134"/>
      <c r="J197" s="134"/>
      <c r="K197" s="134"/>
      <c r="L197" s="134"/>
      <c r="M197" s="134"/>
      <c r="N197" s="134"/>
      <c r="O197" s="134"/>
      <c r="P197" s="134"/>
      <c r="Q197" s="134"/>
      <c r="R197" s="134"/>
      <c r="S197" s="134"/>
      <c r="T197" s="134"/>
      <c r="U197" s="134"/>
      <c r="V197" s="134"/>
      <c r="W197" s="134"/>
      <c r="X197" s="134"/>
      <c r="Y197" s="134"/>
      <c r="Z197" s="134"/>
      <c r="AA197" s="134"/>
      <c r="AB197" s="134"/>
      <c r="AC197" s="134"/>
      <c r="AD197" s="134"/>
      <c r="AE197" s="134"/>
      <c r="AF197" s="134"/>
      <c r="AG197" s="134"/>
      <c r="AH197" s="134"/>
      <c r="AI197" s="134"/>
      <c r="AJ197" s="134"/>
      <c r="AK197" s="134"/>
      <c r="AL197" s="134"/>
      <c r="AM197" s="134"/>
      <c r="AN197" s="134"/>
      <c r="AO197" s="134"/>
      <c r="AP197" s="134"/>
      <c r="AQ197" s="134"/>
      <c r="AR197" s="134"/>
      <c r="AS197" s="134"/>
      <c r="AT197" s="134"/>
      <c r="AU197" s="134"/>
      <c r="AV197" s="134"/>
      <c r="AW197" s="134"/>
      <c r="AX197" s="134"/>
      <c r="AY197" s="134"/>
      <c r="AZ197" s="134"/>
      <c r="BA197" s="134"/>
      <c r="BB197" s="134"/>
      <c r="BC197" s="134"/>
      <c r="BD197" s="134"/>
      <c r="BE197" s="134"/>
      <c r="BF197" s="134"/>
      <c r="BG197" s="134"/>
      <c r="BH197" s="134"/>
      <c r="BI197" s="134"/>
      <c r="BJ197" s="134"/>
      <c r="BK197" s="134"/>
      <c r="BL197" s="134"/>
      <c r="BM197" s="134"/>
      <c r="BN197" s="134"/>
      <c r="BO197" s="134"/>
    </row>
    <row r="198" spans="1:67" x14ac:dyDescent="0.15">
      <c r="A198" s="134"/>
      <c r="B198" s="134"/>
      <c r="C198" s="134"/>
      <c r="D198" s="134"/>
      <c r="E198" s="134"/>
      <c r="F198" s="134"/>
      <c r="G198" s="134"/>
      <c r="H198" s="134"/>
      <c r="I198" s="134"/>
      <c r="J198" s="134"/>
      <c r="K198" s="134"/>
      <c r="L198" s="134"/>
      <c r="M198" s="134"/>
      <c r="N198" s="134"/>
      <c r="O198" s="134"/>
      <c r="P198" s="134"/>
      <c r="Q198" s="134"/>
      <c r="R198" s="134"/>
      <c r="S198" s="134"/>
      <c r="T198" s="134"/>
      <c r="U198" s="134"/>
      <c r="V198" s="134"/>
      <c r="W198" s="134"/>
      <c r="X198" s="134"/>
      <c r="Y198" s="134"/>
      <c r="Z198" s="134"/>
      <c r="AA198" s="134"/>
      <c r="AB198" s="134"/>
      <c r="AC198" s="134"/>
      <c r="AD198" s="134"/>
      <c r="AE198" s="134"/>
      <c r="AF198" s="134"/>
      <c r="AG198" s="134"/>
      <c r="AH198" s="134"/>
      <c r="AI198" s="134"/>
      <c r="AJ198" s="134"/>
      <c r="AK198" s="134"/>
      <c r="AL198" s="134"/>
      <c r="AM198" s="134"/>
      <c r="AN198" s="134"/>
      <c r="AO198" s="134"/>
      <c r="AP198" s="134"/>
      <c r="AQ198" s="134"/>
      <c r="AR198" s="134"/>
      <c r="AS198" s="134"/>
      <c r="AT198" s="134"/>
      <c r="AU198" s="134"/>
      <c r="AV198" s="134"/>
      <c r="AW198" s="134"/>
      <c r="AX198" s="134"/>
      <c r="AY198" s="134"/>
      <c r="AZ198" s="134"/>
      <c r="BA198" s="134"/>
      <c r="BB198" s="134"/>
      <c r="BC198" s="134"/>
      <c r="BD198" s="134"/>
      <c r="BE198" s="134"/>
      <c r="BF198" s="134"/>
      <c r="BG198" s="134"/>
      <c r="BH198" s="134"/>
      <c r="BI198" s="134"/>
      <c r="BJ198" s="134"/>
      <c r="BK198" s="134"/>
      <c r="BL198" s="134"/>
      <c r="BM198" s="134"/>
      <c r="BN198" s="134"/>
      <c r="BO198" s="134"/>
    </row>
    <row r="199" spans="1:67" x14ac:dyDescent="0.15">
      <c r="A199" s="134"/>
      <c r="B199" s="134"/>
      <c r="C199" s="134"/>
      <c r="D199" s="134"/>
      <c r="E199" s="134"/>
      <c r="F199" s="134"/>
      <c r="G199" s="134"/>
      <c r="H199" s="134"/>
      <c r="I199" s="134"/>
      <c r="J199" s="134"/>
      <c r="K199" s="134"/>
      <c r="L199" s="134"/>
      <c r="M199" s="134"/>
      <c r="N199" s="134"/>
      <c r="O199" s="134"/>
      <c r="P199" s="134"/>
      <c r="Q199" s="134"/>
      <c r="R199" s="134"/>
      <c r="S199" s="134"/>
      <c r="T199" s="134"/>
      <c r="U199" s="134"/>
      <c r="V199" s="134"/>
      <c r="W199" s="134"/>
      <c r="X199" s="134"/>
      <c r="Y199" s="134"/>
      <c r="Z199" s="134"/>
      <c r="AA199" s="134"/>
      <c r="AB199" s="134"/>
      <c r="AC199" s="134"/>
      <c r="AD199" s="134"/>
      <c r="AE199" s="134"/>
      <c r="AF199" s="134"/>
      <c r="AG199" s="134"/>
      <c r="AH199" s="134"/>
      <c r="AI199" s="134"/>
      <c r="AJ199" s="134"/>
      <c r="AK199" s="134"/>
      <c r="AL199" s="134"/>
      <c r="AM199" s="134"/>
      <c r="AN199" s="134"/>
      <c r="AO199" s="134"/>
      <c r="AP199" s="134"/>
      <c r="AQ199" s="134"/>
      <c r="AR199" s="134"/>
      <c r="AS199" s="134"/>
      <c r="AT199" s="134"/>
      <c r="AU199" s="134"/>
      <c r="AV199" s="134"/>
      <c r="AW199" s="134"/>
      <c r="AX199" s="134"/>
      <c r="AY199" s="134"/>
      <c r="AZ199" s="134"/>
      <c r="BA199" s="134"/>
      <c r="BB199" s="134"/>
      <c r="BC199" s="134"/>
      <c r="BD199" s="134"/>
      <c r="BE199" s="134"/>
      <c r="BF199" s="134"/>
      <c r="BG199" s="134"/>
      <c r="BH199" s="134"/>
      <c r="BI199" s="134"/>
      <c r="BJ199" s="134"/>
      <c r="BK199" s="134"/>
      <c r="BL199" s="134"/>
      <c r="BM199" s="134"/>
      <c r="BN199" s="134"/>
      <c r="BO199" s="134"/>
    </row>
    <row r="200" spans="1:67" x14ac:dyDescent="0.15">
      <c r="A200" s="134"/>
      <c r="B200" s="134"/>
      <c r="C200" s="134"/>
      <c r="D200" s="134"/>
      <c r="E200" s="134"/>
      <c r="F200" s="134"/>
      <c r="G200" s="134"/>
      <c r="H200" s="134"/>
      <c r="I200" s="134"/>
      <c r="J200" s="134"/>
      <c r="K200" s="134"/>
      <c r="L200" s="134"/>
      <c r="M200" s="134"/>
      <c r="N200" s="134"/>
      <c r="O200" s="134"/>
      <c r="P200" s="134"/>
      <c r="Q200" s="134"/>
      <c r="R200" s="134"/>
      <c r="S200" s="134"/>
      <c r="T200" s="134"/>
      <c r="U200" s="134"/>
      <c r="V200" s="134"/>
      <c r="W200" s="134"/>
      <c r="X200" s="134"/>
      <c r="Y200" s="134"/>
      <c r="Z200" s="134"/>
      <c r="AA200" s="134"/>
      <c r="AB200" s="134"/>
      <c r="AC200" s="134"/>
      <c r="AD200" s="134"/>
      <c r="AE200" s="134"/>
      <c r="AF200" s="134"/>
      <c r="AG200" s="134"/>
      <c r="AH200" s="134"/>
      <c r="AI200" s="134"/>
      <c r="AJ200" s="134"/>
      <c r="AK200" s="134"/>
      <c r="AL200" s="134"/>
      <c r="AM200" s="134"/>
      <c r="AN200" s="134"/>
      <c r="AO200" s="134"/>
      <c r="AP200" s="134"/>
      <c r="AQ200" s="134"/>
      <c r="AR200" s="134"/>
      <c r="AS200" s="134"/>
      <c r="AT200" s="134"/>
      <c r="AU200" s="134"/>
      <c r="AV200" s="134"/>
      <c r="AW200" s="134"/>
      <c r="AX200" s="134"/>
      <c r="AY200" s="134"/>
      <c r="AZ200" s="134"/>
      <c r="BA200" s="134"/>
      <c r="BB200" s="134"/>
      <c r="BC200" s="134"/>
      <c r="BD200" s="134"/>
      <c r="BE200" s="134"/>
      <c r="BF200" s="134"/>
      <c r="BG200" s="134"/>
      <c r="BH200" s="134"/>
      <c r="BI200" s="134"/>
      <c r="BJ200" s="134"/>
      <c r="BK200" s="134"/>
      <c r="BL200" s="134"/>
      <c r="BM200" s="134"/>
      <c r="BN200" s="134"/>
      <c r="BO200" s="134"/>
    </row>
    <row r="201" spans="1:67" x14ac:dyDescent="0.15">
      <c r="A201" s="134"/>
      <c r="B201" s="134"/>
      <c r="C201" s="134"/>
      <c r="D201" s="134"/>
      <c r="E201" s="134"/>
      <c r="F201" s="134"/>
      <c r="G201" s="134"/>
      <c r="H201" s="134"/>
      <c r="I201" s="134"/>
      <c r="J201" s="134"/>
      <c r="K201" s="134"/>
      <c r="L201" s="134"/>
      <c r="M201" s="134"/>
      <c r="N201" s="134"/>
      <c r="O201" s="134"/>
      <c r="P201" s="134"/>
      <c r="Q201" s="134"/>
      <c r="R201" s="134"/>
      <c r="S201" s="134"/>
      <c r="T201" s="134"/>
      <c r="U201" s="134"/>
      <c r="V201" s="134"/>
      <c r="W201" s="134"/>
      <c r="X201" s="134"/>
      <c r="Y201" s="134"/>
      <c r="Z201" s="134"/>
      <c r="AA201" s="134"/>
      <c r="AB201" s="134"/>
      <c r="AC201" s="134"/>
      <c r="AD201" s="134"/>
      <c r="AE201" s="134"/>
      <c r="AF201" s="134"/>
      <c r="AG201" s="134"/>
      <c r="AH201" s="134"/>
      <c r="AI201" s="134"/>
      <c r="AJ201" s="134"/>
      <c r="AK201" s="134"/>
      <c r="AL201" s="134"/>
      <c r="AM201" s="134"/>
      <c r="AN201" s="134"/>
      <c r="AO201" s="134"/>
      <c r="AP201" s="134"/>
      <c r="AQ201" s="134"/>
      <c r="AR201" s="134"/>
      <c r="AS201" s="134"/>
      <c r="AT201" s="134"/>
      <c r="AU201" s="134"/>
      <c r="AV201" s="134"/>
      <c r="AW201" s="134"/>
      <c r="AX201" s="134"/>
      <c r="AY201" s="134"/>
      <c r="AZ201" s="134"/>
      <c r="BA201" s="134"/>
      <c r="BB201" s="134"/>
      <c r="BC201" s="134"/>
      <c r="BD201" s="134"/>
      <c r="BE201" s="134"/>
      <c r="BF201" s="134"/>
      <c r="BG201" s="134"/>
      <c r="BH201" s="134"/>
      <c r="BI201" s="134"/>
      <c r="BJ201" s="134"/>
      <c r="BK201" s="134"/>
      <c r="BL201" s="134"/>
      <c r="BM201" s="134"/>
      <c r="BN201" s="134"/>
      <c r="BO201" s="134"/>
    </row>
    <row r="202" spans="1:67" x14ac:dyDescent="0.15">
      <c r="A202" s="134"/>
      <c r="B202" s="134"/>
      <c r="C202" s="134"/>
      <c r="D202" s="134"/>
      <c r="E202" s="134"/>
      <c r="F202" s="134"/>
      <c r="G202" s="134"/>
      <c r="H202" s="134"/>
      <c r="I202" s="134"/>
      <c r="J202" s="134"/>
      <c r="K202" s="134"/>
      <c r="L202" s="134"/>
      <c r="M202" s="134"/>
      <c r="N202" s="134"/>
      <c r="O202" s="134"/>
      <c r="P202" s="134"/>
      <c r="Q202" s="134"/>
      <c r="R202" s="134"/>
      <c r="S202" s="134"/>
      <c r="T202" s="134"/>
      <c r="U202" s="134"/>
      <c r="V202" s="134"/>
      <c r="W202" s="134"/>
      <c r="X202" s="134"/>
      <c r="Y202" s="134"/>
      <c r="Z202" s="134"/>
      <c r="AA202" s="134"/>
      <c r="AB202" s="134"/>
      <c r="AC202" s="134"/>
      <c r="AD202" s="134"/>
      <c r="AE202" s="134"/>
      <c r="AF202" s="134"/>
      <c r="AG202" s="134"/>
      <c r="AH202" s="134"/>
      <c r="AI202" s="134"/>
      <c r="AJ202" s="134"/>
      <c r="AK202" s="134"/>
      <c r="AL202" s="134"/>
      <c r="AM202" s="134"/>
      <c r="AN202" s="134"/>
      <c r="AO202" s="134"/>
      <c r="AP202" s="134"/>
      <c r="AQ202" s="134"/>
      <c r="AR202" s="134"/>
      <c r="AS202" s="134"/>
      <c r="AT202" s="134"/>
      <c r="AU202" s="134"/>
      <c r="AV202" s="134"/>
      <c r="AW202" s="134"/>
      <c r="AX202" s="134"/>
      <c r="AY202" s="134"/>
      <c r="AZ202" s="134"/>
      <c r="BA202" s="134"/>
      <c r="BB202" s="134"/>
      <c r="BC202" s="134"/>
      <c r="BD202" s="134"/>
      <c r="BE202" s="134"/>
      <c r="BF202" s="134"/>
      <c r="BG202" s="134"/>
      <c r="BH202" s="134"/>
      <c r="BI202" s="134"/>
      <c r="BJ202" s="134"/>
      <c r="BK202" s="134"/>
      <c r="BL202" s="134"/>
      <c r="BM202" s="134"/>
      <c r="BN202" s="134"/>
      <c r="BO202" s="134"/>
    </row>
    <row r="203" spans="1:67" x14ac:dyDescent="0.15">
      <c r="A203" s="134"/>
      <c r="B203" s="134"/>
      <c r="C203" s="134"/>
      <c r="D203" s="134"/>
      <c r="E203" s="134"/>
      <c r="F203" s="134"/>
      <c r="G203" s="134"/>
      <c r="H203" s="134"/>
      <c r="I203" s="134"/>
      <c r="J203" s="134"/>
      <c r="K203" s="134"/>
      <c r="L203" s="134"/>
      <c r="M203" s="134"/>
      <c r="N203" s="134"/>
      <c r="O203" s="134"/>
      <c r="P203" s="134"/>
      <c r="Q203" s="134"/>
      <c r="R203" s="134"/>
      <c r="S203" s="134"/>
      <c r="T203" s="134"/>
      <c r="U203" s="134"/>
      <c r="V203" s="134"/>
      <c r="W203" s="134"/>
      <c r="X203" s="134"/>
      <c r="Y203" s="134"/>
      <c r="Z203" s="134"/>
      <c r="AA203" s="134"/>
      <c r="AB203" s="134"/>
      <c r="AC203" s="134"/>
      <c r="AD203" s="134"/>
      <c r="AE203" s="134"/>
      <c r="AF203" s="134"/>
      <c r="AG203" s="134"/>
      <c r="AH203" s="134"/>
      <c r="AI203" s="134"/>
      <c r="AJ203" s="134"/>
      <c r="AK203" s="134"/>
      <c r="AL203" s="134"/>
      <c r="AM203" s="134"/>
      <c r="AN203" s="134"/>
      <c r="AO203" s="134"/>
      <c r="AP203" s="134"/>
      <c r="AQ203" s="134"/>
      <c r="AR203" s="134"/>
      <c r="AS203" s="134"/>
      <c r="AT203" s="134"/>
      <c r="AU203" s="134"/>
      <c r="AV203" s="134"/>
      <c r="AW203" s="134"/>
      <c r="AX203" s="134"/>
      <c r="AY203" s="134"/>
      <c r="AZ203" s="134"/>
      <c r="BA203" s="134"/>
      <c r="BB203" s="134"/>
      <c r="BC203" s="134"/>
      <c r="BD203" s="134"/>
      <c r="BE203" s="134"/>
      <c r="BF203" s="134"/>
      <c r="BG203" s="134"/>
      <c r="BH203" s="134"/>
      <c r="BI203" s="134"/>
      <c r="BJ203" s="134"/>
      <c r="BK203" s="134"/>
      <c r="BL203" s="134"/>
      <c r="BM203" s="134"/>
      <c r="BN203" s="134"/>
      <c r="BO203" s="134"/>
    </row>
    <row r="204" spans="1:67" x14ac:dyDescent="0.15">
      <c r="A204" s="134"/>
      <c r="B204" s="134"/>
      <c r="C204" s="134"/>
      <c r="D204" s="134"/>
      <c r="E204" s="134"/>
      <c r="F204" s="134"/>
      <c r="G204" s="134"/>
      <c r="H204" s="134"/>
      <c r="I204" s="134"/>
      <c r="J204" s="134"/>
      <c r="K204" s="134"/>
      <c r="L204" s="134"/>
      <c r="M204" s="134"/>
      <c r="N204" s="134"/>
      <c r="O204" s="134"/>
      <c r="P204" s="134"/>
      <c r="Q204" s="134"/>
      <c r="R204" s="134"/>
      <c r="S204" s="134"/>
      <c r="T204" s="134"/>
      <c r="U204" s="134"/>
      <c r="V204" s="134"/>
      <c r="W204" s="134"/>
      <c r="X204" s="134"/>
      <c r="Y204" s="134"/>
      <c r="Z204" s="134"/>
      <c r="AA204" s="134"/>
      <c r="AB204" s="134"/>
      <c r="AC204" s="134"/>
      <c r="AD204" s="134"/>
      <c r="AE204" s="134"/>
      <c r="AF204" s="134"/>
      <c r="AG204" s="134"/>
      <c r="AH204" s="134"/>
      <c r="AI204" s="134"/>
      <c r="AJ204" s="134"/>
      <c r="AK204" s="134"/>
      <c r="AL204" s="134"/>
      <c r="AM204" s="134"/>
      <c r="AN204" s="134"/>
      <c r="AO204" s="134"/>
      <c r="AP204" s="134"/>
      <c r="AQ204" s="134"/>
      <c r="AR204" s="134"/>
      <c r="AS204" s="134"/>
      <c r="AT204" s="134"/>
      <c r="AU204" s="134"/>
      <c r="AV204" s="134"/>
      <c r="AW204" s="134"/>
      <c r="AX204" s="134"/>
      <c r="AY204" s="134"/>
      <c r="AZ204" s="134"/>
      <c r="BA204" s="134"/>
      <c r="BB204" s="134"/>
      <c r="BC204" s="134"/>
      <c r="BD204" s="134"/>
      <c r="BE204" s="134"/>
      <c r="BF204" s="134"/>
      <c r="BG204" s="134"/>
      <c r="BH204" s="134"/>
      <c r="BI204" s="134"/>
      <c r="BJ204" s="134"/>
      <c r="BK204" s="134"/>
      <c r="BL204" s="134"/>
      <c r="BM204" s="134"/>
      <c r="BN204" s="134"/>
      <c r="BO204" s="134"/>
    </row>
    <row r="205" spans="1:67" x14ac:dyDescent="0.15">
      <c r="A205" s="134"/>
      <c r="B205" s="134"/>
      <c r="C205" s="134"/>
      <c r="D205" s="134"/>
      <c r="E205" s="134"/>
      <c r="F205" s="134"/>
      <c r="G205" s="134"/>
      <c r="H205" s="134"/>
      <c r="I205" s="134"/>
      <c r="J205" s="134"/>
      <c r="K205" s="134"/>
      <c r="L205" s="134"/>
      <c r="M205" s="134"/>
      <c r="N205" s="134"/>
      <c r="O205" s="134"/>
      <c r="P205" s="134"/>
      <c r="Q205" s="134"/>
      <c r="R205" s="134"/>
      <c r="S205" s="134"/>
      <c r="T205" s="134"/>
      <c r="U205" s="134"/>
      <c r="V205" s="134"/>
      <c r="W205" s="134"/>
      <c r="X205" s="134"/>
      <c r="Y205" s="134"/>
      <c r="Z205" s="134"/>
      <c r="AA205" s="134"/>
      <c r="AB205" s="134"/>
      <c r="AC205" s="134"/>
      <c r="AD205" s="134"/>
      <c r="AE205" s="134"/>
      <c r="AF205" s="134"/>
      <c r="AG205" s="134"/>
      <c r="AH205" s="134"/>
      <c r="AI205" s="134"/>
      <c r="AJ205" s="134"/>
      <c r="AK205" s="134"/>
      <c r="AL205" s="134"/>
      <c r="AM205" s="134"/>
      <c r="AN205" s="134"/>
      <c r="AO205" s="134"/>
      <c r="AP205" s="134"/>
      <c r="AQ205" s="134"/>
      <c r="AR205" s="134"/>
      <c r="AS205" s="134"/>
      <c r="AT205" s="134"/>
      <c r="AU205" s="134"/>
      <c r="AV205" s="134"/>
      <c r="AW205" s="134"/>
      <c r="AX205" s="134"/>
      <c r="AY205" s="134"/>
      <c r="AZ205" s="134"/>
      <c r="BA205" s="134"/>
      <c r="BB205" s="134"/>
      <c r="BC205" s="134"/>
      <c r="BD205" s="134"/>
      <c r="BE205" s="134"/>
      <c r="BF205" s="134"/>
      <c r="BG205" s="134"/>
      <c r="BH205" s="134"/>
      <c r="BI205" s="134"/>
      <c r="BJ205" s="134"/>
      <c r="BK205" s="134"/>
      <c r="BL205" s="134"/>
      <c r="BM205" s="134"/>
      <c r="BN205" s="134"/>
      <c r="BO205" s="134"/>
    </row>
    <row r="206" spans="1:67" x14ac:dyDescent="0.15">
      <c r="A206" s="134"/>
      <c r="B206" s="134"/>
      <c r="C206" s="134"/>
      <c r="D206" s="134"/>
      <c r="E206" s="134"/>
      <c r="F206" s="134"/>
      <c r="G206" s="134"/>
      <c r="H206" s="134"/>
      <c r="I206" s="134"/>
      <c r="J206" s="134"/>
      <c r="K206" s="134"/>
      <c r="L206" s="134"/>
      <c r="M206" s="134"/>
      <c r="N206" s="134"/>
      <c r="O206" s="134"/>
      <c r="P206" s="134"/>
      <c r="Q206" s="134"/>
      <c r="R206" s="134"/>
      <c r="S206" s="134"/>
      <c r="T206" s="134"/>
      <c r="U206" s="134"/>
      <c r="V206" s="134"/>
      <c r="W206" s="134"/>
      <c r="X206" s="134"/>
      <c r="Y206" s="134"/>
      <c r="Z206" s="134"/>
      <c r="AA206" s="134"/>
      <c r="AB206" s="134"/>
      <c r="AC206" s="134"/>
      <c r="AD206" s="134"/>
      <c r="AE206" s="134"/>
      <c r="AF206" s="134"/>
      <c r="AG206" s="134"/>
      <c r="AH206" s="134"/>
      <c r="AI206" s="134"/>
      <c r="AJ206" s="134"/>
      <c r="AK206" s="134"/>
      <c r="AL206" s="134"/>
      <c r="AM206" s="134"/>
      <c r="AN206" s="134"/>
      <c r="AO206" s="134"/>
      <c r="AP206" s="134"/>
      <c r="AQ206" s="134"/>
      <c r="AR206" s="134"/>
      <c r="AS206" s="134"/>
      <c r="AT206" s="134"/>
      <c r="AU206" s="134"/>
      <c r="AV206" s="134"/>
      <c r="AW206" s="134"/>
      <c r="AX206" s="134"/>
      <c r="AY206" s="134"/>
      <c r="AZ206" s="134"/>
      <c r="BA206" s="134"/>
      <c r="BB206" s="134"/>
      <c r="BC206" s="134"/>
      <c r="BD206" s="134"/>
      <c r="BE206" s="134"/>
      <c r="BF206" s="134"/>
      <c r="BG206" s="134"/>
      <c r="BH206" s="134"/>
      <c r="BI206" s="134"/>
      <c r="BJ206" s="134"/>
      <c r="BK206" s="134"/>
      <c r="BL206" s="134"/>
      <c r="BM206" s="134"/>
      <c r="BN206" s="134"/>
      <c r="BO206" s="134"/>
    </row>
    <row r="207" spans="1:67" x14ac:dyDescent="0.15">
      <c r="A207" s="134"/>
      <c r="B207" s="134"/>
      <c r="C207" s="134"/>
      <c r="D207" s="134"/>
      <c r="E207" s="134"/>
      <c r="F207" s="134"/>
      <c r="G207" s="134"/>
      <c r="H207" s="134"/>
      <c r="I207" s="134"/>
      <c r="J207" s="134"/>
      <c r="K207" s="134"/>
      <c r="L207" s="134"/>
      <c r="M207" s="134"/>
      <c r="N207" s="134"/>
      <c r="O207" s="134"/>
      <c r="P207" s="134"/>
      <c r="Q207" s="134"/>
      <c r="R207" s="134"/>
      <c r="S207" s="134"/>
      <c r="T207" s="134"/>
      <c r="U207" s="134"/>
      <c r="V207" s="134"/>
      <c r="W207" s="134"/>
      <c r="X207" s="134"/>
      <c r="Y207" s="134"/>
      <c r="Z207" s="134"/>
      <c r="AA207" s="134"/>
      <c r="AB207" s="134"/>
      <c r="AC207" s="134"/>
      <c r="AD207" s="134"/>
      <c r="AE207" s="134"/>
      <c r="AF207" s="134"/>
      <c r="AG207" s="134"/>
      <c r="AH207" s="134"/>
      <c r="AI207" s="134"/>
      <c r="AJ207" s="134"/>
      <c r="AK207" s="134"/>
      <c r="AL207" s="134"/>
      <c r="AM207" s="134"/>
      <c r="AN207" s="134"/>
      <c r="AO207" s="134"/>
      <c r="AP207" s="134"/>
      <c r="AQ207" s="134"/>
      <c r="AR207" s="134"/>
      <c r="AS207" s="134"/>
      <c r="AT207" s="134"/>
      <c r="AU207" s="134"/>
      <c r="AV207" s="134"/>
      <c r="AW207" s="134"/>
      <c r="AX207" s="134"/>
      <c r="AY207" s="134"/>
      <c r="AZ207" s="134"/>
      <c r="BA207" s="134"/>
      <c r="BB207" s="134"/>
      <c r="BC207" s="134"/>
      <c r="BD207" s="134"/>
      <c r="BE207" s="134"/>
      <c r="BF207" s="134"/>
      <c r="BG207" s="134"/>
      <c r="BH207" s="134"/>
      <c r="BI207" s="134"/>
      <c r="BJ207" s="134"/>
      <c r="BK207" s="134"/>
      <c r="BL207" s="134"/>
      <c r="BM207" s="134"/>
      <c r="BN207" s="134"/>
      <c r="BO207" s="134"/>
    </row>
    <row r="208" spans="1:67" x14ac:dyDescent="0.15">
      <c r="A208" s="134"/>
      <c r="B208" s="134"/>
      <c r="C208" s="134"/>
      <c r="D208" s="134"/>
      <c r="E208" s="134"/>
      <c r="F208" s="134"/>
      <c r="G208" s="134"/>
      <c r="H208" s="134"/>
      <c r="I208" s="134"/>
      <c r="J208" s="134"/>
      <c r="K208" s="134"/>
      <c r="L208" s="134"/>
      <c r="M208" s="134"/>
      <c r="N208" s="134"/>
      <c r="O208" s="134"/>
      <c r="P208" s="134"/>
      <c r="Q208" s="134"/>
      <c r="R208" s="134"/>
      <c r="S208" s="134"/>
      <c r="T208" s="134"/>
      <c r="U208" s="134"/>
      <c r="V208" s="134"/>
      <c r="W208" s="134"/>
      <c r="X208" s="134"/>
      <c r="Y208" s="134"/>
      <c r="Z208" s="134"/>
      <c r="AA208" s="134"/>
      <c r="AB208" s="134"/>
      <c r="AC208" s="134"/>
      <c r="AD208" s="134"/>
      <c r="AE208" s="134"/>
      <c r="AF208" s="134"/>
      <c r="AG208" s="134"/>
      <c r="AH208" s="134"/>
      <c r="AI208" s="134"/>
      <c r="AJ208" s="134"/>
      <c r="AK208" s="134"/>
      <c r="AL208" s="134"/>
      <c r="AM208" s="134"/>
      <c r="AN208" s="134"/>
      <c r="AO208" s="134"/>
      <c r="AP208" s="134"/>
      <c r="AQ208" s="134"/>
      <c r="AR208" s="134"/>
      <c r="AS208" s="134"/>
      <c r="AT208" s="134"/>
      <c r="AU208" s="134"/>
      <c r="AV208" s="134"/>
      <c r="AW208" s="134"/>
      <c r="AX208" s="134"/>
      <c r="AY208" s="134"/>
      <c r="AZ208" s="134"/>
      <c r="BA208" s="134"/>
      <c r="BB208" s="134"/>
      <c r="BC208" s="134"/>
      <c r="BD208" s="134"/>
      <c r="BE208" s="134"/>
      <c r="BF208" s="134"/>
      <c r="BG208" s="134"/>
      <c r="BH208" s="134"/>
      <c r="BI208" s="134"/>
      <c r="BJ208" s="134"/>
      <c r="BK208" s="134"/>
      <c r="BL208" s="134"/>
      <c r="BM208" s="134"/>
      <c r="BN208" s="134"/>
      <c r="BO208" s="134"/>
    </row>
    <row r="209" spans="1:67" x14ac:dyDescent="0.15">
      <c r="A209" s="134"/>
      <c r="B209" s="134"/>
      <c r="C209" s="134"/>
      <c r="D209" s="134"/>
      <c r="E209" s="134"/>
      <c r="F209" s="134"/>
      <c r="G209" s="134"/>
      <c r="H209" s="134"/>
      <c r="I209" s="134"/>
      <c r="J209" s="134"/>
      <c r="K209" s="134"/>
      <c r="L209" s="134"/>
      <c r="M209" s="134"/>
      <c r="N209" s="134"/>
      <c r="O209" s="134"/>
      <c r="P209" s="134"/>
      <c r="Q209" s="134"/>
      <c r="R209" s="134"/>
      <c r="S209" s="134"/>
      <c r="T209" s="134"/>
      <c r="U209" s="134"/>
      <c r="V209" s="134"/>
      <c r="W209" s="134"/>
      <c r="X209" s="134"/>
      <c r="Y209" s="134"/>
      <c r="Z209" s="134"/>
      <c r="AA209" s="134"/>
      <c r="AB209" s="134"/>
      <c r="AC209" s="134"/>
      <c r="AD209" s="134"/>
      <c r="AE209" s="134"/>
      <c r="AF209" s="134"/>
      <c r="AG209" s="134"/>
      <c r="AH209" s="134"/>
      <c r="AI209" s="134"/>
      <c r="AJ209" s="134"/>
      <c r="AK209" s="134"/>
      <c r="AL209" s="134"/>
      <c r="AM209" s="134"/>
      <c r="AN209" s="134"/>
      <c r="AO209" s="134"/>
      <c r="AP209" s="134"/>
      <c r="AQ209" s="134"/>
      <c r="AR209" s="134"/>
      <c r="AS209" s="134"/>
      <c r="AT209" s="134"/>
      <c r="AU209" s="134"/>
      <c r="AV209" s="134"/>
      <c r="AW209" s="134"/>
      <c r="AX209" s="134"/>
      <c r="AY209" s="134"/>
      <c r="AZ209" s="134"/>
      <c r="BA209" s="134"/>
      <c r="BB209" s="134"/>
      <c r="BC209" s="134"/>
      <c r="BD209" s="134"/>
      <c r="BE209" s="134"/>
      <c r="BF209" s="134"/>
      <c r="BG209" s="134"/>
      <c r="BH209" s="134"/>
      <c r="BI209" s="134"/>
      <c r="BJ209" s="134"/>
      <c r="BK209" s="134"/>
      <c r="BL209" s="134"/>
      <c r="BM209" s="134"/>
      <c r="BN209" s="134"/>
      <c r="BO209" s="134"/>
    </row>
    <row r="210" spans="1:67" x14ac:dyDescent="0.15">
      <c r="A210" s="134"/>
      <c r="B210" s="134"/>
      <c r="C210" s="134"/>
      <c r="D210" s="134"/>
      <c r="E210" s="134"/>
      <c r="F210" s="134"/>
      <c r="G210" s="134"/>
      <c r="H210" s="134"/>
      <c r="I210" s="134"/>
      <c r="J210" s="134"/>
      <c r="K210" s="134"/>
      <c r="L210" s="134"/>
      <c r="M210" s="134"/>
      <c r="N210" s="134"/>
      <c r="O210" s="134"/>
      <c r="P210" s="134"/>
      <c r="Q210" s="134"/>
      <c r="R210" s="134"/>
      <c r="S210" s="134"/>
      <c r="T210" s="134"/>
      <c r="U210" s="134"/>
      <c r="V210" s="134"/>
      <c r="W210" s="134"/>
      <c r="X210" s="134"/>
      <c r="Y210" s="134"/>
      <c r="Z210" s="134"/>
      <c r="AA210" s="134"/>
      <c r="AB210" s="134"/>
      <c r="AC210" s="134"/>
      <c r="AD210" s="134"/>
      <c r="AE210" s="134"/>
      <c r="AF210" s="134"/>
      <c r="AG210" s="134"/>
      <c r="AH210" s="134"/>
      <c r="AI210" s="134"/>
      <c r="AJ210" s="134"/>
      <c r="AK210" s="134"/>
      <c r="AL210" s="134"/>
      <c r="AM210" s="134"/>
      <c r="AN210" s="134"/>
      <c r="AO210" s="134"/>
      <c r="AP210" s="134"/>
      <c r="AQ210" s="134"/>
      <c r="AR210" s="134"/>
      <c r="AS210" s="134"/>
      <c r="AT210" s="134"/>
      <c r="AU210" s="134"/>
      <c r="AV210" s="134"/>
      <c r="AW210" s="134"/>
      <c r="AX210" s="134"/>
      <c r="AY210" s="134"/>
      <c r="AZ210" s="134"/>
      <c r="BA210" s="134"/>
      <c r="BB210" s="134"/>
      <c r="BC210" s="134"/>
      <c r="BD210" s="134"/>
      <c r="BE210" s="134"/>
      <c r="BF210" s="134"/>
      <c r="BG210" s="134"/>
      <c r="BH210" s="134"/>
      <c r="BI210" s="134"/>
      <c r="BJ210" s="134"/>
      <c r="BK210" s="134"/>
      <c r="BL210" s="134"/>
      <c r="BM210" s="134"/>
      <c r="BN210" s="134"/>
      <c r="BO210" s="134"/>
    </row>
    <row r="211" spans="1:67" x14ac:dyDescent="0.15">
      <c r="A211" s="134"/>
      <c r="B211" s="134"/>
      <c r="C211" s="134"/>
      <c r="D211" s="134"/>
      <c r="E211" s="134"/>
      <c r="F211" s="134"/>
      <c r="G211" s="134"/>
      <c r="H211" s="134"/>
      <c r="I211" s="134"/>
      <c r="J211" s="134"/>
      <c r="K211" s="134"/>
      <c r="L211" s="134"/>
      <c r="M211" s="134"/>
      <c r="N211" s="134"/>
      <c r="O211" s="134"/>
      <c r="P211" s="134"/>
      <c r="Q211" s="134"/>
      <c r="R211" s="134"/>
      <c r="S211" s="134"/>
      <c r="T211" s="134"/>
      <c r="U211" s="134"/>
      <c r="V211" s="134"/>
      <c r="W211" s="134"/>
      <c r="X211" s="134"/>
      <c r="Y211" s="134"/>
      <c r="Z211" s="134"/>
      <c r="AA211" s="134"/>
      <c r="AB211" s="134"/>
      <c r="AC211" s="134"/>
      <c r="AD211" s="134"/>
      <c r="AE211" s="134"/>
      <c r="AF211" s="134"/>
      <c r="AG211" s="134"/>
      <c r="AH211" s="134"/>
      <c r="AI211" s="134"/>
      <c r="AJ211" s="134"/>
      <c r="AK211" s="134"/>
      <c r="AL211" s="134"/>
      <c r="AM211" s="134"/>
      <c r="AN211" s="134"/>
      <c r="AO211" s="134"/>
      <c r="AP211" s="134"/>
      <c r="AQ211" s="134"/>
      <c r="AR211" s="134"/>
      <c r="AS211" s="134"/>
      <c r="AT211" s="134"/>
      <c r="AU211" s="134"/>
      <c r="AV211" s="134"/>
      <c r="AW211" s="134"/>
      <c r="AX211" s="134"/>
      <c r="AY211" s="134"/>
      <c r="AZ211" s="134"/>
      <c r="BA211" s="134"/>
      <c r="BB211" s="134"/>
      <c r="BC211" s="134"/>
      <c r="BD211" s="134"/>
      <c r="BE211" s="134"/>
      <c r="BF211" s="134"/>
      <c r="BG211" s="134"/>
      <c r="BH211" s="134"/>
      <c r="BI211" s="134"/>
      <c r="BJ211" s="134"/>
      <c r="BK211" s="134"/>
      <c r="BL211" s="134"/>
      <c r="BM211" s="134"/>
      <c r="BN211" s="134"/>
      <c r="BO211" s="134"/>
    </row>
    <row r="212" spans="1:67" x14ac:dyDescent="0.15">
      <c r="A212" s="134"/>
      <c r="B212" s="134"/>
      <c r="C212" s="134"/>
      <c r="D212" s="134"/>
      <c r="E212" s="134"/>
      <c r="F212" s="134"/>
      <c r="G212" s="134"/>
      <c r="H212" s="134"/>
      <c r="I212" s="134"/>
      <c r="J212" s="134"/>
      <c r="K212" s="134"/>
      <c r="L212" s="134"/>
      <c r="M212" s="134"/>
      <c r="N212" s="134"/>
      <c r="O212" s="134"/>
      <c r="P212" s="134"/>
      <c r="Q212" s="134"/>
      <c r="R212" s="134"/>
      <c r="S212" s="134"/>
      <c r="T212" s="134"/>
      <c r="U212" s="134"/>
      <c r="V212" s="134"/>
      <c r="W212" s="134"/>
      <c r="X212" s="134"/>
      <c r="Y212" s="134"/>
      <c r="Z212" s="134"/>
      <c r="AA212" s="134"/>
      <c r="AB212" s="134"/>
      <c r="AC212" s="134"/>
      <c r="AD212" s="134"/>
      <c r="AE212" s="134"/>
      <c r="AF212" s="134"/>
      <c r="AG212" s="134"/>
      <c r="AH212" s="134"/>
      <c r="AI212" s="134"/>
      <c r="AJ212" s="134"/>
      <c r="AK212" s="134"/>
      <c r="AL212" s="134"/>
      <c r="AM212" s="134"/>
      <c r="AN212" s="134"/>
      <c r="AO212" s="134"/>
      <c r="AP212" s="134"/>
      <c r="AQ212" s="134"/>
      <c r="AR212" s="134"/>
      <c r="AS212" s="134"/>
      <c r="AT212" s="134"/>
      <c r="AU212" s="134"/>
      <c r="AV212" s="134"/>
      <c r="AW212" s="134"/>
      <c r="AX212" s="134"/>
      <c r="AY212" s="134"/>
      <c r="AZ212" s="134"/>
      <c r="BA212" s="134"/>
      <c r="BB212" s="134"/>
      <c r="BC212" s="134"/>
      <c r="BD212" s="134"/>
      <c r="BE212" s="134"/>
      <c r="BF212" s="134"/>
      <c r="BG212" s="134"/>
      <c r="BH212" s="134"/>
      <c r="BI212" s="134"/>
      <c r="BJ212" s="134"/>
      <c r="BK212" s="134"/>
      <c r="BL212" s="134"/>
      <c r="BM212" s="134"/>
      <c r="BN212" s="134"/>
      <c r="BO212" s="134"/>
    </row>
    <row r="213" spans="1:67" x14ac:dyDescent="0.15">
      <c r="A213" s="134"/>
      <c r="B213" s="134"/>
      <c r="C213" s="134"/>
      <c r="D213" s="134"/>
      <c r="E213" s="134"/>
      <c r="F213" s="134"/>
      <c r="G213" s="134"/>
      <c r="H213" s="134"/>
      <c r="I213" s="134"/>
      <c r="J213" s="134"/>
      <c r="K213" s="134"/>
      <c r="L213" s="134"/>
      <c r="M213" s="134"/>
      <c r="N213" s="134"/>
      <c r="O213" s="134"/>
      <c r="P213" s="134"/>
      <c r="Q213" s="134"/>
      <c r="R213" s="134"/>
      <c r="S213" s="134"/>
      <c r="T213" s="134"/>
      <c r="U213" s="134"/>
      <c r="V213" s="134"/>
      <c r="W213" s="134"/>
      <c r="X213" s="134"/>
      <c r="Y213" s="134"/>
      <c r="Z213" s="134"/>
      <c r="AA213" s="134"/>
      <c r="AB213" s="134"/>
      <c r="AC213" s="134"/>
      <c r="AD213" s="134"/>
      <c r="AE213" s="134"/>
      <c r="AF213" s="134"/>
      <c r="AG213" s="134"/>
      <c r="AH213" s="134"/>
      <c r="AI213" s="134"/>
      <c r="AJ213" s="134"/>
      <c r="AK213" s="134"/>
      <c r="AL213" s="134"/>
      <c r="AM213" s="134"/>
      <c r="AN213" s="134"/>
      <c r="AO213" s="134"/>
      <c r="AP213" s="134"/>
      <c r="AQ213" s="134"/>
      <c r="AR213" s="134"/>
      <c r="AS213" s="134"/>
      <c r="AT213" s="134"/>
      <c r="AU213" s="134"/>
      <c r="AV213" s="134"/>
      <c r="AW213" s="134"/>
      <c r="AX213" s="134"/>
      <c r="AY213" s="134"/>
      <c r="AZ213" s="134"/>
      <c r="BA213" s="134"/>
      <c r="BB213" s="134"/>
      <c r="BC213" s="134"/>
      <c r="BD213" s="134"/>
      <c r="BE213" s="134"/>
      <c r="BF213" s="134"/>
      <c r="BG213" s="134"/>
      <c r="BH213" s="134"/>
      <c r="BI213" s="134"/>
      <c r="BJ213" s="134"/>
      <c r="BK213" s="134"/>
      <c r="BL213" s="134"/>
      <c r="BM213" s="134"/>
      <c r="BN213" s="134"/>
      <c r="BO213" s="134"/>
    </row>
    <row r="214" spans="1:67" x14ac:dyDescent="0.15">
      <c r="A214" s="134"/>
      <c r="B214" s="134"/>
      <c r="C214" s="134"/>
      <c r="D214" s="134"/>
      <c r="E214" s="134"/>
      <c r="F214" s="134"/>
      <c r="G214" s="134"/>
      <c r="H214" s="134"/>
      <c r="I214" s="134"/>
      <c r="J214" s="134"/>
      <c r="K214" s="134"/>
      <c r="L214" s="134"/>
      <c r="M214" s="134"/>
      <c r="N214" s="134"/>
      <c r="O214" s="134"/>
      <c r="P214" s="134"/>
      <c r="Q214" s="134"/>
      <c r="R214" s="134"/>
      <c r="S214" s="134"/>
      <c r="T214" s="134"/>
      <c r="U214" s="134"/>
      <c r="V214" s="134"/>
      <c r="W214" s="134"/>
      <c r="X214" s="134"/>
      <c r="Y214" s="134"/>
      <c r="Z214" s="134"/>
      <c r="AA214" s="134"/>
      <c r="AB214" s="134"/>
      <c r="AC214" s="134"/>
      <c r="AD214" s="134"/>
      <c r="AE214" s="134"/>
      <c r="AF214" s="134"/>
      <c r="AG214" s="134"/>
      <c r="AH214" s="134"/>
      <c r="AI214" s="134"/>
      <c r="AJ214" s="134"/>
      <c r="AK214" s="134"/>
      <c r="AL214" s="134"/>
      <c r="AM214" s="134"/>
      <c r="AN214" s="134"/>
      <c r="AO214" s="134"/>
      <c r="AP214" s="134"/>
      <c r="AQ214" s="134"/>
      <c r="AR214" s="134"/>
      <c r="AS214" s="134"/>
      <c r="AT214" s="134"/>
      <c r="AU214" s="134"/>
      <c r="AV214" s="134"/>
      <c r="AW214" s="134"/>
      <c r="AX214" s="134"/>
      <c r="AY214" s="134"/>
      <c r="AZ214" s="134"/>
      <c r="BA214" s="134"/>
      <c r="BB214" s="134"/>
      <c r="BC214" s="134"/>
      <c r="BD214" s="134"/>
      <c r="BE214" s="134"/>
      <c r="BF214" s="134"/>
      <c r="BG214" s="134"/>
      <c r="BH214" s="134"/>
      <c r="BI214" s="134"/>
      <c r="BJ214" s="134"/>
      <c r="BK214" s="134"/>
      <c r="BL214" s="134"/>
      <c r="BM214" s="134"/>
      <c r="BN214" s="134"/>
      <c r="BO214" s="134"/>
    </row>
    <row r="215" spans="1:67" x14ac:dyDescent="0.15">
      <c r="A215" s="134"/>
      <c r="B215" s="134"/>
      <c r="C215" s="134"/>
      <c r="D215" s="134"/>
      <c r="E215" s="134"/>
      <c r="F215" s="134"/>
      <c r="G215" s="134"/>
      <c r="H215" s="134"/>
      <c r="I215" s="134"/>
      <c r="J215" s="134"/>
      <c r="K215" s="134"/>
      <c r="L215" s="134"/>
      <c r="M215" s="134"/>
      <c r="N215" s="134"/>
      <c r="O215" s="134"/>
      <c r="P215" s="134"/>
      <c r="Q215" s="134"/>
      <c r="R215" s="134"/>
      <c r="S215" s="134"/>
      <c r="T215" s="134"/>
      <c r="U215" s="134"/>
      <c r="V215" s="134"/>
      <c r="W215" s="134"/>
      <c r="X215" s="134"/>
      <c r="Y215" s="134"/>
      <c r="Z215" s="134"/>
      <c r="AA215" s="134"/>
      <c r="AB215" s="134"/>
      <c r="AC215" s="134"/>
      <c r="AD215" s="134"/>
      <c r="AE215" s="134"/>
      <c r="AF215" s="134"/>
      <c r="AG215" s="134"/>
      <c r="AH215" s="134"/>
      <c r="AI215" s="134"/>
      <c r="AJ215" s="134"/>
      <c r="AK215" s="134"/>
      <c r="AL215" s="134"/>
      <c r="AM215" s="134"/>
      <c r="AN215" s="134"/>
      <c r="AO215" s="134"/>
      <c r="AP215" s="134"/>
      <c r="AQ215" s="134"/>
      <c r="AR215" s="134"/>
      <c r="AS215" s="134"/>
      <c r="AT215" s="134"/>
      <c r="AU215" s="134"/>
      <c r="AV215" s="134"/>
      <c r="AW215" s="134"/>
      <c r="AX215" s="134"/>
      <c r="AY215" s="134"/>
      <c r="AZ215" s="134"/>
      <c r="BA215" s="134"/>
      <c r="BB215" s="134"/>
      <c r="BC215" s="134"/>
      <c r="BD215" s="134"/>
      <c r="BE215" s="134"/>
      <c r="BF215" s="134"/>
      <c r="BG215" s="134"/>
      <c r="BH215" s="134"/>
      <c r="BI215" s="134"/>
      <c r="BJ215" s="134"/>
      <c r="BK215" s="134"/>
      <c r="BL215" s="134"/>
      <c r="BM215" s="134"/>
      <c r="BN215" s="134"/>
      <c r="BO215" s="134"/>
    </row>
    <row r="216" spans="1:67" x14ac:dyDescent="0.15">
      <c r="A216" s="134"/>
      <c r="B216" s="134"/>
      <c r="C216" s="134"/>
      <c r="D216" s="134"/>
      <c r="E216" s="134"/>
      <c r="F216" s="134"/>
      <c r="G216" s="134"/>
      <c r="H216" s="134"/>
      <c r="I216" s="134"/>
      <c r="J216" s="134"/>
      <c r="K216" s="134"/>
      <c r="L216" s="134"/>
      <c r="M216" s="134"/>
      <c r="N216" s="134"/>
      <c r="O216" s="134"/>
      <c r="P216" s="134"/>
      <c r="Q216" s="134"/>
      <c r="R216" s="134"/>
      <c r="S216" s="134"/>
      <c r="T216" s="134"/>
      <c r="U216" s="134"/>
      <c r="V216" s="134"/>
      <c r="W216" s="134"/>
      <c r="X216" s="134"/>
      <c r="Y216" s="134"/>
      <c r="Z216" s="134"/>
      <c r="AA216" s="134"/>
      <c r="AB216" s="134"/>
      <c r="AC216" s="134"/>
      <c r="AD216" s="134"/>
      <c r="AE216" s="134"/>
      <c r="AF216" s="134"/>
      <c r="AG216" s="134"/>
      <c r="AH216" s="134"/>
      <c r="AI216" s="134"/>
      <c r="AJ216" s="134"/>
      <c r="AK216" s="134"/>
      <c r="AL216" s="134"/>
      <c r="AM216" s="134"/>
      <c r="AN216" s="134"/>
      <c r="AO216" s="134"/>
      <c r="AP216" s="134"/>
      <c r="AQ216" s="134"/>
      <c r="AR216" s="134"/>
      <c r="AS216" s="134"/>
      <c r="AT216" s="134"/>
      <c r="AU216" s="134"/>
      <c r="AV216" s="134"/>
      <c r="AW216" s="134"/>
      <c r="AX216" s="134"/>
      <c r="AY216" s="134"/>
      <c r="AZ216" s="134"/>
      <c r="BA216" s="134"/>
      <c r="BB216" s="134"/>
      <c r="BC216" s="134"/>
      <c r="BD216" s="134"/>
      <c r="BE216" s="134"/>
      <c r="BF216" s="134"/>
      <c r="BG216" s="134"/>
      <c r="BH216" s="134"/>
      <c r="BI216" s="134"/>
      <c r="BJ216" s="134"/>
      <c r="BK216" s="134"/>
      <c r="BL216" s="134"/>
      <c r="BM216" s="134"/>
      <c r="BN216" s="134"/>
      <c r="BO216" s="134"/>
    </row>
    <row r="217" spans="1:67" x14ac:dyDescent="0.15">
      <c r="A217" s="134"/>
      <c r="B217" s="134"/>
      <c r="C217" s="134"/>
      <c r="D217" s="134"/>
      <c r="E217" s="134"/>
      <c r="F217" s="134"/>
      <c r="G217" s="134"/>
      <c r="H217" s="134"/>
      <c r="I217" s="134"/>
      <c r="J217" s="134"/>
      <c r="K217" s="134"/>
      <c r="L217" s="134"/>
      <c r="M217" s="134"/>
      <c r="N217" s="134"/>
      <c r="O217" s="134"/>
      <c r="P217" s="134"/>
      <c r="Q217" s="134"/>
      <c r="R217" s="134"/>
      <c r="S217" s="134"/>
      <c r="T217" s="134"/>
      <c r="U217" s="134"/>
      <c r="V217" s="134"/>
      <c r="W217" s="134"/>
      <c r="X217" s="134"/>
      <c r="Y217" s="134"/>
      <c r="Z217" s="134"/>
      <c r="AA217" s="134"/>
      <c r="AB217" s="134"/>
      <c r="AC217" s="134"/>
      <c r="AD217" s="134"/>
      <c r="AE217" s="134"/>
      <c r="AF217" s="134"/>
      <c r="AG217" s="134"/>
      <c r="AH217" s="134"/>
      <c r="AI217" s="134"/>
      <c r="AJ217" s="134"/>
      <c r="AK217" s="134"/>
      <c r="AL217" s="134"/>
      <c r="AM217" s="134"/>
      <c r="AN217" s="134"/>
      <c r="AO217" s="134"/>
      <c r="AP217" s="134"/>
      <c r="AQ217" s="134"/>
      <c r="AR217" s="134"/>
      <c r="AS217" s="134"/>
      <c r="AT217" s="134"/>
      <c r="AU217" s="134"/>
      <c r="AV217" s="134"/>
      <c r="AW217" s="134"/>
      <c r="AX217" s="134"/>
      <c r="AY217" s="134"/>
      <c r="AZ217" s="134"/>
      <c r="BA217" s="134"/>
      <c r="BB217" s="134"/>
      <c r="BC217" s="134"/>
      <c r="BD217" s="134"/>
      <c r="BE217" s="134"/>
      <c r="BF217" s="134"/>
      <c r="BG217" s="134"/>
      <c r="BH217" s="134"/>
      <c r="BI217" s="134"/>
      <c r="BJ217" s="134"/>
      <c r="BK217" s="134"/>
      <c r="BL217" s="134"/>
      <c r="BM217" s="134"/>
      <c r="BN217" s="134"/>
      <c r="BO217" s="134"/>
    </row>
    <row r="218" spans="1:67" x14ac:dyDescent="0.15">
      <c r="A218" s="134"/>
      <c r="B218" s="134"/>
      <c r="C218" s="134"/>
      <c r="D218" s="134"/>
      <c r="E218" s="134"/>
      <c r="F218" s="134"/>
      <c r="G218" s="134"/>
      <c r="H218" s="134"/>
      <c r="I218" s="134"/>
      <c r="J218" s="134"/>
      <c r="K218" s="134"/>
      <c r="L218" s="134"/>
      <c r="M218" s="134"/>
      <c r="N218" s="134"/>
      <c r="O218" s="134"/>
      <c r="P218" s="134"/>
      <c r="Q218" s="134"/>
      <c r="R218" s="134"/>
      <c r="S218" s="134"/>
      <c r="T218" s="134"/>
      <c r="U218" s="134"/>
      <c r="V218" s="134"/>
      <c r="W218" s="134"/>
      <c r="X218" s="134"/>
      <c r="Y218" s="134"/>
      <c r="Z218" s="134"/>
      <c r="AA218" s="134"/>
      <c r="AB218" s="134"/>
      <c r="AC218" s="134"/>
      <c r="AD218" s="134"/>
      <c r="AE218" s="134"/>
      <c r="AF218" s="134"/>
      <c r="AG218" s="134"/>
      <c r="AH218" s="134"/>
      <c r="AI218" s="134"/>
      <c r="AJ218" s="134"/>
      <c r="AK218" s="134"/>
      <c r="AL218" s="134"/>
      <c r="AM218" s="134"/>
      <c r="AN218" s="134"/>
      <c r="AO218" s="134"/>
      <c r="AP218" s="134"/>
      <c r="AQ218" s="134"/>
      <c r="AR218" s="134"/>
      <c r="AS218" s="134"/>
      <c r="AT218" s="134"/>
      <c r="AU218" s="134"/>
      <c r="AV218" s="134"/>
      <c r="AW218" s="134"/>
      <c r="AX218" s="134"/>
      <c r="AY218" s="134"/>
      <c r="AZ218" s="134"/>
      <c r="BA218" s="134"/>
      <c r="BB218" s="134"/>
      <c r="BC218" s="134"/>
      <c r="BD218" s="134"/>
      <c r="BE218" s="134"/>
      <c r="BF218" s="134"/>
      <c r="BG218" s="134"/>
      <c r="BH218" s="134"/>
      <c r="BI218" s="134"/>
      <c r="BJ218" s="134"/>
      <c r="BK218" s="134"/>
      <c r="BL218" s="134"/>
      <c r="BM218" s="134"/>
      <c r="BN218" s="134"/>
      <c r="BO218" s="134"/>
    </row>
    <row r="219" spans="1:67" x14ac:dyDescent="0.15">
      <c r="A219" s="134"/>
      <c r="B219" s="134"/>
      <c r="C219" s="134"/>
      <c r="D219" s="134"/>
      <c r="E219" s="134"/>
      <c r="F219" s="134"/>
      <c r="G219" s="134"/>
      <c r="H219" s="134"/>
      <c r="I219" s="134"/>
      <c r="J219" s="134"/>
      <c r="K219" s="134"/>
      <c r="L219" s="134"/>
      <c r="M219" s="134"/>
      <c r="N219" s="134"/>
      <c r="O219" s="134"/>
      <c r="P219" s="134"/>
      <c r="Q219" s="134"/>
      <c r="R219" s="134"/>
      <c r="S219" s="134"/>
      <c r="T219" s="134"/>
      <c r="U219" s="134"/>
      <c r="V219" s="134"/>
      <c r="W219" s="134"/>
      <c r="X219" s="134"/>
      <c r="Y219" s="134"/>
      <c r="Z219" s="134"/>
      <c r="AA219" s="134"/>
      <c r="AB219" s="134"/>
      <c r="AC219" s="134"/>
      <c r="AD219" s="134"/>
      <c r="AE219" s="134"/>
      <c r="AF219" s="134"/>
      <c r="AG219" s="134"/>
      <c r="AH219" s="134"/>
      <c r="AI219" s="134"/>
      <c r="AJ219" s="134"/>
      <c r="AK219" s="134"/>
      <c r="AL219" s="134"/>
      <c r="AM219" s="134"/>
      <c r="AN219" s="134"/>
      <c r="AO219" s="134"/>
      <c r="AP219" s="134"/>
      <c r="AQ219" s="134"/>
      <c r="AR219" s="134"/>
      <c r="AS219" s="134"/>
      <c r="AT219" s="134"/>
      <c r="AU219" s="134"/>
      <c r="AV219" s="134"/>
      <c r="AW219" s="134"/>
      <c r="AX219" s="134"/>
      <c r="AY219" s="134"/>
      <c r="AZ219" s="134"/>
      <c r="BA219" s="134"/>
      <c r="BB219" s="134"/>
      <c r="BC219" s="134"/>
      <c r="BD219" s="134"/>
      <c r="BE219" s="134"/>
      <c r="BF219" s="134"/>
      <c r="BG219" s="134"/>
      <c r="BH219" s="134"/>
      <c r="BI219" s="134"/>
      <c r="BJ219" s="134"/>
      <c r="BK219" s="134"/>
      <c r="BL219" s="134"/>
      <c r="BM219" s="134"/>
      <c r="BN219" s="134"/>
      <c r="BO219" s="134"/>
    </row>
    <row r="220" spans="1:67" x14ac:dyDescent="0.15">
      <c r="A220" s="134"/>
      <c r="B220" s="134"/>
      <c r="C220" s="134"/>
      <c r="D220" s="134"/>
      <c r="E220" s="134"/>
      <c r="F220" s="134"/>
      <c r="G220" s="134"/>
      <c r="H220" s="134"/>
      <c r="I220" s="134"/>
      <c r="J220" s="134"/>
      <c r="K220" s="134"/>
      <c r="L220" s="134"/>
      <c r="M220" s="134"/>
      <c r="N220" s="134"/>
      <c r="O220" s="134"/>
      <c r="P220" s="134"/>
      <c r="Q220" s="134"/>
      <c r="R220" s="134"/>
      <c r="S220" s="134"/>
      <c r="T220" s="134"/>
      <c r="U220" s="134"/>
      <c r="V220" s="134"/>
      <c r="W220" s="134"/>
      <c r="X220" s="134"/>
      <c r="Y220" s="134"/>
      <c r="Z220" s="134"/>
      <c r="AA220" s="134"/>
      <c r="AB220" s="134"/>
      <c r="AC220" s="134"/>
      <c r="AD220" s="134"/>
      <c r="AE220" s="134"/>
      <c r="AF220" s="134"/>
      <c r="AG220" s="134"/>
      <c r="AH220" s="134"/>
      <c r="AI220" s="134"/>
      <c r="AJ220" s="134"/>
      <c r="AK220" s="134"/>
      <c r="AL220" s="134"/>
      <c r="AM220" s="134"/>
      <c r="AN220" s="134"/>
      <c r="AO220" s="134"/>
      <c r="AP220" s="134"/>
      <c r="AQ220" s="134"/>
      <c r="AR220" s="134"/>
      <c r="AS220" s="134"/>
      <c r="AT220" s="134"/>
      <c r="AU220" s="134"/>
      <c r="AV220" s="134"/>
      <c r="AW220" s="134"/>
      <c r="AX220" s="134"/>
      <c r="AY220" s="134"/>
      <c r="AZ220" s="134"/>
      <c r="BA220" s="134"/>
      <c r="BB220" s="134"/>
      <c r="BC220" s="134"/>
      <c r="BD220" s="134"/>
      <c r="BE220" s="134"/>
      <c r="BF220" s="134"/>
      <c r="BG220" s="134"/>
      <c r="BH220" s="134"/>
      <c r="BI220" s="134"/>
      <c r="BJ220" s="134"/>
      <c r="BK220" s="134"/>
      <c r="BL220" s="134"/>
      <c r="BM220" s="134"/>
      <c r="BN220" s="134"/>
      <c r="BO220" s="134"/>
    </row>
    <row r="221" spans="1:67" x14ac:dyDescent="0.15">
      <c r="A221" s="134"/>
      <c r="B221" s="134"/>
      <c r="C221" s="134"/>
      <c r="D221" s="134"/>
      <c r="E221" s="134"/>
      <c r="F221" s="134"/>
      <c r="G221" s="134"/>
      <c r="H221" s="134"/>
      <c r="I221" s="134"/>
      <c r="J221" s="134"/>
      <c r="K221" s="134"/>
      <c r="L221" s="134"/>
      <c r="M221" s="134"/>
      <c r="N221" s="134"/>
      <c r="O221" s="134"/>
      <c r="P221" s="134"/>
      <c r="Q221" s="134"/>
      <c r="R221" s="134"/>
      <c r="S221" s="134"/>
      <c r="T221" s="134"/>
      <c r="U221" s="134"/>
      <c r="V221" s="134"/>
      <c r="W221" s="134"/>
      <c r="X221" s="134"/>
      <c r="Y221" s="134"/>
      <c r="Z221" s="134"/>
      <c r="AA221" s="134"/>
      <c r="AB221" s="134"/>
      <c r="AC221" s="134"/>
      <c r="AD221" s="134"/>
      <c r="AE221" s="134"/>
      <c r="AF221" s="134"/>
      <c r="AG221" s="134"/>
      <c r="AH221" s="134"/>
      <c r="AI221" s="134"/>
      <c r="AJ221" s="134"/>
      <c r="AK221" s="134"/>
      <c r="AL221" s="134"/>
      <c r="AM221" s="134"/>
      <c r="AN221" s="134"/>
      <c r="AO221" s="134"/>
      <c r="AP221" s="134"/>
      <c r="AQ221" s="134"/>
      <c r="AR221" s="134"/>
      <c r="AS221" s="134"/>
      <c r="AT221" s="134"/>
      <c r="AU221" s="134"/>
      <c r="AV221" s="134"/>
      <c r="AW221" s="134"/>
      <c r="AX221" s="134"/>
      <c r="AY221" s="134"/>
      <c r="AZ221" s="134"/>
      <c r="BA221" s="134"/>
      <c r="BB221" s="134"/>
      <c r="BC221" s="134"/>
      <c r="BD221" s="134"/>
      <c r="BE221" s="134"/>
      <c r="BF221" s="134"/>
      <c r="BG221" s="134"/>
      <c r="BH221" s="134"/>
      <c r="BI221" s="134"/>
      <c r="BJ221" s="134"/>
      <c r="BK221" s="134"/>
      <c r="BL221" s="134"/>
      <c r="BM221" s="134"/>
      <c r="BN221" s="134"/>
      <c r="BO221" s="134"/>
    </row>
    <row r="222" spans="1:67" x14ac:dyDescent="0.15">
      <c r="A222" s="134"/>
      <c r="B222" s="134"/>
      <c r="C222" s="134"/>
      <c r="D222" s="134"/>
      <c r="E222" s="134"/>
      <c r="F222" s="134"/>
      <c r="G222" s="134"/>
      <c r="H222" s="134"/>
      <c r="I222" s="134"/>
      <c r="J222" s="134"/>
      <c r="K222" s="134"/>
      <c r="L222" s="134"/>
      <c r="M222" s="134"/>
      <c r="N222" s="134"/>
      <c r="O222" s="134"/>
      <c r="P222" s="134"/>
      <c r="Q222" s="134"/>
      <c r="R222" s="134"/>
      <c r="S222" s="134"/>
      <c r="T222" s="134"/>
      <c r="U222" s="134"/>
      <c r="V222" s="134"/>
      <c r="W222" s="134"/>
      <c r="X222" s="134"/>
      <c r="Y222" s="134"/>
      <c r="Z222" s="134"/>
      <c r="AA222" s="134"/>
      <c r="AB222" s="134"/>
      <c r="AC222" s="134"/>
      <c r="AD222" s="134"/>
      <c r="AE222" s="134"/>
      <c r="AF222" s="134"/>
      <c r="AG222" s="134"/>
      <c r="AH222" s="134"/>
      <c r="AI222" s="134"/>
      <c r="AJ222" s="134"/>
      <c r="AK222" s="134"/>
      <c r="AL222" s="134"/>
      <c r="AM222" s="134"/>
      <c r="AN222" s="134"/>
      <c r="AO222" s="134"/>
      <c r="AP222" s="134"/>
      <c r="AQ222" s="134"/>
      <c r="AR222" s="134"/>
      <c r="AS222" s="134"/>
      <c r="AT222" s="134"/>
      <c r="AU222" s="134"/>
      <c r="AV222" s="134"/>
      <c r="AW222" s="134"/>
      <c r="AX222" s="134"/>
      <c r="AY222" s="134"/>
      <c r="AZ222" s="134"/>
      <c r="BA222" s="134"/>
      <c r="BB222" s="134"/>
      <c r="BC222" s="134"/>
      <c r="BD222" s="134"/>
      <c r="BE222" s="134"/>
      <c r="BF222" s="134"/>
      <c r="BG222" s="134"/>
      <c r="BH222" s="134"/>
      <c r="BI222" s="134"/>
      <c r="BJ222" s="134"/>
      <c r="BK222" s="134"/>
      <c r="BL222" s="134"/>
      <c r="BM222" s="134"/>
      <c r="BN222" s="134"/>
      <c r="BO222" s="134"/>
    </row>
    <row r="223" spans="1:67" x14ac:dyDescent="0.15">
      <c r="A223" s="134"/>
      <c r="B223" s="134"/>
      <c r="C223" s="134"/>
      <c r="D223" s="134"/>
      <c r="E223" s="134"/>
      <c r="F223" s="134"/>
      <c r="G223" s="134"/>
      <c r="H223" s="134"/>
      <c r="I223" s="134"/>
      <c r="J223" s="134"/>
      <c r="K223" s="134"/>
      <c r="L223" s="134"/>
      <c r="M223" s="134"/>
      <c r="N223" s="134"/>
      <c r="O223" s="134"/>
      <c r="P223" s="134"/>
      <c r="Q223" s="134"/>
      <c r="R223" s="134"/>
      <c r="S223" s="134"/>
      <c r="T223" s="134"/>
      <c r="U223" s="134"/>
      <c r="V223" s="134"/>
      <c r="W223" s="134"/>
      <c r="X223" s="134"/>
      <c r="Y223" s="134"/>
      <c r="Z223" s="134"/>
      <c r="AA223" s="134"/>
      <c r="AB223" s="134"/>
      <c r="AC223" s="134"/>
      <c r="AD223" s="134"/>
      <c r="AE223" s="134"/>
      <c r="AF223" s="134"/>
      <c r="AG223" s="134"/>
      <c r="AH223" s="134"/>
      <c r="AI223" s="134"/>
      <c r="AJ223" s="134"/>
      <c r="AK223" s="134"/>
      <c r="AL223" s="134"/>
      <c r="AM223" s="134"/>
      <c r="AN223" s="134"/>
      <c r="AO223" s="134"/>
      <c r="AP223" s="134"/>
      <c r="AQ223" s="134"/>
      <c r="AR223" s="134"/>
      <c r="AS223" s="134"/>
      <c r="AT223" s="134"/>
      <c r="AU223" s="134"/>
      <c r="AV223" s="134"/>
      <c r="AW223" s="134"/>
      <c r="AX223" s="134"/>
      <c r="AY223" s="134"/>
      <c r="AZ223" s="134"/>
      <c r="BA223" s="134"/>
      <c r="BB223" s="134"/>
      <c r="BC223" s="134"/>
      <c r="BD223" s="134"/>
      <c r="BE223" s="134"/>
      <c r="BF223" s="134"/>
      <c r="BG223" s="134"/>
      <c r="BH223" s="134"/>
      <c r="BI223" s="134"/>
      <c r="BJ223" s="134"/>
      <c r="BK223" s="134"/>
      <c r="BL223" s="134"/>
      <c r="BM223" s="134"/>
      <c r="BN223" s="134"/>
      <c r="BO223" s="134"/>
    </row>
    <row r="224" spans="1:67" x14ac:dyDescent="0.15">
      <c r="A224" s="134"/>
      <c r="B224" s="134"/>
      <c r="C224" s="134"/>
      <c r="D224" s="134"/>
      <c r="E224" s="134"/>
      <c r="F224" s="134"/>
      <c r="G224" s="134"/>
      <c r="H224" s="134"/>
      <c r="I224" s="134"/>
      <c r="J224" s="134"/>
      <c r="K224" s="134"/>
      <c r="L224" s="134"/>
      <c r="M224" s="134"/>
      <c r="N224" s="134"/>
      <c r="O224" s="134"/>
      <c r="P224" s="134"/>
      <c r="Q224" s="134"/>
      <c r="R224" s="134"/>
      <c r="S224" s="134"/>
      <c r="T224" s="134"/>
      <c r="U224" s="134"/>
      <c r="V224" s="134"/>
      <c r="W224" s="134"/>
      <c r="X224" s="134"/>
      <c r="Y224" s="134"/>
      <c r="Z224" s="134"/>
      <c r="AA224" s="134"/>
      <c r="AB224" s="134"/>
      <c r="AC224" s="134"/>
      <c r="AD224" s="134"/>
      <c r="AE224" s="134"/>
      <c r="AF224" s="134"/>
      <c r="AG224" s="134"/>
      <c r="AH224" s="134"/>
      <c r="AI224" s="134"/>
      <c r="AJ224" s="134"/>
      <c r="AK224" s="134"/>
      <c r="AL224" s="134"/>
      <c r="AM224" s="134"/>
      <c r="AN224" s="134"/>
      <c r="AO224" s="134"/>
      <c r="AP224" s="134"/>
      <c r="AQ224" s="134"/>
      <c r="AR224" s="134"/>
      <c r="AS224" s="134"/>
      <c r="AT224" s="134"/>
      <c r="AU224" s="134"/>
      <c r="AV224" s="134"/>
      <c r="AW224" s="134"/>
      <c r="AX224" s="134"/>
      <c r="AY224" s="134"/>
      <c r="AZ224" s="134"/>
      <c r="BA224" s="134"/>
      <c r="BB224" s="134"/>
      <c r="BC224" s="134"/>
      <c r="BD224" s="134"/>
      <c r="BE224" s="134"/>
      <c r="BF224" s="134"/>
      <c r="BG224" s="134"/>
      <c r="BH224" s="134"/>
      <c r="BI224" s="134"/>
      <c r="BJ224" s="134"/>
      <c r="BK224" s="134"/>
      <c r="BL224" s="134"/>
      <c r="BM224" s="134"/>
      <c r="BN224" s="134"/>
      <c r="BO224" s="134"/>
    </row>
    <row r="225" spans="1:67" x14ac:dyDescent="0.15">
      <c r="A225" s="134"/>
      <c r="B225" s="134"/>
      <c r="C225" s="134"/>
      <c r="D225" s="134"/>
      <c r="E225" s="134"/>
      <c r="F225" s="134"/>
      <c r="G225" s="134"/>
      <c r="H225" s="134"/>
      <c r="I225" s="134"/>
      <c r="J225" s="134"/>
      <c r="K225" s="134"/>
      <c r="L225" s="134"/>
      <c r="M225" s="134"/>
      <c r="N225" s="134"/>
      <c r="O225" s="134"/>
      <c r="P225" s="134"/>
      <c r="Q225" s="134"/>
      <c r="R225" s="134"/>
      <c r="S225" s="134"/>
      <c r="T225" s="134"/>
      <c r="U225" s="134"/>
      <c r="V225" s="134"/>
      <c r="W225" s="134"/>
      <c r="X225" s="134"/>
      <c r="Y225" s="134"/>
      <c r="Z225" s="134"/>
      <c r="AA225" s="134"/>
      <c r="AB225" s="134"/>
      <c r="AC225" s="134"/>
      <c r="AD225" s="134"/>
      <c r="AE225" s="134"/>
      <c r="AF225" s="134"/>
      <c r="AG225" s="134"/>
      <c r="AH225" s="134"/>
      <c r="AI225" s="134"/>
      <c r="AJ225" s="134"/>
      <c r="AK225" s="134"/>
      <c r="AL225" s="134"/>
      <c r="AM225" s="134"/>
      <c r="AN225" s="134"/>
      <c r="AO225" s="134"/>
      <c r="AP225" s="134"/>
      <c r="AQ225" s="134"/>
      <c r="AR225" s="134"/>
      <c r="AS225" s="134"/>
      <c r="AT225" s="134"/>
      <c r="AU225" s="134"/>
      <c r="AV225" s="134"/>
      <c r="AW225" s="134"/>
      <c r="AX225" s="134"/>
      <c r="AY225" s="134"/>
      <c r="AZ225" s="134"/>
      <c r="BA225" s="134"/>
      <c r="BB225" s="134"/>
      <c r="BC225" s="134"/>
      <c r="BD225" s="134"/>
      <c r="BE225" s="134"/>
      <c r="BF225" s="134"/>
      <c r="BG225" s="134"/>
      <c r="BH225" s="134"/>
      <c r="BI225" s="134"/>
      <c r="BJ225" s="134"/>
      <c r="BK225" s="134"/>
      <c r="BL225" s="134"/>
      <c r="BM225" s="134"/>
      <c r="BN225" s="134"/>
      <c r="BO225" s="134"/>
    </row>
    <row r="226" spans="1:67" x14ac:dyDescent="0.15">
      <c r="A226" s="134"/>
      <c r="B226" s="134"/>
      <c r="C226" s="134"/>
      <c r="D226" s="134"/>
      <c r="E226" s="134"/>
      <c r="F226" s="134"/>
      <c r="G226" s="134"/>
      <c r="H226" s="134"/>
      <c r="I226" s="134"/>
      <c r="J226" s="134"/>
      <c r="K226" s="134"/>
      <c r="L226" s="134"/>
      <c r="M226" s="134"/>
      <c r="N226" s="134"/>
      <c r="O226" s="134"/>
      <c r="P226" s="134"/>
      <c r="Q226" s="134"/>
      <c r="R226" s="134"/>
      <c r="S226" s="134"/>
      <c r="T226" s="134"/>
      <c r="U226" s="134"/>
      <c r="V226" s="134"/>
      <c r="W226" s="134"/>
      <c r="X226" s="134"/>
      <c r="Y226" s="134"/>
      <c r="Z226" s="134"/>
      <c r="AA226" s="134"/>
      <c r="AB226" s="134"/>
      <c r="AC226" s="134"/>
      <c r="AD226" s="134"/>
      <c r="AE226" s="134"/>
      <c r="AF226" s="134"/>
      <c r="AG226" s="134"/>
      <c r="AH226" s="134"/>
      <c r="AI226" s="134"/>
      <c r="AJ226" s="134"/>
      <c r="AK226" s="134"/>
      <c r="AL226" s="134"/>
      <c r="AM226" s="134"/>
      <c r="AN226" s="134"/>
      <c r="AO226" s="134"/>
      <c r="AP226" s="134"/>
      <c r="AQ226" s="134"/>
      <c r="AR226" s="134"/>
      <c r="AS226" s="134"/>
      <c r="AT226" s="134"/>
      <c r="AU226" s="134"/>
      <c r="AV226" s="134"/>
      <c r="AW226" s="134"/>
      <c r="AX226" s="134"/>
      <c r="AY226" s="134"/>
      <c r="AZ226" s="134"/>
      <c r="BA226" s="134"/>
      <c r="BB226" s="134"/>
      <c r="BC226" s="134"/>
      <c r="BD226" s="134"/>
      <c r="BE226" s="134"/>
      <c r="BF226" s="134"/>
      <c r="BG226" s="134"/>
      <c r="BH226" s="134"/>
      <c r="BI226" s="134"/>
      <c r="BJ226" s="134"/>
      <c r="BK226" s="134"/>
      <c r="BL226" s="134"/>
      <c r="BM226" s="134"/>
      <c r="BN226" s="134"/>
      <c r="BO226" s="134"/>
    </row>
    <row r="227" spans="1:67" x14ac:dyDescent="0.15">
      <c r="A227" s="134"/>
      <c r="B227" s="134"/>
      <c r="C227" s="134"/>
      <c r="D227" s="134"/>
      <c r="E227" s="134"/>
      <c r="F227" s="134"/>
      <c r="G227" s="134"/>
      <c r="H227" s="134"/>
      <c r="I227" s="134"/>
      <c r="J227" s="134"/>
      <c r="K227" s="134"/>
      <c r="L227" s="134"/>
      <c r="M227" s="134"/>
      <c r="N227" s="134"/>
      <c r="O227" s="134"/>
      <c r="P227" s="134"/>
      <c r="Q227" s="134"/>
      <c r="R227" s="134"/>
      <c r="S227" s="134"/>
      <c r="T227" s="134"/>
      <c r="U227" s="134"/>
      <c r="V227" s="134"/>
      <c r="W227" s="134"/>
      <c r="X227" s="134"/>
      <c r="Y227" s="134"/>
      <c r="Z227" s="134"/>
      <c r="AA227" s="134"/>
      <c r="AB227" s="134"/>
      <c r="AC227" s="134"/>
      <c r="AD227" s="134"/>
      <c r="AE227" s="134"/>
      <c r="AF227" s="134"/>
      <c r="AG227" s="134"/>
      <c r="AH227" s="134"/>
      <c r="AI227" s="134"/>
      <c r="AJ227" s="134"/>
      <c r="AK227" s="134"/>
      <c r="AL227" s="134"/>
      <c r="AM227" s="134"/>
      <c r="AN227" s="134"/>
      <c r="AO227" s="134"/>
      <c r="AP227" s="134"/>
      <c r="AQ227" s="134"/>
      <c r="AR227" s="134"/>
      <c r="AS227" s="134"/>
      <c r="AT227" s="134"/>
      <c r="AU227" s="134"/>
      <c r="AV227" s="134"/>
      <c r="AW227" s="134"/>
      <c r="AX227" s="134"/>
      <c r="AY227" s="134"/>
      <c r="AZ227" s="134"/>
      <c r="BA227" s="134"/>
      <c r="BB227" s="134"/>
      <c r="BC227" s="134"/>
      <c r="BD227" s="134"/>
      <c r="BE227" s="134"/>
      <c r="BF227" s="134"/>
      <c r="BG227" s="134"/>
      <c r="BH227" s="134"/>
      <c r="BI227" s="134"/>
      <c r="BJ227" s="134"/>
      <c r="BK227" s="134"/>
      <c r="BL227" s="134"/>
      <c r="BM227" s="134"/>
      <c r="BN227" s="134"/>
      <c r="BO227" s="134"/>
    </row>
    <row r="228" spans="1:67" x14ac:dyDescent="0.15">
      <c r="A228" s="134"/>
      <c r="B228" s="134"/>
      <c r="C228" s="134"/>
      <c r="D228" s="134"/>
      <c r="E228" s="134"/>
      <c r="F228" s="134"/>
      <c r="G228" s="134"/>
      <c r="H228" s="134"/>
      <c r="I228" s="134"/>
      <c r="J228" s="134"/>
      <c r="K228" s="134"/>
      <c r="L228" s="134"/>
      <c r="M228" s="134"/>
      <c r="N228" s="134"/>
      <c r="O228" s="134"/>
      <c r="P228" s="134"/>
      <c r="Q228" s="134"/>
      <c r="R228" s="134"/>
      <c r="S228" s="134"/>
      <c r="T228" s="134"/>
      <c r="U228" s="134"/>
      <c r="V228" s="134"/>
      <c r="W228" s="134"/>
      <c r="X228" s="134"/>
      <c r="Y228" s="134"/>
      <c r="Z228" s="134"/>
      <c r="AA228" s="134"/>
      <c r="AB228" s="134"/>
      <c r="AC228" s="134"/>
      <c r="AD228" s="134"/>
      <c r="AE228" s="134"/>
      <c r="AF228" s="134"/>
      <c r="AG228" s="134"/>
      <c r="AH228" s="134"/>
      <c r="AI228" s="134"/>
      <c r="AJ228" s="134"/>
      <c r="AK228" s="134"/>
      <c r="AL228" s="134"/>
      <c r="AM228" s="134"/>
      <c r="AN228" s="134"/>
      <c r="AO228" s="134"/>
      <c r="AP228" s="134"/>
      <c r="AQ228" s="134"/>
      <c r="AR228" s="134"/>
      <c r="AS228" s="134"/>
      <c r="AT228" s="134"/>
      <c r="AU228" s="134"/>
      <c r="AV228" s="134"/>
      <c r="AW228" s="134"/>
      <c r="AX228" s="134"/>
      <c r="AY228" s="134"/>
      <c r="AZ228" s="134"/>
      <c r="BA228" s="134"/>
      <c r="BB228" s="134"/>
      <c r="BC228" s="134"/>
      <c r="BD228" s="134"/>
      <c r="BE228" s="134"/>
      <c r="BF228" s="134"/>
      <c r="BG228" s="134"/>
      <c r="BH228" s="134"/>
      <c r="BI228" s="134"/>
      <c r="BJ228" s="134"/>
      <c r="BK228" s="134"/>
      <c r="BL228" s="134"/>
      <c r="BM228" s="134"/>
      <c r="BN228" s="134"/>
      <c r="BO228" s="134"/>
    </row>
    <row r="229" spans="1:67" x14ac:dyDescent="0.15">
      <c r="A229" s="134"/>
      <c r="B229" s="134"/>
      <c r="C229" s="134"/>
      <c r="D229" s="134"/>
      <c r="E229" s="134"/>
      <c r="F229" s="134"/>
      <c r="G229" s="134"/>
      <c r="H229" s="134"/>
      <c r="I229" s="134"/>
      <c r="J229" s="134"/>
      <c r="K229" s="134"/>
      <c r="L229" s="134"/>
      <c r="M229" s="134"/>
      <c r="N229" s="134"/>
      <c r="O229" s="134"/>
      <c r="P229" s="134"/>
      <c r="Q229" s="134"/>
      <c r="R229" s="134"/>
      <c r="S229" s="134"/>
      <c r="T229" s="134"/>
      <c r="U229" s="134"/>
      <c r="V229" s="134"/>
      <c r="W229" s="134"/>
      <c r="X229" s="134"/>
      <c r="Y229" s="134"/>
      <c r="Z229" s="134"/>
      <c r="AA229" s="134"/>
      <c r="AB229" s="134"/>
      <c r="AC229" s="134"/>
      <c r="AD229" s="134"/>
      <c r="AE229" s="134"/>
      <c r="AF229" s="134"/>
      <c r="AG229" s="134"/>
      <c r="AH229" s="134"/>
      <c r="AI229" s="134"/>
      <c r="AJ229" s="134"/>
      <c r="AK229" s="134"/>
      <c r="AL229" s="134"/>
      <c r="AM229" s="134"/>
      <c r="AN229" s="134"/>
      <c r="AO229" s="134"/>
      <c r="AP229" s="134"/>
      <c r="AQ229" s="134"/>
      <c r="AR229" s="134"/>
      <c r="AS229" s="134"/>
      <c r="AT229" s="134"/>
      <c r="AU229" s="134"/>
      <c r="AV229" s="134"/>
      <c r="AW229" s="134"/>
      <c r="AX229" s="134"/>
      <c r="AY229" s="134"/>
      <c r="AZ229" s="134"/>
      <c r="BA229" s="134"/>
      <c r="BB229" s="134"/>
      <c r="BC229" s="134"/>
      <c r="BD229" s="134"/>
      <c r="BE229" s="134"/>
      <c r="BF229" s="134"/>
      <c r="BG229" s="134"/>
      <c r="BH229" s="134"/>
      <c r="BI229" s="134"/>
      <c r="BJ229" s="134"/>
      <c r="BK229" s="134"/>
      <c r="BL229" s="134"/>
      <c r="BM229" s="134"/>
      <c r="BN229" s="134"/>
      <c r="BO229" s="134"/>
    </row>
    <row r="230" spans="1:67" x14ac:dyDescent="0.15">
      <c r="A230" s="134"/>
      <c r="B230" s="134"/>
      <c r="C230" s="134"/>
      <c r="D230" s="134"/>
      <c r="E230" s="134"/>
      <c r="F230" s="134"/>
      <c r="G230" s="134"/>
      <c r="H230" s="134"/>
      <c r="I230" s="134"/>
      <c r="J230" s="134"/>
      <c r="K230" s="134"/>
      <c r="L230" s="134"/>
      <c r="M230" s="134"/>
      <c r="N230" s="134"/>
      <c r="O230" s="134"/>
      <c r="P230" s="134"/>
      <c r="Q230" s="134"/>
      <c r="R230" s="134"/>
      <c r="S230" s="134"/>
      <c r="T230" s="134"/>
      <c r="U230" s="134"/>
      <c r="V230" s="134"/>
      <c r="W230" s="134"/>
      <c r="X230" s="134"/>
      <c r="Y230" s="134"/>
      <c r="Z230" s="134"/>
      <c r="AA230" s="134"/>
      <c r="AB230" s="134"/>
      <c r="AC230" s="134"/>
      <c r="AD230" s="134"/>
      <c r="AE230" s="134"/>
      <c r="AF230" s="134"/>
      <c r="AG230" s="134"/>
      <c r="AH230" s="134"/>
      <c r="AI230" s="134"/>
      <c r="AJ230" s="134"/>
      <c r="AK230" s="134"/>
      <c r="AL230" s="134"/>
      <c r="AM230" s="134"/>
      <c r="AN230" s="134"/>
      <c r="AO230" s="134"/>
      <c r="AP230" s="134"/>
      <c r="AQ230" s="134"/>
      <c r="AR230" s="134"/>
      <c r="AS230" s="134"/>
      <c r="AT230" s="134"/>
      <c r="AU230" s="134"/>
      <c r="AV230" s="134"/>
      <c r="AW230" s="134"/>
      <c r="AX230" s="134"/>
      <c r="AY230" s="134"/>
      <c r="AZ230" s="134"/>
      <c r="BA230" s="134"/>
      <c r="BB230" s="134"/>
      <c r="BC230" s="134"/>
      <c r="BD230" s="134"/>
      <c r="BE230" s="134"/>
      <c r="BF230" s="134"/>
      <c r="BG230" s="134"/>
      <c r="BH230" s="134"/>
      <c r="BI230" s="134"/>
      <c r="BJ230" s="134"/>
      <c r="BK230" s="134"/>
      <c r="BL230" s="134"/>
      <c r="BM230" s="134"/>
      <c r="BN230" s="134"/>
      <c r="BO230" s="134"/>
    </row>
    <row r="231" spans="1:67" x14ac:dyDescent="0.15">
      <c r="A231" s="134"/>
      <c r="B231" s="134"/>
      <c r="C231" s="134"/>
      <c r="D231" s="134"/>
      <c r="E231" s="134"/>
      <c r="F231" s="134"/>
      <c r="G231" s="134"/>
      <c r="H231" s="134"/>
      <c r="I231" s="134"/>
      <c r="J231" s="134"/>
      <c r="K231" s="134"/>
      <c r="L231" s="134"/>
      <c r="M231" s="134"/>
      <c r="N231" s="134"/>
      <c r="O231" s="134"/>
      <c r="P231" s="134"/>
      <c r="Q231" s="134"/>
      <c r="R231" s="134"/>
      <c r="S231" s="134"/>
      <c r="T231" s="134"/>
      <c r="U231" s="134"/>
      <c r="V231" s="134"/>
      <c r="W231" s="134"/>
      <c r="X231" s="134"/>
      <c r="Y231" s="134"/>
      <c r="Z231" s="134"/>
      <c r="AA231" s="134"/>
      <c r="AB231" s="134"/>
      <c r="AC231" s="134"/>
      <c r="AD231" s="134"/>
      <c r="AE231" s="134"/>
      <c r="AF231" s="134"/>
      <c r="AG231" s="134"/>
      <c r="AH231" s="134"/>
      <c r="AI231" s="134"/>
      <c r="AJ231" s="134"/>
      <c r="AK231" s="134"/>
      <c r="AL231" s="134"/>
      <c r="AM231" s="134"/>
      <c r="AN231" s="134"/>
      <c r="AO231" s="134"/>
      <c r="AP231" s="134"/>
      <c r="AQ231" s="134"/>
      <c r="AR231" s="134"/>
      <c r="AS231" s="134"/>
      <c r="AT231" s="134"/>
      <c r="AU231" s="134"/>
      <c r="AV231" s="134"/>
      <c r="AW231" s="134"/>
      <c r="AX231" s="134"/>
      <c r="AY231" s="134"/>
      <c r="AZ231" s="134"/>
      <c r="BA231" s="134"/>
      <c r="BB231" s="134"/>
      <c r="BC231" s="134"/>
      <c r="BD231" s="134"/>
      <c r="BE231" s="134"/>
      <c r="BF231" s="134"/>
      <c r="BG231" s="134"/>
      <c r="BH231" s="134"/>
      <c r="BI231" s="134"/>
      <c r="BJ231" s="134"/>
      <c r="BK231" s="134"/>
      <c r="BL231" s="134"/>
      <c r="BM231" s="134"/>
      <c r="BN231" s="134"/>
      <c r="BO231" s="134"/>
    </row>
    <row r="232" spans="1:67" x14ac:dyDescent="0.15">
      <c r="A232" s="134"/>
      <c r="B232" s="134"/>
      <c r="C232" s="134"/>
      <c r="D232" s="134"/>
      <c r="E232" s="134"/>
      <c r="F232" s="134"/>
      <c r="G232" s="134"/>
      <c r="H232" s="134"/>
      <c r="I232" s="134"/>
      <c r="J232" s="134"/>
      <c r="K232" s="134"/>
      <c r="L232" s="134"/>
      <c r="M232" s="134"/>
      <c r="N232" s="134"/>
      <c r="O232" s="134"/>
      <c r="P232" s="134"/>
      <c r="Q232" s="134"/>
      <c r="R232" s="134"/>
      <c r="S232" s="134"/>
      <c r="T232" s="134"/>
      <c r="U232" s="134"/>
      <c r="V232" s="134"/>
      <c r="W232" s="134"/>
      <c r="X232" s="134"/>
      <c r="Y232" s="134"/>
      <c r="Z232" s="134"/>
      <c r="AA232" s="134"/>
      <c r="AB232" s="134"/>
      <c r="AC232" s="134"/>
      <c r="AD232" s="134"/>
      <c r="AE232" s="134"/>
      <c r="AF232" s="134"/>
      <c r="AG232" s="134"/>
      <c r="AH232" s="134"/>
      <c r="AI232" s="134"/>
      <c r="AJ232" s="134"/>
      <c r="AK232" s="134"/>
      <c r="AL232" s="134"/>
      <c r="AM232" s="134"/>
      <c r="AN232" s="134"/>
      <c r="AO232" s="134"/>
      <c r="AP232" s="134"/>
      <c r="AQ232" s="134"/>
      <c r="AR232" s="134"/>
      <c r="AS232" s="134"/>
      <c r="AT232" s="134"/>
      <c r="AU232" s="134"/>
      <c r="AV232" s="134"/>
      <c r="AW232" s="134"/>
      <c r="AX232" s="134"/>
      <c r="AY232" s="134"/>
      <c r="AZ232" s="134"/>
      <c r="BA232" s="134"/>
      <c r="BB232" s="134"/>
      <c r="BC232" s="134"/>
      <c r="BD232" s="134"/>
      <c r="BE232" s="134"/>
      <c r="BF232" s="134"/>
      <c r="BG232" s="134"/>
      <c r="BH232" s="134"/>
      <c r="BI232" s="134"/>
      <c r="BJ232" s="134"/>
      <c r="BK232" s="134"/>
      <c r="BL232" s="134"/>
      <c r="BM232" s="134"/>
      <c r="BN232" s="134"/>
      <c r="BO232" s="134"/>
    </row>
    <row r="233" spans="1:67" x14ac:dyDescent="0.15">
      <c r="A233" s="134"/>
      <c r="B233" s="134"/>
      <c r="C233" s="134"/>
      <c r="D233" s="134"/>
      <c r="E233" s="134"/>
      <c r="F233" s="134"/>
      <c r="G233" s="134"/>
      <c r="H233" s="134"/>
      <c r="I233" s="134"/>
      <c r="J233" s="134"/>
      <c r="K233" s="134"/>
      <c r="L233" s="134"/>
      <c r="M233" s="134"/>
      <c r="N233" s="134"/>
      <c r="O233" s="134"/>
      <c r="P233" s="134"/>
      <c r="Q233" s="134"/>
      <c r="R233" s="134"/>
      <c r="S233" s="134"/>
      <c r="T233" s="134"/>
      <c r="U233" s="134"/>
      <c r="V233" s="134"/>
      <c r="W233" s="134"/>
      <c r="X233" s="134"/>
      <c r="Y233" s="134"/>
      <c r="Z233" s="134"/>
      <c r="AA233" s="134"/>
      <c r="AB233" s="134"/>
      <c r="AC233" s="134"/>
      <c r="AD233" s="134"/>
      <c r="AE233" s="134"/>
      <c r="AF233" s="134"/>
      <c r="AG233" s="134"/>
      <c r="AH233" s="134"/>
      <c r="AI233" s="134"/>
      <c r="AJ233" s="134"/>
      <c r="AK233" s="134"/>
      <c r="AL233" s="134"/>
      <c r="AM233" s="134"/>
      <c r="AN233" s="134"/>
      <c r="AO233" s="134"/>
      <c r="AP233" s="134"/>
      <c r="AQ233" s="134"/>
      <c r="AR233" s="134"/>
      <c r="AS233" s="134"/>
      <c r="AT233" s="134"/>
      <c r="AU233" s="134"/>
      <c r="AV233" s="134"/>
      <c r="AW233" s="134"/>
      <c r="AX233" s="134"/>
      <c r="AY233" s="134"/>
      <c r="AZ233" s="134"/>
      <c r="BA233" s="134"/>
      <c r="BB233" s="134"/>
      <c r="BC233" s="134"/>
      <c r="BD233" s="134"/>
      <c r="BE233" s="134"/>
      <c r="BF233" s="134"/>
      <c r="BG233" s="134"/>
      <c r="BH233" s="134"/>
      <c r="BI233" s="134"/>
      <c r="BJ233" s="134"/>
      <c r="BK233" s="134"/>
      <c r="BL233" s="134"/>
      <c r="BM233" s="134"/>
      <c r="BN233" s="134"/>
      <c r="BO233" s="134"/>
    </row>
    <row r="234" spans="1:67" x14ac:dyDescent="0.15">
      <c r="A234" s="134"/>
      <c r="B234" s="134"/>
      <c r="C234" s="134"/>
      <c r="D234" s="134"/>
      <c r="E234" s="134"/>
      <c r="F234" s="134"/>
      <c r="G234" s="134"/>
      <c r="H234" s="134"/>
      <c r="I234" s="134"/>
      <c r="J234" s="134"/>
      <c r="K234" s="134"/>
      <c r="L234" s="134"/>
      <c r="M234" s="134"/>
      <c r="N234" s="134"/>
      <c r="O234" s="134"/>
      <c r="P234" s="134"/>
      <c r="Q234" s="134"/>
      <c r="R234" s="134"/>
      <c r="S234" s="134"/>
      <c r="T234" s="134"/>
      <c r="U234" s="134"/>
      <c r="V234" s="134"/>
      <c r="W234" s="134"/>
      <c r="X234" s="134"/>
      <c r="Y234" s="134"/>
      <c r="Z234" s="134"/>
      <c r="AA234" s="134"/>
      <c r="AB234" s="134"/>
      <c r="AC234" s="134"/>
      <c r="AD234" s="134"/>
      <c r="AE234" s="134"/>
      <c r="AF234" s="134"/>
      <c r="AG234" s="134"/>
      <c r="AH234" s="134"/>
      <c r="AI234" s="134"/>
      <c r="AJ234" s="134"/>
      <c r="AK234" s="134"/>
      <c r="AL234" s="134"/>
      <c r="AM234" s="134"/>
      <c r="AN234" s="134"/>
      <c r="AO234" s="134"/>
      <c r="AP234" s="134"/>
      <c r="AQ234" s="134"/>
      <c r="AR234" s="134"/>
      <c r="AS234" s="134"/>
      <c r="AT234" s="134"/>
      <c r="AU234" s="134"/>
      <c r="AV234" s="134"/>
      <c r="AW234" s="134"/>
      <c r="AX234" s="134"/>
      <c r="AY234" s="134"/>
      <c r="AZ234" s="134"/>
      <c r="BA234" s="134"/>
      <c r="BB234" s="134"/>
      <c r="BC234" s="134"/>
      <c r="BD234" s="134"/>
      <c r="BE234" s="134"/>
      <c r="BF234" s="134"/>
      <c r="BG234" s="134"/>
      <c r="BH234" s="134"/>
      <c r="BI234" s="134"/>
      <c r="BJ234" s="134"/>
      <c r="BK234" s="134"/>
      <c r="BL234" s="134"/>
      <c r="BM234" s="134"/>
      <c r="BN234" s="134"/>
      <c r="BO234" s="134"/>
    </row>
    <row r="235" spans="1:67" x14ac:dyDescent="0.15">
      <c r="A235" s="134"/>
      <c r="B235" s="134"/>
      <c r="C235" s="134"/>
      <c r="D235" s="134"/>
      <c r="E235" s="134"/>
      <c r="F235" s="134"/>
      <c r="G235" s="134"/>
      <c r="H235" s="134"/>
      <c r="I235" s="134"/>
      <c r="J235" s="134"/>
      <c r="K235" s="134"/>
      <c r="L235" s="134"/>
      <c r="M235" s="134"/>
      <c r="N235" s="134"/>
      <c r="O235" s="134"/>
      <c r="P235" s="134"/>
      <c r="Q235" s="134"/>
      <c r="R235" s="134"/>
      <c r="S235" s="134"/>
      <c r="T235" s="134"/>
      <c r="U235" s="134"/>
      <c r="V235" s="134"/>
      <c r="W235" s="134"/>
      <c r="X235" s="134"/>
      <c r="Y235" s="134"/>
      <c r="Z235" s="134"/>
      <c r="AA235" s="134"/>
      <c r="AB235" s="134"/>
      <c r="AC235" s="134"/>
      <c r="AD235" s="134"/>
      <c r="AE235" s="134"/>
      <c r="AF235" s="134"/>
      <c r="AG235" s="134"/>
      <c r="AH235" s="134"/>
      <c r="AI235" s="134"/>
      <c r="AJ235" s="134"/>
      <c r="AK235" s="134"/>
      <c r="AL235" s="134"/>
      <c r="AM235" s="134"/>
      <c r="AN235" s="134"/>
      <c r="AO235" s="134"/>
      <c r="AP235" s="134"/>
      <c r="AQ235" s="134"/>
      <c r="AR235" s="134"/>
      <c r="AS235" s="134"/>
      <c r="AT235" s="134"/>
      <c r="AU235" s="134"/>
      <c r="AV235" s="134"/>
      <c r="AW235" s="134"/>
      <c r="AX235" s="134"/>
      <c r="AY235" s="134"/>
      <c r="AZ235" s="134"/>
      <c r="BA235" s="134"/>
      <c r="BB235" s="134"/>
      <c r="BC235" s="134"/>
      <c r="BD235" s="134"/>
      <c r="BE235" s="134"/>
      <c r="BF235" s="134"/>
      <c r="BG235" s="134"/>
      <c r="BH235" s="134"/>
      <c r="BI235" s="134"/>
      <c r="BJ235" s="134"/>
      <c r="BK235" s="134"/>
      <c r="BL235" s="134"/>
      <c r="BM235" s="134"/>
      <c r="BN235" s="134"/>
      <c r="BO235" s="134"/>
    </row>
    <row r="236" spans="1:67" x14ac:dyDescent="0.15">
      <c r="A236" s="134"/>
      <c r="B236" s="134"/>
      <c r="C236" s="134"/>
      <c r="D236" s="134"/>
      <c r="E236" s="134"/>
      <c r="F236" s="134"/>
      <c r="G236" s="134"/>
      <c r="H236" s="134"/>
      <c r="I236" s="134"/>
      <c r="J236" s="134"/>
      <c r="K236" s="134"/>
      <c r="L236" s="134"/>
      <c r="M236" s="134"/>
      <c r="N236" s="134"/>
      <c r="O236" s="134"/>
      <c r="P236" s="134"/>
      <c r="Q236" s="134"/>
      <c r="R236" s="134"/>
      <c r="S236" s="134"/>
      <c r="T236" s="134"/>
      <c r="U236" s="134"/>
      <c r="V236" s="134"/>
      <c r="W236" s="134"/>
      <c r="X236" s="134"/>
      <c r="Y236" s="134"/>
      <c r="Z236" s="134"/>
      <c r="AA236" s="134"/>
      <c r="AB236" s="134"/>
      <c r="AC236" s="134"/>
      <c r="AD236" s="134"/>
      <c r="AE236" s="134"/>
      <c r="AF236" s="134"/>
      <c r="AG236" s="134"/>
      <c r="AH236" s="134"/>
      <c r="AI236" s="134"/>
      <c r="AJ236" s="134"/>
      <c r="AK236" s="134"/>
      <c r="AL236" s="134"/>
      <c r="AM236" s="134"/>
      <c r="AN236" s="134"/>
      <c r="AO236" s="134"/>
      <c r="AP236" s="134"/>
      <c r="AQ236" s="134"/>
      <c r="AR236" s="134"/>
      <c r="AS236" s="134"/>
      <c r="AT236" s="134"/>
      <c r="AU236" s="134"/>
      <c r="AV236" s="134"/>
      <c r="AW236" s="134"/>
      <c r="AX236" s="134"/>
      <c r="AY236" s="134"/>
      <c r="AZ236" s="134"/>
      <c r="BA236" s="134"/>
      <c r="BB236" s="134"/>
      <c r="BC236" s="134"/>
      <c r="BD236" s="134"/>
      <c r="BE236" s="134"/>
      <c r="BF236" s="134"/>
      <c r="BG236" s="134"/>
      <c r="BH236" s="134"/>
      <c r="BI236" s="134"/>
      <c r="BJ236" s="134"/>
      <c r="BK236" s="134"/>
      <c r="BL236" s="134"/>
      <c r="BM236" s="134"/>
      <c r="BN236" s="134"/>
      <c r="BO236" s="134"/>
    </row>
    <row r="237" spans="1:67" x14ac:dyDescent="0.15">
      <c r="A237" s="134"/>
      <c r="B237" s="134"/>
      <c r="C237" s="134"/>
      <c r="D237" s="134"/>
      <c r="E237" s="134"/>
      <c r="F237" s="134"/>
      <c r="G237" s="134"/>
      <c r="H237" s="134"/>
      <c r="I237" s="134"/>
      <c r="J237" s="134"/>
      <c r="K237" s="134"/>
      <c r="L237" s="134"/>
      <c r="M237" s="134"/>
      <c r="N237" s="134"/>
      <c r="O237" s="134"/>
      <c r="P237" s="134"/>
      <c r="Q237" s="134"/>
      <c r="R237" s="134"/>
      <c r="S237" s="134"/>
      <c r="T237" s="134"/>
      <c r="U237" s="134"/>
      <c r="V237" s="134"/>
      <c r="W237" s="134"/>
      <c r="X237" s="134"/>
      <c r="Y237" s="134"/>
      <c r="Z237" s="134"/>
      <c r="AA237" s="134"/>
      <c r="AB237" s="134"/>
      <c r="AC237" s="134"/>
      <c r="AD237" s="134"/>
      <c r="AE237" s="134"/>
      <c r="AF237" s="134"/>
      <c r="AG237" s="134"/>
      <c r="AH237" s="134"/>
      <c r="AI237" s="134"/>
      <c r="AJ237" s="134"/>
      <c r="AK237" s="134"/>
      <c r="AL237" s="134"/>
      <c r="AM237" s="134"/>
      <c r="AN237" s="134"/>
      <c r="AO237" s="134"/>
      <c r="AP237" s="134"/>
      <c r="AQ237" s="134"/>
      <c r="AR237" s="134"/>
      <c r="AS237" s="134"/>
      <c r="AT237" s="134"/>
      <c r="AU237" s="134"/>
      <c r="AV237" s="134"/>
      <c r="AW237" s="134"/>
      <c r="AX237" s="134"/>
      <c r="AY237" s="134"/>
      <c r="AZ237" s="134"/>
      <c r="BA237" s="134"/>
      <c r="BB237" s="134"/>
      <c r="BC237" s="134"/>
      <c r="BD237" s="134"/>
      <c r="BE237" s="134"/>
      <c r="BF237" s="134"/>
      <c r="BG237" s="134"/>
      <c r="BH237" s="134"/>
      <c r="BI237" s="134"/>
      <c r="BJ237" s="134"/>
      <c r="BK237" s="134"/>
      <c r="BL237" s="134"/>
      <c r="BM237" s="134"/>
      <c r="BN237" s="134"/>
      <c r="BO237" s="134"/>
    </row>
    <row r="238" spans="1:67" x14ac:dyDescent="0.15">
      <c r="A238" s="134"/>
      <c r="B238" s="134"/>
      <c r="C238" s="134"/>
      <c r="D238" s="134"/>
      <c r="E238" s="134"/>
      <c r="F238" s="134"/>
      <c r="G238" s="134"/>
      <c r="H238" s="134"/>
      <c r="I238" s="134"/>
      <c r="J238" s="134"/>
      <c r="K238" s="134"/>
      <c r="L238" s="134"/>
      <c r="M238" s="134"/>
      <c r="N238" s="134"/>
      <c r="O238" s="134"/>
      <c r="P238" s="134"/>
      <c r="Q238" s="134"/>
      <c r="R238" s="134"/>
      <c r="S238" s="134"/>
      <c r="T238" s="134"/>
      <c r="U238" s="134"/>
      <c r="V238" s="134"/>
      <c r="W238" s="134"/>
      <c r="X238" s="134"/>
      <c r="Y238" s="134"/>
      <c r="Z238" s="134"/>
      <c r="AA238" s="134"/>
      <c r="AB238" s="134"/>
      <c r="AC238" s="134"/>
      <c r="AD238" s="134"/>
      <c r="AE238" s="134"/>
      <c r="AF238" s="134"/>
      <c r="AG238" s="134"/>
      <c r="AH238" s="134"/>
      <c r="AI238" s="134"/>
      <c r="AJ238" s="134"/>
      <c r="AK238" s="134"/>
      <c r="AL238" s="134"/>
      <c r="AM238" s="134"/>
      <c r="AN238" s="134"/>
      <c r="AO238" s="134"/>
      <c r="AP238" s="134"/>
      <c r="AQ238" s="134"/>
      <c r="AR238" s="134"/>
      <c r="AS238" s="134"/>
      <c r="AT238" s="134"/>
      <c r="AU238" s="134"/>
      <c r="AV238" s="134"/>
      <c r="AW238" s="134"/>
      <c r="AX238" s="134"/>
      <c r="AY238" s="134"/>
      <c r="AZ238" s="134"/>
      <c r="BA238" s="134"/>
      <c r="BB238" s="134"/>
      <c r="BC238" s="134"/>
      <c r="BD238" s="134"/>
      <c r="BE238" s="134"/>
      <c r="BF238" s="134"/>
      <c r="BG238" s="134"/>
      <c r="BH238" s="134"/>
      <c r="BI238" s="134"/>
      <c r="BJ238" s="134"/>
      <c r="BK238" s="134"/>
      <c r="BL238" s="134"/>
      <c r="BM238" s="134"/>
      <c r="BN238" s="134"/>
      <c r="BO238" s="134"/>
    </row>
    <row r="239" spans="1:67" x14ac:dyDescent="0.15">
      <c r="A239" s="134"/>
      <c r="B239" s="134"/>
      <c r="C239" s="134"/>
      <c r="D239" s="134"/>
      <c r="E239" s="134"/>
      <c r="F239" s="134"/>
      <c r="G239" s="134"/>
      <c r="H239" s="134"/>
      <c r="I239" s="134"/>
      <c r="J239" s="134"/>
      <c r="K239" s="134"/>
      <c r="L239" s="134"/>
      <c r="M239" s="134"/>
      <c r="N239" s="134"/>
      <c r="O239" s="134"/>
      <c r="P239" s="134"/>
      <c r="Q239" s="134"/>
      <c r="R239" s="134"/>
      <c r="S239" s="134"/>
      <c r="T239" s="134"/>
      <c r="U239" s="134"/>
      <c r="V239" s="134"/>
      <c r="W239" s="134"/>
      <c r="X239" s="134"/>
      <c r="Y239" s="134"/>
      <c r="Z239" s="134"/>
      <c r="AA239" s="134"/>
      <c r="AB239" s="134"/>
      <c r="AC239" s="134"/>
      <c r="AD239" s="134"/>
      <c r="AE239" s="134"/>
      <c r="AF239" s="134"/>
      <c r="AG239" s="134"/>
      <c r="AH239" s="134"/>
      <c r="AI239" s="134"/>
      <c r="AJ239" s="134"/>
      <c r="AK239" s="134"/>
      <c r="AL239" s="134"/>
      <c r="AM239" s="134"/>
      <c r="AN239" s="134"/>
      <c r="AO239" s="134"/>
      <c r="AP239" s="134"/>
      <c r="AQ239" s="134"/>
      <c r="AR239" s="134"/>
      <c r="AS239" s="134"/>
      <c r="AT239" s="134"/>
      <c r="AU239" s="134"/>
      <c r="AV239" s="134"/>
      <c r="AW239" s="134"/>
      <c r="AX239" s="134"/>
      <c r="AY239" s="134"/>
      <c r="AZ239" s="134"/>
      <c r="BA239" s="134"/>
      <c r="BB239" s="134"/>
      <c r="BC239" s="134"/>
      <c r="BD239" s="134"/>
      <c r="BE239" s="134"/>
      <c r="BF239" s="134"/>
      <c r="BG239" s="134"/>
      <c r="BH239" s="134"/>
      <c r="BI239" s="134"/>
      <c r="BJ239" s="134"/>
      <c r="BK239" s="134"/>
      <c r="BL239" s="134"/>
      <c r="BM239" s="134"/>
      <c r="BN239" s="134"/>
      <c r="BO239" s="134"/>
    </row>
    <row r="240" spans="1:67" x14ac:dyDescent="0.15">
      <c r="A240" s="134"/>
      <c r="B240" s="134"/>
      <c r="C240" s="134"/>
      <c r="D240" s="134"/>
      <c r="E240" s="134"/>
      <c r="F240" s="134"/>
      <c r="G240" s="134"/>
      <c r="H240" s="134"/>
      <c r="I240" s="134"/>
      <c r="J240" s="134"/>
      <c r="K240" s="134"/>
      <c r="L240" s="134"/>
      <c r="M240" s="134"/>
      <c r="N240" s="134"/>
      <c r="O240" s="134"/>
      <c r="P240" s="134"/>
      <c r="Q240" s="134"/>
      <c r="R240" s="134"/>
      <c r="S240" s="134"/>
      <c r="T240" s="134"/>
      <c r="U240" s="134"/>
      <c r="V240" s="134"/>
      <c r="W240" s="134"/>
      <c r="X240" s="134"/>
      <c r="Y240" s="134"/>
      <c r="Z240" s="134"/>
      <c r="AA240" s="134"/>
      <c r="AB240" s="134"/>
      <c r="AC240" s="134"/>
      <c r="AD240" s="134"/>
      <c r="AE240" s="134"/>
      <c r="AF240" s="134"/>
      <c r="AG240" s="134"/>
      <c r="AH240" s="134"/>
      <c r="AI240" s="134"/>
      <c r="AJ240" s="134"/>
      <c r="AK240" s="134"/>
      <c r="AL240" s="134"/>
      <c r="AM240" s="134"/>
      <c r="AN240" s="134"/>
      <c r="AO240" s="134"/>
      <c r="AP240" s="134"/>
      <c r="AQ240" s="134"/>
      <c r="AR240" s="134"/>
      <c r="AS240" s="134"/>
      <c r="AT240" s="134"/>
      <c r="AU240" s="134"/>
      <c r="AV240" s="134"/>
      <c r="AW240" s="134"/>
      <c r="AX240" s="134"/>
      <c r="AY240" s="134"/>
      <c r="AZ240" s="134"/>
      <c r="BA240" s="134"/>
      <c r="BB240" s="134"/>
      <c r="BC240" s="134"/>
      <c r="BD240" s="134"/>
      <c r="BE240" s="134"/>
      <c r="BF240" s="134"/>
      <c r="BG240" s="134"/>
      <c r="BH240" s="134"/>
      <c r="BI240" s="134"/>
      <c r="BJ240" s="134"/>
      <c r="BK240" s="134"/>
      <c r="BL240" s="134"/>
      <c r="BM240" s="134"/>
      <c r="BN240" s="134"/>
      <c r="BO240" s="134"/>
    </row>
    <row r="241" spans="1:67" x14ac:dyDescent="0.15">
      <c r="A241" s="134"/>
      <c r="B241" s="134"/>
      <c r="C241" s="134"/>
      <c r="D241" s="134"/>
      <c r="E241" s="134"/>
      <c r="F241" s="134"/>
      <c r="G241" s="134"/>
      <c r="H241" s="134"/>
      <c r="I241" s="134"/>
      <c r="J241" s="134"/>
      <c r="K241" s="134"/>
      <c r="L241" s="134"/>
      <c r="M241" s="134"/>
      <c r="N241" s="134"/>
      <c r="O241" s="134"/>
      <c r="P241" s="134"/>
      <c r="Q241" s="134"/>
      <c r="R241" s="134"/>
      <c r="S241" s="134"/>
      <c r="T241" s="134"/>
      <c r="U241" s="134"/>
      <c r="V241" s="134"/>
      <c r="W241" s="134"/>
      <c r="X241" s="134"/>
      <c r="Y241" s="134"/>
      <c r="Z241" s="134"/>
      <c r="AA241" s="134"/>
      <c r="AB241" s="134"/>
      <c r="AC241" s="134"/>
      <c r="AD241" s="134"/>
      <c r="AE241" s="134"/>
      <c r="AF241" s="134"/>
      <c r="AG241" s="134"/>
      <c r="AH241" s="134"/>
      <c r="AI241" s="134"/>
      <c r="AJ241" s="134"/>
      <c r="AK241" s="134"/>
      <c r="AL241" s="134"/>
      <c r="AM241" s="134"/>
      <c r="AN241" s="134"/>
      <c r="AO241" s="134"/>
      <c r="AP241" s="134"/>
      <c r="AQ241" s="134"/>
      <c r="AR241" s="134"/>
      <c r="AS241" s="134"/>
      <c r="AT241" s="134"/>
      <c r="AU241" s="134"/>
      <c r="AV241" s="134"/>
      <c r="AW241" s="134"/>
      <c r="AX241" s="134"/>
      <c r="AY241" s="134"/>
      <c r="AZ241" s="134"/>
      <c r="BA241" s="134"/>
      <c r="BB241" s="134"/>
      <c r="BC241" s="134"/>
      <c r="BD241" s="134"/>
      <c r="BE241" s="134"/>
      <c r="BF241" s="134"/>
      <c r="BG241" s="134"/>
      <c r="BH241" s="134"/>
      <c r="BI241" s="134"/>
      <c r="BJ241" s="134"/>
      <c r="BK241" s="134"/>
      <c r="BL241" s="134"/>
      <c r="BM241" s="134"/>
      <c r="BN241" s="134"/>
      <c r="BO241" s="134"/>
    </row>
    <row r="242" spans="1:67" x14ac:dyDescent="0.15">
      <c r="A242" s="134"/>
      <c r="B242" s="134"/>
      <c r="C242" s="134"/>
      <c r="D242" s="134"/>
      <c r="E242" s="134"/>
      <c r="F242" s="134"/>
      <c r="G242" s="134"/>
      <c r="H242" s="134"/>
      <c r="I242" s="134"/>
      <c r="J242" s="134"/>
      <c r="K242" s="134"/>
      <c r="L242" s="134"/>
      <c r="M242" s="134"/>
      <c r="N242" s="134"/>
      <c r="O242" s="134"/>
      <c r="P242" s="134"/>
      <c r="Q242" s="134"/>
      <c r="R242" s="134"/>
      <c r="S242" s="134"/>
      <c r="T242" s="134"/>
      <c r="U242" s="134"/>
      <c r="V242" s="134"/>
      <c r="W242" s="134"/>
      <c r="X242" s="134"/>
      <c r="Y242" s="134"/>
      <c r="Z242" s="134"/>
      <c r="AA242" s="134"/>
      <c r="AB242" s="134"/>
      <c r="AC242" s="134"/>
      <c r="AD242" s="134"/>
      <c r="AE242" s="134"/>
      <c r="AF242" s="134"/>
      <c r="AG242" s="134"/>
      <c r="AH242" s="134"/>
      <c r="AI242" s="134"/>
      <c r="AJ242" s="134"/>
      <c r="AK242" s="134"/>
      <c r="AL242" s="134"/>
      <c r="AM242" s="134"/>
      <c r="AN242" s="134"/>
      <c r="AO242" s="134"/>
      <c r="AP242" s="134"/>
      <c r="AQ242" s="134"/>
      <c r="AR242" s="134"/>
      <c r="AS242" s="134"/>
      <c r="AT242" s="134"/>
      <c r="AU242" s="134"/>
      <c r="AV242" s="134"/>
      <c r="AW242" s="134"/>
      <c r="AX242" s="134"/>
      <c r="AY242" s="134"/>
      <c r="AZ242" s="134"/>
      <c r="BA242" s="134"/>
      <c r="BB242" s="134"/>
      <c r="BC242" s="134"/>
      <c r="BD242" s="134"/>
      <c r="BE242" s="134"/>
      <c r="BF242" s="134"/>
      <c r="BG242" s="134"/>
      <c r="BH242" s="134"/>
      <c r="BI242" s="134"/>
      <c r="BJ242" s="134"/>
      <c r="BK242" s="134"/>
      <c r="BL242" s="134"/>
      <c r="BM242" s="134"/>
      <c r="BN242" s="134"/>
      <c r="BO242" s="134"/>
    </row>
    <row r="243" spans="1:67" x14ac:dyDescent="0.15">
      <c r="A243" s="134"/>
      <c r="B243" s="134"/>
      <c r="C243" s="134"/>
      <c r="D243" s="134"/>
      <c r="E243" s="134"/>
      <c r="F243" s="134"/>
      <c r="G243" s="134"/>
      <c r="H243" s="134"/>
      <c r="I243" s="134"/>
      <c r="J243" s="134"/>
      <c r="K243" s="134"/>
      <c r="L243" s="134"/>
      <c r="M243" s="134"/>
      <c r="N243" s="134"/>
      <c r="O243" s="134"/>
      <c r="P243" s="134"/>
      <c r="Q243" s="134"/>
      <c r="R243" s="134"/>
      <c r="S243" s="134"/>
      <c r="T243" s="134"/>
      <c r="U243" s="134"/>
      <c r="V243" s="134"/>
      <c r="W243" s="134"/>
      <c r="X243" s="134"/>
      <c r="Y243" s="134"/>
      <c r="Z243" s="134"/>
      <c r="AA243" s="134"/>
      <c r="AB243" s="134"/>
      <c r="AC243" s="134"/>
      <c r="AD243" s="134"/>
      <c r="AE243" s="134"/>
      <c r="AF243" s="134"/>
      <c r="AG243" s="134"/>
      <c r="AH243" s="134"/>
      <c r="AI243" s="134"/>
      <c r="AJ243" s="134"/>
      <c r="AK243" s="134"/>
      <c r="AL243" s="134"/>
      <c r="AM243" s="134"/>
      <c r="AN243" s="134"/>
      <c r="AO243" s="134"/>
      <c r="AP243" s="134"/>
      <c r="AQ243" s="134"/>
      <c r="AR243" s="134"/>
      <c r="AS243" s="134"/>
      <c r="AT243" s="134"/>
      <c r="AU243" s="134"/>
      <c r="AV243" s="134"/>
      <c r="AW243" s="134"/>
      <c r="AX243" s="134"/>
      <c r="AY243" s="134"/>
      <c r="AZ243" s="134"/>
      <c r="BA243" s="134"/>
      <c r="BB243" s="134"/>
      <c r="BC243" s="134"/>
      <c r="BD243" s="134"/>
      <c r="BE243" s="134"/>
      <c r="BF243" s="134"/>
      <c r="BG243" s="134"/>
      <c r="BH243" s="134"/>
      <c r="BI243" s="134"/>
      <c r="BJ243" s="134"/>
      <c r="BK243" s="134"/>
      <c r="BL243" s="134"/>
      <c r="BM243" s="134"/>
      <c r="BN243" s="134"/>
      <c r="BO243" s="134"/>
    </row>
    <row r="244" spans="1:67" x14ac:dyDescent="0.15">
      <c r="A244" s="134"/>
      <c r="B244" s="134"/>
      <c r="C244" s="134"/>
      <c r="D244" s="134"/>
      <c r="E244" s="134"/>
      <c r="F244" s="134"/>
      <c r="G244" s="134"/>
      <c r="H244" s="134"/>
      <c r="I244" s="134"/>
      <c r="J244" s="134"/>
      <c r="K244" s="134"/>
      <c r="L244" s="134"/>
      <c r="M244" s="134"/>
      <c r="N244" s="134"/>
      <c r="O244" s="134"/>
      <c r="P244" s="134"/>
      <c r="Q244" s="134"/>
      <c r="R244" s="134"/>
      <c r="S244" s="134"/>
      <c r="T244" s="134"/>
      <c r="U244" s="134"/>
      <c r="V244" s="134"/>
      <c r="W244" s="134"/>
      <c r="X244" s="134"/>
      <c r="Y244" s="134"/>
      <c r="Z244" s="134"/>
      <c r="AA244" s="134"/>
      <c r="AB244" s="134"/>
      <c r="AC244" s="134"/>
      <c r="AD244" s="134"/>
      <c r="AE244" s="134"/>
      <c r="AF244" s="134"/>
      <c r="AG244" s="134"/>
      <c r="AH244" s="134"/>
      <c r="AI244" s="134"/>
      <c r="AJ244" s="134"/>
      <c r="AK244" s="134"/>
      <c r="AL244" s="134"/>
      <c r="AM244" s="134"/>
      <c r="AN244" s="134"/>
      <c r="AO244" s="134"/>
      <c r="AP244" s="134"/>
      <c r="AQ244" s="134"/>
      <c r="AR244" s="134"/>
      <c r="AS244" s="134"/>
      <c r="AT244" s="134"/>
      <c r="AU244" s="134"/>
      <c r="AV244" s="134"/>
      <c r="AW244" s="134"/>
      <c r="AX244" s="134"/>
      <c r="AY244" s="134"/>
      <c r="AZ244" s="134"/>
      <c r="BA244" s="134"/>
      <c r="BB244" s="134"/>
      <c r="BC244" s="134"/>
      <c r="BD244" s="134"/>
      <c r="BE244" s="134"/>
      <c r="BF244" s="134"/>
      <c r="BG244" s="134"/>
      <c r="BH244" s="134"/>
      <c r="BI244" s="134"/>
      <c r="BJ244" s="134"/>
      <c r="BK244" s="134"/>
      <c r="BL244" s="134"/>
      <c r="BM244" s="134"/>
      <c r="BN244" s="134"/>
      <c r="BO244" s="134"/>
    </row>
    <row r="245" spans="1:67" x14ac:dyDescent="0.15">
      <c r="A245" s="134"/>
      <c r="B245" s="134"/>
      <c r="C245" s="134"/>
      <c r="D245" s="134"/>
      <c r="E245" s="134"/>
      <c r="F245" s="134"/>
      <c r="G245" s="134"/>
      <c r="H245" s="134"/>
      <c r="I245" s="134"/>
      <c r="J245" s="134"/>
      <c r="K245" s="134"/>
      <c r="L245" s="134"/>
      <c r="M245" s="134"/>
      <c r="N245" s="134"/>
      <c r="O245" s="134"/>
      <c r="P245" s="134"/>
      <c r="Q245" s="134"/>
      <c r="R245" s="134"/>
      <c r="S245" s="134"/>
      <c r="T245" s="134"/>
      <c r="U245" s="134"/>
      <c r="V245" s="134"/>
      <c r="W245" s="134"/>
      <c r="X245" s="134"/>
      <c r="Y245" s="134"/>
      <c r="Z245" s="134"/>
      <c r="AA245" s="134"/>
      <c r="AB245" s="134"/>
      <c r="AC245" s="134"/>
      <c r="AD245" s="134"/>
      <c r="AE245" s="134"/>
      <c r="AF245" s="134"/>
      <c r="AG245" s="134"/>
      <c r="AH245" s="134"/>
      <c r="AI245" s="134"/>
      <c r="AJ245" s="134"/>
      <c r="AK245" s="134"/>
      <c r="AL245" s="134"/>
      <c r="AM245" s="134"/>
      <c r="AN245" s="134"/>
      <c r="AO245" s="134"/>
      <c r="AP245" s="134"/>
      <c r="AQ245" s="134"/>
      <c r="AR245" s="134"/>
      <c r="AS245" s="134"/>
      <c r="AT245" s="134"/>
      <c r="AU245" s="134"/>
      <c r="AV245" s="134"/>
      <c r="AW245" s="134"/>
      <c r="AX245" s="134"/>
      <c r="AY245" s="134"/>
      <c r="AZ245" s="134"/>
      <c r="BA245" s="134"/>
      <c r="BB245" s="134"/>
      <c r="BC245" s="134"/>
      <c r="BD245" s="134"/>
      <c r="BE245" s="134"/>
      <c r="BF245" s="134"/>
      <c r="BG245" s="134"/>
      <c r="BH245" s="134"/>
      <c r="BI245" s="134"/>
      <c r="BJ245" s="134"/>
      <c r="BK245" s="134"/>
      <c r="BL245" s="134"/>
      <c r="BM245" s="134"/>
      <c r="BN245" s="134"/>
      <c r="BO245" s="134"/>
    </row>
    <row r="246" spans="1:67" x14ac:dyDescent="0.15">
      <c r="A246" s="134"/>
      <c r="B246" s="134"/>
      <c r="C246" s="134"/>
      <c r="D246" s="134"/>
      <c r="E246" s="134"/>
      <c r="F246" s="134"/>
      <c r="G246" s="134"/>
      <c r="H246" s="134"/>
      <c r="I246" s="134"/>
      <c r="J246" s="134"/>
      <c r="K246" s="134"/>
      <c r="L246" s="134"/>
      <c r="M246" s="134"/>
      <c r="N246" s="134"/>
      <c r="O246" s="134"/>
      <c r="P246" s="134"/>
      <c r="Q246" s="134"/>
      <c r="R246" s="134"/>
      <c r="S246" s="134"/>
      <c r="T246" s="134"/>
      <c r="U246" s="134"/>
      <c r="V246" s="134"/>
      <c r="W246" s="134"/>
      <c r="X246" s="134"/>
      <c r="Y246" s="134"/>
      <c r="Z246" s="134"/>
      <c r="AA246" s="134"/>
      <c r="AB246" s="134"/>
      <c r="AC246" s="134"/>
      <c r="AD246" s="134"/>
      <c r="AE246" s="134"/>
      <c r="AF246" s="134"/>
      <c r="AG246" s="134"/>
      <c r="AH246" s="134"/>
      <c r="AI246" s="134"/>
      <c r="AJ246" s="134"/>
      <c r="AK246" s="134"/>
      <c r="AL246" s="134"/>
      <c r="AM246" s="134"/>
      <c r="AN246" s="134"/>
      <c r="AO246" s="134"/>
      <c r="AP246" s="134"/>
      <c r="AQ246" s="134"/>
      <c r="AR246" s="134"/>
      <c r="AS246" s="134"/>
      <c r="AT246" s="134"/>
      <c r="AU246" s="134"/>
      <c r="AV246" s="134"/>
      <c r="AW246" s="134"/>
      <c r="AX246" s="134"/>
      <c r="AY246" s="134"/>
      <c r="AZ246" s="134"/>
      <c r="BA246" s="134"/>
      <c r="BB246" s="134"/>
      <c r="BC246" s="134"/>
      <c r="BD246" s="134"/>
      <c r="BE246" s="134"/>
      <c r="BF246" s="134"/>
      <c r="BG246" s="134"/>
      <c r="BH246" s="134"/>
      <c r="BI246" s="134"/>
      <c r="BJ246" s="134"/>
      <c r="BK246" s="134"/>
      <c r="BL246" s="134"/>
      <c r="BM246" s="134"/>
      <c r="BN246" s="134"/>
      <c r="BO246" s="134"/>
    </row>
    <row r="247" spans="1:67" x14ac:dyDescent="0.15">
      <c r="A247" s="134"/>
      <c r="B247" s="134"/>
      <c r="C247" s="134"/>
      <c r="D247" s="134"/>
      <c r="E247" s="134"/>
      <c r="F247" s="134"/>
      <c r="G247" s="134"/>
      <c r="H247" s="134"/>
      <c r="I247" s="134"/>
      <c r="J247" s="134"/>
      <c r="K247" s="134"/>
      <c r="L247" s="134"/>
      <c r="M247" s="134"/>
      <c r="N247" s="134"/>
      <c r="O247" s="134"/>
      <c r="P247" s="134"/>
      <c r="Q247" s="134"/>
      <c r="R247" s="134"/>
      <c r="S247" s="134"/>
      <c r="T247" s="134"/>
      <c r="U247" s="134"/>
      <c r="V247" s="134"/>
      <c r="W247" s="134"/>
      <c r="X247" s="134"/>
      <c r="Y247" s="134"/>
      <c r="Z247" s="134"/>
      <c r="AA247" s="134"/>
      <c r="AB247" s="134"/>
      <c r="AC247" s="134"/>
      <c r="AD247" s="134"/>
      <c r="AE247" s="134"/>
      <c r="AF247" s="134"/>
      <c r="AG247" s="134"/>
      <c r="AH247" s="134"/>
      <c r="AI247" s="134"/>
      <c r="AJ247" s="134"/>
      <c r="AK247" s="134"/>
      <c r="AL247" s="134"/>
      <c r="AM247" s="134"/>
      <c r="AN247" s="134"/>
      <c r="AO247" s="134"/>
      <c r="AP247" s="134"/>
      <c r="AQ247" s="134"/>
      <c r="AR247" s="134"/>
      <c r="AS247" s="134"/>
      <c r="AT247" s="134"/>
      <c r="AU247" s="134"/>
      <c r="AV247" s="134"/>
      <c r="AW247" s="134"/>
      <c r="AX247" s="134"/>
      <c r="AY247" s="134"/>
      <c r="AZ247" s="134"/>
      <c r="BA247" s="134"/>
      <c r="BB247" s="134"/>
      <c r="BC247" s="134"/>
      <c r="BD247" s="134"/>
      <c r="BE247" s="134"/>
      <c r="BF247" s="134"/>
      <c r="BG247" s="134"/>
      <c r="BH247" s="134"/>
      <c r="BI247" s="134"/>
      <c r="BJ247" s="134"/>
      <c r="BK247" s="134"/>
      <c r="BL247" s="134"/>
      <c r="BM247" s="134"/>
      <c r="BN247" s="134"/>
      <c r="BO247" s="134"/>
    </row>
    <row r="248" spans="1:67" x14ac:dyDescent="0.15">
      <c r="A248" s="134"/>
      <c r="B248" s="134"/>
      <c r="C248" s="134"/>
      <c r="D248" s="134"/>
      <c r="E248" s="134"/>
      <c r="F248" s="134"/>
      <c r="G248" s="134"/>
      <c r="H248" s="134"/>
      <c r="I248" s="134"/>
      <c r="J248" s="134"/>
      <c r="K248" s="134"/>
      <c r="L248" s="134"/>
      <c r="M248" s="134"/>
      <c r="N248" s="134"/>
      <c r="O248" s="134"/>
      <c r="P248" s="134"/>
      <c r="Q248" s="134"/>
      <c r="R248" s="134"/>
      <c r="S248" s="134"/>
      <c r="T248" s="134"/>
      <c r="U248" s="134"/>
      <c r="V248" s="134"/>
      <c r="W248" s="134"/>
      <c r="X248" s="134"/>
      <c r="Y248" s="134"/>
      <c r="Z248" s="134"/>
      <c r="AA248" s="134"/>
      <c r="AB248" s="134"/>
      <c r="AC248" s="134"/>
      <c r="AD248" s="134"/>
      <c r="AE248" s="134"/>
      <c r="AF248" s="134"/>
      <c r="AG248" s="134"/>
      <c r="AH248" s="134"/>
      <c r="AI248" s="134"/>
      <c r="AJ248" s="134"/>
      <c r="AK248" s="134"/>
      <c r="AL248" s="134"/>
      <c r="AM248" s="134"/>
      <c r="AN248" s="134"/>
      <c r="AO248" s="134"/>
      <c r="AP248" s="134"/>
      <c r="AQ248" s="134"/>
      <c r="AR248" s="134"/>
      <c r="AS248" s="134"/>
      <c r="AT248" s="134"/>
      <c r="AU248" s="134"/>
      <c r="AV248" s="134"/>
      <c r="AW248" s="134"/>
      <c r="AX248" s="134"/>
      <c r="AY248" s="134"/>
      <c r="AZ248" s="134"/>
      <c r="BA248" s="134"/>
      <c r="BB248" s="134"/>
      <c r="BC248" s="134"/>
      <c r="BD248" s="134"/>
      <c r="BE248" s="134"/>
      <c r="BF248" s="134"/>
      <c r="BG248" s="134"/>
      <c r="BH248" s="134"/>
      <c r="BI248" s="134"/>
      <c r="BJ248" s="134"/>
      <c r="BK248" s="134"/>
      <c r="BL248" s="134"/>
      <c r="BM248" s="134"/>
      <c r="BN248" s="134"/>
      <c r="BO248" s="134"/>
    </row>
    <row r="249" spans="1:67" x14ac:dyDescent="0.15">
      <c r="A249" s="134"/>
      <c r="B249" s="134"/>
      <c r="C249" s="134"/>
      <c r="D249" s="134"/>
      <c r="E249" s="134"/>
      <c r="F249" s="134"/>
      <c r="G249" s="134"/>
      <c r="H249" s="134"/>
      <c r="I249" s="134"/>
      <c r="J249" s="134"/>
      <c r="K249" s="134"/>
      <c r="L249" s="134"/>
      <c r="M249" s="134"/>
      <c r="N249" s="134"/>
      <c r="O249" s="134"/>
      <c r="P249" s="134"/>
      <c r="Q249" s="134"/>
      <c r="R249" s="134"/>
      <c r="S249" s="134"/>
      <c r="T249" s="134"/>
      <c r="U249" s="134"/>
      <c r="V249" s="134"/>
      <c r="W249" s="134"/>
      <c r="X249" s="134"/>
      <c r="Y249" s="134"/>
      <c r="Z249" s="134"/>
      <c r="AA249" s="134"/>
      <c r="AB249" s="134"/>
      <c r="AC249" s="134"/>
      <c r="AD249" s="134"/>
      <c r="AE249" s="134"/>
      <c r="AF249" s="134"/>
      <c r="AG249" s="134"/>
      <c r="AH249" s="134"/>
      <c r="AI249" s="134"/>
      <c r="AJ249" s="134"/>
      <c r="AK249" s="134"/>
      <c r="AL249" s="134"/>
      <c r="AM249" s="134"/>
      <c r="AN249" s="134"/>
      <c r="AO249" s="134"/>
      <c r="AP249" s="134"/>
      <c r="AQ249" s="134"/>
      <c r="AR249" s="134"/>
      <c r="AS249" s="134"/>
      <c r="AT249" s="134"/>
      <c r="AU249" s="134"/>
      <c r="AV249" s="134"/>
      <c r="AW249" s="134"/>
      <c r="AX249" s="134"/>
      <c r="AY249" s="134"/>
      <c r="AZ249" s="134"/>
      <c r="BA249" s="134"/>
      <c r="BB249" s="134"/>
      <c r="BC249" s="134"/>
      <c r="BD249" s="134"/>
      <c r="BE249" s="134"/>
      <c r="BF249" s="134"/>
      <c r="BG249" s="134"/>
      <c r="BH249" s="134"/>
      <c r="BI249" s="134"/>
      <c r="BJ249" s="134"/>
      <c r="BK249" s="134"/>
      <c r="BL249" s="134"/>
      <c r="BM249" s="134"/>
      <c r="BN249" s="134"/>
      <c r="BO249" s="134"/>
    </row>
    <row r="250" spans="1:67" x14ac:dyDescent="0.15">
      <c r="A250" s="134"/>
      <c r="B250" s="134"/>
      <c r="C250" s="134"/>
      <c r="D250" s="134"/>
      <c r="E250" s="134"/>
      <c r="F250" s="134"/>
      <c r="G250" s="134"/>
      <c r="H250" s="134"/>
      <c r="I250" s="134"/>
      <c r="J250" s="134"/>
      <c r="K250" s="134"/>
      <c r="L250" s="134"/>
      <c r="M250" s="134"/>
      <c r="N250" s="134"/>
      <c r="O250" s="134"/>
      <c r="P250" s="134"/>
      <c r="Q250" s="134"/>
      <c r="R250" s="134"/>
      <c r="S250" s="134"/>
      <c r="T250" s="134"/>
      <c r="U250" s="134"/>
      <c r="V250" s="134"/>
      <c r="W250" s="134"/>
      <c r="X250" s="134"/>
      <c r="Y250" s="134"/>
      <c r="Z250" s="134"/>
      <c r="AA250" s="134"/>
      <c r="AB250" s="134"/>
      <c r="AC250" s="134"/>
      <c r="AD250" s="134"/>
      <c r="AE250" s="134"/>
      <c r="AF250" s="134"/>
      <c r="AG250" s="134"/>
      <c r="AH250" s="134"/>
      <c r="AI250" s="134"/>
      <c r="AJ250" s="134"/>
      <c r="AK250" s="134"/>
      <c r="AL250" s="134"/>
      <c r="AM250" s="134"/>
      <c r="AN250" s="134"/>
      <c r="AO250" s="134"/>
      <c r="AP250" s="134"/>
      <c r="AQ250" s="134"/>
      <c r="AR250" s="134"/>
      <c r="AS250" s="134"/>
      <c r="AT250" s="134"/>
      <c r="AU250" s="134"/>
      <c r="AV250" s="134"/>
      <c r="AW250" s="134"/>
      <c r="AX250" s="134"/>
      <c r="AY250" s="134"/>
      <c r="AZ250" s="134"/>
      <c r="BA250" s="134"/>
      <c r="BB250" s="134"/>
      <c r="BC250" s="134"/>
      <c r="BD250" s="134"/>
      <c r="BE250" s="134"/>
      <c r="BF250" s="134"/>
      <c r="BG250" s="134"/>
      <c r="BH250" s="134"/>
      <c r="BI250" s="134"/>
      <c r="BJ250" s="134"/>
      <c r="BK250" s="134"/>
      <c r="BL250" s="134"/>
      <c r="BM250" s="134"/>
      <c r="BN250" s="134"/>
      <c r="BO250" s="134"/>
    </row>
    <row r="251" spans="1:67" x14ac:dyDescent="0.15">
      <c r="A251" s="134"/>
      <c r="B251" s="134"/>
      <c r="C251" s="134"/>
      <c r="D251" s="134"/>
      <c r="E251" s="134"/>
      <c r="F251" s="134"/>
      <c r="G251" s="134"/>
      <c r="H251" s="134"/>
      <c r="I251" s="134"/>
      <c r="J251" s="134"/>
      <c r="K251" s="134"/>
      <c r="L251" s="134"/>
      <c r="M251" s="134"/>
      <c r="N251" s="134"/>
      <c r="O251" s="134"/>
      <c r="P251" s="134"/>
      <c r="Q251" s="134"/>
      <c r="R251" s="134"/>
      <c r="S251" s="134"/>
      <c r="T251" s="134"/>
      <c r="U251" s="134"/>
      <c r="V251" s="134"/>
      <c r="W251" s="134"/>
      <c r="X251" s="134"/>
      <c r="Y251" s="134"/>
      <c r="Z251" s="134"/>
      <c r="AA251" s="134"/>
      <c r="AB251" s="134"/>
      <c r="AC251" s="134"/>
      <c r="AD251" s="134"/>
      <c r="AE251" s="134"/>
      <c r="AF251" s="134"/>
      <c r="AG251" s="134"/>
      <c r="AH251" s="134"/>
      <c r="AI251" s="134"/>
      <c r="AJ251" s="134"/>
      <c r="AK251" s="134"/>
      <c r="AL251" s="134"/>
      <c r="AM251" s="134"/>
      <c r="AN251" s="134"/>
      <c r="AO251" s="134"/>
      <c r="AP251" s="134"/>
      <c r="AQ251" s="134"/>
      <c r="AR251" s="134"/>
      <c r="AS251" s="134"/>
      <c r="AT251" s="134"/>
      <c r="AU251" s="134"/>
      <c r="AV251" s="134"/>
      <c r="AW251" s="134"/>
      <c r="AX251" s="134"/>
      <c r="AY251" s="134"/>
      <c r="AZ251" s="134"/>
      <c r="BA251" s="134"/>
      <c r="BB251" s="134"/>
      <c r="BC251" s="134"/>
      <c r="BD251" s="134"/>
      <c r="BE251" s="134"/>
      <c r="BF251" s="134"/>
      <c r="BG251" s="134"/>
      <c r="BH251" s="134"/>
      <c r="BI251" s="134"/>
      <c r="BJ251" s="134"/>
      <c r="BK251" s="134"/>
      <c r="BL251" s="134"/>
      <c r="BM251" s="134"/>
      <c r="BN251" s="134"/>
      <c r="BO251" s="134"/>
    </row>
    <row r="252" spans="1:67" x14ac:dyDescent="0.15">
      <c r="A252" s="134"/>
      <c r="B252" s="134"/>
      <c r="C252" s="134"/>
      <c r="D252" s="134"/>
      <c r="E252" s="134"/>
      <c r="F252" s="134"/>
      <c r="G252" s="134"/>
      <c r="H252" s="134"/>
      <c r="I252" s="134"/>
      <c r="J252" s="134"/>
      <c r="K252" s="134"/>
      <c r="L252" s="134"/>
      <c r="M252" s="134"/>
      <c r="N252" s="134"/>
      <c r="O252" s="134"/>
      <c r="P252" s="134"/>
      <c r="Q252" s="134"/>
      <c r="R252" s="134"/>
      <c r="S252" s="134"/>
      <c r="T252" s="134"/>
      <c r="U252" s="134"/>
      <c r="V252" s="134"/>
      <c r="W252" s="134"/>
      <c r="X252" s="134"/>
      <c r="Y252" s="134"/>
      <c r="Z252" s="134"/>
      <c r="AA252" s="134"/>
      <c r="AB252" s="134"/>
      <c r="AC252" s="134"/>
      <c r="AD252" s="134"/>
      <c r="AE252" s="134"/>
      <c r="AF252" s="134"/>
      <c r="AG252" s="134"/>
      <c r="AH252" s="134"/>
      <c r="AI252" s="134"/>
      <c r="AJ252" s="134"/>
      <c r="AK252" s="134"/>
      <c r="AL252" s="134"/>
      <c r="AM252" s="134"/>
      <c r="AN252" s="134"/>
      <c r="AO252" s="134"/>
      <c r="AP252" s="134"/>
      <c r="AQ252" s="134"/>
      <c r="AR252" s="134"/>
      <c r="AS252" s="134"/>
      <c r="AT252" s="134"/>
      <c r="AU252" s="134"/>
      <c r="AV252" s="134"/>
      <c r="AW252" s="134"/>
      <c r="AX252" s="134"/>
      <c r="AY252" s="134"/>
      <c r="AZ252" s="134"/>
      <c r="BA252" s="134"/>
      <c r="BB252" s="134"/>
      <c r="BC252" s="134"/>
      <c r="BD252" s="134"/>
      <c r="BE252" s="134"/>
      <c r="BF252" s="134"/>
      <c r="BG252" s="134"/>
      <c r="BH252" s="134"/>
      <c r="BI252" s="134"/>
      <c r="BJ252" s="134"/>
      <c r="BK252" s="134"/>
      <c r="BL252" s="134"/>
      <c r="BM252" s="134"/>
      <c r="BN252" s="134"/>
      <c r="BO252" s="134"/>
    </row>
    <row r="253" spans="1:67" x14ac:dyDescent="0.15">
      <c r="A253" s="134"/>
      <c r="B253" s="134"/>
      <c r="C253" s="134"/>
      <c r="D253" s="134"/>
      <c r="E253" s="134"/>
      <c r="F253" s="134"/>
      <c r="G253" s="134"/>
      <c r="H253" s="134"/>
      <c r="I253" s="134"/>
      <c r="J253" s="134"/>
      <c r="K253" s="134"/>
      <c r="L253" s="134"/>
      <c r="M253" s="134"/>
      <c r="N253" s="134"/>
      <c r="O253" s="134"/>
      <c r="P253" s="134"/>
      <c r="Q253" s="134"/>
      <c r="R253" s="134"/>
      <c r="S253" s="134"/>
      <c r="T253" s="134"/>
      <c r="U253" s="134"/>
      <c r="V253" s="134"/>
      <c r="W253" s="134"/>
      <c r="X253" s="134"/>
      <c r="Y253" s="134"/>
      <c r="Z253" s="134"/>
      <c r="AA253" s="134"/>
      <c r="AB253" s="134"/>
      <c r="AC253" s="134"/>
      <c r="AD253" s="134"/>
      <c r="AE253" s="134"/>
      <c r="AF253" s="134"/>
      <c r="AG253" s="134"/>
      <c r="AH253" s="134"/>
      <c r="AI253" s="134"/>
      <c r="AJ253" s="134"/>
      <c r="AK253" s="134"/>
      <c r="AL253" s="134"/>
      <c r="AM253" s="134"/>
      <c r="AN253" s="134"/>
      <c r="AO253" s="134"/>
      <c r="AP253" s="134"/>
      <c r="AQ253" s="134"/>
      <c r="AR253" s="134"/>
      <c r="AS253" s="134"/>
      <c r="AT253" s="134"/>
      <c r="AU253" s="134"/>
      <c r="AV253" s="134"/>
      <c r="AW253" s="134"/>
      <c r="AX253" s="134"/>
      <c r="AY253" s="134"/>
      <c r="AZ253" s="134"/>
      <c r="BA253" s="134"/>
      <c r="BB253" s="134"/>
      <c r="BC253" s="134"/>
      <c r="BD253" s="134"/>
      <c r="BE253" s="134"/>
      <c r="BF253" s="134"/>
      <c r="BG253" s="134"/>
      <c r="BH253" s="134"/>
      <c r="BI253" s="134"/>
      <c r="BJ253" s="134"/>
      <c r="BK253" s="134"/>
      <c r="BL253" s="134"/>
      <c r="BM253" s="134"/>
      <c r="BN253" s="134"/>
      <c r="BO253" s="134"/>
    </row>
    <row r="254" spans="1:67" x14ac:dyDescent="0.15">
      <c r="A254" s="134"/>
      <c r="B254" s="134"/>
      <c r="C254" s="134"/>
      <c r="D254" s="134"/>
      <c r="E254" s="134"/>
      <c r="F254" s="134"/>
      <c r="G254" s="134"/>
      <c r="H254" s="134"/>
      <c r="I254" s="134"/>
      <c r="J254" s="134"/>
      <c r="K254" s="134"/>
      <c r="L254" s="134"/>
      <c r="M254" s="134"/>
      <c r="N254" s="134"/>
      <c r="O254" s="134"/>
      <c r="P254" s="134"/>
      <c r="Q254" s="134"/>
      <c r="R254" s="134"/>
      <c r="S254" s="134"/>
      <c r="T254" s="134"/>
      <c r="U254" s="134"/>
      <c r="V254" s="134"/>
      <c r="W254" s="134"/>
      <c r="X254" s="134"/>
      <c r="Y254" s="134"/>
      <c r="Z254" s="134"/>
      <c r="AA254" s="134"/>
      <c r="AB254" s="134"/>
      <c r="AC254" s="134"/>
      <c r="AD254" s="134"/>
      <c r="AE254" s="134"/>
      <c r="AF254" s="134"/>
      <c r="AG254" s="134"/>
      <c r="AH254" s="134"/>
      <c r="AI254" s="134"/>
      <c r="AJ254" s="134"/>
      <c r="AK254" s="134"/>
      <c r="AL254" s="134"/>
      <c r="AM254" s="134"/>
      <c r="AN254" s="134"/>
      <c r="AO254" s="134"/>
      <c r="AP254" s="134"/>
      <c r="AQ254" s="134"/>
      <c r="AR254" s="134"/>
      <c r="AS254" s="134"/>
      <c r="AT254" s="134"/>
      <c r="AU254" s="134"/>
      <c r="AV254" s="134"/>
      <c r="AW254" s="134"/>
      <c r="AX254" s="134"/>
      <c r="AY254" s="134"/>
      <c r="AZ254" s="134"/>
      <c r="BA254" s="134"/>
      <c r="BB254" s="134"/>
      <c r="BC254" s="134"/>
      <c r="BD254" s="134"/>
      <c r="BE254" s="134"/>
      <c r="BF254" s="134"/>
      <c r="BG254" s="134"/>
      <c r="BH254" s="134"/>
      <c r="BI254" s="134"/>
      <c r="BJ254" s="134"/>
      <c r="BK254" s="134"/>
      <c r="BL254" s="134"/>
      <c r="BM254" s="134"/>
      <c r="BN254" s="134"/>
      <c r="BO254" s="134"/>
    </row>
    <row r="255" spans="1:67" x14ac:dyDescent="0.15">
      <c r="A255" s="134"/>
      <c r="B255" s="134"/>
      <c r="C255" s="134"/>
      <c r="D255" s="134"/>
      <c r="E255" s="134"/>
      <c r="F255" s="134"/>
      <c r="G255" s="134"/>
      <c r="H255" s="134"/>
      <c r="I255" s="134"/>
      <c r="J255" s="134"/>
      <c r="K255" s="134"/>
      <c r="L255" s="134"/>
      <c r="M255" s="134"/>
      <c r="N255" s="134"/>
      <c r="O255" s="134"/>
      <c r="P255" s="134"/>
      <c r="Q255" s="134"/>
      <c r="R255" s="134"/>
      <c r="S255" s="134"/>
      <c r="T255" s="134"/>
      <c r="U255" s="134"/>
      <c r="V255" s="134"/>
      <c r="W255" s="134"/>
      <c r="X255" s="134"/>
      <c r="Y255" s="134"/>
      <c r="Z255" s="134"/>
      <c r="AA255" s="134"/>
      <c r="AB255" s="134"/>
      <c r="AC255" s="134"/>
      <c r="AD255" s="134"/>
      <c r="AE255" s="134"/>
      <c r="AF255" s="134"/>
      <c r="AG255" s="134"/>
      <c r="AH255" s="134"/>
      <c r="AI255" s="134"/>
      <c r="AJ255" s="134"/>
      <c r="AK255" s="134"/>
      <c r="AL255" s="134"/>
      <c r="AM255" s="134"/>
      <c r="AN255" s="134"/>
      <c r="AO255" s="134"/>
      <c r="AP255" s="134"/>
      <c r="AQ255" s="134"/>
      <c r="AR255" s="134"/>
      <c r="AS255" s="134"/>
      <c r="AT255" s="134"/>
      <c r="AU255" s="134"/>
      <c r="AV255" s="134"/>
      <c r="AW255" s="134"/>
      <c r="AX255" s="134"/>
      <c r="AY255" s="134"/>
      <c r="AZ255" s="134"/>
      <c r="BA255" s="134"/>
      <c r="BB255" s="134"/>
      <c r="BC255" s="134"/>
      <c r="BD255" s="134"/>
      <c r="BE255" s="134"/>
      <c r="BF255" s="134"/>
      <c r="BG255" s="134"/>
      <c r="BH255" s="134"/>
      <c r="BI255" s="134"/>
      <c r="BJ255" s="134"/>
      <c r="BK255" s="134"/>
      <c r="BL255" s="134"/>
      <c r="BM255" s="134"/>
      <c r="BN255" s="134"/>
      <c r="BO255" s="134"/>
    </row>
    <row r="256" spans="1:67" x14ac:dyDescent="0.15">
      <c r="A256" s="134"/>
      <c r="B256" s="134"/>
      <c r="C256" s="134"/>
      <c r="D256" s="134"/>
      <c r="E256" s="134"/>
      <c r="F256" s="134"/>
      <c r="G256" s="134"/>
      <c r="H256" s="134"/>
      <c r="I256" s="134"/>
      <c r="J256" s="134"/>
      <c r="K256" s="134"/>
      <c r="L256" s="134"/>
      <c r="M256" s="134"/>
      <c r="N256" s="134"/>
      <c r="O256" s="134"/>
      <c r="P256" s="134"/>
      <c r="Q256" s="134"/>
      <c r="R256" s="134"/>
      <c r="S256" s="134"/>
      <c r="T256" s="134"/>
      <c r="U256" s="134"/>
      <c r="V256" s="134"/>
      <c r="W256" s="134"/>
      <c r="X256" s="134"/>
      <c r="Y256" s="134"/>
      <c r="Z256" s="134"/>
      <c r="AA256" s="134"/>
      <c r="AB256" s="134"/>
      <c r="AC256" s="134"/>
      <c r="AD256" s="134"/>
      <c r="AE256" s="134"/>
      <c r="AF256" s="134"/>
      <c r="AG256" s="134"/>
      <c r="AH256" s="134"/>
      <c r="AI256" s="134"/>
      <c r="AJ256" s="134"/>
      <c r="AK256" s="134"/>
      <c r="AL256" s="134"/>
      <c r="AM256" s="134"/>
      <c r="AN256" s="134"/>
      <c r="AO256" s="134"/>
      <c r="AP256" s="134"/>
      <c r="AQ256" s="134"/>
      <c r="AR256" s="134"/>
      <c r="AS256" s="134"/>
      <c r="AT256" s="134"/>
      <c r="AU256" s="134"/>
      <c r="AV256" s="134"/>
      <c r="AW256" s="134"/>
      <c r="AX256" s="134"/>
      <c r="AY256" s="134"/>
      <c r="AZ256" s="134"/>
      <c r="BA256" s="134"/>
      <c r="BB256" s="134"/>
      <c r="BC256" s="134"/>
      <c r="BD256" s="134"/>
      <c r="BE256" s="134"/>
      <c r="BF256" s="134"/>
      <c r="BG256" s="134"/>
      <c r="BH256" s="134"/>
      <c r="BI256" s="134"/>
      <c r="BJ256" s="134"/>
      <c r="BK256" s="134"/>
      <c r="BL256" s="134"/>
      <c r="BM256" s="134"/>
      <c r="BN256" s="134"/>
      <c r="BO256" s="134"/>
    </row>
    <row r="257" spans="1:67" x14ac:dyDescent="0.15">
      <c r="A257" s="134"/>
      <c r="B257" s="134"/>
      <c r="C257" s="134"/>
      <c r="D257" s="134"/>
      <c r="E257" s="134"/>
      <c r="F257" s="134"/>
      <c r="G257" s="134"/>
      <c r="H257" s="134"/>
      <c r="I257" s="134"/>
      <c r="J257" s="134"/>
      <c r="K257" s="134"/>
      <c r="L257" s="134"/>
      <c r="M257" s="134"/>
      <c r="N257" s="134"/>
      <c r="O257" s="134"/>
      <c r="P257" s="134"/>
      <c r="Q257" s="134"/>
      <c r="R257" s="134"/>
      <c r="S257" s="134"/>
      <c r="T257" s="134"/>
      <c r="U257" s="134"/>
      <c r="V257" s="134"/>
      <c r="W257" s="134"/>
      <c r="X257" s="134"/>
      <c r="Y257" s="134"/>
      <c r="Z257" s="134"/>
      <c r="AA257" s="134"/>
      <c r="AB257" s="134"/>
      <c r="AC257" s="134"/>
      <c r="AD257" s="134"/>
      <c r="AE257" s="134"/>
      <c r="AF257" s="134"/>
      <c r="AG257" s="134"/>
      <c r="AH257" s="134"/>
      <c r="AI257" s="134"/>
      <c r="AJ257" s="134"/>
      <c r="AK257" s="134"/>
      <c r="AL257" s="134"/>
      <c r="AM257" s="134"/>
      <c r="AN257" s="134"/>
      <c r="AO257" s="134"/>
      <c r="AP257" s="134"/>
      <c r="AQ257" s="134"/>
      <c r="AR257" s="134"/>
      <c r="AS257" s="134"/>
      <c r="AT257" s="134"/>
      <c r="AU257" s="134"/>
      <c r="AV257" s="134"/>
      <c r="AW257" s="134"/>
      <c r="AX257" s="134"/>
      <c r="AY257" s="134"/>
      <c r="AZ257" s="134"/>
      <c r="BA257" s="134"/>
      <c r="BB257" s="134"/>
      <c r="BC257" s="134"/>
      <c r="BD257" s="134"/>
      <c r="BE257" s="134"/>
      <c r="BF257" s="134"/>
      <c r="BG257" s="134"/>
      <c r="BH257" s="134"/>
      <c r="BI257" s="134"/>
      <c r="BJ257" s="134"/>
      <c r="BK257" s="134"/>
      <c r="BL257" s="134"/>
      <c r="BM257" s="134"/>
      <c r="BN257" s="134"/>
      <c r="BO257" s="134"/>
    </row>
    <row r="258" spans="1:67" x14ac:dyDescent="0.15">
      <c r="A258" s="134"/>
      <c r="B258" s="134"/>
      <c r="C258" s="134"/>
      <c r="D258" s="134"/>
      <c r="E258" s="134"/>
      <c r="F258" s="134"/>
      <c r="G258" s="134"/>
      <c r="H258" s="134"/>
      <c r="I258" s="134"/>
      <c r="J258" s="134"/>
      <c r="K258" s="134"/>
      <c r="L258" s="134"/>
      <c r="M258" s="134"/>
      <c r="N258" s="134"/>
      <c r="O258" s="134"/>
      <c r="P258" s="134"/>
      <c r="Q258" s="134"/>
      <c r="R258" s="134"/>
      <c r="S258" s="134"/>
      <c r="T258" s="134"/>
      <c r="U258" s="134"/>
      <c r="V258" s="134"/>
      <c r="W258" s="134"/>
      <c r="X258" s="134"/>
      <c r="Y258" s="134"/>
      <c r="Z258" s="134"/>
      <c r="AA258" s="134"/>
      <c r="AB258" s="134"/>
      <c r="AC258" s="134"/>
      <c r="AD258" s="134"/>
      <c r="AE258" s="134"/>
      <c r="AF258" s="134"/>
      <c r="AG258" s="134"/>
      <c r="AH258" s="134"/>
      <c r="AI258" s="134"/>
      <c r="AJ258" s="134"/>
      <c r="AK258" s="134"/>
      <c r="AL258" s="134"/>
      <c r="AM258" s="134"/>
      <c r="AN258" s="134"/>
      <c r="AO258" s="134"/>
      <c r="AP258" s="134"/>
      <c r="AQ258" s="134"/>
      <c r="AR258" s="134"/>
      <c r="AS258" s="134"/>
      <c r="AT258" s="134"/>
      <c r="AU258" s="134"/>
      <c r="AV258" s="134"/>
      <c r="AW258" s="134"/>
      <c r="AX258" s="134"/>
      <c r="AY258" s="134"/>
      <c r="AZ258" s="134"/>
      <c r="BA258" s="134"/>
      <c r="BB258" s="134"/>
      <c r="BC258" s="134"/>
      <c r="BD258" s="134"/>
      <c r="BE258" s="134"/>
      <c r="BF258" s="134"/>
      <c r="BG258" s="134"/>
      <c r="BH258" s="134"/>
      <c r="BI258" s="134"/>
      <c r="BJ258" s="134"/>
      <c r="BK258" s="134"/>
      <c r="BL258" s="134"/>
      <c r="BM258" s="134"/>
      <c r="BN258" s="134"/>
      <c r="BO258" s="134"/>
    </row>
    <row r="259" spans="1:67" x14ac:dyDescent="0.15">
      <c r="A259" s="134"/>
      <c r="B259" s="134"/>
      <c r="C259" s="134"/>
      <c r="D259" s="134"/>
      <c r="E259" s="134"/>
      <c r="F259" s="134"/>
      <c r="G259" s="134"/>
      <c r="H259" s="134"/>
      <c r="I259" s="134"/>
      <c r="J259" s="134"/>
      <c r="K259" s="134"/>
      <c r="L259" s="134"/>
      <c r="M259" s="134"/>
      <c r="N259" s="134"/>
      <c r="O259" s="134"/>
      <c r="P259" s="134"/>
      <c r="Q259" s="134"/>
      <c r="R259" s="134"/>
      <c r="S259" s="134"/>
      <c r="T259" s="134"/>
      <c r="U259" s="134"/>
      <c r="V259" s="134"/>
      <c r="W259" s="134"/>
      <c r="X259" s="134"/>
      <c r="Y259" s="134"/>
      <c r="Z259" s="134"/>
      <c r="AA259" s="134"/>
      <c r="AB259" s="134"/>
      <c r="AC259" s="134"/>
      <c r="AD259" s="134"/>
      <c r="AE259" s="134"/>
      <c r="AF259" s="134"/>
      <c r="AG259" s="134"/>
      <c r="AH259" s="134"/>
      <c r="AI259" s="134"/>
      <c r="AJ259" s="134"/>
      <c r="AK259" s="134"/>
      <c r="AL259" s="134"/>
      <c r="AM259" s="134"/>
      <c r="AN259" s="134"/>
      <c r="AO259" s="134"/>
      <c r="AP259" s="134"/>
      <c r="AQ259" s="134"/>
      <c r="AR259" s="134"/>
      <c r="AS259" s="134"/>
      <c r="AT259" s="134"/>
      <c r="AU259" s="134"/>
      <c r="AV259" s="134"/>
      <c r="AW259" s="134"/>
      <c r="AX259" s="134"/>
      <c r="AY259" s="134"/>
      <c r="AZ259" s="134"/>
      <c r="BA259" s="134"/>
      <c r="BB259" s="134"/>
      <c r="BC259" s="134"/>
      <c r="BD259" s="134"/>
      <c r="BE259" s="134"/>
      <c r="BF259" s="134"/>
      <c r="BG259" s="134"/>
      <c r="BH259" s="134"/>
      <c r="BI259" s="134"/>
      <c r="BJ259" s="134"/>
      <c r="BK259" s="134"/>
      <c r="BL259" s="134"/>
      <c r="BM259" s="134"/>
      <c r="BN259" s="134"/>
      <c r="BO259" s="134"/>
    </row>
    <row r="260" spans="1:67" x14ac:dyDescent="0.15">
      <c r="A260" s="134"/>
      <c r="B260" s="134"/>
      <c r="C260" s="134"/>
      <c r="D260" s="134"/>
      <c r="E260" s="134"/>
      <c r="F260" s="134"/>
      <c r="G260" s="134"/>
      <c r="H260" s="134"/>
      <c r="I260" s="134"/>
      <c r="J260" s="134"/>
      <c r="K260" s="134"/>
      <c r="L260" s="134"/>
      <c r="M260" s="134"/>
      <c r="N260" s="134"/>
      <c r="O260" s="134"/>
      <c r="P260" s="134"/>
      <c r="Q260" s="134"/>
      <c r="R260" s="134"/>
      <c r="S260" s="134"/>
      <c r="T260" s="134"/>
      <c r="U260" s="134"/>
      <c r="V260" s="134"/>
      <c r="W260" s="134"/>
      <c r="X260" s="134"/>
      <c r="Y260" s="134"/>
      <c r="Z260" s="134"/>
      <c r="AA260" s="134"/>
      <c r="AB260" s="134"/>
      <c r="AC260" s="134"/>
      <c r="AD260" s="134"/>
      <c r="AE260" s="134"/>
      <c r="AF260" s="134"/>
      <c r="AG260" s="134"/>
      <c r="AH260" s="134"/>
      <c r="AI260" s="134"/>
      <c r="AJ260" s="134"/>
      <c r="AK260" s="134"/>
      <c r="AL260" s="134"/>
      <c r="AM260" s="134"/>
      <c r="AN260" s="134"/>
      <c r="AO260" s="134"/>
      <c r="AP260" s="134"/>
      <c r="AQ260" s="134"/>
      <c r="AR260" s="134"/>
      <c r="AS260" s="134"/>
      <c r="AT260" s="134"/>
      <c r="AU260" s="134"/>
      <c r="AV260" s="134"/>
      <c r="AW260" s="134"/>
      <c r="AX260" s="134"/>
      <c r="AY260" s="134"/>
      <c r="AZ260" s="134"/>
      <c r="BA260" s="134"/>
      <c r="BB260" s="134"/>
      <c r="BC260" s="134"/>
      <c r="BD260" s="134"/>
      <c r="BE260" s="134"/>
      <c r="BF260" s="134"/>
      <c r="BG260" s="134"/>
      <c r="BH260" s="134"/>
      <c r="BI260" s="134"/>
      <c r="BJ260" s="134"/>
      <c r="BK260" s="134"/>
      <c r="BL260" s="134"/>
      <c r="BM260" s="134"/>
      <c r="BN260" s="134"/>
      <c r="BO260" s="134"/>
    </row>
    <row r="261" spans="1:67" x14ac:dyDescent="0.15">
      <c r="A261" s="134"/>
      <c r="B261" s="134"/>
      <c r="C261" s="134"/>
      <c r="D261" s="134"/>
      <c r="E261" s="134"/>
      <c r="F261" s="134"/>
      <c r="G261" s="134"/>
      <c r="H261" s="134"/>
      <c r="I261" s="134"/>
      <c r="J261" s="134"/>
      <c r="K261" s="134"/>
      <c r="L261" s="134"/>
      <c r="M261" s="134"/>
      <c r="N261" s="134"/>
      <c r="O261" s="134"/>
      <c r="P261" s="134"/>
      <c r="Q261" s="134"/>
      <c r="R261" s="134"/>
      <c r="S261" s="134"/>
      <c r="T261" s="134"/>
      <c r="U261" s="134"/>
      <c r="V261" s="134"/>
      <c r="W261" s="134"/>
      <c r="X261" s="134"/>
      <c r="Y261" s="134"/>
      <c r="Z261" s="134"/>
      <c r="AA261" s="134"/>
      <c r="AB261" s="134"/>
      <c r="AC261" s="134"/>
      <c r="AD261" s="134"/>
      <c r="AE261" s="134"/>
      <c r="AF261" s="134"/>
      <c r="AG261" s="134"/>
      <c r="AH261" s="134"/>
      <c r="AI261" s="134"/>
      <c r="AJ261" s="134"/>
      <c r="AK261" s="134"/>
      <c r="AL261" s="134"/>
      <c r="AM261" s="134"/>
      <c r="AN261" s="134"/>
      <c r="AO261" s="134"/>
      <c r="AP261" s="134"/>
      <c r="AQ261" s="134"/>
      <c r="AR261" s="134"/>
      <c r="AS261" s="134"/>
      <c r="AT261" s="134"/>
      <c r="AU261" s="134"/>
      <c r="AV261" s="134"/>
      <c r="AW261" s="134"/>
      <c r="AX261" s="134"/>
      <c r="AY261" s="134"/>
      <c r="AZ261" s="134"/>
      <c r="BA261" s="134"/>
      <c r="BB261" s="134"/>
      <c r="BC261" s="134"/>
      <c r="BD261" s="134"/>
      <c r="BE261" s="134"/>
      <c r="BF261" s="134"/>
      <c r="BG261" s="134"/>
      <c r="BH261" s="134"/>
      <c r="BI261" s="134"/>
      <c r="BJ261" s="134"/>
      <c r="BK261" s="134"/>
      <c r="BL261" s="134"/>
      <c r="BM261" s="134"/>
      <c r="BN261" s="134"/>
      <c r="BO261" s="134"/>
    </row>
    <row r="262" spans="1:67" x14ac:dyDescent="0.15">
      <c r="A262" s="134"/>
      <c r="B262" s="134"/>
      <c r="C262" s="134"/>
      <c r="D262" s="134"/>
      <c r="E262" s="134"/>
      <c r="F262" s="134"/>
      <c r="G262" s="134"/>
      <c r="H262" s="134"/>
      <c r="I262" s="134"/>
      <c r="J262" s="134"/>
      <c r="K262" s="134"/>
      <c r="L262" s="134"/>
      <c r="M262" s="134"/>
      <c r="N262" s="134"/>
      <c r="O262" s="134"/>
      <c r="P262" s="134"/>
      <c r="Q262" s="134"/>
      <c r="R262" s="134"/>
      <c r="S262" s="134"/>
      <c r="T262" s="134"/>
      <c r="U262" s="134"/>
      <c r="V262" s="134"/>
      <c r="W262" s="134"/>
      <c r="X262" s="134"/>
      <c r="Y262" s="134"/>
      <c r="Z262" s="134"/>
      <c r="AA262" s="134"/>
      <c r="AB262" s="134"/>
      <c r="AC262" s="134"/>
      <c r="AD262" s="134"/>
      <c r="AE262" s="134"/>
      <c r="AF262" s="134"/>
      <c r="AG262" s="134"/>
      <c r="AH262" s="134"/>
      <c r="AI262" s="134"/>
      <c r="AJ262" s="134"/>
      <c r="AK262" s="134"/>
      <c r="AL262" s="134"/>
      <c r="AM262" s="134"/>
      <c r="AN262" s="134"/>
      <c r="AO262" s="134"/>
      <c r="AP262" s="134"/>
      <c r="AQ262" s="134"/>
      <c r="AR262" s="134"/>
      <c r="AS262" s="134"/>
      <c r="AT262" s="134"/>
      <c r="AU262" s="134"/>
      <c r="AV262" s="134"/>
      <c r="AW262" s="134"/>
      <c r="AX262" s="134"/>
      <c r="AY262" s="134"/>
      <c r="AZ262" s="134"/>
      <c r="BA262" s="134"/>
      <c r="BB262" s="134"/>
      <c r="BC262" s="134"/>
      <c r="BD262" s="134"/>
      <c r="BE262" s="134"/>
      <c r="BF262" s="134"/>
      <c r="BG262" s="134"/>
      <c r="BH262" s="134"/>
      <c r="BI262" s="134"/>
      <c r="BJ262" s="134"/>
      <c r="BK262" s="134"/>
      <c r="BL262" s="134"/>
      <c r="BM262" s="134"/>
      <c r="BN262" s="134"/>
      <c r="BO262" s="134"/>
    </row>
    <row r="263" spans="1:67" x14ac:dyDescent="0.15">
      <c r="A263" s="134"/>
      <c r="B263" s="134"/>
      <c r="C263" s="134"/>
      <c r="D263" s="134"/>
      <c r="E263" s="134"/>
      <c r="F263" s="134"/>
      <c r="G263" s="134"/>
      <c r="H263" s="134"/>
      <c r="I263" s="134"/>
      <c r="J263" s="134"/>
      <c r="K263" s="134"/>
      <c r="L263" s="134"/>
      <c r="M263" s="134"/>
      <c r="N263" s="134"/>
      <c r="O263" s="134"/>
      <c r="P263" s="134"/>
      <c r="Q263" s="134"/>
      <c r="R263" s="134"/>
      <c r="S263" s="134"/>
      <c r="T263" s="134"/>
      <c r="U263" s="134"/>
      <c r="V263" s="134"/>
      <c r="W263" s="134"/>
      <c r="X263" s="134"/>
      <c r="Y263" s="134"/>
      <c r="Z263" s="134"/>
      <c r="AA263" s="134"/>
      <c r="AB263" s="134"/>
      <c r="AC263" s="134"/>
      <c r="AD263" s="134"/>
      <c r="AE263" s="134"/>
      <c r="AF263" s="134"/>
      <c r="AG263" s="134"/>
      <c r="AH263" s="134"/>
      <c r="AI263" s="134"/>
      <c r="AJ263" s="134"/>
      <c r="AK263" s="134"/>
      <c r="AL263" s="134"/>
      <c r="AM263" s="134"/>
      <c r="AN263" s="134"/>
      <c r="AO263" s="134"/>
      <c r="AP263" s="134"/>
      <c r="AQ263" s="134"/>
      <c r="AR263" s="134"/>
      <c r="AS263" s="134"/>
      <c r="AT263" s="134"/>
      <c r="AU263" s="134"/>
      <c r="AV263" s="134"/>
      <c r="AW263" s="134"/>
      <c r="AX263" s="134"/>
      <c r="AY263" s="134"/>
      <c r="AZ263" s="134"/>
      <c r="BA263" s="134"/>
      <c r="BB263" s="134"/>
      <c r="BC263" s="134"/>
      <c r="BD263" s="134"/>
      <c r="BE263" s="134"/>
      <c r="BF263" s="134"/>
      <c r="BG263" s="134"/>
      <c r="BH263" s="134"/>
      <c r="BI263" s="134"/>
      <c r="BJ263" s="134"/>
      <c r="BK263" s="134"/>
      <c r="BL263" s="134"/>
      <c r="BM263" s="134"/>
      <c r="BN263" s="134"/>
      <c r="BO263" s="134"/>
    </row>
    <row r="264" spans="1:67" x14ac:dyDescent="0.15">
      <c r="A264" s="134"/>
      <c r="B264" s="134"/>
      <c r="C264" s="134"/>
      <c r="D264" s="134"/>
      <c r="E264" s="134"/>
      <c r="F264" s="134"/>
      <c r="G264" s="134"/>
      <c r="H264" s="134"/>
      <c r="I264" s="134"/>
      <c r="J264" s="134"/>
      <c r="K264" s="134"/>
      <c r="L264" s="134"/>
      <c r="M264" s="134"/>
      <c r="N264" s="134"/>
      <c r="O264" s="134"/>
      <c r="P264" s="134"/>
      <c r="Q264" s="134"/>
      <c r="R264" s="134"/>
      <c r="S264" s="134"/>
      <c r="T264" s="134"/>
      <c r="U264" s="134"/>
      <c r="V264" s="134"/>
      <c r="W264" s="134"/>
      <c r="X264" s="134"/>
      <c r="Y264" s="134"/>
      <c r="Z264" s="134"/>
      <c r="AA264" s="134"/>
      <c r="AB264" s="134"/>
      <c r="AC264" s="134"/>
      <c r="AD264" s="134"/>
      <c r="AE264" s="134"/>
      <c r="AF264" s="134"/>
      <c r="AG264" s="134"/>
      <c r="AH264" s="134"/>
      <c r="AI264" s="134"/>
      <c r="AJ264" s="134"/>
      <c r="AK264" s="134"/>
      <c r="AL264" s="134"/>
      <c r="AM264" s="134"/>
      <c r="AN264" s="134"/>
      <c r="AO264" s="134"/>
      <c r="AP264" s="134"/>
      <c r="AQ264" s="134"/>
      <c r="AR264" s="134"/>
      <c r="AS264" s="134"/>
      <c r="AT264" s="134"/>
      <c r="AU264" s="134"/>
      <c r="AV264" s="134"/>
      <c r="AW264" s="134"/>
      <c r="AX264" s="134"/>
      <c r="AY264" s="134"/>
      <c r="AZ264" s="134"/>
      <c r="BA264" s="134"/>
      <c r="BB264" s="134"/>
      <c r="BC264" s="134"/>
      <c r="BD264" s="134"/>
      <c r="BE264" s="134"/>
      <c r="BF264" s="134"/>
      <c r="BG264" s="134"/>
      <c r="BH264" s="134"/>
      <c r="BI264" s="134"/>
      <c r="BJ264" s="134"/>
      <c r="BK264" s="134"/>
      <c r="BL264" s="134"/>
      <c r="BM264" s="134"/>
      <c r="BN264" s="134"/>
      <c r="BO264" s="134"/>
    </row>
    <row r="265" spans="1:67" x14ac:dyDescent="0.15">
      <c r="A265" s="134"/>
      <c r="B265" s="134"/>
      <c r="C265" s="134"/>
      <c r="D265" s="134"/>
      <c r="E265" s="134"/>
      <c r="F265" s="134"/>
      <c r="G265" s="134"/>
      <c r="H265" s="134"/>
      <c r="I265" s="134"/>
      <c r="J265" s="134"/>
      <c r="K265" s="134"/>
      <c r="L265" s="134"/>
      <c r="M265" s="134"/>
      <c r="N265" s="134"/>
      <c r="O265" s="134"/>
      <c r="P265" s="134"/>
      <c r="Q265" s="134"/>
      <c r="R265" s="134"/>
      <c r="S265" s="134"/>
      <c r="T265" s="134"/>
      <c r="U265" s="134"/>
      <c r="V265" s="134"/>
      <c r="W265" s="134"/>
      <c r="X265" s="134"/>
      <c r="Y265" s="134"/>
      <c r="Z265" s="134"/>
      <c r="AA265" s="134"/>
      <c r="AB265" s="134"/>
      <c r="AC265" s="134"/>
      <c r="AD265" s="134"/>
      <c r="AE265" s="134"/>
      <c r="AF265" s="134"/>
      <c r="AG265" s="134"/>
      <c r="AH265" s="134"/>
      <c r="AI265" s="134"/>
      <c r="AJ265" s="134"/>
      <c r="AK265" s="134"/>
      <c r="AL265" s="134"/>
      <c r="AM265" s="134"/>
      <c r="AN265" s="134"/>
      <c r="AO265" s="134"/>
      <c r="AP265" s="134"/>
      <c r="AQ265" s="134"/>
      <c r="AR265" s="134"/>
      <c r="AS265" s="134"/>
      <c r="AT265" s="134"/>
      <c r="AU265" s="134"/>
      <c r="AV265" s="134"/>
      <c r="AW265" s="134"/>
      <c r="AX265" s="134"/>
      <c r="AY265" s="134"/>
      <c r="AZ265" s="134"/>
      <c r="BA265" s="134"/>
      <c r="BB265" s="134"/>
      <c r="BC265" s="134"/>
      <c r="BD265" s="134"/>
      <c r="BE265" s="134"/>
      <c r="BF265" s="134"/>
      <c r="BG265" s="134"/>
      <c r="BH265" s="134"/>
      <c r="BI265" s="134"/>
      <c r="BJ265" s="134"/>
      <c r="BK265" s="134"/>
      <c r="BL265" s="134"/>
      <c r="BM265" s="134"/>
      <c r="BN265" s="134"/>
      <c r="BO265" s="134"/>
    </row>
    <row r="266" spans="1:67" x14ac:dyDescent="0.15">
      <c r="A266" s="134"/>
      <c r="B266" s="134"/>
      <c r="C266" s="134"/>
      <c r="D266" s="134"/>
      <c r="E266" s="134"/>
      <c r="F266" s="134"/>
      <c r="G266" s="134"/>
      <c r="H266" s="134"/>
      <c r="I266" s="134"/>
      <c r="J266" s="134"/>
      <c r="K266" s="134"/>
      <c r="L266" s="134"/>
      <c r="M266" s="134"/>
      <c r="N266" s="134"/>
      <c r="O266" s="134"/>
      <c r="P266" s="134"/>
      <c r="Q266" s="134"/>
      <c r="R266" s="134"/>
      <c r="S266" s="134"/>
      <c r="T266" s="134"/>
      <c r="U266" s="134"/>
      <c r="V266" s="134"/>
      <c r="W266" s="134"/>
      <c r="X266" s="134"/>
      <c r="Y266" s="134"/>
      <c r="Z266" s="134"/>
      <c r="AA266" s="134"/>
      <c r="AB266" s="134"/>
      <c r="AC266" s="134"/>
      <c r="AD266" s="134"/>
      <c r="AE266" s="134"/>
      <c r="AF266" s="134"/>
      <c r="AG266" s="134"/>
      <c r="AH266" s="134"/>
      <c r="AI266" s="134"/>
      <c r="AJ266" s="134"/>
      <c r="AK266" s="134"/>
      <c r="AL266" s="134"/>
      <c r="AM266" s="134"/>
      <c r="AN266" s="134"/>
      <c r="AO266" s="134"/>
      <c r="AP266" s="134"/>
      <c r="AQ266" s="134"/>
      <c r="AR266" s="134"/>
      <c r="AS266" s="134"/>
      <c r="AT266" s="134"/>
      <c r="AU266" s="134"/>
      <c r="AV266" s="134"/>
      <c r="AW266" s="134"/>
      <c r="AX266" s="134"/>
      <c r="AY266" s="134"/>
      <c r="AZ266" s="134"/>
      <c r="BA266" s="134"/>
      <c r="BB266" s="134"/>
      <c r="BC266" s="134"/>
      <c r="BD266" s="134"/>
      <c r="BE266" s="134"/>
      <c r="BF266" s="134"/>
      <c r="BG266" s="134"/>
      <c r="BH266" s="134"/>
      <c r="BI266" s="134"/>
      <c r="BJ266" s="134"/>
      <c r="BK266" s="134"/>
      <c r="BL266" s="134"/>
      <c r="BM266" s="134"/>
      <c r="BN266" s="134"/>
      <c r="BO266" s="134"/>
    </row>
    <row r="267" spans="1:67" x14ac:dyDescent="0.15">
      <c r="A267" s="134"/>
      <c r="B267" s="134"/>
      <c r="C267" s="134"/>
      <c r="D267" s="134"/>
      <c r="E267" s="134"/>
      <c r="F267" s="134"/>
      <c r="G267" s="134"/>
      <c r="H267" s="134"/>
      <c r="I267" s="134"/>
      <c r="J267" s="134"/>
      <c r="K267" s="134"/>
      <c r="L267" s="134"/>
      <c r="M267" s="134"/>
      <c r="N267" s="134"/>
      <c r="O267" s="134"/>
      <c r="P267" s="134"/>
      <c r="Q267" s="134"/>
      <c r="R267" s="134"/>
      <c r="S267" s="134"/>
      <c r="T267" s="134"/>
      <c r="U267" s="134"/>
      <c r="V267" s="134"/>
      <c r="W267" s="134"/>
      <c r="X267" s="134"/>
      <c r="Y267" s="134"/>
      <c r="Z267" s="134"/>
      <c r="AA267" s="134"/>
      <c r="AB267" s="134"/>
      <c r="AC267" s="134"/>
      <c r="AD267" s="134"/>
      <c r="AE267" s="134"/>
      <c r="AF267" s="134"/>
      <c r="AG267" s="134"/>
      <c r="AH267" s="134"/>
      <c r="AI267" s="134"/>
      <c r="AJ267" s="134"/>
      <c r="AK267" s="134"/>
      <c r="AL267" s="134"/>
      <c r="AM267" s="134"/>
      <c r="AN267" s="134"/>
      <c r="AO267" s="134"/>
      <c r="AP267" s="134"/>
      <c r="AQ267" s="134"/>
      <c r="AR267" s="134"/>
      <c r="AS267" s="134"/>
      <c r="AT267" s="134"/>
      <c r="AU267" s="134"/>
      <c r="AV267" s="134"/>
      <c r="AW267" s="134"/>
      <c r="AX267" s="134"/>
      <c r="AY267" s="134"/>
      <c r="AZ267" s="134"/>
      <c r="BA267" s="134"/>
      <c r="BB267" s="134"/>
      <c r="BC267" s="134"/>
      <c r="BD267" s="134"/>
      <c r="BE267" s="134"/>
      <c r="BF267" s="134"/>
      <c r="BG267" s="134"/>
      <c r="BH267" s="134"/>
      <c r="BI267" s="134"/>
      <c r="BJ267" s="134"/>
      <c r="BK267" s="134"/>
      <c r="BL267" s="134"/>
      <c r="BM267" s="134"/>
      <c r="BN267" s="134"/>
      <c r="BO267" s="134"/>
    </row>
    <row r="268" spans="1:67" x14ac:dyDescent="0.15">
      <c r="A268" s="134"/>
      <c r="B268" s="134"/>
      <c r="C268" s="134"/>
      <c r="D268" s="134"/>
      <c r="E268" s="134"/>
      <c r="F268" s="134"/>
      <c r="G268" s="134"/>
      <c r="H268" s="134"/>
      <c r="I268" s="134"/>
      <c r="J268" s="134"/>
      <c r="K268" s="134"/>
      <c r="L268" s="134"/>
      <c r="M268" s="134"/>
      <c r="N268" s="134"/>
      <c r="O268" s="134"/>
      <c r="P268" s="134"/>
      <c r="Q268" s="134"/>
      <c r="R268" s="134"/>
      <c r="S268" s="134"/>
      <c r="T268" s="134"/>
      <c r="U268" s="134"/>
      <c r="V268" s="134"/>
      <c r="W268" s="134"/>
      <c r="X268" s="134"/>
      <c r="Y268" s="134"/>
      <c r="Z268" s="134"/>
      <c r="AA268" s="134"/>
      <c r="AB268" s="134"/>
      <c r="AC268" s="134"/>
      <c r="AD268" s="134"/>
      <c r="AE268" s="134"/>
      <c r="AF268" s="134"/>
      <c r="AG268" s="134"/>
      <c r="AH268" s="134"/>
      <c r="AI268" s="134"/>
      <c r="AJ268" s="134"/>
      <c r="AK268" s="134"/>
      <c r="AL268" s="134"/>
      <c r="AM268" s="134"/>
      <c r="AN268" s="134"/>
      <c r="AO268" s="134"/>
      <c r="AP268" s="134"/>
      <c r="AQ268" s="134"/>
      <c r="AR268" s="134"/>
      <c r="AS268" s="134"/>
      <c r="AT268" s="134"/>
      <c r="AU268" s="134"/>
      <c r="AV268" s="134"/>
      <c r="AW268" s="134"/>
      <c r="AX268" s="134"/>
      <c r="AY268" s="134"/>
      <c r="AZ268" s="134"/>
      <c r="BA268" s="134"/>
      <c r="BB268" s="134"/>
      <c r="BC268" s="134"/>
      <c r="BD268" s="134"/>
      <c r="BE268" s="134"/>
      <c r="BF268" s="134"/>
      <c r="BG268" s="134"/>
      <c r="BH268" s="134"/>
      <c r="BI268" s="134"/>
      <c r="BJ268" s="134"/>
      <c r="BK268" s="134"/>
      <c r="BL268" s="134"/>
      <c r="BM268" s="134"/>
      <c r="BN268" s="134"/>
      <c r="BO268" s="134"/>
    </row>
    <row r="269" spans="1:67" x14ac:dyDescent="0.15">
      <c r="A269" s="134"/>
      <c r="B269" s="134"/>
      <c r="C269" s="134"/>
      <c r="D269" s="134"/>
      <c r="E269" s="134"/>
      <c r="F269" s="134"/>
      <c r="G269" s="134"/>
      <c r="H269" s="134"/>
      <c r="I269" s="134"/>
      <c r="J269" s="134"/>
      <c r="K269" s="134"/>
      <c r="L269" s="134"/>
      <c r="M269" s="134"/>
      <c r="N269" s="134"/>
      <c r="O269" s="134"/>
      <c r="P269" s="134"/>
      <c r="Q269" s="134"/>
      <c r="R269" s="134"/>
      <c r="S269" s="134"/>
      <c r="T269" s="134"/>
      <c r="U269" s="134"/>
      <c r="V269" s="134"/>
      <c r="W269" s="134"/>
      <c r="X269" s="134"/>
      <c r="Y269" s="134"/>
      <c r="Z269" s="134"/>
      <c r="AA269" s="134"/>
      <c r="AB269" s="134"/>
      <c r="AC269" s="134"/>
      <c r="AD269" s="134"/>
      <c r="AE269" s="134"/>
      <c r="AF269" s="134"/>
      <c r="AG269" s="134"/>
      <c r="AH269" s="134"/>
      <c r="AI269" s="134"/>
      <c r="AJ269" s="134"/>
      <c r="AK269" s="134"/>
      <c r="AL269" s="134"/>
      <c r="AM269" s="134"/>
      <c r="AN269" s="134"/>
      <c r="AO269" s="134"/>
      <c r="AP269" s="134"/>
      <c r="AQ269" s="134"/>
      <c r="AR269" s="134"/>
      <c r="AS269" s="134"/>
      <c r="AT269" s="134"/>
      <c r="AU269" s="134"/>
      <c r="AV269" s="134"/>
      <c r="AW269" s="134"/>
      <c r="AX269" s="134"/>
      <c r="AY269" s="134"/>
      <c r="AZ269" s="134"/>
      <c r="BA269" s="134"/>
      <c r="BB269" s="134"/>
      <c r="BC269" s="134"/>
      <c r="BD269" s="134"/>
      <c r="BE269" s="134"/>
      <c r="BF269" s="134"/>
      <c r="BG269" s="134"/>
      <c r="BH269" s="134"/>
      <c r="BI269" s="134"/>
      <c r="BJ269" s="134"/>
      <c r="BK269" s="134"/>
      <c r="BL269" s="134"/>
      <c r="BM269" s="134"/>
      <c r="BN269" s="134"/>
      <c r="BO269" s="134"/>
    </row>
    <row r="270" spans="1:67" x14ac:dyDescent="0.15">
      <c r="A270" s="134"/>
      <c r="B270" s="134"/>
      <c r="C270" s="134"/>
      <c r="D270" s="134"/>
      <c r="E270" s="134"/>
      <c r="F270" s="134"/>
      <c r="G270" s="134"/>
      <c r="H270" s="134"/>
      <c r="I270" s="134"/>
      <c r="J270" s="134"/>
      <c r="K270" s="134"/>
      <c r="L270" s="134"/>
      <c r="M270" s="134"/>
      <c r="N270" s="134"/>
      <c r="O270" s="134"/>
      <c r="P270" s="134"/>
      <c r="Q270" s="134"/>
      <c r="R270" s="134"/>
      <c r="S270" s="134"/>
      <c r="T270" s="134"/>
      <c r="U270" s="134"/>
      <c r="V270" s="134"/>
      <c r="W270" s="134"/>
      <c r="X270" s="134"/>
      <c r="Y270" s="134"/>
      <c r="Z270" s="134"/>
      <c r="AA270" s="134"/>
      <c r="AB270" s="134"/>
      <c r="AC270" s="134"/>
      <c r="AD270" s="134"/>
      <c r="AE270" s="134"/>
      <c r="AF270" s="134"/>
      <c r="AG270" s="134"/>
      <c r="AH270" s="134"/>
      <c r="AI270" s="134"/>
      <c r="AJ270" s="134"/>
      <c r="AK270" s="134"/>
      <c r="AL270" s="134"/>
      <c r="AM270" s="134"/>
      <c r="AN270" s="134"/>
      <c r="AO270" s="134"/>
      <c r="AP270" s="134"/>
      <c r="AQ270" s="134"/>
      <c r="AR270" s="134"/>
      <c r="AS270" s="134"/>
      <c r="AT270" s="134"/>
      <c r="AU270" s="134"/>
      <c r="AV270" s="134"/>
      <c r="AW270" s="134"/>
      <c r="AX270" s="134"/>
      <c r="AY270" s="134"/>
      <c r="AZ270" s="134"/>
      <c r="BA270" s="134"/>
      <c r="BB270" s="134"/>
      <c r="BC270" s="134"/>
      <c r="BD270" s="134"/>
      <c r="BE270" s="134"/>
      <c r="BF270" s="134"/>
      <c r="BG270" s="134"/>
      <c r="BH270" s="134"/>
      <c r="BI270" s="134"/>
      <c r="BJ270" s="134"/>
      <c r="BK270" s="134"/>
      <c r="BL270" s="134"/>
      <c r="BM270" s="134"/>
      <c r="BN270" s="134"/>
      <c r="BO270" s="134"/>
    </row>
    <row r="271" spans="1:67" x14ac:dyDescent="0.15">
      <c r="A271" s="134"/>
      <c r="B271" s="134"/>
      <c r="C271" s="134"/>
      <c r="D271" s="134"/>
      <c r="E271" s="134"/>
      <c r="F271" s="134"/>
      <c r="G271" s="134"/>
      <c r="H271" s="134"/>
      <c r="I271" s="134"/>
      <c r="J271" s="134"/>
      <c r="K271" s="134"/>
      <c r="L271" s="134"/>
      <c r="M271" s="134"/>
      <c r="N271" s="134"/>
      <c r="O271" s="134"/>
      <c r="P271" s="134"/>
      <c r="Q271" s="134"/>
      <c r="R271" s="134"/>
      <c r="S271" s="134"/>
      <c r="T271" s="134"/>
      <c r="U271" s="134"/>
      <c r="V271" s="134"/>
      <c r="W271" s="134"/>
      <c r="X271" s="134"/>
      <c r="Y271" s="134"/>
      <c r="Z271" s="134"/>
      <c r="AA271" s="134"/>
      <c r="AB271" s="134"/>
      <c r="AC271" s="134"/>
      <c r="AD271" s="134"/>
      <c r="AE271" s="134"/>
      <c r="AF271" s="134"/>
      <c r="AG271" s="134"/>
      <c r="AH271" s="134"/>
      <c r="AI271" s="134"/>
      <c r="AJ271" s="134"/>
      <c r="AK271" s="134"/>
      <c r="AL271" s="134"/>
      <c r="AM271" s="134"/>
      <c r="AN271" s="134"/>
      <c r="AO271" s="134"/>
      <c r="AP271" s="134"/>
      <c r="AQ271" s="134"/>
      <c r="AR271" s="134"/>
      <c r="AS271" s="134"/>
      <c r="AT271" s="134"/>
      <c r="AU271" s="134"/>
      <c r="AV271" s="134"/>
      <c r="AW271" s="134"/>
      <c r="AX271" s="134"/>
      <c r="AY271" s="134"/>
      <c r="AZ271" s="134"/>
      <c r="BA271" s="134"/>
      <c r="BB271" s="134"/>
      <c r="BC271" s="134"/>
      <c r="BD271" s="134"/>
      <c r="BE271" s="134"/>
      <c r="BF271" s="134"/>
      <c r="BG271" s="134"/>
      <c r="BH271" s="134"/>
      <c r="BI271" s="134"/>
      <c r="BJ271" s="134"/>
      <c r="BK271" s="134"/>
      <c r="BL271" s="134"/>
      <c r="BM271" s="134"/>
      <c r="BN271" s="134"/>
      <c r="BO271" s="134"/>
    </row>
    <row r="272" spans="1:67" x14ac:dyDescent="0.15">
      <c r="A272" s="134"/>
      <c r="B272" s="134"/>
      <c r="C272" s="134"/>
      <c r="D272" s="134"/>
      <c r="E272" s="134"/>
      <c r="F272" s="134"/>
      <c r="G272" s="134"/>
      <c r="H272" s="134"/>
      <c r="I272" s="134"/>
      <c r="J272" s="134"/>
      <c r="K272" s="134"/>
      <c r="L272" s="134"/>
      <c r="M272" s="134"/>
      <c r="N272" s="134"/>
      <c r="O272" s="134"/>
      <c r="P272" s="134"/>
      <c r="Q272" s="134"/>
      <c r="R272" s="134"/>
      <c r="S272" s="134"/>
      <c r="T272" s="134"/>
      <c r="U272" s="134"/>
      <c r="V272" s="134"/>
      <c r="W272" s="134"/>
      <c r="X272" s="134"/>
      <c r="Y272" s="134"/>
      <c r="Z272" s="134"/>
      <c r="AA272" s="134"/>
      <c r="AB272" s="134"/>
      <c r="AC272" s="134"/>
      <c r="AD272" s="134"/>
      <c r="AE272" s="134"/>
      <c r="AF272" s="134"/>
      <c r="AG272" s="134"/>
      <c r="AH272" s="134"/>
      <c r="AI272" s="134"/>
      <c r="AJ272" s="134"/>
      <c r="AK272" s="134"/>
      <c r="AL272" s="134"/>
      <c r="AM272" s="134"/>
      <c r="AN272" s="134"/>
      <c r="AO272" s="134"/>
      <c r="AP272" s="134"/>
      <c r="AQ272" s="134"/>
      <c r="AR272" s="134"/>
      <c r="AS272" s="134"/>
      <c r="AT272" s="134"/>
      <c r="AU272" s="134"/>
      <c r="AV272" s="134"/>
      <c r="AW272" s="134"/>
      <c r="AX272" s="134"/>
      <c r="AY272" s="134"/>
      <c r="AZ272" s="134"/>
      <c r="BA272" s="134"/>
      <c r="BB272" s="134"/>
      <c r="BC272" s="134"/>
      <c r="BD272" s="134"/>
      <c r="BE272" s="134"/>
      <c r="BF272" s="134"/>
      <c r="BG272" s="134"/>
      <c r="BH272" s="134"/>
      <c r="BI272" s="134"/>
      <c r="BJ272" s="134"/>
      <c r="BK272" s="134"/>
      <c r="BL272" s="134"/>
      <c r="BM272" s="134"/>
      <c r="BN272" s="134"/>
      <c r="BO272" s="134"/>
    </row>
    <row r="273" spans="1:67" x14ac:dyDescent="0.15">
      <c r="A273" s="134"/>
      <c r="B273" s="134"/>
      <c r="C273" s="134"/>
      <c r="D273" s="134"/>
      <c r="E273" s="134"/>
      <c r="F273" s="134"/>
      <c r="G273" s="134"/>
      <c r="H273" s="134"/>
      <c r="I273" s="134"/>
      <c r="J273" s="134"/>
      <c r="K273" s="134"/>
      <c r="L273" s="134"/>
      <c r="M273" s="134"/>
      <c r="N273" s="134"/>
      <c r="O273" s="134"/>
      <c r="P273" s="134"/>
      <c r="Q273" s="134"/>
      <c r="R273" s="134"/>
      <c r="S273" s="134"/>
      <c r="T273" s="134"/>
      <c r="U273" s="134"/>
      <c r="V273" s="134"/>
      <c r="W273" s="134"/>
      <c r="X273" s="134"/>
      <c r="Y273" s="134"/>
      <c r="Z273" s="134"/>
      <c r="AA273" s="134"/>
      <c r="AB273" s="134"/>
      <c r="AC273" s="134"/>
      <c r="AD273" s="134"/>
      <c r="AE273" s="134"/>
      <c r="AF273" s="134"/>
      <c r="AG273" s="134"/>
      <c r="AH273" s="134"/>
      <c r="AI273" s="134"/>
      <c r="AJ273" s="134"/>
      <c r="AK273" s="134"/>
      <c r="AL273" s="134"/>
      <c r="AM273" s="134"/>
      <c r="AN273" s="134"/>
      <c r="AO273" s="134"/>
      <c r="AP273" s="134"/>
      <c r="AQ273" s="134"/>
      <c r="AR273" s="134"/>
      <c r="AS273" s="134"/>
      <c r="AT273" s="134"/>
      <c r="AU273" s="134"/>
      <c r="AV273" s="134"/>
      <c r="AW273" s="134"/>
      <c r="AX273" s="134"/>
      <c r="AY273" s="134"/>
      <c r="AZ273" s="134"/>
      <c r="BA273" s="134"/>
      <c r="BB273" s="134"/>
      <c r="BC273" s="134"/>
      <c r="BD273" s="134"/>
      <c r="BE273" s="134"/>
      <c r="BF273" s="134"/>
      <c r="BG273" s="134"/>
      <c r="BH273" s="134"/>
      <c r="BI273" s="134"/>
      <c r="BJ273" s="134"/>
      <c r="BK273" s="134"/>
      <c r="BL273" s="134"/>
      <c r="BM273" s="134"/>
      <c r="BN273" s="134"/>
      <c r="BO273" s="134"/>
    </row>
    <row r="274" spans="1:67" x14ac:dyDescent="0.15">
      <c r="A274" s="134"/>
      <c r="B274" s="134"/>
      <c r="C274" s="134"/>
      <c r="D274" s="134"/>
      <c r="E274" s="134"/>
      <c r="F274" s="134"/>
      <c r="G274" s="134"/>
      <c r="H274" s="134"/>
      <c r="I274" s="134"/>
      <c r="J274" s="134"/>
      <c r="K274" s="134"/>
      <c r="L274" s="134"/>
      <c r="M274" s="134"/>
      <c r="N274" s="134"/>
      <c r="O274" s="134"/>
      <c r="P274" s="134"/>
      <c r="Q274" s="134"/>
      <c r="R274" s="134"/>
      <c r="S274" s="134"/>
      <c r="T274" s="134"/>
      <c r="U274" s="134"/>
      <c r="V274" s="134"/>
      <c r="W274" s="134"/>
      <c r="X274" s="134"/>
      <c r="Y274" s="134"/>
      <c r="Z274" s="134"/>
      <c r="AA274" s="134"/>
      <c r="AB274" s="134"/>
      <c r="AC274" s="134"/>
      <c r="AD274" s="134"/>
      <c r="AE274" s="134"/>
      <c r="AF274" s="134"/>
      <c r="AG274" s="134"/>
      <c r="AH274" s="134"/>
      <c r="AI274" s="134"/>
      <c r="AJ274" s="134"/>
      <c r="AK274" s="134"/>
      <c r="AL274" s="134"/>
      <c r="AM274" s="134"/>
      <c r="AN274" s="134"/>
      <c r="AO274" s="134"/>
      <c r="AP274" s="134"/>
      <c r="AQ274" s="134"/>
      <c r="AR274" s="134"/>
      <c r="AS274" s="134"/>
      <c r="AT274" s="134"/>
      <c r="AU274" s="134"/>
      <c r="AV274" s="134"/>
      <c r="AW274" s="134"/>
      <c r="AX274" s="134"/>
      <c r="AY274" s="134"/>
      <c r="AZ274" s="134"/>
      <c r="BA274" s="134"/>
      <c r="BB274" s="134"/>
      <c r="BC274" s="134"/>
      <c r="BD274" s="134"/>
      <c r="BE274" s="134"/>
      <c r="BF274" s="134"/>
      <c r="BG274" s="134"/>
      <c r="BH274" s="134"/>
      <c r="BI274" s="134"/>
      <c r="BJ274" s="134"/>
      <c r="BK274" s="134"/>
      <c r="BL274" s="134"/>
      <c r="BM274" s="134"/>
      <c r="BN274" s="134"/>
      <c r="BO274" s="134"/>
    </row>
    <row r="275" spans="1:67" x14ac:dyDescent="0.15">
      <c r="A275" s="134"/>
      <c r="B275" s="134"/>
      <c r="C275" s="134"/>
      <c r="D275" s="134"/>
      <c r="E275" s="134"/>
      <c r="F275" s="134"/>
      <c r="G275" s="134"/>
      <c r="H275" s="134"/>
      <c r="I275" s="134"/>
      <c r="J275" s="134"/>
      <c r="K275" s="134"/>
      <c r="L275" s="134"/>
      <c r="M275" s="134"/>
      <c r="N275" s="134"/>
      <c r="O275" s="134"/>
      <c r="P275" s="134"/>
      <c r="Q275" s="134"/>
      <c r="R275" s="134"/>
      <c r="S275" s="134"/>
      <c r="T275" s="134"/>
      <c r="U275" s="134"/>
      <c r="V275" s="134"/>
      <c r="W275" s="134"/>
      <c r="X275" s="134"/>
      <c r="Y275" s="134"/>
      <c r="Z275" s="134"/>
      <c r="AA275" s="134"/>
      <c r="AB275" s="134"/>
      <c r="AC275" s="134"/>
      <c r="AD275" s="134"/>
      <c r="AE275" s="134"/>
      <c r="AF275" s="134"/>
      <c r="AG275" s="134"/>
      <c r="AH275" s="134"/>
      <c r="AI275" s="134"/>
      <c r="AJ275" s="134"/>
      <c r="AK275" s="134"/>
      <c r="AL275" s="134"/>
      <c r="AM275" s="134"/>
      <c r="AN275" s="134"/>
      <c r="AO275" s="134"/>
      <c r="AP275" s="134"/>
      <c r="AQ275" s="134"/>
      <c r="AR275" s="134"/>
      <c r="AS275" s="134"/>
      <c r="AT275" s="134"/>
      <c r="AU275" s="134"/>
      <c r="AV275" s="134"/>
      <c r="AW275" s="134"/>
      <c r="AX275" s="134"/>
      <c r="AY275" s="134"/>
      <c r="AZ275" s="134"/>
      <c r="BA275" s="134"/>
      <c r="BB275" s="134"/>
      <c r="BC275" s="134"/>
      <c r="BD275" s="134"/>
      <c r="BE275" s="134"/>
      <c r="BF275" s="134"/>
      <c r="BG275" s="134"/>
      <c r="BH275" s="134"/>
      <c r="BI275" s="134"/>
      <c r="BJ275" s="134"/>
      <c r="BK275" s="134"/>
      <c r="BL275" s="134"/>
      <c r="BM275" s="134"/>
      <c r="BN275" s="134"/>
      <c r="BO275" s="134"/>
    </row>
    <row r="276" spans="1:67" x14ac:dyDescent="0.15">
      <c r="A276" s="134"/>
      <c r="B276" s="134"/>
      <c r="C276" s="134"/>
      <c r="D276" s="134"/>
      <c r="E276" s="134"/>
      <c r="F276" s="134"/>
      <c r="G276" s="134"/>
      <c r="H276" s="134"/>
      <c r="I276" s="134"/>
      <c r="J276" s="134"/>
      <c r="K276" s="134"/>
      <c r="L276" s="134"/>
      <c r="M276" s="134"/>
      <c r="N276" s="134"/>
      <c r="O276" s="134"/>
      <c r="P276" s="134"/>
      <c r="Q276" s="134"/>
      <c r="R276" s="134"/>
      <c r="S276" s="134"/>
      <c r="T276" s="134"/>
      <c r="U276" s="134"/>
      <c r="V276" s="134"/>
      <c r="W276" s="134"/>
      <c r="X276" s="134"/>
      <c r="Y276" s="134"/>
      <c r="Z276" s="134"/>
      <c r="AA276" s="134"/>
      <c r="AB276" s="134"/>
      <c r="AC276" s="134"/>
      <c r="AD276" s="134"/>
      <c r="AE276" s="134"/>
      <c r="AF276" s="134"/>
      <c r="AG276" s="134"/>
      <c r="AH276" s="134"/>
      <c r="AI276" s="134"/>
      <c r="AJ276" s="134"/>
      <c r="AK276" s="134"/>
      <c r="AL276" s="134"/>
      <c r="AM276" s="134"/>
      <c r="AN276" s="134"/>
      <c r="AO276" s="134"/>
      <c r="AP276" s="134"/>
      <c r="AQ276" s="134"/>
      <c r="AR276" s="134"/>
      <c r="AS276" s="134"/>
      <c r="AT276" s="134"/>
      <c r="AU276" s="134"/>
      <c r="AV276" s="134"/>
      <c r="AW276" s="134"/>
      <c r="AX276" s="134"/>
      <c r="AY276" s="134"/>
      <c r="AZ276" s="134"/>
      <c r="BA276" s="134"/>
      <c r="BB276" s="134"/>
      <c r="BC276" s="134"/>
      <c r="BD276" s="134"/>
      <c r="BE276" s="134"/>
      <c r="BF276" s="134"/>
      <c r="BG276" s="134"/>
      <c r="BH276" s="134"/>
      <c r="BI276" s="134"/>
      <c r="BJ276" s="134"/>
      <c r="BK276" s="134"/>
      <c r="BL276" s="134"/>
      <c r="BM276" s="134"/>
      <c r="BN276" s="134"/>
      <c r="BO276" s="134"/>
    </row>
    <row r="277" spans="1:67" x14ac:dyDescent="0.15">
      <c r="A277" s="134"/>
      <c r="B277" s="134"/>
      <c r="C277" s="134"/>
      <c r="D277" s="134"/>
      <c r="E277" s="134"/>
      <c r="F277" s="134"/>
      <c r="G277" s="134"/>
      <c r="H277" s="134"/>
      <c r="I277" s="134"/>
      <c r="J277" s="134"/>
      <c r="K277" s="134"/>
      <c r="L277" s="134"/>
      <c r="M277" s="134"/>
      <c r="N277" s="134"/>
      <c r="O277" s="134"/>
      <c r="P277" s="134"/>
      <c r="Q277" s="134"/>
      <c r="R277" s="134"/>
      <c r="S277" s="134"/>
      <c r="T277" s="134"/>
      <c r="U277" s="134"/>
      <c r="V277" s="134"/>
      <c r="W277" s="134"/>
      <c r="X277" s="134"/>
      <c r="Y277" s="134"/>
      <c r="Z277" s="134"/>
      <c r="AA277" s="134"/>
      <c r="AB277" s="134"/>
      <c r="AC277" s="134"/>
      <c r="AD277" s="134"/>
      <c r="AE277" s="134"/>
      <c r="AF277" s="134"/>
      <c r="AG277" s="134"/>
      <c r="AH277" s="134"/>
      <c r="AI277" s="134"/>
      <c r="AJ277" s="134"/>
      <c r="AK277" s="134"/>
      <c r="AL277" s="134"/>
      <c r="AM277" s="134"/>
      <c r="AN277" s="134"/>
      <c r="AO277" s="134"/>
      <c r="AP277" s="134"/>
      <c r="AQ277" s="134"/>
      <c r="AR277" s="134"/>
      <c r="AS277" s="134"/>
      <c r="AT277" s="134"/>
      <c r="AU277" s="134"/>
      <c r="AV277" s="134"/>
      <c r="AW277" s="134"/>
      <c r="AX277" s="134"/>
      <c r="AY277" s="134"/>
      <c r="AZ277" s="134"/>
      <c r="BA277" s="134"/>
      <c r="BB277" s="134"/>
      <c r="BC277" s="134"/>
      <c r="BD277" s="134"/>
      <c r="BE277" s="134"/>
      <c r="BF277" s="134"/>
      <c r="BG277" s="134"/>
      <c r="BH277" s="134"/>
      <c r="BI277" s="134"/>
      <c r="BJ277" s="134"/>
      <c r="BK277" s="134"/>
      <c r="BL277" s="134"/>
      <c r="BM277" s="134"/>
      <c r="BN277" s="134"/>
      <c r="BO277" s="134"/>
    </row>
    <row r="278" spans="1:67" x14ac:dyDescent="0.15">
      <c r="A278" s="134"/>
      <c r="B278" s="134"/>
      <c r="C278" s="134"/>
      <c r="D278" s="134"/>
      <c r="E278" s="134"/>
      <c r="F278" s="134"/>
      <c r="G278" s="134"/>
      <c r="H278" s="134"/>
      <c r="I278" s="134"/>
      <c r="J278" s="134"/>
      <c r="K278" s="134"/>
      <c r="L278" s="134"/>
      <c r="M278" s="134"/>
      <c r="N278" s="134"/>
      <c r="O278" s="134"/>
      <c r="P278" s="134"/>
      <c r="Q278" s="134"/>
      <c r="R278" s="134"/>
      <c r="S278" s="134"/>
      <c r="T278" s="134"/>
      <c r="U278" s="134"/>
      <c r="V278" s="134"/>
      <c r="W278" s="134"/>
      <c r="X278" s="134"/>
      <c r="Y278" s="134"/>
      <c r="Z278" s="134"/>
      <c r="AA278" s="134"/>
      <c r="AB278" s="134"/>
      <c r="AC278" s="134"/>
      <c r="AD278" s="134"/>
      <c r="AE278" s="134"/>
      <c r="AF278" s="134"/>
      <c r="AG278" s="134"/>
      <c r="AH278" s="134"/>
      <c r="AI278" s="134"/>
      <c r="AJ278" s="134"/>
      <c r="AK278" s="134"/>
      <c r="AL278" s="134"/>
      <c r="AM278" s="134"/>
      <c r="AN278" s="134"/>
      <c r="AO278" s="134"/>
      <c r="AP278" s="134"/>
      <c r="AQ278" s="134"/>
      <c r="AR278" s="134"/>
      <c r="AS278" s="134"/>
      <c r="AT278" s="134"/>
      <c r="AU278" s="134"/>
      <c r="AV278" s="134"/>
      <c r="AW278" s="134"/>
      <c r="AX278" s="134"/>
      <c r="AY278" s="134"/>
      <c r="AZ278" s="134"/>
      <c r="BA278" s="134"/>
      <c r="BB278" s="134"/>
      <c r="BC278" s="134"/>
      <c r="BD278" s="134"/>
      <c r="BE278" s="134"/>
      <c r="BF278" s="134"/>
      <c r="BG278" s="134"/>
      <c r="BH278" s="134"/>
      <c r="BI278" s="134"/>
      <c r="BJ278" s="134"/>
      <c r="BK278" s="134"/>
      <c r="BL278" s="134"/>
      <c r="BM278" s="134"/>
      <c r="BN278" s="134"/>
      <c r="BO278" s="134"/>
    </row>
    <row r="279" spans="1:67" x14ac:dyDescent="0.15">
      <c r="A279" s="134"/>
      <c r="B279" s="134"/>
      <c r="C279" s="134"/>
      <c r="D279" s="134"/>
      <c r="E279" s="134"/>
      <c r="F279" s="134"/>
      <c r="G279" s="134"/>
      <c r="H279" s="134"/>
      <c r="I279" s="134"/>
      <c r="J279" s="134"/>
      <c r="K279" s="134"/>
      <c r="L279" s="134"/>
      <c r="M279" s="134"/>
      <c r="N279" s="134"/>
      <c r="O279" s="134"/>
      <c r="P279" s="134"/>
      <c r="Q279" s="134"/>
      <c r="R279" s="134"/>
      <c r="S279" s="134"/>
      <c r="T279" s="134"/>
      <c r="U279" s="134"/>
      <c r="V279" s="134"/>
      <c r="W279" s="134"/>
      <c r="X279" s="134"/>
      <c r="Y279" s="134"/>
      <c r="Z279" s="134"/>
      <c r="AA279" s="134"/>
      <c r="AB279" s="134"/>
      <c r="AC279" s="134"/>
      <c r="AD279" s="134"/>
      <c r="AE279" s="134"/>
      <c r="AF279" s="134"/>
      <c r="AG279" s="134"/>
      <c r="AH279" s="134"/>
      <c r="AI279" s="134"/>
      <c r="AJ279" s="134"/>
      <c r="AK279" s="134"/>
      <c r="AL279" s="134"/>
      <c r="AM279" s="134"/>
      <c r="AN279" s="134"/>
      <c r="AO279" s="134"/>
      <c r="AP279" s="134"/>
      <c r="AQ279" s="134"/>
      <c r="AR279" s="134"/>
      <c r="AS279" s="134"/>
      <c r="AT279" s="134"/>
      <c r="AU279" s="134"/>
      <c r="AV279" s="134"/>
      <c r="AW279" s="134"/>
      <c r="AX279" s="134"/>
      <c r="AY279" s="134"/>
      <c r="AZ279" s="134"/>
      <c r="BA279" s="134"/>
      <c r="BB279" s="134"/>
      <c r="BC279" s="134"/>
      <c r="BD279" s="134"/>
      <c r="BE279" s="134"/>
      <c r="BF279" s="134"/>
      <c r="BG279" s="134"/>
      <c r="BH279" s="134"/>
      <c r="BI279" s="134"/>
      <c r="BJ279" s="134"/>
      <c r="BK279" s="134"/>
      <c r="BL279" s="134"/>
      <c r="BM279" s="134"/>
      <c r="BN279" s="134"/>
      <c r="BO279" s="134"/>
    </row>
    <row r="280" spans="1:67" x14ac:dyDescent="0.15">
      <c r="A280" s="134"/>
      <c r="B280" s="134"/>
      <c r="C280" s="134"/>
      <c r="D280" s="134"/>
      <c r="E280" s="134"/>
      <c r="F280" s="134"/>
      <c r="G280" s="134"/>
      <c r="H280" s="134"/>
      <c r="I280" s="134"/>
      <c r="J280" s="134"/>
      <c r="K280" s="134"/>
      <c r="L280" s="134"/>
      <c r="M280" s="134"/>
      <c r="N280" s="134"/>
      <c r="O280" s="134"/>
      <c r="P280" s="134"/>
      <c r="Q280" s="134"/>
      <c r="R280" s="134"/>
      <c r="S280" s="134"/>
      <c r="T280" s="134"/>
      <c r="U280" s="134"/>
      <c r="V280" s="134"/>
      <c r="W280" s="134"/>
      <c r="X280" s="134"/>
      <c r="Y280" s="134"/>
      <c r="Z280" s="134"/>
      <c r="AA280" s="134"/>
      <c r="AB280" s="134"/>
      <c r="AC280" s="134"/>
      <c r="AD280" s="134"/>
      <c r="AE280" s="134"/>
      <c r="AF280" s="134"/>
      <c r="AG280" s="134"/>
      <c r="AH280" s="134"/>
      <c r="AI280" s="134"/>
      <c r="AJ280" s="134"/>
      <c r="AK280" s="134"/>
      <c r="AL280" s="134"/>
      <c r="AM280" s="134"/>
      <c r="AN280" s="134"/>
      <c r="AO280" s="134"/>
      <c r="AP280" s="134"/>
      <c r="AQ280" s="134"/>
      <c r="AR280" s="134"/>
      <c r="AS280" s="134"/>
      <c r="AT280" s="134"/>
      <c r="AU280" s="134"/>
      <c r="AV280" s="134"/>
      <c r="AW280" s="134"/>
      <c r="AX280" s="134"/>
      <c r="AY280" s="134"/>
      <c r="AZ280" s="134"/>
      <c r="BA280" s="134"/>
      <c r="BB280" s="134"/>
      <c r="BC280" s="134"/>
      <c r="BD280" s="134"/>
      <c r="BE280" s="134"/>
      <c r="BF280" s="134"/>
      <c r="BG280" s="134"/>
      <c r="BH280" s="134"/>
      <c r="BI280" s="134"/>
      <c r="BJ280" s="134"/>
      <c r="BK280" s="134"/>
      <c r="BL280" s="134"/>
      <c r="BM280" s="134"/>
      <c r="BN280" s="134"/>
      <c r="BO280" s="134"/>
    </row>
    <row r="281" spans="1:67" x14ac:dyDescent="0.15">
      <c r="A281" s="134"/>
      <c r="B281" s="134"/>
      <c r="C281" s="134"/>
      <c r="D281" s="134"/>
      <c r="E281" s="134"/>
      <c r="F281" s="134"/>
      <c r="G281" s="134"/>
      <c r="H281" s="134"/>
      <c r="I281" s="134"/>
      <c r="J281" s="134"/>
      <c r="K281" s="134"/>
      <c r="L281" s="134"/>
      <c r="M281" s="134"/>
      <c r="N281" s="134"/>
      <c r="O281" s="134"/>
      <c r="P281" s="134"/>
      <c r="Q281" s="134"/>
      <c r="R281" s="134"/>
      <c r="S281" s="134"/>
      <c r="T281" s="134"/>
      <c r="U281" s="134"/>
      <c r="V281" s="134"/>
      <c r="W281" s="134"/>
      <c r="X281" s="134"/>
      <c r="Y281" s="134"/>
      <c r="Z281" s="134"/>
      <c r="AA281" s="134"/>
      <c r="AB281" s="134"/>
      <c r="AC281" s="134"/>
      <c r="AD281" s="134"/>
      <c r="AE281" s="134"/>
      <c r="AF281" s="134"/>
      <c r="AG281" s="134"/>
      <c r="AH281" s="134"/>
      <c r="AI281" s="134"/>
      <c r="AJ281" s="134"/>
      <c r="AK281" s="134"/>
      <c r="AL281" s="134"/>
      <c r="AM281" s="134"/>
      <c r="AN281" s="134"/>
      <c r="AO281" s="134"/>
      <c r="AP281" s="134"/>
      <c r="AQ281" s="134"/>
      <c r="AR281" s="134"/>
      <c r="AS281" s="134"/>
      <c r="AT281" s="134"/>
      <c r="AU281" s="134"/>
      <c r="AV281" s="134"/>
      <c r="AW281" s="134"/>
      <c r="AX281" s="134"/>
      <c r="AY281" s="134"/>
      <c r="AZ281" s="134"/>
      <c r="BA281" s="134"/>
      <c r="BB281" s="134"/>
      <c r="BC281" s="134"/>
      <c r="BD281" s="134"/>
      <c r="BE281" s="134"/>
      <c r="BF281" s="134"/>
      <c r="BG281" s="134"/>
      <c r="BH281" s="134"/>
      <c r="BI281" s="134"/>
      <c r="BJ281" s="134"/>
      <c r="BK281" s="134"/>
      <c r="BL281" s="134"/>
      <c r="BM281" s="134"/>
      <c r="BN281" s="134"/>
      <c r="BO281" s="134"/>
    </row>
    <row r="282" spans="1:67" x14ac:dyDescent="0.15">
      <c r="A282" s="134"/>
      <c r="B282" s="134"/>
      <c r="C282" s="134"/>
      <c r="D282" s="134"/>
      <c r="E282" s="134"/>
      <c r="F282" s="134"/>
      <c r="G282" s="134"/>
      <c r="H282" s="134"/>
      <c r="I282" s="134"/>
      <c r="J282" s="134"/>
      <c r="K282" s="134"/>
      <c r="L282" s="134"/>
      <c r="M282" s="134"/>
      <c r="N282" s="134"/>
      <c r="O282" s="134"/>
      <c r="P282" s="134"/>
      <c r="Q282" s="134"/>
      <c r="R282" s="134"/>
      <c r="S282" s="134"/>
      <c r="T282" s="134"/>
      <c r="U282" s="134"/>
      <c r="V282" s="134"/>
      <c r="W282" s="134"/>
      <c r="X282" s="134"/>
      <c r="Y282" s="134"/>
      <c r="Z282" s="134"/>
      <c r="AA282" s="134"/>
      <c r="AB282" s="134"/>
      <c r="AC282" s="134"/>
      <c r="AD282" s="134"/>
      <c r="AE282" s="134"/>
      <c r="AF282" s="134"/>
      <c r="AG282" s="134"/>
      <c r="AH282" s="134"/>
      <c r="AI282" s="134"/>
      <c r="AJ282" s="134"/>
      <c r="AK282" s="134"/>
      <c r="AL282" s="134"/>
      <c r="AM282" s="134"/>
      <c r="AN282" s="134"/>
      <c r="AO282" s="134"/>
      <c r="AP282" s="134"/>
      <c r="AQ282" s="134"/>
      <c r="AR282" s="134"/>
      <c r="AS282" s="134"/>
      <c r="AT282" s="134"/>
      <c r="AU282" s="134"/>
      <c r="AV282" s="134"/>
      <c r="AW282" s="134"/>
      <c r="AX282" s="134"/>
      <c r="AY282" s="134"/>
      <c r="AZ282" s="134"/>
      <c r="BA282" s="134"/>
      <c r="BB282" s="134"/>
      <c r="BC282" s="134"/>
      <c r="BD282" s="134"/>
      <c r="BE282" s="134"/>
      <c r="BF282" s="134"/>
      <c r="BG282" s="134"/>
      <c r="BH282" s="134"/>
      <c r="BI282" s="134"/>
      <c r="BJ282" s="134"/>
      <c r="BK282" s="134"/>
      <c r="BL282" s="134"/>
      <c r="BM282" s="134"/>
      <c r="BN282" s="134"/>
      <c r="BO282" s="134"/>
    </row>
    <row r="283" spans="1:67" x14ac:dyDescent="0.15">
      <c r="A283" s="134"/>
      <c r="B283" s="134"/>
      <c r="C283" s="134"/>
      <c r="D283" s="134"/>
      <c r="E283" s="134"/>
      <c r="F283" s="134"/>
      <c r="G283" s="134"/>
      <c r="H283" s="134"/>
      <c r="I283" s="134"/>
      <c r="J283" s="134"/>
      <c r="K283" s="134"/>
      <c r="L283" s="134"/>
      <c r="M283" s="134"/>
      <c r="N283" s="134"/>
      <c r="O283" s="134"/>
      <c r="P283" s="134"/>
      <c r="Q283" s="134"/>
      <c r="R283" s="134"/>
      <c r="S283" s="134"/>
      <c r="T283" s="134"/>
      <c r="U283" s="134"/>
      <c r="V283" s="134"/>
      <c r="W283" s="134"/>
      <c r="X283" s="134"/>
      <c r="Y283" s="134"/>
      <c r="Z283" s="134"/>
      <c r="AA283" s="134"/>
      <c r="AB283" s="134"/>
      <c r="AC283" s="134"/>
      <c r="AD283" s="134"/>
      <c r="AE283" s="134"/>
      <c r="AF283" s="134"/>
      <c r="AG283" s="134"/>
      <c r="AH283" s="134"/>
      <c r="AI283" s="134"/>
      <c r="AJ283" s="134"/>
      <c r="AK283" s="134"/>
      <c r="AL283" s="134"/>
      <c r="AM283" s="134"/>
      <c r="AN283" s="134"/>
      <c r="AO283" s="134"/>
      <c r="AP283" s="134"/>
      <c r="AQ283" s="134"/>
      <c r="AR283" s="134"/>
      <c r="AS283" s="134"/>
      <c r="AT283" s="134"/>
      <c r="AU283" s="134"/>
      <c r="AV283" s="134"/>
      <c r="AW283" s="134"/>
      <c r="AX283" s="134"/>
      <c r="AY283" s="134"/>
      <c r="AZ283" s="134"/>
      <c r="BA283" s="134"/>
      <c r="BB283" s="134"/>
      <c r="BC283" s="134"/>
      <c r="BD283" s="134"/>
      <c r="BE283" s="134"/>
      <c r="BF283" s="134"/>
      <c r="BG283" s="134"/>
      <c r="BH283" s="134"/>
      <c r="BI283" s="134"/>
      <c r="BJ283" s="134"/>
      <c r="BK283" s="134"/>
      <c r="BL283" s="134"/>
      <c r="BM283" s="134"/>
      <c r="BN283" s="134"/>
      <c r="BO283" s="134"/>
    </row>
    <row r="284" spans="1:67" x14ac:dyDescent="0.15">
      <c r="A284" s="134"/>
      <c r="B284" s="134"/>
      <c r="C284" s="134"/>
      <c r="D284" s="134"/>
      <c r="E284" s="134"/>
      <c r="F284" s="134"/>
      <c r="G284" s="134"/>
      <c r="H284" s="134"/>
      <c r="I284" s="134"/>
      <c r="J284" s="134"/>
      <c r="K284" s="134"/>
      <c r="L284" s="134"/>
      <c r="M284" s="134"/>
      <c r="N284" s="134"/>
      <c r="O284" s="134"/>
      <c r="P284" s="134"/>
      <c r="Q284" s="134"/>
      <c r="R284" s="134"/>
      <c r="S284" s="134"/>
      <c r="T284" s="134"/>
      <c r="U284" s="134"/>
      <c r="V284" s="134"/>
      <c r="W284" s="134"/>
      <c r="X284" s="134"/>
      <c r="Y284" s="134"/>
      <c r="Z284" s="134"/>
      <c r="AA284" s="134"/>
      <c r="AB284" s="134"/>
      <c r="AC284" s="134"/>
      <c r="AD284" s="134"/>
      <c r="AE284" s="134"/>
      <c r="AF284" s="134"/>
      <c r="AG284" s="134"/>
      <c r="AH284" s="134"/>
      <c r="AI284" s="134"/>
      <c r="AJ284" s="134"/>
      <c r="AK284" s="134"/>
      <c r="AL284" s="134"/>
      <c r="AM284" s="134"/>
      <c r="AN284" s="134"/>
      <c r="AO284" s="134"/>
      <c r="AP284" s="134"/>
      <c r="AQ284" s="134"/>
      <c r="AR284" s="134"/>
      <c r="AS284" s="134"/>
      <c r="AT284" s="134"/>
      <c r="AU284" s="134"/>
      <c r="AV284" s="134"/>
      <c r="AW284" s="134"/>
      <c r="AX284" s="134"/>
      <c r="AY284" s="134"/>
      <c r="AZ284" s="134"/>
      <c r="BA284" s="134"/>
      <c r="BB284" s="134"/>
      <c r="BC284" s="134"/>
      <c r="BD284" s="134"/>
      <c r="BE284" s="134"/>
      <c r="BF284" s="134"/>
      <c r="BG284" s="134"/>
      <c r="BH284" s="134"/>
      <c r="BI284" s="134"/>
      <c r="BJ284" s="134"/>
      <c r="BK284" s="134"/>
      <c r="BL284" s="134"/>
      <c r="BM284" s="134"/>
      <c r="BN284" s="134"/>
      <c r="BO284" s="134"/>
    </row>
    <row r="285" spans="1:67" x14ac:dyDescent="0.15">
      <c r="A285" s="134"/>
      <c r="B285" s="134"/>
      <c r="C285" s="134"/>
      <c r="D285" s="134"/>
      <c r="E285" s="134"/>
      <c r="F285" s="134"/>
      <c r="G285" s="134"/>
      <c r="H285" s="134"/>
      <c r="I285" s="134"/>
      <c r="J285" s="134"/>
      <c r="K285" s="134"/>
      <c r="L285" s="134"/>
      <c r="M285" s="134"/>
      <c r="N285" s="134"/>
      <c r="O285" s="134"/>
      <c r="P285" s="134"/>
      <c r="Q285" s="134"/>
      <c r="R285" s="134"/>
      <c r="S285" s="134"/>
      <c r="T285" s="134"/>
      <c r="U285" s="134"/>
      <c r="V285" s="134"/>
      <c r="W285" s="134"/>
      <c r="X285" s="134"/>
      <c r="Y285" s="134"/>
      <c r="Z285" s="134"/>
      <c r="AA285" s="134"/>
      <c r="AB285" s="134"/>
      <c r="AC285" s="134"/>
      <c r="AD285" s="134"/>
      <c r="AE285" s="134"/>
      <c r="AF285" s="134"/>
      <c r="AG285" s="134"/>
      <c r="AH285" s="134"/>
      <c r="AI285" s="134"/>
      <c r="AJ285" s="134"/>
      <c r="AK285" s="134"/>
      <c r="AL285" s="134"/>
      <c r="AM285" s="134"/>
      <c r="AN285" s="134"/>
      <c r="AO285" s="134"/>
      <c r="AP285" s="134"/>
      <c r="AQ285" s="134"/>
      <c r="AR285" s="134"/>
      <c r="AS285" s="134"/>
      <c r="AT285" s="134"/>
      <c r="AU285" s="134"/>
      <c r="AV285" s="134"/>
      <c r="AW285" s="134"/>
      <c r="AX285" s="134"/>
      <c r="AY285" s="134"/>
      <c r="AZ285" s="134"/>
      <c r="BA285" s="134"/>
      <c r="BB285" s="134"/>
      <c r="BC285" s="134"/>
      <c r="BD285" s="134"/>
      <c r="BE285" s="134"/>
      <c r="BF285" s="134"/>
      <c r="BG285" s="134"/>
      <c r="BH285" s="134"/>
      <c r="BI285" s="134"/>
      <c r="BJ285" s="134"/>
      <c r="BK285" s="134"/>
      <c r="BL285" s="134"/>
      <c r="BM285" s="134"/>
      <c r="BN285" s="134"/>
      <c r="BO285" s="134"/>
    </row>
    <row r="286" spans="1:67" x14ac:dyDescent="0.15">
      <c r="A286" s="134"/>
      <c r="B286" s="134"/>
      <c r="C286" s="134"/>
      <c r="D286" s="134"/>
      <c r="E286" s="134"/>
      <c r="F286" s="134"/>
      <c r="G286" s="134"/>
      <c r="H286" s="134"/>
      <c r="I286" s="134"/>
      <c r="J286" s="134"/>
      <c r="K286" s="134"/>
      <c r="L286" s="134"/>
      <c r="M286" s="134"/>
      <c r="N286" s="134"/>
      <c r="O286" s="134"/>
      <c r="P286" s="134"/>
      <c r="Q286" s="134"/>
      <c r="R286" s="134"/>
      <c r="S286" s="134"/>
      <c r="T286" s="134"/>
      <c r="U286" s="134"/>
      <c r="V286" s="134"/>
      <c r="W286" s="134"/>
      <c r="X286" s="134"/>
      <c r="Y286" s="134"/>
      <c r="Z286" s="134"/>
      <c r="AA286" s="134"/>
      <c r="AB286" s="134"/>
      <c r="AC286" s="134"/>
      <c r="AD286" s="134"/>
      <c r="AE286" s="134"/>
      <c r="AF286" s="134"/>
      <c r="AG286" s="134"/>
      <c r="AH286" s="134"/>
      <c r="AI286" s="134"/>
      <c r="AJ286" s="134"/>
      <c r="AK286" s="134"/>
      <c r="AL286" s="134"/>
      <c r="AM286" s="134"/>
      <c r="AN286" s="134"/>
      <c r="AO286" s="134"/>
      <c r="AP286" s="134"/>
      <c r="AQ286" s="134"/>
      <c r="AR286" s="134"/>
      <c r="AS286" s="134"/>
      <c r="AT286" s="134"/>
      <c r="AU286" s="134"/>
      <c r="AV286" s="134"/>
      <c r="AW286" s="134"/>
      <c r="AX286" s="134"/>
      <c r="AY286" s="134"/>
      <c r="AZ286" s="134"/>
      <c r="BA286" s="134"/>
      <c r="BB286" s="134"/>
      <c r="BC286" s="134"/>
      <c r="BD286" s="134"/>
      <c r="BE286" s="134"/>
      <c r="BF286" s="134"/>
      <c r="BG286" s="134"/>
      <c r="BH286" s="134"/>
      <c r="BI286" s="134"/>
      <c r="BJ286" s="134"/>
      <c r="BK286" s="134"/>
      <c r="BL286" s="134"/>
      <c r="BM286" s="134"/>
      <c r="BN286" s="134"/>
      <c r="BO286" s="134"/>
    </row>
    <row r="287" spans="1:67" x14ac:dyDescent="0.15">
      <c r="A287" s="134"/>
      <c r="B287" s="134"/>
      <c r="C287" s="134"/>
      <c r="D287" s="134"/>
      <c r="E287" s="134"/>
      <c r="F287" s="134"/>
      <c r="G287" s="134"/>
      <c r="H287" s="134"/>
      <c r="I287" s="134"/>
      <c r="J287" s="134"/>
      <c r="K287" s="134"/>
      <c r="L287" s="134"/>
      <c r="M287" s="134"/>
      <c r="N287" s="134"/>
      <c r="O287" s="134"/>
      <c r="P287" s="134"/>
      <c r="Q287" s="134"/>
      <c r="R287" s="134"/>
      <c r="S287" s="134"/>
      <c r="T287" s="134"/>
      <c r="U287" s="134"/>
      <c r="V287" s="134"/>
      <c r="W287" s="134"/>
      <c r="X287" s="134"/>
      <c r="Y287" s="134"/>
      <c r="Z287" s="134"/>
      <c r="AA287" s="134"/>
      <c r="AB287" s="134"/>
      <c r="AC287" s="134"/>
      <c r="AD287" s="134"/>
      <c r="AE287" s="134"/>
      <c r="AF287" s="134"/>
      <c r="AG287" s="134"/>
      <c r="AH287" s="134"/>
      <c r="AI287" s="134"/>
      <c r="AJ287" s="134"/>
      <c r="AK287" s="134"/>
      <c r="AL287" s="134"/>
      <c r="AM287" s="134"/>
      <c r="AN287" s="134"/>
      <c r="AO287" s="134"/>
      <c r="AP287" s="134"/>
      <c r="AQ287" s="134"/>
      <c r="AR287" s="134"/>
      <c r="AS287" s="134"/>
      <c r="AT287" s="134"/>
      <c r="AU287" s="134"/>
      <c r="AV287" s="134"/>
      <c r="AW287" s="134"/>
      <c r="AX287" s="134"/>
      <c r="AY287" s="134"/>
      <c r="AZ287" s="134"/>
      <c r="BA287" s="134"/>
      <c r="BB287" s="134"/>
      <c r="BC287" s="134"/>
      <c r="BD287" s="134"/>
      <c r="BE287" s="134"/>
      <c r="BF287" s="134"/>
      <c r="BG287" s="134"/>
      <c r="BH287" s="134"/>
      <c r="BI287" s="134"/>
      <c r="BJ287" s="134"/>
      <c r="BK287" s="134"/>
      <c r="BL287" s="134"/>
      <c r="BM287" s="134"/>
      <c r="BN287" s="134"/>
      <c r="BO287" s="134"/>
    </row>
    <row r="288" spans="1:67" x14ac:dyDescent="0.15">
      <c r="A288" s="134"/>
      <c r="B288" s="134"/>
      <c r="C288" s="134"/>
      <c r="D288" s="134"/>
      <c r="E288" s="134"/>
      <c r="F288" s="134"/>
      <c r="G288" s="134"/>
      <c r="H288" s="134"/>
      <c r="I288" s="134"/>
      <c r="J288" s="134"/>
      <c r="K288" s="134"/>
      <c r="L288" s="134"/>
      <c r="M288" s="134"/>
      <c r="N288" s="134"/>
      <c r="O288" s="134"/>
      <c r="P288" s="134"/>
      <c r="Q288" s="134"/>
      <c r="R288" s="134"/>
      <c r="S288" s="134"/>
      <c r="T288" s="134"/>
      <c r="U288" s="134"/>
      <c r="V288" s="134"/>
      <c r="W288" s="134"/>
      <c r="X288" s="134"/>
      <c r="Y288" s="134"/>
      <c r="Z288" s="134"/>
      <c r="AA288" s="134"/>
      <c r="AB288" s="134"/>
      <c r="AC288" s="134"/>
      <c r="AD288" s="134"/>
      <c r="AE288" s="134"/>
      <c r="AF288" s="134"/>
      <c r="AG288" s="134"/>
      <c r="AH288" s="134"/>
      <c r="AI288" s="134"/>
      <c r="AJ288" s="134"/>
      <c r="AK288" s="134"/>
      <c r="AL288" s="134"/>
      <c r="AM288" s="134"/>
      <c r="AN288" s="134"/>
      <c r="AO288" s="134"/>
      <c r="AP288" s="134"/>
      <c r="AQ288" s="134"/>
      <c r="AR288" s="134"/>
      <c r="AS288" s="134"/>
      <c r="AT288" s="134"/>
      <c r="AU288" s="134"/>
      <c r="AV288" s="134"/>
      <c r="AW288" s="134"/>
      <c r="AX288" s="134"/>
      <c r="AY288" s="134"/>
      <c r="AZ288" s="134"/>
      <c r="BA288" s="134"/>
      <c r="BB288" s="134"/>
      <c r="BC288" s="134"/>
      <c r="BD288" s="134"/>
      <c r="BE288" s="134"/>
      <c r="BF288" s="134"/>
      <c r="BG288" s="134"/>
      <c r="BH288" s="134"/>
      <c r="BI288" s="134"/>
      <c r="BJ288" s="134"/>
      <c r="BK288" s="134"/>
      <c r="BL288" s="134"/>
      <c r="BM288" s="134"/>
      <c r="BN288" s="134"/>
      <c r="BO288" s="134"/>
    </row>
    <row r="289" spans="1:67" x14ac:dyDescent="0.15">
      <c r="A289" s="134"/>
      <c r="B289" s="134"/>
      <c r="C289" s="134"/>
      <c r="D289" s="134"/>
      <c r="E289" s="134"/>
      <c r="F289" s="134"/>
      <c r="G289" s="134"/>
      <c r="H289" s="134"/>
      <c r="I289" s="134"/>
      <c r="J289" s="134"/>
      <c r="K289" s="134"/>
      <c r="L289" s="134"/>
      <c r="M289" s="134"/>
      <c r="N289" s="134"/>
      <c r="O289" s="134"/>
      <c r="P289" s="134"/>
      <c r="Q289" s="134"/>
      <c r="R289" s="134"/>
      <c r="S289" s="134"/>
      <c r="T289" s="134"/>
      <c r="U289" s="134"/>
      <c r="V289" s="134"/>
      <c r="W289" s="134"/>
      <c r="X289" s="134"/>
      <c r="Y289" s="134"/>
      <c r="Z289" s="134"/>
      <c r="AA289" s="134"/>
      <c r="AB289" s="134"/>
      <c r="AC289" s="134"/>
      <c r="AD289" s="134"/>
      <c r="AE289" s="134"/>
      <c r="AF289" s="134"/>
      <c r="AG289" s="134"/>
      <c r="AH289" s="134"/>
      <c r="AI289" s="134"/>
      <c r="AJ289" s="134"/>
      <c r="AK289" s="134"/>
      <c r="AL289" s="134"/>
      <c r="AM289" s="134"/>
      <c r="AN289" s="134"/>
      <c r="AO289" s="134"/>
      <c r="AP289" s="134"/>
      <c r="AQ289" s="134"/>
      <c r="AR289" s="134"/>
      <c r="AS289" s="134"/>
      <c r="AT289" s="134"/>
      <c r="AU289" s="134"/>
      <c r="AV289" s="134"/>
      <c r="AW289" s="134"/>
      <c r="AX289" s="134"/>
      <c r="AY289" s="134"/>
      <c r="AZ289" s="134"/>
      <c r="BA289" s="134"/>
      <c r="BB289" s="134"/>
      <c r="BC289" s="134"/>
      <c r="BD289" s="134"/>
      <c r="BE289" s="134"/>
      <c r="BF289" s="134"/>
      <c r="BG289" s="134"/>
      <c r="BH289" s="134"/>
      <c r="BI289" s="134"/>
      <c r="BJ289" s="134"/>
      <c r="BK289" s="134"/>
      <c r="BL289" s="134"/>
      <c r="BM289" s="134"/>
      <c r="BN289" s="134"/>
      <c r="BO289" s="134"/>
    </row>
    <row r="290" spans="1:67" x14ac:dyDescent="0.15">
      <c r="A290" s="134"/>
      <c r="B290" s="134"/>
      <c r="C290" s="134"/>
      <c r="D290" s="134"/>
      <c r="E290" s="134"/>
      <c r="F290" s="134"/>
      <c r="G290" s="134"/>
      <c r="H290" s="134"/>
      <c r="I290" s="134"/>
      <c r="J290" s="134"/>
      <c r="K290" s="134"/>
      <c r="L290" s="134"/>
      <c r="M290" s="134"/>
      <c r="N290" s="134"/>
      <c r="O290" s="134"/>
      <c r="P290" s="134"/>
      <c r="Q290" s="134"/>
      <c r="R290" s="134"/>
      <c r="S290" s="134"/>
      <c r="T290" s="134"/>
      <c r="U290" s="134"/>
      <c r="V290" s="134"/>
      <c r="W290" s="134"/>
      <c r="X290" s="134"/>
      <c r="Y290" s="134"/>
      <c r="Z290" s="134"/>
      <c r="AA290" s="134"/>
      <c r="AB290" s="134"/>
      <c r="AC290" s="134"/>
      <c r="AD290" s="134"/>
      <c r="AE290" s="134"/>
      <c r="AF290" s="134"/>
      <c r="AG290" s="134"/>
      <c r="AH290" s="134"/>
      <c r="AI290" s="134"/>
      <c r="AJ290" s="134"/>
      <c r="AK290" s="134"/>
      <c r="AL290" s="134"/>
      <c r="AM290" s="134"/>
      <c r="AN290" s="134"/>
      <c r="AO290" s="134"/>
      <c r="AP290" s="134"/>
      <c r="AQ290" s="134"/>
      <c r="AR290" s="134"/>
      <c r="AS290" s="134"/>
      <c r="AT290" s="134"/>
      <c r="AU290" s="134"/>
      <c r="AV290" s="134"/>
      <c r="AW290" s="134"/>
      <c r="AX290" s="134"/>
      <c r="AY290" s="134"/>
      <c r="AZ290" s="134"/>
      <c r="BA290" s="134"/>
      <c r="BB290" s="134"/>
      <c r="BC290" s="134"/>
      <c r="BD290" s="134"/>
      <c r="BE290" s="134"/>
      <c r="BF290" s="134"/>
      <c r="BG290" s="134"/>
      <c r="BH290" s="134"/>
      <c r="BI290" s="134"/>
      <c r="BJ290" s="134"/>
      <c r="BK290" s="134"/>
      <c r="BL290" s="134"/>
      <c r="BM290" s="134"/>
      <c r="BN290" s="134"/>
      <c r="BO290" s="134"/>
    </row>
    <row r="291" spans="1:67" x14ac:dyDescent="0.15">
      <c r="A291" s="134"/>
      <c r="B291" s="134"/>
      <c r="C291" s="134"/>
      <c r="D291" s="134"/>
      <c r="E291" s="134"/>
      <c r="F291" s="134"/>
      <c r="G291" s="134"/>
      <c r="H291" s="134"/>
      <c r="I291" s="134"/>
      <c r="J291" s="134"/>
      <c r="K291" s="134"/>
      <c r="L291" s="134"/>
      <c r="M291" s="134"/>
      <c r="N291" s="134"/>
      <c r="O291" s="134"/>
      <c r="P291" s="134"/>
      <c r="Q291" s="134"/>
      <c r="R291" s="134"/>
      <c r="S291" s="134"/>
      <c r="T291" s="134"/>
      <c r="U291" s="134"/>
      <c r="V291" s="134"/>
      <c r="W291" s="134"/>
      <c r="X291" s="134"/>
      <c r="Y291" s="134"/>
      <c r="Z291" s="134"/>
      <c r="AA291" s="134"/>
      <c r="AB291" s="134"/>
      <c r="AC291" s="134"/>
      <c r="AD291" s="134"/>
      <c r="AE291" s="134"/>
      <c r="AF291" s="134"/>
      <c r="AG291" s="134"/>
      <c r="AH291" s="134"/>
      <c r="AI291" s="134"/>
      <c r="AJ291" s="134"/>
      <c r="AK291" s="134"/>
      <c r="AL291" s="134"/>
      <c r="AM291" s="134"/>
      <c r="AN291" s="134"/>
      <c r="AO291" s="134"/>
      <c r="AP291" s="134"/>
      <c r="AQ291" s="134"/>
      <c r="AR291" s="134"/>
      <c r="AS291" s="134"/>
      <c r="AT291" s="134"/>
      <c r="AU291" s="134"/>
      <c r="AV291" s="134"/>
      <c r="AW291" s="134"/>
      <c r="AX291" s="134"/>
      <c r="AY291" s="134"/>
      <c r="AZ291" s="134"/>
      <c r="BA291" s="134"/>
      <c r="BB291" s="134"/>
      <c r="BC291" s="134"/>
      <c r="BD291" s="134"/>
      <c r="BE291" s="134"/>
      <c r="BF291" s="134"/>
      <c r="BG291" s="134"/>
      <c r="BH291" s="134"/>
      <c r="BI291" s="134"/>
      <c r="BJ291" s="134"/>
      <c r="BK291" s="134"/>
      <c r="BL291" s="134"/>
      <c r="BM291" s="134"/>
      <c r="BN291" s="134"/>
      <c r="BO291" s="134"/>
    </row>
    <row r="292" spans="1:67" x14ac:dyDescent="0.15">
      <c r="A292" s="134"/>
      <c r="B292" s="134"/>
      <c r="C292" s="134"/>
      <c r="D292" s="134"/>
      <c r="E292" s="134"/>
      <c r="F292" s="134"/>
      <c r="G292" s="134"/>
      <c r="H292" s="134"/>
      <c r="I292" s="134"/>
      <c r="J292" s="134"/>
      <c r="K292" s="134"/>
      <c r="L292" s="134"/>
      <c r="M292" s="134"/>
      <c r="N292" s="134"/>
      <c r="O292" s="134"/>
      <c r="P292" s="134"/>
      <c r="Q292" s="134"/>
      <c r="R292" s="134"/>
      <c r="S292" s="134"/>
      <c r="T292" s="134"/>
      <c r="U292" s="134"/>
      <c r="V292" s="134"/>
      <c r="W292" s="134"/>
      <c r="X292" s="134"/>
      <c r="Y292" s="134"/>
      <c r="Z292" s="134"/>
      <c r="AA292" s="134"/>
      <c r="AB292" s="134"/>
      <c r="AC292" s="134"/>
      <c r="AD292" s="134"/>
      <c r="AE292" s="134"/>
      <c r="AF292" s="134"/>
      <c r="AG292" s="134"/>
      <c r="AH292" s="134"/>
      <c r="AI292" s="134"/>
      <c r="AJ292" s="134"/>
      <c r="AK292" s="134"/>
      <c r="AL292" s="134"/>
      <c r="AM292" s="134"/>
      <c r="AN292" s="134"/>
      <c r="AO292" s="134"/>
      <c r="AP292" s="134"/>
      <c r="AQ292" s="134"/>
      <c r="AR292" s="134"/>
      <c r="AS292" s="134"/>
      <c r="AT292" s="134"/>
      <c r="AU292" s="134"/>
      <c r="AV292" s="134"/>
      <c r="AW292" s="134"/>
      <c r="AX292" s="134"/>
      <c r="AY292" s="134"/>
      <c r="AZ292" s="134"/>
      <c r="BA292" s="134"/>
      <c r="BB292" s="134"/>
      <c r="BC292" s="134"/>
      <c r="BD292" s="134"/>
      <c r="BE292" s="134"/>
      <c r="BF292" s="134"/>
      <c r="BG292" s="134"/>
      <c r="BH292" s="134"/>
      <c r="BI292" s="134"/>
      <c r="BJ292" s="134"/>
      <c r="BK292" s="134"/>
      <c r="BL292" s="134"/>
      <c r="BM292" s="134"/>
      <c r="BN292" s="134"/>
      <c r="BO292" s="134"/>
    </row>
    <row r="293" spans="1:67" x14ac:dyDescent="0.15">
      <c r="A293" s="134"/>
      <c r="B293" s="134"/>
      <c r="C293" s="134"/>
      <c r="D293" s="134"/>
      <c r="E293" s="134"/>
      <c r="F293" s="134"/>
      <c r="G293" s="134"/>
      <c r="H293" s="134"/>
      <c r="I293" s="134"/>
      <c r="J293" s="134"/>
      <c r="K293" s="134"/>
      <c r="L293" s="134"/>
      <c r="M293" s="134"/>
      <c r="N293" s="134"/>
      <c r="O293" s="134"/>
      <c r="P293" s="134"/>
      <c r="Q293" s="134"/>
      <c r="R293" s="134"/>
      <c r="S293" s="134"/>
      <c r="T293" s="134"/>
      <c r="U293" s="134"/>
      <c r="V293" s="134"/>
      <c r="W293" s="134"/>
      <c r="X293" s="134"/>
      <c r="Y293" s="134"/>
      <c r="Z293" s="134"/>
      <c r="AA293" s="134"/>
      <c r="AB293" s="134"/>
      <c r="AC293" s="134"/>
      <c r="AD293" s="134"/>
      <c r="AE293" s="134"/>
      <c r="AF293" s="134"/>
      <c r="AG293" s="134"/>
      <c r="AH293" s="134"/>
      <c r="AI293" s="134"/>
      <c r="AJ293" s="134"/>
      <c r="AK293" s="134"/>
      <c r="AL293" s="134"/>
      <c r="AM293" s="134"/>
      <c r="AN293" s="134"/>
      <c r="AO293" s="134"/>
      <c r="AP293" s="134"/>
      <c r="AQ293" s="134"/>
      <c r="AR293" s="134"/>
      <c r="AS293" s="134"/>
      <c r="AT293" s="134"/>
      <c r="AU293" s="134"/>
      <c r="AV293" s="134"/>
      <c r="AW293" s="134"/>
      <c r="AX293" s="134"/>
      <c r="AY293" s="134"/>
      <c r="AZ293" s="134"/>
      <c r="BA293" s="134"/>
      <c r="BB293" s="134"/>
      <c r="BC293" s="134"/>
      <c r="BD293" s="134"/>
      <c r="BE293" s="134"/>
      <c r="BF293" s="134"/>
      <c r="BG293" s="134"/>
      <c r="BH293" s="134"/>
      <c r="BI293" s="134"/>
      <c r="BJ293" s="134"/>
      <c r="BK293" s="134"/>
      <c r="BL293" s="134"/>
      <c r="BM293" s="134"/>
      <c r="BN293" s="134"/>
      <c r="BO293" s="134"/>
    </row>
    <row r="294" spans="1:67" x14ac:dyDescent="0.15">
      <c r="A294" s="134"/>
      <c r="B294" s="134"/>
      <c r="C294" s="134"/>
      <c r="D294" s="134"/>
      <c r="E294" s="134"/>
      <c r="F294" s="134"/>
      <c r="G294" s="134"/>
      <c r="H294" s="134"/>
      <c r="I294" s="134"/>
      <c r="J294" s="134"/>
      <c r="K294" s="134"/>
      <c r="L294" s="134"/>
      <c r="M294" s="134"/>
      <c r="N294" s="134"/>
      <c r="O294" s="134"/>
      <c r="P294" s="134"/>
      <c r="Q294" s="134"/>
      <c r="R294" s="134"/>
      <c r="S294" s="134"/>
      <c r="T294" s="134"/>
      <c r="U294" s="134"/>
      <c r="V294" s="134"/>
      <c r="W294" s="134"/>
      <c r="X294" s="134"/>
      <c r="Y294" s="134"/>
      <c r="Z294" s="134"/>
      <c r="AA294" s="134"/>
      <c r="AB294" s="134"/>
      <c r="AC294" s="134"/>
      <c r="AD294" s="134"/>
      <c r="AE294" s="134"/>
      <c r="AF294" s="134"/>
      <c r="AG294" s="134"/>
      <c r="AH294" s="134"/>
      <c r="AI294" s="134"/>
      <c r="AJ294" s="134"/>
      <c r="AK294" s="134"/>
      <c r="AL294" s="134"/>
      <c r="AM294" s="134"/>
      <c r="AN294" s="134"/>
      <c r="AO294" s="134"/>
      <c r="AP294" s="134"/>
      <c r="AQ294" s="134"/>
      <c r="AR294" s="134"/>
      <c r="AS294" s="134"/>
      <c r="AT294" s="134"/>
      <c r="AU294" s="134"/>
      <c r="AV294" s="134"/>
      <c r="AW294" s="134"/>
      <c r="AX294" s="134"/>
      <c r="AY294" s="134"/>
      <c r="AZ294" s="134"/>
      <c r="BA294" s="134"/>
      <c r="BB294" s="134"/>
      <c r="BC294" s="134"/>
      <c r="BD294" s="134"/>
      <c r="BE294" s="134"/>
      <c r="BF294" s="134"/>
      <c r="BG294" s="134"/>
      <c r="BH294" s="134"/>
      <c r="BI294" s="134"/>
      <c r="BJ294" s="134"/>
      <c r="BK294" s="134"/>
      <c r="BL294" s="134"/>
      <c r="BM294" s="134"/>
      <c r="BN294" s="134"/>
      <c r="BO294" s="134"/>
    </row>
    <row r="295" spans="1:67" x14ac:dyDescent="0.15">
      <c r="A295" s="134"/>
      <c r="B295" s="134"/>
      <c r="C295" s="134"/>
      <c r="D295" s="134"/>
      <c r="E295" s="134"/>
      <c r="F295" s="134"/>
      <c r="G295" s="134"/>
      <c r="H295" s="134"/>
      <c r="I295" s="134"/>
      <c r="J295" s="134"/>
      <c r="K295" s="134"/>
      <c r="L295" s="134"/>
      <c r="M295" s="134"/>
      <c r="N295" s="134"/>
      <c r="O295" s="134"/>
      <c r="P295" s="134"/>
      <c r="Q295" s="134"/>
      <c r="R295" s="134"/>
      <c r="S295" s="134"/>
      <c r="T295" s="134"/>
      <c r="U295" s="134"/>
      <c r="V295" s="134"/>
      <c r="W295" s="134"/>
      <c r="X295" s="134"/>
      <c r="Y295" s="134"/>
      <c r="Z295" s="134"/>
      <c r="AA295" s="134"/>
      <c r="AB295" s="134"/>
      <c r="AC295" s="134"/>
      <c r="AD295" s="134"/>
      <c r="AE295" s="134"/>
      <c r="AF295" s="134"/>
      <c r="AG295" s="134"/>
      <c r="AH295" s="134"/>
      <c r="AI295" s="134"/>
      <c r="AJ295" s="134"/>
      <c r="AK295" s="134"/>
      <c r="AL295" s="134"/>
      <c r="AM295" s="134"/>
      <c r="AN295" s="134"/>
      <c r="AO295" s="134"/>
      <c r="AP295" s="134"/>
      <c r="AQ295" s="134"/>
      <c r="AR295" s="134"/>
      <c r="AS295" s="134"/>
      <c r="AT295" s="134"/>
      <c r="AU295" s="134"/>
      <c r="AV295" s="134"/>
      <c r="AW295" s="134"/>
      <c r="AX295" s="134"/>
      <c r="AY295" s="134"/>
      <c r="AZ295" s="134"/>
      <c r="BA295" s="134"/>
      <c r="BB295" s="134"/>
      <c r="BC295" s="134"/>
      <c r="BD295" s="134"/>
      <c r="BE295" s="134"/>
      <c r="BF295" s="134"/>
      <c r="BG295" s="134"/>
      <c r="BH295" s="134"/>
      <c r="BI295" s="134"/>
      <c r="BJ295" s="134"/>
      <c r="BK295" s="134"/>
      <c r="BL295" s="134"/>
      <c r="BM295" s="134"/>
      <c r="BN295" s="134"/>
      <c r="BO295" s="134"/>
    </row>
    <row r="296" spans="1:67" x14ac:dyDescent="0.15">
      <c r="A296" s="134"/>
      <c r="B296" s="134"/>
      <c r="C296" s="134"/>
      <c r="D296" s="134"/>
      <c r="E296" s="134"/>
      <c r="F296" s="134"/>
      <c r="G296" s="134"/>
      <c r="H296" s="134"/>
      <c r="I296" s="134"/>
      <c r="J296" s="134"/>
      <c r="K296" s="134"/>
      <c r="L296" s="134"/>
      <c r="M296" s="134"/>
      <c r="N296" s="134"/>
      <c r="O296" s="134"/>
      <c r="P296" s="134"/>
      <c r="Q296" s="134"/>
      <c r="R296" s="134"/>
      <c r="S296" s="134"/>
      <c r="T296" s="134"/>
      <c r="U296" s="134"/>
      <c r="V296" s="134"/>
      <c r="W296" s="134"/>
      <c r="X296" s="134"/>
      <c r="Y296" s="134"/>
      <c r="Z296" s="134"/>
      <c r="AA296" s="134"/>
      <c r="AB296" s="134"/>
      <c r="AC296" s="134"/>
      <c r="AD296" s="134"/>
      <c r="AE296" s="134"/>
      <c r="AF296" s="134"/>
      <c r="AG296" s="134"/>
      <c r="AH296" s="134"/>
      <c r="AI296" s="134"/>
      <c r="AJ296" s="134"/>
      <c r="AK296" s="134"/>
      <c r="AL296" s="134"/>
      <c r="AM296" s="134"/>
      <c r="AN296" s="134"/>
      <c r="AO296" s="134"/>
      <c r="AP296" s="134"/>
      <c r="AQ296" s="134"/>
      <c r="AR296" s="134"/>
      <c r="AS296" s="134"/>
      <c r="AT296" s="134"/>
      <c r="AU296" s="134"/>
      <c r="AV296" s="134"/>
      <c r="AW296" s="134"/>
      <c r="AX296" s="134"/>
      <c r="AY296" s="134"/>
      <c r="AZ296" s="134"/>
      <c r="BA296" s="134"/>
      <c r="BB296" s="134"/>
      <c r="BC296" s="134"/>
      <c r="BD296" s="134"/>
      <c r="BE296" s="134"/>
      <c r="BF296" s="134"/>
      <c r="BG296" s="134"/>
      <c r="BH296" s="134"/>
      <c r="BI296" s="134"/>
      <c r="BJ296" s="134"/>
      <c r="BK296" s="134"/>
      <c r="BL296" s="134"/>
      <c r="BM296" s="134"/>
      <c r="BN296" s="134"/>
      <c r="BO296" s="134"/>
    </row>
    <row r="297" spans="1:67" x14ac:dyDescent="0.15">
      <c r="A297" s="134"/>
      <c r="B297" s="134"/>
      <c r="C297" s="134"/>
      <c r="D297" s="134"/>
      <c r="E297" s="134"/>
      <c r="F297" s="134"/>
      <c r="G297" s="134"/>
      <c r="H297" s="134"/>
      <c r="I297" s="134"/>
      <c r="J297" s="134"/>
      <c r="K297" s="134"/>
      <c r="L297" s="134"/>
      <c r="M297" s="134"/>
      <c r="N297" s="134"/>
      <c r="O297" s="134"/>
      <c r="P297" s="134"/>
      <c r="Q297" s="134"/>
      <c r="R297" s="134"/>
      <c r="S297" s="134"/>
      <c r="T297" s="134"/>
      <c r="U297" s="134"/>
      <c r="V297" s="134"/>
      <c r="W297" s="134"/>
      <c r="X297" s="134"/>
      <c r="Y297" s="134"/>
      <c r="Z297" s="134"/>
      <c r="AA297" s="134"/>
      <c r="AB297" s="134"/>
      <c r="AC297" s="134"/>
      <c r="AD297" s="134"/>
      <c r="AE297" s="134"/>
      <c r="AF297" s="134"/>
      <c r="AG297" s="134"/>
      <c r="AH297" s="134"/>
      <c r="AI297" s="134"/>
      <c r="AJ297" s="134"/>
      <c r="AK297" s="134"/>
      <c r="AL297" s="134"/>
      <c r="AM297" s="134"/>
      <c r="AN297" s="134"/>
      <c r="AO297" s="134"/>
      <c r="AP297" s="134"/>
      <c r="AQ297" s="134"/>
      <c r="AR297" s="134"/>
      <c r="AS297" s="134"/>
      <c r="AT297" s="134"/>
      <c r="AU297" s="134"/>
      <c r="AV297" s="134"/>
      <c r="AW297" s="134"/>
      <c r="AX297" s="134"/>
      <c r="AY297" s="134"/>
      <c r="AZ297" s="134"/>
      <c r="BA297" s="134"/>
      <c r="BB297" s="134"/>
      <c r="BC297" s="134"/>
      <c r="BD297" s="134"/>
      <c r="BE297" s="134"/>
      <c r="BF297" s="134"/>
      <c r="BG297" s="134"/>
      <c r="BH297" s="134"/>
      <c r="BI297" s="134"/>
      <c r="BJ297" s="134"/>
      <c r="BK297" s="134"/>
      <c r="BL297" s="134"/>
      <c r="BM297" s="134"/>
      <c r="BN297" s="134"/>
      <c r="BO297" s="134"/>
    </row>
  </sheetData>
  <pageMargins left="0.7" right="0.7" top="0.75" bottom="0.75" header="0.3" footer="0.3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4"/>
  <sheetViews>
    <sheetView workbookViewId="0"/>
  </sheetViews>
  <sheetFormatPr baseColWidth="10" defaultColWidth="11.1640625" defaultRowHeight="15.75" customHeight="1" x14ac:dyDescent="0.15"/>
  <cols>
    <col min="1" max="1" width="16.1640625" customWidth="1"/>
    <col min="2" max="2" width="19.5" customWidth="1"/>
  </cols>
  <sheetData>
    <row r="1" spans="1:4" ht="15.75" customHeight="1" x14ac:dyDescent="0.15">
      <c r="A1" s="1" t="s">
        <v>2</v>
      </c>
      <c r="B1" s="1" t="s">
        <v>3</v>
      </c>
      <c r="C1" s="1" t="s">
        <v>4</v>
      </c>
      <c r="D1" s="1" t="s">
        <v>5</v>
      </c>
    </row>
    <row r="2" spans="1:4" ht="15.75" customHeight="1" x14ac:dyDescent="0.15">
      <c r="A2" s="1" t="s">
        <v>6</v>
      </c>
      <c r="B2" s="1" t="s">
        <v>7</v>
      </c>
      <c r="C2" s="1" t="s">
        <v>8</v>
      </c>
      <c r="D2" s="1" t="s">
        <v>9</v>
      </c>
    </row>
    <row r="3" spans="1:4" ht="15.75" customHeight="1" x14ac:dyDescent="0.15">
      <c r="A3" s="1" t="s">
        <v>10</v>
      </c>
      <c r="B3" s="1" t="s">
        <v>11</v>
      </c>
      <c r="C3" s="1" t="s">
        <v>12</v>
      </c>
      <c r="D3" s="1" t="s">
        <v>13</v>
      </c>
    </row>
    <row r="4" spans="1:4" ht="15.75" customHeight="1" x14ac:dyDescent="0.15">
      <c r="A4" s="1" t="s">
        <v>14</v>
      </c>
      <c r="B4" s="1" t="s">
        <v>15</v>
      </c>
      <c r="C4" s="1" t="s">
        <v>16</v>
      </c>
      <c r="D4" s="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F4"/>
  <sheetViews>
    <sheetView workbookViewId="0"/>
  </sheetViews>
  <sheetFormatPr baseColWidth="10" defaultColWidth="11.1640625" defaultRowHeight="15.75" customHeight="1" x14ac:dyDescent="0.15"/>
  <cols>
    <col min="2" max="2" width="15.1640625" customWidth="1"/>
    <col min="3" max="3" width="22.1640625" customWidth="1"/>
    <col min="4" max="4" width="15" customWidth="1"/>
    <col min="6" max="6" width="14.1640625" customWidth="1"/>
  </cols>
  <sheetData>
    <row r="1" spans="1:6" ht="15.75" customHeight="1" x14ac:dyDescent="0.15">
      <c r="A1" s="1" t="s">
        <v>0</v>
      </c>
      <c r="B1" s="1" t="s">
        <v>29</v>
      </c>
      <c r="C1" s="1" t="s">
        <v>21</v>
      </c>
      <c r="D1" s="1" t="s">
        <v>30</v>
      </c>
      <c r="E1" s="1" t="s">
        <v>31</v>
      </c>
      <c r="F1" s="1" t="s">
        <v>32</v>
      </c>
    </row>
    <row r="2" spans="1:6" ht="15.75" customHeight="1" x14ac:dyDescent="0.15">
      <c r="A2" s="2">
        <v>45200</v>
      </c>
      <c r="B2" s="1" t="s">
        <v>33</v>
      </c>
      <c r="C2" s="1" t="s">
        <v>34</v>
      </c>
      <c r="D2" s="1" t="s">
        <v>35</v>
      </c>
      <c r="E2" s="1" t="s">
        <v>36</v>
      </c>
      <c r="F2" s="1" t="s">
        <v>37</v>
      </c>
    </row>
    <row r="3" spans="1:6" ht="15.75" customHeight="1" x14ac:dyDescent="0.15">
      <c r="A3" s="2">
        <v>45245</v>
      </c>
      <c r="B3" s="1" t="s">
        <v>38</v>
      </c>
      <c r="C3" s="1" t="s">
        <v>39</v>
      </c>
      <c r="D3" s="1" t="s">
        <v>40</v>
      </c>
      <c r="E3" s="1" t="s">
        <v>41</v>
      </c>
      <c r="F3" s="1" t="s">
        <v>37</v>
      </c>
    </row>
    <row r="4" spans="1:6" ht="15.75" customHeight="1" x14ac:dyDescent="0.15">
      <c r="A4" s="2">
        <v>45381</v>
      </c>
      <c r="B4" s="1" t="s">
        <v>42</v>
      </c>
      <c r="C4" s="1" t="s">
        <v>43</v>
      </c>
      <c r="D4" s="1" t="s">
        <v>44</v>
      </c>
      <c r="E4" s="1" t="s">
        <v>45</v>
      </c>
      <c r="F4" s="1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K7"/>
  <sheetViews>
    <sheetView workbookViewId="0"/>
  </sheetViews>
  <sheetFormatPr baseColWidth="10" defaultColWidth="11.1640625" defaultRowHeight="15.75" customHeight="1" x14ac:dyDescent="0.15"/>
  <cols>
    <col min="1" max="1" width="15.5" customWidth="1"/>
    <col min="2" max="2" width="18.1640625" customWidth="1"/>
    <col min="3" max="3" width="16.5" customWidth="1"/>
    <col min="4" max="4" width="17.1640625" customWidth="1"/>
    <col min="5" max="5" width="22.83203125" customWidth="1"/>
    <col min="6" max="6" width="18.33203125" customWidth="1"/>
    <col min="7" max="7" width="20.5" customWidth="1"/>
    <col min="8" max="8" width="23.83203125" customWidth="1"/>
    <col min="9" max="9" width="22.6640625" customWidth="1"/>
    <col min="10" max="10" width="21.83203125" customWidth="1"/>
    <col min="11" max="11" width="21.1640625" customWidth="1"/>
  </cols>
  <sheetData>
    <row r="1" spans="1:11" ht="15.75" customHeight="1" x14ac:dyDescent="0.15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</row>
    <row r="2" spans="1:11" ht="15.75" customHeight="1" x14ac:dyDescent="0.15">
      <c r="A2" s="1" t="s">
        <v>57</v>
      </c>
      <c r="B2" s="1" t="s">
        <v>34</v>
      </c>
      <c r="C2" s="1" t="s">
        <v>58</v>
      </c>
      <c r="D2" s="1" t="s">
        <v>59</v>
      </c>
      <c r="E2" s="1" t="s">
        <v>16</v>
      </c>
      <c r="F2" s="1" t="s">
        <v>60</v>
      </c>
      <c r="G2" s="1" t="s">
        <v>61</v>
      </c>
      <c r="H2" s="1" t="s">
        <v>62</v>
      </c>
      <c r="I2" s="1" t="s">
        <v>15</v>
      </c>
      <c r="J2" s="1" t="s">
        <v>63</v>
      </c>
      <c r="K2" s="1" t="s">
        <v>64</v>
      </c>
    </row>
    <row r="3" spans="1:11" ht="15.75" customHeight="1" x14ac:dyDescent="0.15">
      <c r="A3" s="1" t="s">
        <v>65</v>
      </c>
      <c r="B3" s="1" t="s">
        <v>66</v>
      </c>
      <c r="C3" s="1" t="s">
        <v>67</v>
      </c>
      <c r="D3" s="1" t="s">
        <v>13</v>
      </c>
      <c r="E3" s="1" t="s">
        <v>68</v>
      </c>
      <c r="F3" s="1" t="s">
        <v>69</v>
      </c>
      <c r="G3" s="1" t="s">
        <v>70</v>
      </c>
      <c r="H3" s="1" t="s">
        <v>71</v>
      </c>
      <c r="I3" s="1" t="s">
        <v>72</v>
      </c>
      <c r="J3" s="1" t="s">
        <v>73</v>
      </c>
      <c r="K3" s="1" t="s">
        <v>74</v>
      </c>
    </row>
    <row r="4" spans="1:11" ht="15.75" customHeight="1" x14ac:dyDescent="0.15">
      <c r="A4" s="1" t="s">
        <v>75</v>
      </c>
      <c r="B4" s="1" t="s">
        <v>76</v>
      </c>
      <c r="C4" s="1" t="s">
        <v>77</v>
      </c>
      <c r="D4" s="1" t="s">
        <v>25</v>
      </c>
      <c r="E4" s="1" t="s">
        <v>1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</row>
    <row r="5" spans="1:11" ht="15.75" customHeight="1" x14ac:dyDescent="0.15">
      <c r="A5" s="1" t="s">
        <v>84</v>
      </c>
      <c r="B5" s="1" t="s">
        <v>85</v>
      </c>
      <c r="C5" s="1" t="s">
        <v>86</v>
      </c>
      <c r="D5" s="1" t="s">
        <v>27</v>
      </c>
      <c r="E5" s="1" t="s">
        <v>7</v>
      </c>
      <c r="F5" s="1" t="s">
        <v>87</v>
      </c>
      <c r="G5" s="1" t="s">
        <v>88</v>
      </c>
      <c r="H5" s="1" t="s">
        <v>89</v>
      </c>
      <c r="I5" s="1" t="s">
        <v>27</v>
      </c>
      <c r="J5" s="1" t="s">
        <v>90</v>
      </c>
      <c r="K5" s="1" t="s">
        <v>91</v>
      </c>
    </row>
    <row r="6" spans="1:11" ht="15.75" customHeight="1" x14ac:dyDescent="0.15">
      <c r="A6" s="1" t="s">
        <v>92</v>
      </c>
      <c r="B6" s="1" t="s">
        <v>93</v>
      </c>
      <c r="C6" s="1" t="s">
        <v>94</v>
      </c>
      <c r="D6" s="1" t="s">
        <v>23</v>
      </c>
      <c r="E6" s="1" t="s">
        <v>95</v>
      </c>
      <c r="F6" s="1" t="s">
        <v>15</v>
      </c>
      <c r="G6" s="1" t="s">
        <v>96</v>
      </c>
      <c r="H6" s="1" t="s">
        <v>97</v>
      </c>
      <c r="I6" s="1" t="s">
        <v>98</v>
      </c>
      <c r="J6" s="1" t="s">
        <v>99</v>
      </c>
      <c r="K6" s="1" t="s">
        <v>100</v>
      </c>
    </row>
    <row r="7" spans="1:11" ht="15.75" customHeight="1" x14ac:dyDescent="0.15">
      <c r="A7" s="1" t="s">
        <v>101</v>
      </c>
      <c r="B7" s="1" t="s">
        <v>102</v>
      </c>
      <c r="C7" s="1" t="s">
        <v>103</v>
      </c>
      <c r="D7" s="1" t="s">
        <v>81</v>
      </c>
      <c r="E7" s="1" t="s">
        <v>22</v>
      </c>
      <c r="F7" s="1" t="s">
        <v>104</v>
      </c>
      <c r="G7" s="1" t="s">
        <v>105</v>
      </c>
      <c r="H7" s="1" t="s">
        <v>106</v>
      </c>
      <c r="I7" s="1" t="s">
        <v>107</v>
      </c>
      <c r="J7" s="1" t="s">
        <v>108</v>
      </c>
      <c r="K7" s="1" t="s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M368"/>
  <sheetViews>
    <sheetView topLeftCell="P1" zoomScale="60" zoomScaleNormal="60" workbookViewId="0">
      <selection activeCell="AK41" sqref="AK41"/>
    </sheetView>
  </sheetViews>
  <sheetFormatPr baseColWidth="10" defaultColWidth="11.1640625" defaultRowHeight="15.75" customHeight="1" x14ac:dyDescent="0.15"/>
  <cols>
    <col min="2" max="2" width="15.6640625" customWidth="1"/>
    <col min="5" max="5" width="18.5" customWidth="1"/>
    <col min="6" max="6" width="14.33203125" customWidth="1"/>
    <col min="7" max="7" width="24.33203125" customWidth="1"/>
    <col min="8" max="8" width="21.5" customWidth="1"/>
    <col min="11" max="13" width="19.33203125" customWidth="1"/>
    <col min="14" max="14" width="19.1640625" customWidth="1"/>
    <col min="15" max="22" width="19.33203125" customWidth="1"/>
    <col min="23" max="23" width="21.5" customWidth="1"/>
    <col min="24" max="24" width="28.6640625" customWidth="1"/>
    <col min="25" max="28" width="26.1640625" customWidth="1"/>
    <col min="29" max="29" width="29.1640625" customWidth="1"/>
  </cols>
  <sheetData>
    <row r="1" spans="1:39" ht="102" customHeight="1" x14ac:dyDescent="0.8">
      <c r="A1" s="72"/>
      <c r="B1" s="72"/>
      <c r="C1" s="72"/>
      <c r="D1" s="72"/>
      <c r="E1" s="72"/>
      <c r="F1" s="71" t="s">
        <v>135</v>
      </c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3" t="s">
        <v>138</v>
      </c>
      <c r="S1" s="73"/>
      <c r="T1" s="73"/>
      <c r="U1" s="73"/>
      <c r="V1" s="73"/>
      <c r="W1" s="73"/>
      <c r="X1" s="72"/>
      <c r="Y1" s="72"/>
      <c r="Z1" s="72"/>
      <c r="AA1" s="72"/>
      <c r="AB1" s="72"/>
      <c r="AC1" s="72"/>
    </row>
    <row r="2" spans="1:39" ht="72" customHeight="1" x14ac:dyDescent="0.15">
      <c r="A2" s="11" t="s">
        <v>111</v>
      </c>
      <c r="B2" s="11" t="s">
        <v>0</v>
      </c>
      <c r="C2" s="11" t="s">
        <v>18</v>
      </c>
      <c r="D2" s="11" t="s">
        <v>113</v>
      </c>
      <c r="E2" s="11" t="s">
        <v>114</v>
      </c>
      <c r="F2" s="9" t="s">
        <v>197</v>
      </c>
      <c r="G2" s="9" t="s">
        <v>127</v>
      </c>
      <c r="H2" s="9" t="s">
        <v>26</v>
      </c>
      <c r="I2" s="9" t="s">
        <v>128</v>
      </c>
      <c r="J2" s="9" t="s">
        <v>129</v>
      </c>
      <c r="K2" s="9" t="s">
        <v>130</v>
      </c>
      <c r="L2" s="10" t="s">
        <v>131</v>
      </c>
      <c r="M2" s="9" t="s">
        <v>132</v>
      </c>
      <c r="N2" s="9" t="s">
        <v>133</v>
      </c>
      <c r="O2" s="9" t="s">
        <v>24</v>
      </c>
      <c r="P2" s="9" t="s">
        <v>134</v>
      </c>
      <c r="Q2" s="9" t="s">
        <v>20</v>
      </c>
      <c r="R2" s="12" t="s">
        <v>19</v>
      </c>
      <c r="S2" s="12" t="s">
        <v>136</v>
      </c>
      <c r="T2" s="12" t="s">
        <v>137</v>
      </c>
      <c r="U2" s="12" t="s">
        <v>139</v>
      </c>
      <c r="V2" s="12" t="s">
        <v>140</v>
      </c>
      <c r="W2" s="12" t="s">
        <v>180</v>
      </c>
      <c r="X2" s="9" t="s">
        <v>142</v>
      </c>
      <c r="Y2" s="12" t="s">
        <v>141</v>
      </c>
      <c r="Z2" s="12" t="s">
        <v>214</v>
      </c>
      <c r="AA2" s="12" t="s">
        <v>215</v>
      </c>
      <c r="AB2" s="12" t="s">
        <v>216</v>
      </c>
      <c r="AC2" s="32" t="s">
        <v>28</v>
      </c>
      <c r="AD2" s="5"/>
      <c r="AE2" s="6"/>
      <c r="AF2" s="6"/>
      <c r="AG2" s="6"/>
      <c r="AH2" s="6"/>
      <c r="AI2" s="6"/>
      <c r="AJ2" s="6"/>
      <c r="AK2" s="6"/>
      <c r="AL2" s="6"/>
      <c r="AM2" s="6"/>
    </row>
    <row r="3" spans="1:39" ht="15.75" customHeight="1" x14ac:dyDescent="0.15">
      <c r="A3">
        <v>1</v>
      </c>
      <c r="B3" s="3">
        <v>45292</v>
      </c>
      <c r="C3" s="7">
        <v>2024</v>
      </c>
      <c r="D3" s="8" t="s">
        <v>112</v>
      </c>
      <c r="E3" s="7">
        <v>1</v>
      </c>
      <c r="F3">
        <v>0</v>
      </c>
      <c r="G3">
        <v>0</v>
      </c>
      <c r="H3">
        <v>10</v>
      </c>
      <c r="I3">
        <v>0</v>
      </c>
      <c r="J3">
        <v>271</v>
      </c>
      <c r="K3">
        <v>0</v>
      </c>
      <c r="L3">
        <v>0</v>
      </c>
      <c r="M3">
        <v>58</v>
      </c>
      <c r="N3">
        <v>27</v>
      </c>
      <c r="O3">
        <v>0</v>
      </c>
      <c r="P3">
        <v>0</v>
      </c>
      <c r="Q3">
        <v>0</v>
      </c>
      <c r="R3">
        <v>1040</v>
      </c>
      <c r="S3">
        <v>58</v>
      </c>
      <c r="T3">
        <v>46</v>
      </c>
      <c r="U3">
        <v>9</v>
      </c>
      <c r="V3">
        <v>82</v>
      </c>
      <c r="W3">
        <v>23</v>
      </c>
      <c r="X3">
        <f t="shared" ref="X3:X66" si="0">SUM(F3:Q3)</f>
        <v>366</v>
      </c>
      <c r="Y3">
        <f t="shared" ref="Y3:Y66" si="1">SUM(R3:W3)</f>
        <v>1258</v>
      </c>
      <c r="Z3">
        <v>0</v>
      </c>
      <c r="AA3">
        <v>0</v>
      </c>
      <c r="AB3">
        <v>0</v>
      </c>
      <c r="AC3">
        <f xml:space="preserve"> 300</f>
        <v>300</v>
      </c>
    </row>
    <row r="4" spans="1:39" ht="15.75" customHeight="1" x14ac:dyDescent="0.15">
      <c r="A4">
        <v>2</v>
      </c>
      <c r="B4" s="3">
        <v>45293</v>
      </c>
      <c r="C4" s="7">
        <v>2024</v>
      </c>
      <c r="D4" s="8" t="s">
        <v>112</v>
      </c>
      <c r="E4" s="7">
        <v>2</v>
      </c>
      <c r="F4">
        <v>0</v>
      </c>
      <c r="G4">
        <v>0</v>
      </c>
      <c r="H4">
        <v>0</v>
      </c>
      <c r="I4">
        <v>0</v>
      </c>
      <c r="J4">
        <v>259</v>
      </c>
      <c r="K4">
        <v>0</v>
      </c>
      <c r="L4">
        <v>0</v>
      </c>
      <c r="M4">
        <v>19</v>
      </c>
      <c r="N4">
        <v>38</v>
      </c>
      <c r="O4">
        <v>0</v>
      </c>
      <c r="P4">
        <v>0</v>
      </c>
      <c r="Q4">
        <v>0</v>
      </c>
      <c r="R4">
        <v>1180</v>
      </c>
      <c r="S4">
        <v>19</v>
      </c>
      <c r="T4">
        <v>19</v>
      </c>
      <c r="U4">
        <v>6</v>
      </c>
      <c r="V4">
        <v>88</v>
      </c>
      <c r="W4">
        <v>29</v>
      </c>
      <c r="X4">
        <f t="shared" si="0"/>
        <v>316</v>
      </c>
      <c r="Y4">
        <f t="shared" si="1"/>
        <v>1341</v>
      </c>
      <c r="Z4">
        <f>Z3+13.699</f>
        <v>13.699</v>
      </c>
      <c r="AA4">
        <f>AA3+27.39726</f>
        <v>27.397259999999999</v>
      </c>
      <c r="AB4">
        <f>AB3+41.09589</f>
        <v>41.095889999999997</v>
      </c>
      <c r="AC4">
        <f t="shared" ref="AC4:AC67" si="2" xml:space="preserve"> 300</f>
        <v>300</v>
      </c>
    </row>
    <row r="5" spans="1:39" ht="15.75" customHeight="1" x14ac:dyDescent="0.15">
      <c r="A5">
        <v>3</v>
      </c>
      <c r="B5" s="3">
        <v>45294</v>
      </c>
      <c r="C5" s="7">
        <v>2024</v>
      </c>
      <c r="D5" s="8" t="s">
        <v>112</v>
      </c>
      <c r="E5" s="7">
        <v>3</v>
      </c>
      <c r="F5">
        <v>0</v>
      </c>
      <c r="G5">
        <v>0</v>
      </c>
      <c r="H5">
        <v>0</v>
      </c>
      <c r="I5">
        <v>0</v>
      </c>
      <c r="J5">
        <v>318</v>
      </c>
      <c r="K5">
        <v>0</v>
      </c>
      <c r="L5">
        <v>0</v>
      </c>
      <c r="M5">
        <v>106</v>
      </c>
      <c r="N5">
        <v>23</v>
      </c>
      <c r="O5">
        <v>0</v>
      </c>
      <c r="P5">
        <v>0</v>
      </c>
      <c r="Q5">
        <v>0</v>
      </c>
      <c r="R5">
        <v>1770</v>
      </c>
      <c r="S5">
        <v>106</v>
      </c>
      <c r="T5">
        <v>16</v>
      </c>
      <c r="U5">
        <v>20</v>
      </c>
      <c r="V5">
        <v>83</v>
      </c>
      <c r="W5">
        <v>36</v>
      </c>
      <c r="X5">
        <f t="shared" si="0"/>
        <v>447</v>
      </c>
      <c r="Y5">
        <f t="shared" si="1"/>
        <v>2031</v>
      </c>
      <c r="Z5">
        <f t="shared" ref="Z5:Z68" si="3">Z4+13.699</f>
        <v>27.398</v>
      </c>
      <c r="AA5">
        <f t="shared" ref="AA5:AA68" si="4">AA4+27.39726</f>
        <v>54.794519999999999</v>
      </c>
      <c r="AB5">
        <f t="shared" ref="AB5:AB68" si="5">AB4+41.09589</f>
        <v>82.191779999999994</v>
      </c>
      <c r="AC5">
        <f t="shared" si="2"/>
        <v>300</v>
      </c>
    </row>
    <row r="6" spans="1:39" ht="15.75" customHeight="1" x14ac:dyDescent="0.15">
      <c r="A6">
        <v>4</v>
      </c>
      <c r="B6" s="3">
        <v>45295</v>
      </c>
      <c r="C6" s="7">
        <v>2024</v>
      </c>
      <c r="D6" s="8" t="s">
        <v>112</v>
      </c>
      <c r="E6" s="7">
        <v>4</v>
      </c>
      <c r="F6">
        <v>0</v>
      </c>
      <c r="G6">
        <v>0</v>
      </c>
      <c r="H6">
        <v>0</v>
      </c>
      <c r="I6">
        <v>0</v>
      </c>
      <c r="J6">
        <v>219</v>
      </c>
      <c r="K6">
        <v>0</v>
      </c>
      <c r="L6">
        <v>0</v>
      </c>
      <c r="M6">
        <v>69</v>
      </c>
      <c r="N6">
        <v>31</v>
      </c>
      <c r="O6">
        <v>0</v>
      </c>
      <c r="P6">
        <v>0</v>
      </c>
      <c r="Q6">
        <v>0</v>
      </c>
      <c r="R6">
        <v>1040</v>
      </c>
      <c r="S6">
        <v>69</v>
      </c>
      <c r="T6">
        <v>24</v>
      </c>
      <c r="U6">
        <v>31</v>
      </c>
      <c r="V6">
        <v>103</v>
      </c>
      <c r="W6">
        <v>38</v>
      </c>
      <c r="X6">
        <f t="shared" si="0"/>
        <v>319</v>
      </c>
      <c r="Y6">
        <f t="shared" si="1"/>
        <v>1305</v>
      </c>
      <c r="Z6">
        <f t="shared" si="3"/>
        <v>41.097000000000001</v>
      </c>
      <c r="AA6">
        <f t="shared" si="4"/>
        <v>82.191779999999994</v>
      </c>
      <c r="AB6">
        <f t="shared" si="5"/>
        <v>123.28766999999999</v>
      </c>
      <c r="AC6">
        <f t="shared" si="2"/>
        <v>300</v>
      </c>
    </row>
    <row r="7" spans="1:39" ht="15.75" customHeight="1" x14ac:dyDescent="0.15">
      <c r="A7">
        <v>5</v>
      </c>
      <c r="B7" s="3">
        <v>45296</v>
      </c>
      <c r="C7" s="7">
        <v>2024</v>
      </c>
      <c r="D7" s="8" t="s">
        <v>112</v>
      </c>
      <c r="E7" s="7">
        <v>5</v>
      </c>
      <c r="F7">
        <v>0</v>
      </c>
      <c r="G7">
        <v>0</v>
      </c>
      <c r="H7">
        <v>0</v>
      </c>
      <c r="I7">
        <v>0</v>
      </c>
      <c r="J7">
        <v>374</v>
      </c>
      <c r="K7">
        <v>0</v>
      </c>
      <c r="L7">
        <v>0</v>
      </c>
      <c r="M7">
        <v>99</v>
      </c>
      <c r="N7">
        <v>42</v>
      </c>
      <c r="O7">
        <v>0</v>
      </c>
      <c r="P7">
        <v>0</v>
      </c>
      <c r="Q7">
        <v>0</v>
      </c>
      <c r="R7">
        <v>1180</v>
      </c>
      <c r="S7">
        <v>99</v>
      </c>
      <c r="T7">
        <v>35</v>
      </c>
      <c r="U7">
        <v>21</v>
      </c>
      <c r="V7">
        <v>93</v>
      </c>
      <c r="W7">
        <v>46</v>
      </c>
      <c r="X7">
        <f t="shared" si="0"/>
        <v>515</v>
      </c>
      <c r="Y7">
        <f t="shared" si="1"/>
        <v>1474</v>
      </c>
      <c r="Z7">
        <f t="shared" si="3"/>
        <v>54.795999999999999</v>
      </c>
      <c r="AA7">
        <f t="shared" si="4"/>
        <v>109.58904</v>
      </c>
      <c r="AB7">
        <f t="shared" si="5"/>
        <v>164.38355999999999</v>
      </c>
      <c r="AC7">
        <f t="shared" si="2"/>
        <v>300</v>
      </c>
    </row>
    <row r="8" spans="1:39" ht="15.75" customHeight="1" x14ac:dyDescent="0.15">
      <c r="A8">
        <v>6</v>
      </c>
      <c r="B8" s="3">
        <v>45297</v>
      </c>
      <c r="C8" s="7">
        <v>2024</v>
      </c>
      <c r="D8" s="8" t="s">
        <v>112</v>
      </c>
      <c r="E8" s="7">
        <v>6</v>
      </c>
      <c r="F8">
        <v>0</v>
      </c>
      <c r="G8">
        <v>0</v>
      </c>
      <c r="H8">
        <v>0</v>
      </c>
      <c r="I8">
        <v>0</v>
      </c>
      <c r="J8">
        <v>336</v>
      </c>
      <c r="K8">
        <v>0</v>
      </c>
      <c r="L8">
        <v>0</v>
      </c>
      <c r="M8">
        <v>21</v>
      </c>
      <c r="N8">
        <v>47</v>
      </c>
      <c r="O8">
        <v>0</v>
      </c>
      <c r="P8">
        <v>0</v>
      </c>
      <c r="Q8">
        <v>0</v>
      </c>
      <c r="R8">
        <v>1770</v>
      </c>
      <c r="S8">
        <v>21</v>
      </c>
      <c r="T8">
        <v>29</v>
      </c>
      <c r="U8">
        <v>14</v>
      </c>
      <c r="V8">
        <v>120</v>
      </c>
      <c r="W8">
        <v>34</v>
      </c>
      <c r="X8">
        <f t="shared" si="0"/>
        <v>404</v>
      </c>
      <c r="Y8">
        <f t="shared" si="1"/>
        <v>1988</v>
      </c>
      <c r="Z8">
        <f t="shared" si="3"/>
        <v>68.495000000000005</v>
      </c>
      <c r="AA8">
        <f t="shared" si="4"/>
        <v>136.9863</v>
      </c>
      <c r="AB8">
        <f t="shared" si="5"/>
        <v>205.47944999999999</v>
      </c>
      <c r="AC8">
        <f t="shared" si="2"/>
        <v>300</v>
      </c>
    </row>
    <row r="9" spans="1:39" ht="15.75" customHeight="1" x14ac:dyDescent="0.15">
      <c r="A9">
        <v>7</v>
      </c>
      <c r="B9" s="3">
        <v>45298</v>
      </c>
      <c r="C9" s="7">
        <v>2024</v>
      </c>
      <c r="D9" s="8" t="s">
        <v>112</v>
      </c>
      <c r="E9" s="7">
        <v>7</v>
      </c>
      <c r="F9">
        <v>0</v>
      </c>
      <c r="G9">
        <v>0</v>
      </c>
      <c r="H9">
        <v>0</v>
      </c>
      <c r="I9">
        <v>0</v>
      </c>
      <c r="J9">
        <v>353</v>
      </c>
      <c r="K9">
        <v>0</v>
      </c>
      <c r="L9">
        <v>0</v>
      </c>
      <c r="M9">
        <v>122</v>
      </c>
      <c r="N9">
        <v>37</v>
      </c>
      <c r="O9">
        <v>0</v>
      </c>
      <c r="P9">
        <v>0</v>
      </c>
      <c r="Q9">
        <v>0</v>
      </c>
      <c r="R9">
        <v>1040</v>
      </c>
      <c r="S9">
        <v>122</v>
      </c>
      <c r="T9">
        <v>22</v>
      </c>
      <c r="U9">
        <v>18</v>
      </c>
      <c r="V9">
        <v>77</v>
      </c>
      <c r="W9">
        <v>27</v>
      </c>
      <c r="X9">
        <f t="shared" si="0"/>
        <v>512</v>
      </c>
      <c r="Y9">
        <f t="shared" si="1"/>
        <v>1306</v>
      </c>
      <c r="Z9">
        <f t="shared" si="3"/>
        <v>82.194000000000003</v>
      </c>
      <c r="AA9">
        <f t="shared" si="4"/>
        <v>164.38355999999999</v>
      </c>
      <c r="AB9">
        <f t="shared" si="5"/>
        <v>246.57533999999998</v>
      </c>
      <c r="AC9">
        <f t="shared" si="2"/>
        <v>300</v>
      </c>
    </row>
    <row r="10" spans="1:39" ht="15.75" customHeight="1" x14ac:dyDescent="0.15">
      <c r="A10">
        <v>8</v>
      </c>
      <c r="B10" s="3">
        <v>45299</v>
      </c>
      <c r="C10" s="7">
        <v>2024</v>
      </c>
      <c r="D10" s="8" t="s">
        <v>112</v>
      </c>
      <c r="E10" s="7">
        <v>8</v>
      </c>
      <c r="F10">
        <v>0</v>
      </c>
      <c r="G10">
        <v>0</v>
      </c>
      <c r="H10">
        <v>0</v>
      </c>
      <c r="I10">
        <v>0</v>
      </c>
      <c r="J10">
        <v>316</v>
      </c>
      <c r="K10">
        <v>0</v>
      </c>
      <c r="L10">
        <v>0</v>
      </c>
      <c r="M10">
        <v>101</v>
      </c>
      <c r="N10">
        <v>48</v>
      </c>
      <c r="O10">
        <v>0</v>
      </c>
      <c r="P10">
        <v>0</v>
      </c>
      <c r="Q10">
        <v>0</v>
      </c>
      <c r="R10">
        <v>1180</v>
      </c>
      <c r="S10">
        <v>101</v>
      </c>
      <c r="T10">
        <v>37</v>
      </c>
      <c r="U10">
        <v>7</v>
      </c>
      <c r="V10">
        <v>126</v>
      </c>
      <c r="W10">
        <v>47</v>
      </c>
      <c r="X10">
        <f t="shared" si="0"/>
        <v>465</v>
      </c>
      <c r="Y10">
        <f t="shared" si="1"/>
        <v>1498</v>
      </c>
      <c r="Z10">
        <f t="shared" si="3"/>
        <v>95.893000000000001</v>
      </c>
      <c r="AA10">
        <f t="shared" si="4"/>
        <v>191.78081999999998</v>
      </c>
      <c r="AB10">
        <f t="shared" si="5"/>
        <v>287.67122999999998</v>
      </c>
      <c r="AC10">
        <f t="shared" si="2"/>
        <v>300</v>
      </c>
    </row>
    <row r="11" spans="1:39" ht="15.75" customHeight="1" x14ac:dyDescent="0.15">
      <c r="A11">
        <v>9</v>
      </c>
      <c r="B11" s="3">
        <v>45300</v>
      </c>
      <c r="C11" s="7">
        <v>2024</v>
      </c>
      <c r="D11" s="8" t="s">
        <v>112</v>
      </c>
      <c r="E11" s="7">
        <v>9</v>
      </c>
      <c r="F11">
        <v>0</v>
      </c>
      <c r="G11">
        <v>0</v>
      </c>
      <c r="H11">
        <v>0</v>
      </c>
      <c r="I11">
        <v>0</v>
      </c>
      <c r="J11">
        <v>346</v>
      </c>
      <c r="K11">
        <v>0</v>
      </c>
      <c r="L11">
        <v>0</v>
      </c>
      <c r="M11">
        <v>127</v>
      </c>
      <c r="N11">
        <v>56</v>
      </c>
      <c r="O11">
        <v>0</v>
      </c>
      <c r="P11">
        <v>0</v>
      </c>
      <c r="Q11">
        <v>0</v>
      </c>
      <c r="R11">
        <v>1770</v>
      </c>
      <c r="S11">
        <v>127</v>
      </c>
      <c r="T11">
        <v>26</v>
      </c>
      <c r="U11">
        <v>33</v>
      </c>
      <c r="V11">
        <v>89</v>
      </c>
      <c r="W11">
        <v>19</v>
      </c>
      <c r="X11">
        <f t="shared" si="0"/>
        <v>529</v>
      </c>
      <c r="Y11">
        <f t="shared" si="1"/>
        <v>2064</v>
      </c>
      <c r="Z11">
        <f t="shared" si="3"/>
        <v>109.592</v>
      </c>
      <c r="AA11">
        <f t="shared" si="4"/>
        <v>219.17807999999997</v>
      </c>
      <c r="AB11">
        <f t="shared" si="5"/>
        <v>328.76711999999998</v>
      </c>
      <c r="AC11">
        <f t="shared" si="2"/>
        <v>300</v>
      </c>
    </row>
    <row r="12" spans="1:39" ht="15.75" customHeight="1" x14ac:dyDescent="0.15">
      <c r="A12">
        <v>10</v>
      </c>
      <c r="B12" s="3">
        <v>45301</v>
      </c>
      <c r="C12" s="7">
        <v>2024</v>
      </c>
      <c r="D12" s="8" t="s">
        <v>112</v>
      </c>
      <c r="E12" s="7">
        <v>10</v>
      </c>
      <c r="F12">
        <v>0</v>
      </c>
      <c r="G12">
        <v>0</v>
      </c>
      <c r="H12">
        <v>0</v>
      </c>
      <c r="I12">
        <v>0</v>
      </c>
      <c r="J12">
        <v>451</v>
      </c>
      <c r="K12">
        <v>0</v>
      </c>
      <c r="L12">
        <v>0</v>
      </c>
      <c r="M12">
        <v>97</v>
      </c>
      <c r="N12">
        <v>52</v>
      </c>
      <c r="O12">
        <v>0</v>
      </c>
      <c r="P12">
        <v>0</v>
      </c>
      <c r="Q12">
        <v>0</v>
      </c>
      <c r="R12">
        <v>1040</v>
      </c>
      <c r="S12">
        <v>97</v>
      </c>
      <c r="T12">
        <v>18</v>
      </c>
      <c r="U12">
        <v>14</v>
      </c>
      <c r="V12">
        <v>86</v>
      </c>
      <c r="W12">
        <v>43</v>
      </c>
      <c r="X12">
        <f t="shared" si="0"/>
        <v>600</v>
      </c>
      <c r="Y12">
        <f t="shared" si="1"/>
        <v>1298</v>
      </c>
      <c r="Z12">
        <f t="shared" si="3"/>
        <v>123.291</v>
      </c>
      <c r="AA12">
        <f t="shared" si="4"/>
        <v>246.57533999999995</v>
      </c>
      <c r="AB12">
        <f t="shared" si="5"/>
        <v>369.86300999999997</v>
      </c>
      <c r="AC12">
        <f t="shared" si="2"/>
        <v>300</v>
      </c>
    </row>
    <row r="13" spans="1:39" ht="15.75" customHeight="1" x14ac:dyDescent="0.15">
      <c r="A13">
        <v>11</v>
      </c>
      <c r="B13" s="3">
        <v>45302</v>
      </c>
      <c r="C13" s="7">
        <v>2024</v>
      </c>
      <c r="D13" s="8" t="s">
        <v>112</v>
      </c>
      <c r="E13" s="7">
        <v>11</v>
      </c>
      <c r="F13">
        <v>0</v>
      </c>
      <c r="G13">
        <v>0</v>
      </c>
      <c r="H13">
        <v>0</v>
      </c>
      <c r="I13">
        <v>0</v>
      </c>
      <c r="J13">
        <v>313</v>
      </c>
      <c r="K13">
        <v>0</v>
      </c>
      <c r="L13">
        <v>0</v>
      </c>
      <c r="M13">
        <v>86</v>
      </c>
      <c r="N13">
        <v>36</v>
      </c>
      <c r="O13">
        <v>0</v>
      </c>
      <c r="P13">
        <v>0</v>
      </c>
      <c r="Q13">
        <v>0</v>
      </c>
      <c r="R13">
        <v>1180</v>
      </c>
      <c r="S13">
        <v>86</v>
      </c>
      <c r="T13">
        <v>18</v>
      </c>
      <c r="U13">
        <v>18</v>
      </c>
      <c r="V13">
        <v>79</v>
      </c>
      <c r="W13">
        <v>35</v>
      </c>
      <c r="X13">
        <f t="shared" si="0"/>
        <v>435</v>
      </c>
      <c r="Y13">
        <f t="shared" si="1"/>
        <v>1416</v>
      </c>
      <c r="Z13">
        <f t="shared" si="3"/>
        <v>136.99</v>
      </c>
      <c r="AA13">
        <f t="shared" si="4"/>
        <v>273.97259999999994</v>
      </c>
      <c r="AB13">
        <f t="shared" si="5"/>
        <v>410.95889999999997</v>
      </c>
      <c r="AC13">
        <f t="shared" si="2"/>
        <v>300</v>
      </c>
    </row>
    <row r="14" spans="1:39" ht="15.75" customHeight="1" x14ac:dyDescent="0.15">
      <c r="A14">
        <v>12</v>
      </c>
      <c r="B14" s="3">
        <v>45303</v>
      </c>
      <c r="C14" s="7">
        <v>2024</v>
      </c>
      <c r="D14" s="8" t="s">
        <v>112</v>
      </c>
      <c r="E14" s="7">
        <v>12</v>
      </c>
      <c r="F14">
        <v>0</v>
      </c>
      <c r="G14">
        <v>0</v>
      </c>
      <c r="H14">
        <v>0</v>
      </c>
      <c r="I14">
        <v>0</v>
      </c>
      <c r="J14">
        <v>369</v>
      </c>
      <c r="K14">
        <v>0</v>
      </c>
      <c r="L14">
        <v>0</v>
      </c>
      <c r="M14">
        <v>27</v>
      </c>
      <c r="N14">
        <v>34</v>
      </c>
      <c r="O14">
        <v>0</v>
      </c>
      <c r="P14">
        <v>0</v>
      </c>
      <c r="Q14">
        <v>0</v>
      </c>
      <c r="R14">
        <v>1770</v>
      </c>
      <c r="S14">
        <v>27</v>
      </c>
      <c r="T14">
        <v>24</v>
      </c>
      <c r="U14">
        <v>24</v>
      </c>
      <c r="V14">
        <v>85</v>
      </c>
      <c r="W14">
        <v>40</v>
      </c>
      <c r="X14">
        <f t="shared" si="0"/>
        <v>430</v>
      </c>
      <c r="Y14">
        <f t="shared" si="1"/>
        <v>1970</v>
      </c>
      <c r="Z14">
        <f t="shared" si="3"/>
        <v>150.68900000000002</v>
      </c>
      <c r="AA14">
        <f t="shared" si="4"/>
        <v>301.36985999999996</v>
      </c>
      <c r="AB14">
        <f t="shared" si="5"/>
        <v>452.05478999999997</v>
      </c>
      <c r="AC14">
        <f t="shared" si="2"/>
        <v>300</v>
      </c>
    </row>
    <row r="15" spans="1:39" ht="15.75" customHeight="1" x14ac:dyDescent="0.15">
      <c r="A15">
        <v>13</v>
      </c>
      <c r="B15" s="3">
        <v>45304</v>
      </c>
      <c r="C15" s="7">
        <v>2024</v>
      </c>
      <c r="D15" s="8" t="s">
        <v>112</v>
      </c>
      <c r="E15" s="7">
        <v>13</v>
      </c>
      <c r="F15">
        <v>0</v>
      </c>
      <c r="G15">
        <v>0</v>
      </c>
      <c r="H15">
        <v>0</v>
      </c>
      <c r="I15">
        <v>0</v>
      </c>
      <c r="J15">
        <v>286</v>
      </c>
      <c r="K15">
        <v>0</v>
      </c>
      <c r="L15">
        <v>0</v>
      </c>
      <c r="M15">
        <v>79</v>
      </c>
      <c r="N15">
        <v>39</v>
      </c>
      <c r="O15">
        <v>0</v>
      </c>
      <c r="P15">
        <v>0</v>
      </c>
      <c r="Q15">
        <v>0</v>
      </c>
      <c r="R15">
        <v>1040</v>
      </c>
      <c r="S15">
        <v>79</v>
      </c>
      <c r="T15">
        <v>16</v>
      </c>
      <c r="U15">
        <v>33</v>
      </c>
      <c r="V15">
        <v>95</v>
      </c>
      <c r="W15">
        <v>34</v>
      </c>
      <c r="X15">
        <f t="shared" si="0"/>
        <v>404</v>
      </c>
      <c r="Y15">
        <f t="shared" si="1"/>
        <v>1297</v>
      </c>
      <c r="Z15">
        <f t="shared" si="3"/>
        <v>164.38800000000003</v>
      </c>
      <c r="AA15">
        <f t="shared" si="4"/>
        <v>328.76711999999998</v>
      </c>
      <c r="AB15">
        <f t="shared" si="5"/>
        <v>493.15067999999997</v>
      </c>
      <c r="AC15">
        <f t="shared" si="2"/>
        <v>300</v>
      </c>
    </row>
    <row r="16" spans="1:39" ht="15.75" customHeight="1" x14ac:dyDescent="0.15">
      <c r="A16">
        <v>14</v>
      </c>
      <c r="B16" s="3">
        <v>45305</v>
      </c>
      <c r="C16" s="7">
        <v>2024</v>
      </c>
      <c r="D16" s="8" t="s">
        <v>112</v>
      </c>
      <c r="E16" s="7">
        <v>14</v>
      </c>
      <c r="F16">
        <v>0</v>
      </c>
      <c r="G16">
        <v>0</v>
      </c>
      <c r="H16">
        <v>0</v>
      </c>
      <c r="I16">
        <v>0</v>
      </c>
      <c r="J16">
        <v>264</v>
      </c>
      <c r="K16">
        <v>0</v>
      </c>
      <c r="L16">
        <v>0</v>
      </c>
      <c r="M16">
        <v>100</v>
      </c>
      <c r="N16">
        <v>25</v>
      </c>
      <c r="O16">
        <v>0</v>
      </c>
      <c r="P16">
        <v>0</v>
      </c>
      <c r="Q16">
        <v>0</v>
      </c>
      <c r="R16">
        <v>1180</v>
      </c>
      <c r="S16">
        <v>100</v>
      </c>
      <c r="T16">
        <v>45</v>
      </c>
      <c r="U16">
        <v>29</v>
      </c>
      <c r="V16">
        <v>83</v>
      </c>
      <c r="W16">
        <v>17</v>
      </c>
      <c r="X16">
        <f t="shared" si="0"/>
        <v>389</v>
      </c>
      <c r="Y16">
        <f t="shared" si="1"/>
        <v>1454</v>
      </c>
      <c r="Z16">
        <f t="shared" si="3"/>
        <v>178.08700000000005</v>
      </c>
      <c r="AA16">
        <f t="shared" si="4"/>
        <v>356.16437999999999</v>
      </c>
      <c r="AB16">
        <f t="shared" si="5"/>
        <v>534.24657000000002</v>
      </c>
      <c r="AC16">
        <f t="shared" si="2"/>
        <v>300</v>
      </c>
    </row>
    <row r="17" spans="1:29" ht="15.75" customHeight="1" x14ac:dyDescent="0.15">
      <c r="A17">
        <v>15</v>
      </c>
      <c r="B17" s="3">
        <v>45306</v>
      </c>
      <c r="C17" s="7">
        <v>2024</v>
      </c>
      <c r="D17" s="8" t="s">
        <v>112</v>
      </c>
      <c r="E17" s="7">
        <v>15</v>
      </c>
      <c r="F17">
        <v>0</v>
      </c>
      <c r="G17">
        <v>0</v>
      </c>
      <c r="H17">
        <v>0</v>
      </c>
      <c r="I17">
        <v>0</v>
      </c>
      <c r="J17">
        <v>264</v>
      </c>
      <c r="K17">
        <v>0</v>
      </c>
      <c r="L17">
        <v>0</v>
      </c>
      <c r="M17">
        <v>77</v>
      </c>
      <c r="N17">
        <v>45</v>
      </c>
      <c r="O17">
        <v>0</v>
      </c>
      <c r="P17">
        <v>0</v>
      </c>
      <c r="Q17">
        <v>0</v>
      </c>
      <c r="R17">
        <v>1770</v>
      </c>
      <c r="S17">
        <v>77</v>
      </c>
      <c r="T17">
        <v>16</v>
      </c>
      <c r="U17">
        <v>32</v>
      </c>
      <c r="V17">
        <v>108</v>
      </c>
      <c r="W17">
        <v>17</v>
      </c>
      <c r="X17">
        <f t="shared" si="0"/>
        <v>386</v>
      </c>
      <c r="Y17">
        <f t="shared" si="1"/>
        <v>2020</v>
      </c>
      <c r="Z17">
        <f t="shared" si="3"/>
        <v>191.78600000000006</v>
      </c>
      <c r="AA17">
        <f t="shared" si="4"/>
        <v>383.56164000000001</v>
      </c>
      <c r="AB17">
        <f t="shared" si="5"/>
        <v>575.34246000000007</v>
      </c>
      <c r="AC17">
        <f t="shared" si="2"/>
        <v>300</v>
      </c>
    </row>
    <row r="18" spans="1:29" ht="15.75" customHeight="1" x14ac:dyDescent="0.15">
      <c r="A18">
        <v>16</v>
      </c>
      <c r="B18" s="3">
        <v>45307</v>
      </c>
      <c r="C18" s="7">
        <v>2024</v>
      </c>
      <c r="D18" s="8" t="s">
        <v>112</v>
      </c>
      <c r="E18" s="7">
        <v>16</v>
      </c>
      <c r="F18">
        <v>0</v>
      </c>
      <c r="G18">
        <v>0</v>
      </c>
      <c r="H18">
        <v>0</v>
      </c>
      <c r="I18">
        <v>0</v>
      </c>
      <c r="J18">
        <v>456</v>
      </c>
      <c r="K18">
        <v>0</v>
      </c>
      <c r="L18">
        <v>0</v>
      </c>
      <c r="M18">
        <v>45</v>
      </c>
      <c r="N18">
        <v>48</v>
      </c>
      <c r="O18">
        <v>0</v>
      </c>
      <c r="P18">
        <v>0</v>
      </c>
      <c r="Q18">
        <v>0</v>
      </c>
      <c r="R18">
        <v>1040</v>
      </c>
      <c r="S18">
        <v>45</v>
      </c>
      <c r="T18">
        <v>26</v>
      </c>
      <c r="U18">
        <v>29</v>
      </c>
      <c r="V18">
        <v>109</v>
      </c>
      <c r="W18">
        <v>30</v>
      </c>
      <c r="X18">
        <f t="shared" si="0"/>
        <v>549</v>
      </c>
      <c r="Y18">
        <f t="shared" si="1"/>
        <v>1279</v>
      </c>
      <c r="Z18">
        <f t="shared" si="3"/>
        <v>205.48500000000007</v>
      </c>
      <c r="AA18">
        <f t="shared" si="4"/>
        <v>410.95890000000003</v>
      </c>
      <c r="AB18">
        <f t="shared" si="5"/>
        <v>616.43835000000013</v>
      </c>
      <c r="AC18">
        <f t="shared" si="2"/>
        <v>300</v>
      </c>
    </row>
    <row r="19" spans="1:29" ht="15.75" customHeight="1" x14ac:dyDescent="0.15">
      <c r="A19">
        <v>17</v>
      </c>
      <c r="B19" s="3">
        <v>45308</v>
      </c>
      <c r="C19" s="7">
        <v>2024</v>
      </c>
      <c r="D19" s="8" t="s">
        <v>112</v>
      </c>
      <c r="E19" s="7">
        <v>17</v>
      </c>
      <c r="F19">
        <v>0</v>
      </c>
      <c r="G19">
        <v>0</v>
      </c>
      <c r="H19">
        <v>0</v>
      </c>
      <c r="I19">
        <v>0</v>
      </c>
      <c r="J19">
        <v>242</v>
      </c>
      <c r="K19">
        <v>0</v>
      </c>
      <c r="L19">
        <v>0</v>
      </c>
      <c r="M19">
        <v>116</v>
      </c>
      <c r="N19">
        <v>49</v>
      </c>
      <c r="O19">
        <v>0</v>
      </c>
      <c r="P19">
        <v>0</v>
      </c>
      <c r="Q19">
        <v>0</v>
      </c>
      <c r="R19">
        <v>1180</v>
      </c>
      <c r="S19">
        <v>116</v>
      </c>
      <c r="T19">
        <v>29</v>
      </c>
      <c r="U19">
        <v>19</v>
      </c>
      <c r="V19">
        <v>89</v>
      </c>
      <c r="W19">
        <v>34</v>
      </c>
      <c r="X19">
        <f t="shared" si="0"/>
        <v>407</v>
      </c>
      <c r="Y19">
        <f t="shared" si="1"/>
        <v>1467</v>
      </c>
      <c r="Z19">
        <f t="shared" si="3"/>
        <v>219.18400000000008</v>
      </c>
      <c r="AA19">
        <f t="shared" si="4"/>
        <v>438.35616000000005</v>
      </c>
      <c r="AB19">
        <f t="shared" si="5"/>
        <v>657.53424000000018</v>
      </c>
      <c r="AC19">
        <f t="shared" si="2"/>
        <v>300</v>
      </c>
    </row>
    <row r="20" spans="1:29" ht="15.75" customHeight="1" x14ac:dyDescent="0.15">
      <c r="A20">
        <v>18</v>
      </c>
      <c r="B20" s="3">
        <v>45309</v>
      </c>
      <c r="C20" s="7">
        <v>2024</v>
      </c>
      <c r="D20" s="8" t="s">
        <v>112</v>
      </c>
      <c r="E20" s="7">
        <v>18</v>
      </c>
      <c r="F20">
        <v>0</v>
      </c>
      <c r="G20">
        <v>0</v>
      </c>
      <c r="H20">
        <v>0</v>
      </c>
      <c r="I20">
        <v>0</v>
      </c>
      <c r="J20">
        <v>265</v>
      </c>
      <c r="K20">
        <v>0</v>
      </c>
      <c r="L20">
        <v>0</v>
      </c>
      <c r="M20">
        <v>68</v>
      </c>
      <c r="N20">
        <v>44</v>
      </c>
      <c r="O20">
        <v>0</v>
      </c>
      <c r="P20">
        <v>0</v>
      </c>
      <c r="Q20">
        <v>0</v>
      </c>
      <c r="R20">
        <v>1770</v>
      </c>
      <c r="S20">
        <v>68</v>
      </c>
      <c r="T20">
        <v>30</v>
      </c>
      <c r="U20">
        <v>6</v>
      </c>
      <c r="V20">
        <v>96</v>
      </c>
      <c r="W20">
        <v>37</v>
      </c>
      <c r="X20">
        <f t="shared" si="0"/>
        <v>377</v>
      </c>
      <c r="Y20">
        <f t="shared" si="1"/>
        <v>2007</v>
      </c>
      <c r="Z20">
        <f t="shared" si="3"/>
        <v>232.8830000000001</v>
      </c>
      <c r="AA20">
        <f t="shared" si="4"/>
        <v>465.75342000000006</v>
      </c>
      <c r="AB20">
        <f t="shared" si="5"/>
        <v>698.63013000000024</v>
      </c>
      <c r="AC20">
        <f t="shared" si="2"/>
        <v>300</v>
      </c>
    </row>
    <row r="21" spans="1:29" ht="15.75" customHeight="1" x14ac:dyDescent="0.15">
      <c r="A21">
        <v>19</v>
      </c>
      <c r="B21" s="3">
        <v>45310</v>
      </c>
      <c r="C21" s="7">
        <v>2024</v>
      </c>
      <c r="D21" s="8" t="s">
        <v>112</v>
      </c>
      <c r="E21" s="7">
        <v>19</v>
      </c>
      <c r="F21">
        <v>0</v>
      </c>
      <c r="G21">
        <v>0</v>
      </c>
      <c r="H21">
        <v>0</v>
      </c>
      <c r="I21">
        <v>0</v>
      </c>
      <c r="J21">
        <v>345</v>
      </c>
      <c r="K21">
        <v>0</v>
      </c>
      <c r="L21">
        <v>0</v>
      </c>
      <c r="M21">
        <v>88</v>
      </c>
      <c r="N21">
        <v>28</v>
      </c>
      <c r="O21">
        <v>0</v>
      </c>
      <c r="P21">
        <v>0</v>
      </c>
      <c r="Q21">
        <v>0</v>
      </c>
      <c r="R21">
        <v>1040</v>
      </c>
      <c r="S21">
        <v>88</v>
      </c>
      <c r="T21">
        <v>21</v>
      </c>
      <c r="U21">
        <v>35</v>
      </c>
      <c r="V21">
        <v>104</v>
      </c>
      <c r="W21">
        <v>54</v>
      </c>
      <c r="X21">
        <f t="shared" si="0"/>
        <v>461</v>
      </c>
      <c r="Y21">
        <f t="shared" si="1"/>
        <v>1342</v>
      </c>
      <c r="Z21">
        <f t="shared" si="3"/>
        <v>246.58200000000011</v>
      </c>
      <c r="AA21">
        <f t="shared" si="4"/>
        <v>493.15068000000008</v>
      </c>
      <c r="AB21">
        <f t="shared" si="5"/>
        <v>739.72602000000029</v>
      </c>
      <c r="AC21">
        <f t="shared" si="2"/>
        <v>300</v>
      </c>
    </row>
    <row r="22" spans="1:29" ht="15.75" customHeight="1" x14ac:dyDescent="0.15">
      <c r="A22">
        <v>20</v>
      </c>
      <c r="B22" s="3">
        <v>45311</v>
      </c>
      <c r="C22" s="7">
        <v>2024</v>
      </c>
      <c r="D22" s="8" t="s">
        <v>112</v>
      </c>
      <c r="E22" s="7">
        <v>20</v>
      </c>
      <c r="F22">
        <v>0</v>
      </c>
      <c r="G22">
        <v>0</v>
      </c>
      <c r="H22">
        <v>0</v>
      </c>
      <c r="I22">
        <v>0</v>
      </c>
      <c r="J22">
        <v>373</v>
      </c>
      <c r="K22">
        <v>0</v>
      </c>
      <c r="L22">
        <v>0</v>
      </c>
      <c r="M22">
        <v>107</v>
      </c>
      <c r="N22">
        <v>51</v>
      </c>
      <c r="O22">
        <v>0</v>
      </c>
      <c r="P22">
        <v>0</v>
      </c>
      <c r="Q22">
        <v>0</v>
      </c>
      <c r="R22">
        <v>1180</v>
      </c>
      <c r="S22">
        <v>107</v>
      </c>
      <c r="T22">
        <v>37</v>
      </c>
      <c r="U22">
        <v>29</v>
      </c>
      <c r="V22">
        <v>77</v>
      </c>
      <c r="W22">
        <v>47</v>
      </c>
      <c r="X22">
        <f t="shared" si="0"/>
        <v>531</v>
      </c>
      <c r="Y22">
        <f t="shared" si="1"/>
        <v>1477</v>
      </c>
      <c r="Z22">
        <f t="shared" si="3"/>
        <v>260.28100000000012</v>
      </c>
      <c r="AA22">
        <f t="shared" si="4"/>
        <v>520.54794000000004</v>
      </c>
      <c r="AB22">
        <f t="shared" si="5"/>
        <v>780.82191000000034</v>
      </c>
      <c r="AC22">
        <f t="shared" si="2"/>
        <v>300</v>
      </c>
    </row>
    <row r="23" spans="1:29" ht="15.75" customHeight="1" x14ac:dyDescent="0.15">
      <c r="A23">
        <v>21</v>
      </c>
      <c r="B23" s="3">
        <v>45312</v>
      </c>
      <c r="C23" s="7">
        <v>2024</v>
      </c>
      <c r="D23" s="8" t="s">
        <v>112</v>
      </c>
      <c r="E23" s="7">
        <v>21</v>
      </c>
      <c r="F23">
        <v>0</v>
      </c>
      <c r="G23">
        <v>0</v>
      </c>
      <c r="H23">
        <v>0</v>
      </c>
      <c r="I23">
        <v>0</v>
      </c>
      <c r="J23">
        <v>420</v>
      </c>
      <c r="K23">
        <v>0</v>
      </c>
      <c r="L23">
        <v>0</v>
      </c>
      <c r="M23">
        <v>112</v>
      </c>
      <c r="N23">
        <v>27</v>
      </c>
      <c r="O23">
        <v>0</v>
      </c>
      <c r="P23">
        <v>0</v>
      </c>
      <c r="Q23">
        <v>0</v>
      </c>
      <c r="R23">
        <v>1770</v>
      </c>
      <c r="S23">
        <v>112</v>
      </c>
      <c r="T23">
        <v>38</v>
      </c>
      <c r="U23">
        <v>11</v>
      </c>
      <c r="V23">
        <v>128</v>
      </c>
      <c r="W23">
        <v>55</v>
      </c>
      <c r="X23">
        <f t="shared" si="0"/>
        <v>559</v>
      </c>
      <c r="Y23">
        <f t="shared" si="1"/>
        <v>2114</v>
      </c>
      <c r="Z23">
        <f t="shared" si="3"/>
        <v>273.98000000000013</v>
      </c>
      <c r="AA23">
        <f t="shared" si="4"/>
        <v>547.9452</v>
      </c>
      <c r="AB23">
        <f t="shared" si="5"/>
        <v>821.9178000000004</v>
      </c>
      <c r="AC23">
        <f t="shared" si="2"/>
        <v>300</v>
      </c>
    </row>
    <row r="24" spans="1:29" ht="15.75" customHeight="1" x14ac:dyDescent="0.15">
      <c r="A24">
        <v>22</v>
      </c>
      <c r="B24" s="3">
        <v>45313</v>
      </c>
      <c r="C24" s="7">
        <v>2024</v>
      </c>
      <c r="D24" s="8" t="s">
        <v>112</v>
      </c>
      <c r="E24" s="7">
        <v>22</v>
      </c>
      <c r="F24">
        <v>0</v>
      </c>
      <c r="G24">
        <v>0</v>
      </c>
      <c r="H24">
        <v>0</v>
      </c>
      <c r="I24">
        <v>0</v>
      </c>
      <c r="J24">
        <v>236</v>
      </c>
      <c r="K24">
        <v>0</v>
      </c>
      <c r="L24">
        <v>0</v>
      </c>
      <c r="M24">
        <v>103</v>
      </c>
      <c r="N24">
        <v>31</v>
      </c>
      <c r="O24">
        <v>0</v>
      </c>
      <c r="P24">
        <v>0</v>
      </c>
      <c r="Q24">
        <v>0</v>
      </c>
      <c r="R24">
        <v>1040</v>
      </c>
      <c r="S24">
        <v>103</v>
      </c>
      <c r="T24">
        <v>27</v>
      </c>
      <c r="U24">
        <v>39</v>
      </c>
      <c r="V24">
        <v>107</v>
      </c>
      <c r="W24">
        <v>31</v>
      </c>
      <c r="X24">
        <f t="shared" si="0"/>
        <v>370</v>
      </c>
      <c r="Y24">
        <f t="shared" si="1"/>
        <v>1347</v>
      </c>
      <c r="Z24">
        <f t="shared" si="3"/>
        <v>287.67900000000014</v>
      </c>
      <c r="AA24">
        <f t="shared" si="4"/>
        <v>575.34245999999996</v>
      </c>
      <c r="AB24">
        <f t="shared" si="5"/>
        <v>863.01369000000045</v>
      </c>
      <c r="AC24">
        <f t="shared" si="2"/>
        <v>300</v>
      </c>
    </row>
    <row r="25" spans="1:29" ht="15.75" customHeight="1" x14ac:dyDescent="0.15">
      <c r="A25">
        <v>23</v>
      </c>
      <c r="B25" s="3">
        <v>45314</v>
      </c>
      <c r="C25" s="7">
        <v>2024</v>
      </c>
      <c r="D25" s="8" t="s">
        <v>112</v>
      </c>
      <c r="E25" s="7">
        <v>23</v>
      </c>
      <c r="F25">
        <v>0</v>
      </c>
      <c r="G25">
        <v>0</v>
      </c>
      <c r="H25">
        <v>0</v>
      </c>
      <c r="I25">
        <v>0</v>
      </c>
      <c r="J25">
        <v>438</v>
      </c>
      <c r="K25">
        <v>0</v>
      </c>
      <c r="L25">
        <v>0</v>
      </c>
      <c r="M25">
        <v>28</v>
      </c>
      <c r="N25">
        <v>61</v>
      </c>
      <c r="O25">
        <v>0</v>
      </c>
      <c r="P25">
        <v>0</v>
      </c>
      <c r="Q25">
        <v>0</v>
      </c>
      <c r="R25">
        <v>1180</v>
      </c>
      <c r="S25">
        <v>28</v>
      </c>
      <c r="T25">
        <v>32</v>
      </c>
      <c r="U25">
        <v>24</v>
      </c>
      <c r="V25">
        <v>115</v>
      </c>
      <c r="W25">
        <v>22</v>
      </c>
      <c r="X25">
        <f t="shared" si="0"/>
        <v>527</v>
      </c>
      <c r="Y25">
        <f t="shared" si="1"/>
        <v>1401</v>
      </c>
      <c r="Z25">
        <f t="shared" si="3"/>
        <v>301.37800000000016</v>
      </c>
      <c r="AA25">
        <f t="shared" si="4"/>
        <v>602.73971999999992</v>
      </c>
      <c r="AB25">
        <f t="shared" si="5"/>
        <v>904.10958000000051</v>
      </c>
      <c r="AC25">
        <f t="shared" si="2"/>
        <v>300</v>
      </c>
    </row>
    <row r="26" spans="1:29" ht="15.75" customHeight="1" x14ac:dyDescent="0.15">
      <c r="A26">
        <v>24</v>
      </c>
      <c r="B26" s="3">
        <v>45315</v>
      </c>
      <c r="C26" s="7">
        <v>2024</v>
      </c>
      <c r="D26" s="8" t="s">
        <v>112</v>
      </c>
      <c r="E26" s="7">
        <v>24</v>
      </c>
      <c r="F26">
        <v>0</v>
      </c>
      <c r="G26">
        <v>0</v>
      </c>
      <c r="H26">
        <v>0</v>
      </c>
      <c r="I26">
        <v>0</v>
      </c>
      <c r="J26">
        <v>185</v>
      </c>
      <c r="K26">
        <v>0</v>
      </c>
      <c r="L26">
        <v>0</v>
      </c>
      <c r="M26">
        <v>107</v>
      </c>
      <c r="N26">
        <v>49</v>
      </c>
      <c r="O26">
        <v>0</v>
      </c>
      <c r="P26">
        <v>0</v>
      </c>
      <c r="Q26">
        <v>0</v>
      </c>
      <c r="R26">
        <v>1770</v>
      </c>
      <c r="S26">
        <v>107</v>
      </c>
      <c r="T26">
        <v>41</v>
      </c>
      <c r="U26">
        <v>12</v>
      </c>
      <c r="V26">
        <v>136</v>
      </c>
      <c r="W26">
        <v>35</v>
      </c>
      <c r="X26">
        <f t="shared" si="0"/>
        <v>341</v>
      </c>
      <c r="Y26">
        <f t="shared" si="1"/>
        <v>2101</v>
      </c>
      <c r="Z26">
        <f t="shared" si="3"/>
        <v>315.07700000000017</v>
      </c>
      <c r="AA26">
        <f t="shared" si="4"/>
        <v>630.13697999999988</v>
      </c>
      <c r="AB26">
        <f t="shared" si="5"/>
        <v>945.20547000000056</v>
      </c>
      <c r="AC26">
        <f t="shared" si="2"/>
        <v>300</v>
      </c>
    </row>
    <row r="27" spans="1:29" ht="15.75" customHeight="1" x14ac:dyDescent="0.15">
      <c r="A27">
        <v>25</v>
      </c>
      <c r="B27" s="3">
        <v>45316</v>
      </c>
      <c r="C27" s="7">
        <v>2024</v>
      </c>
      <c r="D27" s="8" t="s">
        <v>112</v>
      </c>
      <c r="E27" s="7">
        <v>25</v>
      </c>
      <c r="F27">
        <v>0</v>
      </c>
      <c r="G27">
        <v>0</v>
      </c>
      <c r="H27">
        <v>0</v>
      </c>
      <c r="I27">
        <v>0</v>
      </c>
      <c r="J27">
        <v>296</v>
      </c>
      <c r="K27">
        <v>0</v>
      </c>
      <c r="L27">
        <v>0</v>
      </c>
      <c r="M27">
        <v>103</v>
      </c>
      <c r="N27">
        <v>33</v>
      </c>
      <c r="O27">
        <v>0</v>
      </c>
      <c r="P27">
        <v>0</v>
      </c>
      <c r="Q27">
        <v>0</v>
      </c>
      <c r="R27">
        <v>1040</v>
      </c>
      <c r="S27">
        <v>103</v>
      </c>
      <c r="T27">
        <v>49</v>
      </c>
      <c r="U27">
        <v>37</v>
      </c>
      <c r="V27">
        <v>116</v>
      </c>
      <c r="W27">
        <v>45</v>
      </c>
      <c r="X27">
        <f t="shared" si="0"/>
        <v>432</v>
      </c>
      <c r="Y27">
        <f t="shared" si="1"/>
        <v>1390</v>
      </c>
      <c r="Z27">
        <f t="shared" si="3"/>
        <v>328.77600000000018</v>
      </c>
      <c r="AA27">
        <f t="shared" si="4"/>
        <v>657.53423999999984</v>
      </c>
      <c r="AB27">
        <f t="shared" si="5"/>
        <v>986.30136000000061</v>
      </c>
      <c r="AC27">
        <f t="shared" si="2"/>
        <v>300</v>
      </c>
    </row>
    <row r="28" spans="1:29" ht="15.75" customHeight="1" x14ac:dyDescent="0.15">
      <c r="A28">
        <v>26</v>
      </c>
      <c r="B28" s="3">
        <v>45317</v>
      </c>
      <c r="C28" s="7">
        <v>2024</v>
      </c>
      <c r="D28" s="8" t="s">
        <v>112</v>
      </c>
      <c r="E28" s="7">
        <v>26</v>
      </c>
      <c r="F28">
        <v>0</v>
      </c>
      <c r="G28">
        <v>0</v>
      </c>
      <c r="H28">
        <v>0</v>
      </c>
      <c r="I28">
        <v>0</v>
      </c>
      <c r="J28">
        <v>359</v>
      </c>
      <c r="K28">
        <v>0</v>
      </c>
      <c r="L28">
        <v>0</v>
      </c>
      <c r="M28">
        <v>115</v>
      </c>
      <c r="N28">
        <v>61</v>
      </c>
      <c r="O28">
        <v>0</v>
      </c>
      <c r="P28">
        <v>0</v>
      </c>
      <c r="Q28">
        <v>0</v>
      </c>
      <c r="R28">
        <v>1180</v>
      </c>
      <c r="S28">
        <v>115</v>
      </c>
      <c r="T28">
        <v>24</v>
      </c>
      <c r="U28">
        <v>20</v>
      </c>
      <c r="V28">
        <v>121</v>
      </c>
      <c r="W28">
        <v>25</v>
      </c>
      <c r="X28">
        <f t="shared" si="0"/>
        <v>535</v>
      </c>
      <c r="Y28">
        <f t="shared" si="1"/>
        <v>1485</v>
      </c>
      <c r="Z28">
        <f t="shared" si="3"/>
        <v>342.47500000000019</v>
      </c>
      <c r="AA28">
        <f t="shared" si="4"/>
        <v>684.9314999999998</v>
      </c>
      <c r="AB28">
        <f t="shared" si="5"/>
        <v>1027.3972500000007</v>
      </c>
      <c r="AC28">
        <f t="shared" si="2"/>
        <v>300</v>
      </c>
    </row>
    <row r="29" spans="1:29" ht="15.75" customHeight="1" x14ac:dyDescent="0.15">
      <c r="A29">
        <v>27</v>
      </c>
      <c r="B29" s="3">
        <v>45318</v>
      </c>
      <c r="C29" s="7">
        <v>2024</v>
      </c>
      <c r="D29" s="8" t="s">
        <v>112</v>
      </c>
      <c r="E29" s="7">
        <v>27</v>
      </c>
      <c r="F29">
        <v>0</v>
      </c>
      <c r="G29">
        <v>0</v>
      </c>
      <c r="H29">
        <v>0</v>
      </c>
      <c r="I29">
        <v>0</v>
      </c>
      <c r="J29">
        <v>302</v>
      </c>
      <c r="K29">
        <v>0</v>
      </c>
      <c r="L29">
        <v>0</v>
      </c>
      <c r="M29">
        <v>97</v>
      </c>
      <c r="N29">
        <v>32</v>
      </c>
      <c r="O29">
        <v>0</v>
      </c>
      <c r="P29">
        <v>0</v>
      </c>
      <c r="Q29">
        <v>0</v>
      </c>
      <c r="R29">
        <v>1770</v>
      </c>
      <c r="S29">
        <v>97</v>
      </c>
      <c r="T29">
        <v>20</v>
      </c>
      <c r="U29">
        <v>24</v>
      </c>
      <c r="V29">
        <v>104</v>
      </c>
      <c r="W29">
        <v>18</v>
      </c>
      <c r="X29">
        <f t="shared" si="0"/>
        <v>431</v>
      </c>
      <c r="Y29">
        <f t="shared" si="1"/>
        <v>2033</v>
      </c>
      <c r="Z29">
        <f t="shared" si="3"/>
        <v>356.17400000000021</v>
      </c>
      <c r="AA29">
        <f t="shared" si="4"/>
        <v>712.32875999999976</v>
      </c>
      <c r="AB29">
        <f t="shared" si="5"/>
        <v>1068.4931400000007</v>
      </c>
      <c r="AC29">
        <f t="shared" si="2"/>
        <v>300</v>
      </c>
    </row>
    <row r="30" spans="1:29" ht="15.75" customHeight="1" x14ac:dyDescent="0.15">
      <c r="A30">
        <v>28</v>
      </c>
      <c r="B30" s="3">
        <v>45319</v>
      </c>
      <c r="C30" s="7">
        <v>2024</v>
      </c>
      <c r="D30" s="8" t="s">
        <v>112</v>
      </c>
      <c r="E30" s="7">
        <v>28</v>
      </c>
      <c r="F30">
        <v>0</v>
      </c>
      <c r="G30">
        <v>0</v>
      </c>
      <c r="H30">
        <v>0</v>
      </c>
      <c r="I30">
        <v>0</v>
      </c>
      <c r="J30">
        <v>333</v>
      </c>
      <c r="K30">
        <v>0</v>
      </c>
      <c r="L30">
        <v>0</v>
      </c>
      <c r="M30">
        <v>124</v>
      </c>
      <c r="N30">
        <v>46</v>
      </c>
      <c r="O30">
        <v>0</v>
      </c>
      <c r="P30">
        <v>0</v>
      </c>
      <c r="Q30">
        <v>0</v>
      </c>
      <c r="R30">
        <v>1040</v>
      </c>
      <c r="S30">
        <v>124</v>
      </c>
      <c r="T30">
        <v>31</v>
      </c>
      <c r="U30">
        <v>7</v>
      </c>
      <c r="V30">
        <v>95</v>
      </c>
      <c r="W30">
        <v>30</v>
      </c>
      <c r="X30">
        <f t="shared" si="0"/>
        <v>503</v>
      </c>
      <c r="Y30">
        <f t="shared" si="1"/>
        <v>1327</v>
      </c>
      <c r="Z30">
        <f t="shared" si="3"/>
        <v>369.87300000000022</v>
      </c>
      <c r="AA30">
        <f t="shared" si="4"/>
        <v>739.72601999999972</v>
      </c>
      <c r="AB30">
        <f t="shared" si="5"/>
        <v>1109.5890300000008</v>
      </c>
      <c r="AC30">
        <f t="shared" si="2"/>
        <v>300</v>
      </c>
    </row>
    <row r="31" spans="1:29" ht="15.75" customHeight="1" x14ac:dyDescent="0.15">
      <c r="A31">
        <v>29</v>
      </c>
      <c r="B31" s="3">
        <v>45320</v>
      </c>
      <c r="C31" s="7">
        <v>2024</v>
      </c>
      <c r="D31" s="8" t="s">
        <v>112</v>
      </c>
      <c r="E31" s="7">
        <v>29</v>
      </c>
      <c r="F31">
        <v>0</v>
      </c>
      <c r="G31">
        <v>0</v>
      </c>
      <c r="H31">
        <v>0</v>
      </c>
      <c r="I31">
        <v>0</v>
      </c>
      <c r="J31">
        <v>143</v>
      </c>
      <c r="K31">
        <v>0</v>
      </c>
      <c r="L31">
        <v>0</v>
      </c>
      <c r="M31">
        <v>120</v>
      </c>
      <c r="N31">
        <v>52</v>
      </c>
      <c r="O31">
        <v>0</v>
      </c>
      <c r="P31">
        <v>0</v>
      </c>
      <c r="Q31">
        <v>0</v>
      </c>
      <c r="R31">
        <v>1180</v>
      </c>
      <c r="S31">
        <v>120</v>
      </c>
      <c r="T31">
        <v>52</v>
      </c>
      <c r="U31">
        <v>7</v>
      </c>
      <c r="V31">
        <v>112</v>
      </c>
      <c r="W31">
        <v>24</v>
      </c>
      <c r="X31">
        <f t="shared" si="0"/>
        <v>315</v>
      </c>
      <c r="Y31">
        <f t="shared" si="1"/>
        <v>1495</v>
      </c>
      <c r="Z31">
        <f t="shared" si="3"/>
        <v>383.57200000000023</v>
      </c>
      <c r="AA31">
        <f t="shared" si="4"/>
        <v>767.12327999999968</v>
      </c>
      <c r="AB31">
        <f t="shared" si="5"/>
        <v>1150.6849200000008</v>
      </c>
      <c r="AC31">
        <f t="shared" si="2"/>
        <v>300</v>
      </c>
    </row>
    <row r="32" spans="1:29" ht="15.75" customHeight="1" x14ac:dyDescent="0.15">
      <c r="A32">
        <v>30</v>
      </c>
      <c r="B32" s="3">
        <v>45321</v>
      </c>
      <c r="C32" s="7">
        <v>2024</v>
      </c>
      <c r="D32" s="8" t="s">
        <v>112</v>
      </c>
      <c r="E32" s="7">
        <v>30</v>
      </c>
      <c r="F32">
        <v>0</v>
      </c>
      <c r="G32">
        <v>0</v>
      </c>
      <c r="H32">
        <v>0</v>
      </c>
      <c r="I32">
        <v>0</v>
      </c>
      <c r="J32">
        <v>413</v>
      </c>
      <c r="K32">
        <v>0</v>
      </c>
      <c r="L32">
        <v>0</v>
      </c>
      <c r="M32">
        <v>61</v>
      </c>
      <c r="N32">
        <v>36</v>
      </c>
      <c r="O32">
        <v>0</v>
      </c>
      <c r="P32">
        <v>0</v>
      </c>
      <c r="Q32">
        <v>0</v>
      </c>
      <c r="R32">
        <v>1770</v>
      </c>
      <c r="S32">
        <v>61</v>
      </c>
      <c r="T32">
        <v>36</v>
      </c>
      <c r="U32">
        <v>32</v>
      </c>
      <c r="V32">
        <v>97</v>
      </c>
      <c r="W32">
        <v>31</v>
      </c>
      <c r="X32">
        <f t="shared" si="0"/>
        <v>510</v>
      </c>
      <c r="Y32">
        <f t="shared" si="1"/>
        <v>2027</v>
      </c>
      <c r="Z32">
        <f t="shared" si="3"/>
        <v>397.27100000000024</v>
      </c>
      <c r="AA32">
        <f t="shared" si="4"/>
        <v>794.52053999999964</v>
      </c>
      <c r="AB32">
        <f t="shared" si="5"/>
        <v>1191.7808100000009</v>
      </c>
      <c r="AC32">
        <f t="shared" si="2"/>
        <v>300</v>
      </c>
    </row>
    <row r="33" spans="1:29" ht="15.75" customHeight="1" x14ac:dyDescent="0.15">
      <c r="A33">
        <v>31</v>
      </c>
      <c r="B33" s="3">
        <v>45322</v>
      </c>
      <c r="C33" s="7">
        <v>2024</v>
      </c>
      <c r="D33" s="8" t="s">
        <v>112</v>
      </c>
      <c r="E33" s="7">
        <v>31</v>
      </c>
      <c r="F33">
        <v>0</v>
      </c>
      <c r="G33">
        <v>0</v>
      </c>
      <c r="H33">
        <v>0</v>
      </c>
      <c r="I33">
        <v>0</v>
      </c>
      <c r="J33">
        <v>302</v>
      </c>
      <c r="K33">
        <v>0</v>
      </c>
      <c r="L33">
        <v>0</v>
      </c>
      <c r="M33">
        <v>75</v>
      </c>
      <c r="N33">
        <v>35</v>
      </c>
      <c r="O33">
        <v>0</v>
      </c>
      <c r="P33">
        <v>0</v>
      </c>
      <c r="Q33">
        <v>0</v>
      </c>
      <c r="R33">
        <v>1040</v>
      </c>
      <c r="S33">
        <v>75</v>
      </c>
      <c r="T33">
        <v>53</v>
      </c>
      <c r="U33">
        <v>10</v>
      </c>
      <c r="V33">
        <v>92</v>
      </c>
      <c r="W33">
        <v>19</v>
      </c>
      <c r="X33">
        <f t="shared" si="0"/>
        <v>412</v>
      </c>
      <c r="Y33">
        <f t="shared" si="1"/>
        <v>1289</v>
      </c>
      <c r="Z33">
        <f t="shared" si="3"/>
        <v>410.97000000000025</v>
      </c>
      <c r="AA33">
        <f t="shared" si="4"/>
        <v>821.9177999999996</v>
      </c>
      <c r="AB33">
        <f t="shared" si="5"/>
        <v>1232.8767000000009</v>
      </c>
      <c r="AC33">
        <f t="shared" si="2"/>
        <v>300</v>
      </c>
    </row>
    <row r="34" spans="1:29" ht="15.75" customHeight="1" x14ac:dyDescent="0.15">
      <c r="A34">
        <v>32</v>
      </c>
      <c r="B34" s="3">
        <v>45323</v>
      </c>
      <c r="C34" s="7">
        <v>2024</v>
      </c>
      <c r="D34" s="8" t="s">
        <v>115</v>
      </c>
      <c r="E34" s="7">
        <v>1</v>
      </c>
      <c r="F34">
        <v>0</v>
      </c>
      <c r="G34">
        <v>0</v>
      </c>
      <c r="H34">
        <v>0</v>
      </c>
      <c r="I34">
        <v>0</v>
      </c>
      <c r="J34">
        <v>433</v>
      </c>
      <c r="K34">
        <v>0</v>
      </c>
      <c r="L34">
        <v>0</v>
      </c>
      <c r="M34">
        <v>118</v>
      </c>
      <c r="N34">
        <v>50</v>
      </c>
      <c r="O34">
        <v>0</v>
      </c>
      <c r="P34">
        <v>0</v>
      </c>
      <c r="Q34">
        <v>0</v>
      </c>
      <c r="R34">
        <v>1180</v>
      </c>
      <c r="S34">
        <v>118</v>
      </c>
      <c r="T34">
        <v>50</v>
      </c>
      <c r="U34">
        <v>10</v>
      </c>
      <c r="V34">
        <v>105</v>
      </c>
      <c r="W34">
        <v>51</v>
      </c>
      <c r="X34">
        <f t="shared" si="0"/>
        <v>601</v>
      </c>
      <c r="Y34">
        <f t="shared" si="1"/>
        <v>1514</v>
      </c>
      <c r="Z34">
        <f t="shared" si="3"/>
        <v>424.66900000000027</v>
      </c>
      <c r="AA34">
        <f t="shared" si="4"/>
        <v>849.31505999999956</v>
      </c>
      <c r="AB34">
        <f t="shared" si="5"/>
        <v>1273.972590000001</v>
      </c>
      <c r="AC34">
        <f t="shared" si="2"/>
        <v>300</v>
      </c>
    </row>
    <row r="35" spans="1:29" ht="15.75" customHeight="1" x14ac:dyDescent="0.15">
      <c r="A35">
        <v>33</v>
      </c>
      <c r="B35" s="3">
        <v>45324</v>
      </c>
      <c r="C35" s="7">
        <v>2024</v>
      </c>
      <c r="D35" s="8" t="s">
        <v>115</v>
      </c>
      <c r="E35" s="7">
        <v>2</v>
      </c>
      <c r="F35">
        <v>0</v>
      </c>
      <c r="G35">
        <v>0</v>
      </c>
      <c r="H35">
        <v>0</v>
      </c>
      <c r="I35">
        <v>0</v>
      </c>
      <c r="J35">
        <v>525</v>
      </c>
      <c r="K35">
        <v>0</v>
      </c>
      <c r="L35">
        <v>0</v>
      </c>
      <c r="M35">
        <v>35</v>
      </c>
      <c r="N35">
        <v>50</v>
      </c>
      <c r="O35">
        <v>0</v>
      </c>
      <c r="P35">
        <v>0</v>
      </c>
      <c r="Q35">
        <v>0</v>
      </c>
      <c r="R35">
        <v>1770</v>
      </c>
      <c r="S35">
        <v>35</v>
      </c>
      <c r="T35">
        <v>39</v>
      </c>
      <c r="U35">
        <v>25</v>
      </c>
      <c r="V35">
        <v>85</v>
      </c>
      <c r="W35">
        <v>60</v>
      </c>
      <c r="X35">
        <f t="shared" si="0"/>
        <v>610</v>
      </c>
      <c r="Y35">
        <f t="shared" si="1"/>
        <v>2014</v>
      </c>
      <c r="Z35">
        <f t="shared" si="3"/>
        <v>438.36800000000028</v>
      </c>
      <c r="AA35">
        <f t="shared" si="4"/>
        <v>876.71231999999952</v>
      </c>
      <c r="AB35">
        <f t="shared" si="5"/>
        <v>1315.068480000001</v>
      </c>
      <c r="AC35">
        <f t="shared" si="2"/>
        <v>300</v>
      </c>
    </row>
    <row r="36" spans="1:29" ht="15.75" customHeight="1" x14ac:dyDescent="0.15">
      <c r="A36">
        <v>34</v>
      </c>
      <c r="B36" s="3">
        <v>45325</v>
      </c>
      <c r="C36" s="7">
        <v>2024</v>
      </c>
      <c r="D36" s="8" t="s">
        <v>115</v>
      </c>
      <c r="E36" s="7">
        <v>3</v>
      </c>
      <c r="F36">
        <v>0</v>
      </c>
      <c r="G36">
        <v>0</v>
      </c>
      <c r="H36">
        <v>0</v>
      </c>
      <c r="I36">
        <v>0</v>
      </c>
      <c r="J36">
        <v>337</v>
      </c>
      <c r="K36">
        <v>0</v>
      </c>
      <c r="L36">
        <v>0</v>
      </c>
      <c r="M36">
        <v>105</v>
      </c>
      <c r="N36">
        <v>29</v>
      </c>
      <c r="O36">
        <v>0</v>
      </c>
      <c r="P36">
        <v>0</v>
      </c>
      <c r="Q36">
        <v>0</v>
      </c>
      <c r="R36">
        <v>1040</v>
      </c>
      <c r="S36">
        <v>105</v>
      </c>
      <c r="T36">
        <v>43</v>
      </c>
      <c r="U36">
        <v>14</v>
      </c>
      <c r="V36">
        <v>82</v>
      </c>
      <c r="W36">
        <v>25</v>
      </c>
      <c r="X36">
        <f t="shared" si="0"/>
        <v>471</v>
      </c>
      <c r="Y36">
        <f t="shared" si="1"/>
        <v>1309</v>
      </c>
      <c r="Z36">
        <f t="shared" si="3"/>
        <v>452.06700000000029</v>
      </c>
      <c r="AA36">
        <f t="shared" si="4"/>
        <v>904.10957999999948</v>
      </c>
      <c r="AB36">
        <f t="shared" si="5"/>
        <v>1356.1643700000011</v>
      </c>
      <c r="AC36">
        <f t="shared" si="2"/>
        <v>300</v>
      </c>
    </row>
    <row r="37" spans="1:29" ht="15.75" customHeight="1" x14ac:dyDescent="0.15">
      <c r="A37">
        <v>35</v>
      </c>
      <c r="B37" s="3">
        <v>45326</v>
      </c>
      <c r="C37" s="7">
        <v>2024</v>
      </c>
      <c r="D37" s="8" t="s">
        <v>115</v>
      </c>
      <c r="E37" s="7">
        <v>4</v>
      </c>
      <c r="F37">
        <v>0</v>
      </c>
      <c r="G37">
        <v>0</v>
      </c>
      <c r="H37">
        <v>0</v>
      </c>
      <c r="I37">
        <v>0</v>
      </c>
      <c r="J37">
        <v>344</v>
      </c>
      <c r="K37">
        <v>0</v>
      </c>
      <c r="L37">
        <v>0</v>
      </c>
      <c r="M37">
        <v>18</v>
      </c>
      <c r="N37">
        <v>33</v>
      </c>
      <c r="O37">
        <v>0</v>
      </c>
      <c r="P37">
        <v>0</v>
      </c>
      <c r="Q37">
        <v>0</v>
      </c>
      <c r="R37">
        <v>1180</v>
      </c>
      <c r="S37">
        <v>18</v>
      </c>
      <c r="T37">
        <v>52</v>
      </c>
      <c r="U37">
        <v>18</v>
      </c>
      <c r="V37">
        <v>114</v>
      </c>
      <c r="W37">
        <v>24</v>
      </c>
      <c r="X37">
        <f t="shared" si="0"/>
        <v>395</v>
      </c>
      <c r="Y37">
        <f t="shared" si="1"/>
        <v>1406</v>
      </c>
      <c r="Z37">
        <f t="shared" si="3"/>
        <v>465.7660000000003</v>
      </c>
      <c r="AA37">
        <f t="shared" si="4"/>
        <v>931.50683999999944</v>
      </c>
      <c r="AB37">
        <f t="shared" si="5"/>
        <v>1397.2602600000012</v>
      </c>
      <c r="AC37">
        <f t="shared" si="2"/>
        <v>300</v>
      </c>
    </row>
    <row r="38" spans="1:29" ht="15.75" customHeight="1" x14ac:dyDescent="0.15">
      <c r="A38">
        <v>36</v>
      </c>
      <c r="B38" s="3">
        <v>45327</v>
      </c>
      <c r="C38" s="7">
        <v>2024</v>
      </c>
      <c r="D38" s="8" t="s">
        <v>115</v>
      </c>
      <c r="E38" s="7">
        <v>5</v>
      </c>
      <c r="F38">
        <v>0</v>
      </c>
      <c r="G38">
        <v>0</v>
      </c>
      <c r="H38">
        <v>0</v>
      </c>
      <c r="I38">
        <v>0</v>
      </c>
      <c r="J38">
        <v>404</v>
      </c>
      <c r="K38">
        <v>0</v>
      </c>
      <c r="L38">
        <v>0</v>
      </c>
      <c r="M38">
        <v>72</v>
      </c>
      <c r="N38">
        <v>30</v>
      </c>
      <c r="O38">
        <v>0</v>
      </c>
      <c r="P38">
        <v>0</v>
      </c>
      <c r="Q38">
        <v>0</v>
      </c>
      <c r="R38">
        <v>1770</v>
      </c>
      <c r="S38">
        <v>72</v>
      </c>
      <c r="T38">
        <v>45</v>
      </c>
      <c r="U38">
        <v>34</v>
      </c>
      <c r="V38">
        <v>122</v>
      </c>
      <c r="W38">
        <v>46</v>
      </c>
      <c r="X38">
        <f t="shared" si="0"/>
        <v>506</v>
      </c>
      <c r="Y38">
        <f t="shared" si="1"/>
        <v>2089</v>
      </c>
      <c r="Z38">
        <f t="shared" si="3"/>
        <v>479.46500000000032</v>
      </c>
      <c r="AA38">
        <f t="shared" si="4"/>
        <v>958.9040999999994</v>
      </c>
      <c r="AB38">
        <f t="shared" si="5"/>
        <v>1438.3561500000012</v>
      </c>
      <c r="AC38">
        <f t="shared" si="2"/>
        <v>300</v>
      </c>
    </row>
    <row r="39" spans="1:29" ht="15.75" customHeight="1" x14ac:dyDescent="0.15">
      <c r="A39">
        <v>37</v>
      </c>
      <c r="B39" s="3">
        <v>45328</v>
      </c>
      <c r="C39" s="7">
        <v>2024</v>
      </c>
      <c r="D39" s="8" t="s">
        <v>115</v>
      </c>
      <c r="E39" s="7">
        <v>6</v>
      </c>
      <c r="F39">
        <v>0</v>
      </c>
      <c r="G39">
        <v>0</v>
      </c>
      <c r="H39">
        <v>0</v>
      </c>
      <c r="I39">
        <v>0</v>
      </c>
      <c r="J39">
        <v>260</v>
      </c>
      <c r="K39">
        <v>0</v>
      </c>
      <c r="L39">
        <v>0</v>
      </c>
      <c r="M39">
        <v>87</v>
      </c>
      <c r="N39">
        <v>47</v>
      </c>
      <c r="O39">
        <v>0</v>
      </c>
      <c r="P39">
        <v>0</v>
      </c>
      <c r="Q39">
        <v>0</v>
      </c>
      <c r="R39">
        <v>1040</v>
      </c>
      <c r="S39">
        <v>87</v>
      </c>
      <c r="T39">
        <v>27</v>
      </c>
      <c r="U39">
        <v>31</v>
      </c>
      <c r="V39">
        <v>87</v>
      </c>
      <c r="W39">
        <v>30</v>
      </c>
      <c r="X39">
        <f t="shared" si="0"/>
        <v>394</v>
      </c>
      <c r="Y39">
        <f t="shared" si="1"/>
        <v>1302</v>
      </c>
      <c r="Z39">
        <f t="shared" si="3"/>
        <v>493.16400000000033</v>
      </c>
      <c r="AA39">
        <f t="shared" si="4"/>
        <v>986.30135999999936</v>
      </c>
      <c r="AB39">
        <f t="shared" si="5"/>
        <v>1479.4520400000013</v>
      </c>
      <c r="AC39">
        <f t="shared" si="2"/>
        <v>300</v>
      </c>
    </row>
    <row r="40" spans="1:29" ht="15.75" customHeight="1" x14ac:dyDescent="0.15">
      <c r="A40">
        <v>38</v>
      </c>
      <c r="B40" s="3">
        <v>45329</v>
      </c>
      <c r="C40" s="7">
        <v>2024</v>
      </c>
      <c r="D40" s="8" t="s">
        <v>115</v>
      </c>
      <c r="E40" s="7">
        <v>7</v>
      </c>
      <c r="F40">
        <v>0</v>
      </c>
      <c r="G40">
        <v>0</v>
      </c>
      <c r="H40">
        <v>0</v>
      </c>
      <c r="I40">
        <v>0</v>
      </c>
      <c r="J40">
        <v>237</v>
      </c>
      <c r="K40">
        <v>0</v>
      </c>
      <c r="L40">
        <v>0</v>
      </c>
      <c r="M40">
        <v>70</v>
      </c>
      <c r="N40">
        <v>37</v>
      </c>
      <c r="O40">
        <v>0</v>
      </c>
      <c r="P40">
        <v>0</v>
      </c>
      <c r="Q40">
        <v>0</v>
      </c>
      <c r="R40">
        <v>1180</v>
      </c>
      <c r="S40">
        <v>70</v>
      </c>
      <c r="T40">
        <v>62</v>
      </c>
      <c r="U40">
        <v>16</v>
      </c>
      <c r="V40">
        <v>101</v>
      </c>
      <c r="W40">
        <v>30</v>
      </c>
      <c r="X40">
        <f t="shared" si="0"/>
        <v>344</v>
      </c>
      <c r="Y40">
        <f t="shared" si="1"/>
        <v>1459</v>
      </c>
      <c r="Z40">
        <f t="shared" si="3"/>
        <v>506.86300000000034</v>
      </c>
      <c r="AA40">
        <f t="shared" si="4"/>
        <v>1013.6986199999993</v>
      </c>
      <c r="AB40">
        <f t="shared" si="5"/>
        <v>1520.5479300000013</v>
      </c>
      <c r="AC40">
        <f t="shared" si="2"/>
        <v>300</v>
      </c>
    </row>
    <row r="41" spans="1:29" ht="15.75" customHeight="1" x14ac:dyDescent="0.15">
      <c r="A41">
        <v>39</v>
      </c>
      <c r="B41" s="3">
        <v>45330</v>
      </c>
      <c r="C41" s="7">
        <v>2024</v>
      </c>
      <c r="D41" s="8" t="s">
        <v>115</v>
      </c>
      <c r="E41" s="7">
        <v>8</v>
      </c>
      <c r="F41">
        <v>0</v>
      </c>
      <c r="G41">
        <v>0</v>
      </c>
      <c r="H41">
        <v>0</v>
      </c>
      <c r="I41">
        <v>0</v>
      </c>
      <c r="J41">
        <v>426</v>
      </c>
      <c r="K41">
        <v>0</v>
      </c>
      <c r="L41">
        <v>0</v>
      </c>
      <c r="M41">
        <v>43</v>
      </c>
      <c r="N41">
        <v>43</v>
      </c>
      <c r="O41">
        <v>0</v>
      </c>
      <c r="P41">
        <v>0</v>
      </c>
      <c r="Q41">
        <v>0</v>
      </c>
      <c r="R41">
        <v>1770</v>
      </c>
      <c r="S41">
        <v>43</v>
      </c>
      <c r="T41">
        <v>38</v>
      </c>
      <c r="U41">
        <v>25</v>
      </c>
      <c r="V41">
        <v>129</v>
      </c>
      <c r="W41">
        <v>38</v>
      </c>
      <c r="X41">
        <f t="shared" si="0"/>
        <v>512</v>
      </c>
      <c r="Y41">
        <f t="shared" si="1"/>
        <v>2043</v>
      </c>
      <c r="Z41">
        <f t="shared" si="3"/>
        <v>520.56200000000035</v>
      </c>
      <c r="AA41">
        <f t="shared" si="4"/>
        <v>1041.0958799999994</v>
      </c>
      <c r="AB41">
        <f t="shared" si="5"/>
        <v>1561.6438200000014</v>
      </c>
      <c r="AC41">
        <f t="shared" si="2"/>
        <v>300</v>
      </c>
    </row>
    <row r="42" spans="1:29" ht="15.75" customHeight="1" x14ac:dyDescent="0.15">
      <c r="A42">
        <v>40</v>
      </c>
      <c r="B42" s="3">
        <v>45331</v>
      </c>
      <c r="C42" s="7">
        <v>2024</v>
      </c>
      <c r="D42" s="8" t="s">
        <v>115</v>
      </c>
      <c r="E42" s="7">
        <v>9</v>
      </c>
      <c r="F42">
        <v>0</v>
      </c>
      <c r="G42">
        <v>0</v>
      </c>
      <c r="H42">
        <v>0</v>
      </c>
      <c r="I42">
        <v>0</v>
      </c>
      <c r="J42">
        <v>422</v>
      </c>
      <c r="K42">
        <v>0</v>
      </c>
      <c r="L42">
        <v>0</v>
      </c>
      <c r="M42">
        <v>146</v>
      </c>
      <c r="N42">
        <v>66</v>
      </c>
      <c r="O42">
        <v>0</v>
      </c>
      <c r="P42">
        <v>0</v>
      </c>
      <c r="Q42">
        <v>0</v>
      </c>
      <c r="R42">
        <v>1040</v>
      </c>
      <c r="S42">
        <v>146</v>
      </c>
      <c r="T42">
        <v>48</v>
      </c>
      <c r="U42">
        <v>35</v>
      </c>
      <c r="V42">
        <v>136</v>
      </c>
      <c r="W42">
        <v>23</v>
      </c>
      <c r="X42">
        <f t="shared" si="0"/>
        <v>634</v>
      </c>
      <c r="Y42">
        <f t="shared" si="1"/>
        <v>1428</v>
      </c>
      <c r="Z42">
        <f t="shared" si="3"/>
        <v>534.26100000000031</v>
      </c>
      <c r="AA42">
        <f t="shared" si="4"/>
        <v>1068.4931399999994</v>
      </c>
      <c r="AB42">
        <f t="shared" si="5"/>
        <v>1602.7397100000014</v>
      </c>
      <c r="AC42">
        <f t="shared" si="2"/>
        <v>300</v>
      </c>
    </row>
    <row r="43" spans="1:29" ht="15.75" customHeight="1" x14ac:dyDescent="0.15">
      <c r="A43">
        <v>41</v>
      </c>
      <c r="B43" s="3">
        <v>45332</v>
      </c>
      <c r="C43" s="7">
        <v>2024</v>
      </c>
      <c r="D43" s="8" t="s">
        <v>115</v>
      </c>
      <c r="E43" s="7">
        <v>10</v>
      </c>
      <c r="F43">
        <v>0</v>
      </c>
      <c r="G43">
        <v>0</v>
      </c>
      <c r="H43">
        <v>0</v>
      </c>
      <c r="I43">
        <v>0</v>
      </c>
      <c r="J43">
        <v>313</v>
      </c>
      <c r="K43">
        <v>0</v>
      </c>
      <c r="L43">
        <v>0</v>
      </c>
      <c r="M43">
        <v>150</v>
      </c>
      <c r="N43">
        <v>31</v>
      </c>
      <c r="O43">
        <v>0</v>
      </c>
      <c r="P43">
        <v>0</v>
      </c>
      <c r="Q43">
        <v>0</v>
      </c>
      <c r="R43">
        <v>1180</v>
      </c>
      <c r="S43">
        <v>150</v>
      </c>
      <c r="T43">
        <v>22</v>
      </c>
      <c r="U43">
        <v>31</v>
      </c>
      <c r="V43">
        <v>103</v>
      </c>
      <c r="W43">
        <v>33</v>
      </c>
      <c r="X43">
        <f t="shared" si="0"/>
        <v>494</v>
      </c>
      <c r="Y43">
        <f t="shared" si="1"/>
        <v>1519</v>
      </c>
      <c r="Z43">
        <f t="shared" si="3"/>
        <v>547.96000000000026</v>
      </c>
      <c r="AA43">
        <f t="shared" si="4"/>
        <v>1095.8903999999993</v>
      </c>
      <c r="AB43">
        <f t="shared" si="5"/>
        <v>1643.8356000000015</v>
      </c>
      <c r="AC43">
        <f t="shared" si="2"/>
        <v>300</v>
      </c>
    </row>
    <row r="44" spans="1:29" ht="15.75" customHeight="1" x14ac:dyDescent="0.15">
      <c r="A44">
        <v>42</v>
      </c>
      <c r="B44" s="3">
        <v>45333</v>
      </c>
      <c r="C44" s="7">
        <v>2024</v>
      </c>
      <c r="D44" s="8" t="s">
        <v>115</v>
      </c>
      <c r="E44" s="7">
        <v>11</v>
      </c>
      <c r="F44">
        <v>0</v>
      </c>
      <c r="G44">
        <v>0</v>
      </c>
      <c r="H44">
        <v>0</v>
      </c>
      <c r="I44">
        <v>0</v>
      </c>
      <c r="J44">
        <v>639</v>
      </c>
      <c r="K44">
        <v>0</v>
      </c>
      <c r="L44">
        <v>0</v>
      </c>
      <c r="M44">
        <v>124</v>
      </c>
      <c r="N44">
        <v>32</v>
      </c>
      <c r="O44">
        <v>0</v>
      </c>
      <c r="P44">
        <v>0</v>
      </c>
      <c r="Q44">
        <v>0</v>
      </c>
      <c r="R44">
        <v>1770</v>
      </c>
      <c r="S44">
        <v>124</v>
      </c>
      <c r="T44">
        <v>27</v>
      </c>
      <c r="U44">
        <v>37</v>
      </c>
      <c r="V44">
        <v>136</v>
      </c>
      <c r="W44">
        <v>63</v>
      </c>
      <c r="X44">
        <f t="shared" si="0"/>
        <v>795</v>
      </c>
      <c r="Y44">
        <f t="shared" si="1"/>
        <v>2157</v>
      </c>
      <c r="Z44">
        <f t="shared" si="3"/>
        <v>561.65900000000022</v>
      </c>
      <c r="AA44">
        <f t="shared" si="4"/>
        <v>1123.2876599999993</v>
      </c>
      <c r="AB44">
        <f t="shared" si="5"/>
        <v>1684.9314900000015</v>
      </c>
      <c r="AC44">
        <f t="shared" si="2"/>
        <v>300</v>
      </c>
    </row>
    <row r="45" spans="1:29" ht="15.75" customHeight="1" x14ac:dyDescent="0.15">
      <c r="A45">
        <v>43</v>
      </c>
      <c r="B45" s="3">
        <v>45334</v>
      </c>
      <c r="C45" s="7">
        <v>2024</v>
      </c>
      <c r="D45" s="8" t="s">
        <v>115</v>
      </c>
      <c r="E45" s="7">
        <v>12</v>
      </c>
      <c r="F45">
        <v>0</v>
      </c>
      <c r="G45">
        <v>0</v>
      </c>
      <c r="H45">
        <v>0</v>
      </c>
      <c r="I45">
        <v>0</v>
      </c>
      <c r="J45">
        <v>516</v>
      </c>
      <c r="K45">
        <v>0</v>
      </c>
      <c r="L45">
        <v>0</v>
      </c>
      <c r="M45">
        <v>51</v>
      </c>
      <c r="N45">
        <v>65</v>
      </c>
      <c r="O45">
        <v>0</v>
      </c>
      <c r="P45">
        <v>0</v>
      </c>
      <c r="Q45">
        <v>0</v>
      </c>
      <c r="R45">
        <v>1040</v>
      </c>
      <c r="S45">
        <v>51</v>
      </c>
      <c r="T45">
        <v>32</v>
      </c>
      <c r="U45">
        <v>18</v>
      </c>
      <c r="V45">
        <v>140</v>
      </c>
      <c r="W45">
        <v>38</v>
      </c>
      <c r="X45">
        <f t="shared" si="0"/>
        <v>632</v>
      </c>
      <c r="Y45">
        <f t="shared" si="1"/>
        <v>1319</v>
      </c>
      <c r="Z45">
        <f t="shared" si="3"/>
        <v>575.35800000000017</v>
      </c>
      <c r="AA45">
        <f t="shared" si="4"/>
        <v>1150.6849199999992</v>
      </c>
      <c r="AB45">
        <f t="shared" si="5"/>
        <v>1726.0273800000016</v>
      </c>
      <c r="AC45">
        <f t="shared" si="2"/>
        <v>300</v>
      </c>
    </row>
    <row r="46" spans="1:29" ht="15.75" customHeight="1" x14ac:dyDescent="0.15">
      <c r="A46">
        <v>44</v>
      </c>
      <c r="B46" s="3">
        <v>45335</v>
      </c>
      <c r="C46" s="7">
        <v>2024</v>
      </c>
      <c r="D46" s="8" t="s">
        <v>115</v>
      </c>
      <c r="E46" s="7">
        <v>13</v>
      </c>
      <c r="F46">
        <v>0</v>
      </c>
      <c r="G46">
        <v>0</v>
      </c>
      <c r="H46">
        <v>0</v>
      </c>
      <c r="I46">
        <v>0</v>
      </c>
      <c r="J46">
        <v>484</v>
      </c>
      <c r="K46">
        <v>0</v>
      </c>
      <c r="L46">
        <v>0</v>
      </c>
      <c r="M46">
        <v>98</v>
      </c>
      <c r="N46">
        <v>37</v>
      </c>
      <c r="O46">
        <v>0</v>
      </c>
      <c r="P46">
        <v>0</v>
      </c>
      <c r="Q46">
        <v>0</v>
      </c>
      <c r="R46">
        <v>1180</v>
      </c>
      <c r="S46">
        <v>98</v>
      </c>
      <c r="T46">
        <v>65</v>
      </c>
      <c r="U46">
        <v>14</v>
      </c>
      <c r="V46">
        <v>117</v>
      </c>
      <c r="W46">
        <v>30</v>
      </c>
      <c r="X46">
        <f t="shared" si="0"/>
        <v>619</v>
      </c>
      <c r="Y46">
        <f t="shared" si="1"/>
        <v>1504</v>
      </c>
      <c r="Z46">
        <f t="shared" si="3"/>
        <v>589.05700000000013</v>
      </c>
      <c r="AA46">
        <f t="shared" si="4"/>
        <v>1178.0821799999992</v>
      </c>
      <c r="AB46">
        <f t="shared" si="5"/>
        <v>1767.1232700000016</v>
      </c>
      <c r="AC46">
        <f t="shared" si="2"/>
        <v>300</v>
      </c>
    </row>
    <row r="47" spans="1:29" ht="15.75" customHeight="1" x14ac:dyDescent="0.15">
      <c r="A47">
        <v>45</v>
      </c>
      <c r="B47" s="3">
        <v>45336</v>
      </c>
      <c r="C47" s="7">
        <v>2024</v>
      </c>
      <c r="D47" s="8" t="s">
        <v>115</v>
      </c>
      <c r="E47" s="7">
        <v>14</v>
      </c>
      <c r="F47">
        <v>0</v>
      </c>
      <c r="G47">
        <v>0</v>
      </c>
      <c r="H47">
        <v>0</v>
      </c>
      <c r="I47">
        <v>0</v>
      </c>
      <c r="J47">
        <v>328</v>
      </c>
      <c r="K47">
        <v>0</v>
      </c>
      <c r="L47">
        <v>0</v>
      </c>
      <c r="M47">
        <v>164</v>
      </c>
      <c r="N47">
        <v>32</v>
      </c>
      <c r="O47">
        <v>0</v>
      </c>
      <c r="P47">
        <v>0</v>
      </c>
      <c r="Q47">
        <v>0</v>
      </c>
      <c r="R47">
        <v>1770</v>
      </c>
      <c r="S47">
        <v>164</v>
      </c>
      <c r="T47">
        <v>28</v>
      </c>
      <c r="U47">
        <v>14</v>
      </c>
      <c r="V47">
        <v>114</v>
      </c>
      <c r="W47">
        <v>30</v>
      </c>
      <c r="X47">
        <f t="shared" si="0"/>
        <v>524</v>
      </c>
      <c r="Y47">
        <f t="shared" si="1"/>
        <v>2120</v>
      </c>
      <c r="Z47">
        <f t="shared" si="3"/>
        <v>602.75600000000009</v>
      </c>
      <c r="AA47">
        <f t="shared" si="4"/>
        <v>1205.4794399999992</v>
      </c>
      <c r="AB47">
        <f t="shared" si="5"/>
        <v>1808.2191600000017</v>
      </c>
      <c r="AC47">
        <f t="shared" si="2"/>
        <v>300</v>
      </c>
    </row>
    <row r="48" spans="1:29" ht="15.75" customHeight="1" x14ac:dyDescent="0.15">
      <c r="A48">
        <v>46</v>
      </c>
      <c r="B48" s="3">
        <v>45337</v>
      </c>
      <c r="C48" s="7">
        <v>2024</v>
      </c>
      <c r="D48" s="8" t="s">
        <v>115</v>
      </c>
      <c r="E48" s="7">
        <v>15</v>
      </c>
      <c r="F48">
        <v>0</v>
      </c>
      <c r="G48">
        <v>0</v>
      </c>
      <c r="H48">
        <v>0</v>
      </c>
      <c r="I48">
        <v>0</v>
      </c>
      <c r="J48">
        <v>453</v>
      </c>
      <c r="K48">
        <v>0</v>
      </c>
      <c r="L48">
        <v>0</v>
      </c>
      <c r="M48">
        <v>138</v>
      </c>
      <c r="N48">
        <v>32</v>
      </c>
      <c r="O48">
        <v>0</v>
      </c>
      <c r="P48">
        <v>0</v>
      </c>
      <c r="Q48">
        <v>0</v>
      </c>
      <c r="R48">
        <v>1040</v>
      </c>
      <c r="S48">
        <v>138</v>
      </c>
      <c r="T48">
        <v>50</v>
      </c>
      <c r="U48">
        <v>46</v>
      </c>
      <c r="V48">
        <v>127</v>
      </c>
      <c r="W48">
        <v>51</v>
      </c>
      <c r="X48">
        <f t="shared" si="0"/>
        <v>623</v>
      </c>
      <c r="Y48">
        <f t="shared" si="1"/>
        <v>1452</v>
      </c>
      <c r="Z48">
        <f t="shared" si="3"/>
        <v>616.45500000000004</v>
      </c>
      <c r="AA48">
        <f t="shared" si="4"/>
        <v>1232.8766999999991</v>
      </c>
      <c r="AB48">
        <f t="shared" si="5"/>
        <v>1849.3150500000017</v>
      </c>
      <c r="AC48">
        <f t="shared" si="2"/>
        <v>300</v>
      </c>
    </row>
    <row r="49" spans="1:29" ht="15.75" customHeight="1" x14ac:dyDescent="0.15">
      <c r="A49">
        <v>47</v>
      </c>
      <c r="B49" s="3">
        <v>45338</v>
      </c>
      <c r="C49" s="7">
        <v>2024</v>
      </c>
      <c r="D49" s="8" t="s">
        <v>115</v>
      </c>
      <c r="E49" s="7">
        <v>16</v>
      </c>
      <c r="F49">
        <v>0</v>
      </c>
      <c r="G49">
        <v>0</v>
      </c>
      <c r="H49">
        <v>0</v>
      </c>
      <c r="I49">
        <v>0</v>
      </c>
      <c r="J49">
        <v>752</v>
      </c>
      <c r="K49">
        <v>0</v>
      </c>
      <c r="L49">
        <v>0</v>
      </c>
      <c r="M49">
        <v>116</v>
      </c>
      <c r="N49">
        <v>49</v>
      </c>
      <c r="O49">
        <v>0</v>
      </c>
      <c r="P49">
        <v>0</v>
      </c>
      <c r="Q49">
        <v>0</v>
      </c>
      <c r="R49">
        <v>1180</v>
      </c>
      <c r="S49">
        <v>116</v>
      </c>
      <c r="T49">
        <v>22</v>
      </c>
      <c r="U49">
        <v>40</v>
      </c>
      <c r="V49">
        <v>143</v>
      </c>
      <c r="W49">
        <v>61</v>
      </c>
      <c r="X49">
        <f t="shared" si="0"/>
        <v>917</v>
      </c>
      <c r="Y49">
        <f t="shared" si="1"/>
        <v>1562</v>
      </c>
      <c r="Z49">
        <f t="shared" si="3"/>
        <v>630.154</v>
      </c>
      <c r="AA49">
        <f t="shared" si="4"/>
        <v>1260.2739599999991</v>
      </c>
      <c r="AB49">
        <f t="shared" si="5"/>
        <v>1890.4109400000018</v>
      </c>
      <c r="AC49">
        <f t="shared" si="2"/>
        <v>300</v>
      </c>
    </row>
    <row r="50" spans="1:29" ht="15.75" customHeight="1" x14ac:dyDescent="0.15">
      <c r="A50">
        <v>48</v>
      </c>
      <c r="B50" s="3">
        <v>45339</v>
      </c>
      <c r="C50" s="7">
        <v>2024</v>
      </c>
      <c r="D50" s="8" t="s">
        <v>115</v>
      </c>
      <c r="E50" s="7">
        <v>17</v>
      </c>
      <c r="F50">
        <v>0</v>
      </c>
      <c r="G50">
        <v>0</v>
      </c>
      <c r="H50">
        <v>0</v>
      </c>
      <c r="I50">
        <v>0</v>
      </c>
      <c r="J50">
        <v>689</v>
      </c>
      <c r="K50">
        <v>0</v>
      </c>
      <c r="L50">
        <v>0</v>
      </c>
      <c r="M50">
        <v>95</v>
      </c>
      <c r="N50">
        <v>47</v>
      </c>
      <c r="O50">
        <v>0</v>
      </c>
      <c r="P50">
        <v>0</v>
      </c>
      <c r="Q50">
        <v>0</v>
      </c>
      <c r="R50">
        <v>1770</v>
      </c>
      <c r="S50">
        <v>95</v>
      </c>
      <c r="T50">
        <v>60</v>
      </c>
      <c r="U50">
        <v>21</v>
      </c>
      <c r="V50">
        <v>133</v>
      </c>
      <c r="W50">
        <v>60</v>
      </c>
      <c r="X50">
        <f t="shared" si="0"/>
        <v>831</v>
      </c>
      <c r="Y50">
        <f t="shared" si="1"/>
        <v>2139</v>
      </c>
      <c r="Z50">
        <f t="shared" si="3"/>
        <v>643.85299999999995</v>
      </c>
      <c r="AA50">
        <f t="shared" si="4"/>
        <v>1287.671219999999</v>
      </c>
      <c r="AB50">
        <f t="shared" si="5"/>
        <v>1931.5068300000019</v>
      </c>
      <c r="AC50">
        <f t="shared" si="2"/>
        <v>300</v>
      </c>
    </row>
    <row r="51" spans="1:29" ht="15.75" customHeight="1" x14ac:dyDescent="0.15">
      <c r="A51">
        <v>49</v>
      </c>
      <c r="B51" s="3">
        <v>45340</v>
      </c>
      <c r="C51" s="7">
        <v>2024</v>
      </c>
      <c r="D51" s="8" t="s">
        <v>115</v>
      </c>
      <c r="E51" s="7">
        <v>18</v>
      </c>
      <c r="F51">
        <v>0</v>
      </c>
      <c r="G51">
        <v>0</v>
      </c>
      <c r="H51">
        <v>0</v>
      </c>
      <c r="I51">
        <v>0</v>
      </c>
      <c r="J51">
        <v>593</v>
      </c>
      <c r="K51">
        <v>0</v>
      </c>
      <c r="L51">
        <v>0</v>
      </c>
      <c r="M51">
        <v>121</v>
      </c>
      <c r="N51">
        <v>50</v>
      </c>
      <c r="O51">
        <v>0</v>
      </c>
      <c r="P51">
        <v>0</v>
      </c>
      <c r="Q51">
        <v>0</v>
      </c>
      <c r="R51">
        <v>1040</v>
      </c>
      <c r="S51">
        <v>121</v>
      </c>
      <c r="T51">
        <v>29</v>
      </c>
      <c r="U51">
        <v>29</v>
      </c>
      <c r="V51">
        <v>87</v>
      </c>
      <c r="W51">
        <v>29</v>
      </c>
      <c r="X51">
        <f t="shared" si="0"/>
        <v>764</v>
      </c>
      <c r="Y51">
        <f t="shared" si="1"/>
        <v>1335</v>
      </c>
      <c r="Z51">
        <f t="shared" si="3"/>
        <v>657.55199999999991</v>
      </c>
      <c r="AA51">
        <f t="shared" si="4"/>
        <v>1315.068479999999</v>
      </c>
      <c r="AB51">
        <f t="shared" si="5"/>
        <v>1972.6027200000019</v>
      </c>
      <c r="AC51">
        <f t="shared" si="2"/>
        <v>300</v>
      </c>
    </row>
    <row r="52" spans="1:29" ht="15.75" customHeight="1" x14ac:dyDescent="0.15">
      <c r="A52">
        <v>50</v>
      </c>
      <c r="B52" s="3">
        <v>45341</v>
      </c>
      <c r="C52" s="7">
        <v>2024</v>
      </c>
      <c r="D52" s="8" t="s">
        <v>115</v>
      </c>
      <c r="E52" s="7">
        <v>19</v>
      </c>
      <c r="F52">
        <v>0</v>
      </c>
      <c r="G52">
        <v>0</v>
      </c>
      <c r="H52">
        <v>0</v>
      </c>
      <c r="I52">
        <v>0</v>
      </c>
      <c r="J52">
        <v>507</v>
      </c>
      <c r="K52">
        <v>0</v>
      </c>
      <c r="L52">
        <v>0</v>
      </c>
      <c r="M52">
        <v>124</v>
      </c>
      <c r="N52">
        <v>37</v>
      </c>
      <c r="O52">
        <v>0</v>
      </c>
      <c r="P52">
        <v>0</v>
      </c>
      <c r="Q52">
        <v>0</v>
      </c>
      <c r="R52">
        <v>1180</v>
      </c>
      <c r="S52">
        <v>124</v>
      </c>
      <c r="T52">
        <v>58</v>
      </c>
      <c r="U52">
        <v>33</v>
      </c>
      <c r="V52">
        <v>112</v>
      </c>
      <c r="W52">
        <v>57</v>
      </c>
      <c r="X52">
        <f t="shared" si="0"/>
        <v>668</v>
      </c>
      <c r="Y52">
        <f t="shared" si="1"/>
        <v>1564</v>
      </c>
      <c r="Z52">
        <f t="shared" si="3"/>
        <v>671.25099999999986</v>
      </c>
      <c r="AA52">
        <f t="shared" si="4"/>
        <v>1342.465739999999</v>
      </c>
      <c r="AB52">
        <f t="shared" si="5"/>
        <v>2013.698610000002</v>
      </c>
      <c r="AC52">
        <f t="shared" si="2"/>
        <v>300</v>
      </c>
    </row>
    <row r="53" spans="1:29" ht="15.75" customHeight="1" x14ac:dyDescent="0.15">
      <c r="A53">
        <v>51</v>
      </c>
      <c r="B53" s="3">
        <v>45342</v>
      </c>
      <c r="C53" s="7">
        <v>2024</v>
      </c>
      <c r="D53" s="8" t="s">
        <v>115</v>
      </c>
      <c r="E53" s="7">
        <v>20</v>
      </c>
      <c r="F53">
        <v>0</v>
      </c>
      <c r="G53">
        <v>0</v>
      </c>
      <c r="H53">
        <v>0</v>
      </c>
      <c r="I53">
        <v>0</v>
      </c>
      <c r="J53">
        <v>364</v>
      </c>
      <c r="K53">
        <v>0</v>
      </c>
      <c r="L53">
        <v>0</v>
      </c>
      <c r="M53">
        <v>132</v>
      </c>
      <c r="N53">
        <v>33</v>
      </c>
      <c r="O53">
        <v>0</v>
      </c>
      <c r="P53">
        <v>0</v>
      </c>
      <c r="Q53">
        <v>0</v>
      </c>
      <c r="R53">
        <v>1770</v>
      </c>
      <c r="S53">
        <v>132</v>
      </c>
      <c r="T53">
        <v>29</v>
      </c>
      <c r="U53">
        <v>29</v>
      </c>
      <c r="V53">
        <v>94</v>
      </c>
      <c r="W53">
        <v>27</v>
      </c>
      <c r="X53">
        <f t="shared" si="0"/>
        <v>529</v>
      </c>
      <c r="Y53">
        <f t="shared" si="1"/>
        <v>2081</v>
      </c>
      <c r="Z53">
        <f t="shared" si="3"/>
        <v>684.94999999999982</v>
      </c>
      <c r="AA53">
        <f t="shared" si="4"/>
        <v>1369.8629999999989</v>
      </c>
      <c r="AB53">
        <f t="shared" si="5"/>
        <v>2054.7945000000018</v>
      </c>
      <c r="AC53">
        <f t="shared" si="2"/>
        <v>300</v>
      </c>
    </row>
    <row r="54" spans="1:29" ht="15.75" customHeight="1" x14ac:dyDescent="0.15">
      <c r="A54">
        <v>52</v>
      </c>
      <c r="B54" s="3">
        <v>45343</v>
      </c>
      <c r="C54" s="7">
        <v>2024</v>
      </c>
      <c r="D54" s="8" t="s">
        <v>115</v>
      </c>
      <c r="E54" s="7">
        <v>21</v>
      </c>
      <c r="F54">
        <v>0</v>
      </c>
      <c r="G54">
        <v>0</v>
      </c>
      <c r="H54">
        <v>0</v>
      </c>
      <c r="I54">
        <v>0</v>
      </c>
      <c r="J54">
        <v>239</v>
      </c>
      <c r="K54">
        <v>0</v>
      </c>
      <c r="L54">
        <v>0</v>
      </c>
      <c r="M54">
        <v>46</v>
      </c>
      <c r="N54">
        <v>29</v>
      </c>
      <c r="O54">
        <v>0</v>
      </c>
      <c r="P54">
        <v>0</v>
      </c>
      <c r="Q54">
        <v>0</v>
      </c>
      <c r="R54">
        <v>1040</v>
      </c>
      <c r="S54">
        <v>46</v>
      </c>
      <c r="T54">
        <v>29</v>
      </c>
      <c r="U54">
        <v>12</v>
      </c>
      <c r="V54">
        <v>107</v>
      </c>
      <c r="W54">
        <v>36</v>
      </c>
      <c r="X54">
        <f t="shared" si="0"/>
        <v>314</v>
      </c>
      <c r="Y54">
        <f t="shared" si="1"/>
        <v>1270</v>
      </c>
      <c r="Z54">
        <f t="shared" si="3"/>
        <v>698.64899999999977</v>
      </c>
      <c r="AA54">
        <f t="shared" si="4"/>
        <v>1397.2602599999989</v>
      </c>
      <c r="AB54">
        <f t="shared" si="5"/>
        <v>2095.8903900000018</v>
      </c>
      <c r="AC54">
        <f t="shared" si="2"/>
        <v>300</v>
      </c>
    </row>
    <row r="55" spans="1:29" ht="15.75" customHeight="1" x14ac:dyDescent="0.15">
      <c r="A55">
        <v>53</v>
      </c>
      <c r="B55" s="3">
        <v>45344</v>
      </c>
      <c r="C55" s="7">
        <v>2024</v>
      </c>
      <c r="D55" s="8" t="s">
        <v>115</v>
      </c>
      <c r="E55" s="7">
        <v>22</v>
      </c>
      <c r="F55">
        <v>0</v>
      </c>
      <c r="G55">
        <v>0</v>
      </c>
      <c r="H55">
        <v>0</v>
      </c>
      <c r="I55">
        <v>0</v>
      </c>
      <c r="J55">
        <v>559</v>
      </c>
      <c r="K55">
        <v>0</v>
      </c>
      <c r="L55">
        <v>0</v>
      </c>
      <c r="M55">
        <v>34</v>
      </c>
      <c r="N55">
        <v>38</v>
      </c>
      <c r="O55">
        <v>0</v>
      </c>
      <c r="P55">
        <v>0</v>
      </c>
      <c r="Q55">
        <v>0</v>
      </c>
      <c r="R55">
        <v>1180</v>
      </c>
      <c r="S55">
        <v>34</v>
      </c>
      <c r="T55">
        <v>25</v>
      </c>
      <c r="U55">
        <v>8</v>
      </c>
      <c r="V55">
        <v>131</v>
      </c>
      <c r="W55">
        <v>27</v>
      </c>
      <c r="X55">
        <f t="shared" si="0"/>
        <v>631</v>
      </c>
      <c r="Y55">
        <f t="shared" si="1"/>
        <v>1405</v>
      </c>
      <c r="Z55">
        <f t="shared" si="3"/>
        <v>712.34799999999973</v>
      </c>
      <c r="AA55">
        <f t="shared" si="4"/>
        <v>1424.6575199999988</v>
      </c>
      <c r="AB55">
        <f t="shared" si="5"/>
        <v>2136.9862800000019</v>
      </c>
      <c r="AC55">
        <f t="shared" si="2"/>
        <v>300</v>
      </c>
    </row>
    <row r="56" spans="1:29" ht="15.75" customHeight="1" x14ac:dyDescent="0.15">
      <c r="A56">
        <v>54</v>
      </c>
      <c r="B56" s="3">
        <v>45345</v>
      </c>
      <c r="C56" s="7">
        <v>2024</v>
      </c>
      <c r="D56" s="8" t="s">
        <v>115</v>
      </c>
      <c r="E56" s="7">
        <v>23</v>
      </c>
      <c r="F56">
        <v>0</v>
      </c>
      <c r="G56">
        <v>0</v>
      </c>
      <c r="H56">
        <v>0</v>
      </c>
      <c r="I56">
        <v>0</v>
      </c>
      <c r="J56">
        <v>369</v>
      </c>
      <c r="K56">
        <v>0</v>
      </c>
      <c r="L56">
        <v>0</v>
      </c>
      <c r="M56">
        <v>109</v>
      </c>
      <c r="N56">
        <v>65</v>
      </c>
      <c r="O56">
        <v>0</v>
      </c>
      <c r="P56">
        <v>0</v>
      </c>
      <c r="Q56">
        <v>0</v>
      </c>
      <c r="R56">
        <v>1770</v>
      </c>
      <c r="S56">
        <v>109</v>
      </c>
      <c r="T56">
        <v>39</v>
      </c>
      <c r="U56">
        <v>21</v>
      </c>
      <c r="V56">
        <v>107</v>
      </c>
      <c r="W56">
        <v>27</v>
      </c>
      <c r="X56">
        <f t="shared" si="0"/>
        <v>543</v>
      </c>
      <c r="Y56">
        <f t="shared" si="1"/>
        <v>2073</v>
      </c>
      <c r="Z56">
        <f t="shared" si="3"/>
        <v>726.04699999999968</v>
      </c>
      <c r="AA56">
        <f t="shared" si="4"/>
        <v>1452.0547799999988</v>
      </c>
      <c r="AB56">
        <f t="shared" si="5"/>
        <v>2178.082170000002</v>
      </c>
      <c r="AC56">
        <f t="shared" si="2"/>
        <v>300</v>
      </c>
    </row>
    <row r="57" spans="1:29" ht="15.75" customHeight="1" x14ac:dyDescent="0.15">
      <c r="A57">
        <v>55</v>
      </c>
      <c r="B57" s="3">
        <v>45346</v>
      </c>
      <c r="C57" s="7">
        <v>2024</v>
      </c>
      <c r="D57" s="8" t="s">
        <v>115</v>
      </c>
      <c r="E57" s="7">
        <v>24</v>
      </c>
      <c r="F57">
        <v>0</v>
      </c>
      <c r="G57">
        <v>0</v>
      </c>
      <c r="H57">
        <v>0</v>
      </c>
      <c r="I57">
        <v>0</v>
      </c>
      <c r="J57">
        <v>275</v>
      </c>
      <c r="K57">
        <v>0</v>
      </c>
      <c r="L57">
        <v>0</v>
      </c>
      <c r="M57">
        <v>52</v>
      </c>
      <c r="N57">
        <v>61</v>
      </c>
      <c r="O57">
        <v>0</v>
      </c>
      <c r="P57">
        <v>0</v>
      </c>
      <c r="Q57">
        <v>0</v>
      </c>
      <c r="R57">
        <v>1040</v>
      </c>
      <c r="S57">
        <v>52</v>
      </c>
      <c r="T57">
        <v>30</v>
      </c>
      <c r="U57">
        <v>13</v>
      </c>
      <c r="V57">
        <v>143</v>
      </c>
      <c r="W57">
        <v>66</v>
      </c>
      <c r="X57">
        <f t="shared" si="0"/>
        <v>388</v>
      </c>
      <c r="Y57">
        <f t="shared" si="1"/>
        <v>1344</v>
      </c>
      <c r="Z57">
        <f t="shared" si="3"/>
        <v>739.74599999999964</v>
      </c>
      <c r="AA57">
        <f t="shared" si="4"/>
        <v>1479.4520399999988</v>
      </c>
      <c r="AB57">
        <f t="shared" si="5"/>
        <v>2219.178060000002</v>
      </c>
      <c r="AC57">
        <f t="shared" si="2"/>
        <v>300</v>
      </c>
    </row>
    <row r="58" spans="1:29" ht="15.75" customHeight="1" x14ac:dyDescent="0.15">
      <c r="A58">
        <v>56</v>
      </c>
      <c r="B58" s="3">
        <v>45347</v>
      </c>
      <c r="C58" s="7">
        <v>2024</v>
      </c>
      <c r="D58" s="8" t="s">
        <v>115</v>
      </c>
      <c r="E58" s="7">
        <v>25</v>
      </c>
      <c r="F58">
        <v>0</v>
      </c>
      <c r="G58">
        <v>0</v>
      </c>
      <c r="H58">
        <v>0</v>
      </c>
      <c r="I58">
        <v>0</v>
      </c>
      <c r="J58">
        <v>607</v>
      </c>
      <c r="K58">
        <v>0</v>
      </c>
      <c r="L58">
        <v>0</v>
      </c>
      <c r="M58">
        <v>144</v>
      </c>
      <c r="N58">
        <v>35</v>
      </c>
      <c r="O58">
        <v>0</v>
      </c>
      <c r="P58">
        <v>0</v>
      </c>
      <c r="Q58">
        <v>0</v>
      </c>
      <c r="R58">
        <v>1180</v>
      </c>
      <c r="S58">
        <v>144</v>
      </c>
      <c r="T58">
        <v>57</v>
      </c>
      <c r="U58">
        <v>30</v>
      </c>
      <c r="V58">
        <v>145</v>
      </c>
      <c r="W58">
        <v>48</v>
      </c>
      <c r="X58">
        <f t="shared" si="0"/>
        <v>786</v>
      </c>
      <c r="Y58">
        <f t="shared" si="1"/>
        <v>1604</v>
      </c>
      <c r="Z58">
        <f t="shared" si="3"/>
        <v>753.4449999999996</v>
      </c>
      <c r="AA58">
        <f t="shared" si="4"/>
        <v>1506.8492999999987</v>
      </c>
      <c r="AB58">
        <f t="shared" si="5"/>
        <v>2260.2739500000021</v>
      </c>
      <c r="AC58">
        <f t="shared" si="2"/>
        <v>300</v>
      </c>
    </row>
    <row r="59" spans="1:29" ht="15.75" customHeight="1" x14ac:dyDescent="0.15">
      <c r="A59">
        <v>57</v>
      </c>
      <c r="B59" s="3">
        <v>45348</v>
      </c>
      <c r="C59" s="7">
        <v>2024</v>
      </c>
      <c r="D59" s="8" t="s">
        <v>115</v>
      </c>
      <c r="E59" s="7">
        <v>26</v>
      </c>
      <c r="F59">
        <v>0</v>
      </c>
      <c r="G59">
        <v>0</v>
      </c>
      <c r="H59">
        <v>0</v>
      </c>
      <c r="I59">
        <v>0</v>
      </c>
      <c r="J59">
        <v>338</v>
      </c>
      <c r="K59">
        <v>0</v>
      </c>
      <c r="L59">
        <v>0</v>
      </c>
      <c r="M59">
        <v>91</v>
      </c>
      <c r="N59">
        <v>30</v>
      </c>
      <c r="O59">
        <v>0</v>
      </c>
      <c r="P59">
        <v>0</v>
      </c>
      <c r="Q59">
        <v>0</v>
      </c>
      <c r="R59">
        <v>1770</v>
      </c>
      <c r="S59">
        <v>91</v>
      </c>
      <c r="T59">
        <v>60</v>
      </c>
      <c r="U59">
        <v>21</v>
      </c>
      <c r="V59">
        <v>116</v>
      </c>
      <c r="W59">
        <v>49</v>
      </c>
      <c r="X59">
        <f t="shared" si="0"/>
        <v>459</v>
      </c>
      <c r="Y59">
        <f t="shared" si="1"/>
        <v>2107</v>
      </c>
      <c r="Z59">
        <f t="shared" si="3"/>
        <v>767.14399999999955</v>
      </c>
      <c r="AA59">
        <f t="shared" si="4"/>
        <v>1534.2465599999987</v>
      </c>
      <c r="AB59">
        <f t="shared" si="5"/>
        <v>2301.3698400000021</v>
      </c>
      <c r="AC59">
        <f t="shared" si="2"/>
        <v>300</v>
      </c>
    </row>
    <row r="60" spans="1:29" ht="15.75" customHeight="1" x14ac:dyDescent="0.15">
      <c r="A60">
        <v>58</v>
      </c>
      <c r="B60" s="3">
        <v>45349</v>
      </c>
      <c r="C60" s="7">
        <v>2024</v>
      </c>
      <c r="D60" s="8" t="s">
        <v>115</v>
      </c>
      <c r="E60" s="7">
        <v>27</v>
      </c>
      <c r="F60">
        <v>0</v>
      </c>
      <c r="G60">
        <v>0</v>
      </c>
      <c r="H60">
        <v>0</v>
      </c>
      <c r="I60">
        <v>0</v>
      </c>
      <c r="J60">
        <v>348</v>
      </c>
      <c r="K60">
        <v>0</v>
      </c>
      <c r="L60">
        <v>0</v>
      </c>
      <c r="M60">
        <v>144</v>
      </c>
      <c r="N60">
        <v>29</v>
      </c>
      <c r="O60">
        <v>0</v>
      </c>
      <c r="P60">
        <v>0</v>
      </c>
      <c r="Q60">
        <v>0</v>
      </c>
      <c r="R60">
        <v>1040</v>
      </c>
      <c r="S60">
        <v>144</v>
      </c>
      <c r="T60">
        <v>29</v>
      </c>
      <c r="U60">
        <v>29</v>
      </c>
      <c r="V60">
        <v>109</v>
      </c>
      <c r="W60">
        <v>59</v>
      </c>
      <c r="X60">
        <f t="shared" si="0"/>
        <v>521</v>
      </c>
      <c r="Y60">
        <f t="shared" si="1"/>
        <v>1410</v>
      </c>
      <c r="Z60">
        <f t="shared" si="3"/>
        <v>780.84299999999951</v>
      </c>
      <c r="AA60">
        <f t="shared" si="4"/>
        <v>1561.6438199999986</v>
      </c>
      <c r="AB60">
        <f t="shared" si="5"/>
        <v>2342.4657300000022</v>
      </c>
      <c r="AC60">
        <f t="shared" si="2"/>
        <v>300</v>
      </c>
    </row>
    <row r="61" spans="1:29" ht="15.75" customHeight="1" x14ac:dyDescent="0.15">
      <c r="A61">
        <v>59</v>
      </c>
      <c r="B61" s="3">
        <v>45350</v>
      </c>
      <c r="C61" s="7">
        <v>2024</v>
      </c>
      <c r="D61" s="8" t="s">
        <v>115</v>
      </c>
      <c r="E61" s="7">
        <v>28</v>
      </c>
      <c r="F61">
        <v>0</v>
      </c>
      <c r="G61">
        <v>0</v>
      </c>
      <c r="H61">
        <v>0</v>
      </c>
      <c r="I61">
        <v>0</v>
      </c>
      <c r="J61">
        <v>555</v>
      </c>
      <c r="K61">
        <v>0</v>
      </c>
      <c r="L61">
        <v>0</v>
      </c>
      <c r="M61">
        <v>28</v>
      </c>
      <c r="N61">
        <v>61</v>
      </c>
      <c r="O61">
        <v>0</v>
      </c>
      <c r="P61">
        <v>0</v>
      </c>
      <c r="Q61">
        <v>0</v>
      </c>
      <c r="R61">
        <v>1180</v>
      </c>
      <c r="S61">
        <v>28</v>
      </c>
      <c r="T61">
        <v>40</v>
      </c>
      <c r="U61">
        <v>32</v>
      </c>
      <c r="V61">
        <v>102</v>
      </c>
      <c r="W61">
        <v>39</v>
      </c>
      <c r="X61">
        <f t="shared" si="0"/>
        <v>644</v>
      </c>
      <c r="Y61">
        <f t="shared" si="1"/>
        <v>1421</v>
      </c>
      <c r="Z61">
        <f t="shared" si="3"/>
        <v>794.54199999999946</v>
      </c>
      <c r="AA61">
        <f t="shared" si="4"/>
        <v>1589.0410799999986</v>
      </c>
      <c r="AB61">
        <f t="shared" si="5"/>
        <v>2383.5616200000022</v>
      </c>
      <c r="AC61">
        <f t="shared" si="2"/>
        <v>300</v>
      </c>
    </row>
    <row r="62" spans="1:29" ht="15.75" customHeight="1" x14ac:dyDescent="0.15">
      <c r="A62">
        <v>60</v>
      </c>
      <c r="B62" s="3">
        <v>45351</v>
      </c>
      <c r="C62" s="7">
        <v>2024</v>
      </c>
      <c r="D62" s="8" t="s">
        <v>115</v>
      </c>
      <c r="E62" s="7">
        <v>29</v>
      </c>
      <c r="F62">
        <v>0</v>
      </c>
      <c r="G62">
        <v>0</v>
      </c>
      <c r="H62">
        <v>0</v>
      </c>
      <c r="I62">
        <v>0</v>
      </c>
      <c r="J62">
        <v>312</v>
      </c>
      <c r="K62">
        <v>0</v>
      </c>
      <c r="L62">
        <v>0</v>
      </c>
      <c r="M62">
        <v>102</v>
      </c>
      <c r="N62">
        <v>31</v>
      </c>
      <c r="O62">
        <v>0</v>
      </c>
      <c r="P62">
        <v>0</v>
      </c>
      <c r="Q62">
        <v>0</v>
      </c>
      <c r="R62">
        <v>1770</v>
      </c>
      <c r="S62">
        <v>102</v>
      </c>
      <c r="T62">
        <v>19</v>
      </c>
      <c r="U62">
        <v>11</v>
      </c>
      <c r="V62">
        <v>111</v>
      </c>
      <c r="W62">
        <v>68</v>
      </c>
      <c r="X62">
        <f t="shared" si="0"/>
        <v>445</v>
      </c>
      <c r="Y62">
        <f t="shared" si="1"/>
        <v>2081</v>
      </c>
      <c r="Z62">
        <f t="shared" si="3"/>
        <v>808.24099999999942</v>
      </c>
      <c r="AA62">
        <f t="shared" si="4"/>
        <v>1616.4383399999986</v>
      </c>
      <c r="AB62">
        <f t="shared" si="5"/>
        <v>2424.6575100000023</v>
      </c>
      <c r="AC62">
        <f t="shared" si="2"/>
        <v>300</v>
      </c>
    </row>
    <row r="63" spans="1:29" ht="15.75" customHeight="1" x14ac:dyDescent="0.15">
      <c r="A63">
        <v>61</v>
      </c>
      <c r="B63" s="3">
        <v>45352</v>
      </c>
      <c r="C63" s="7">
        <v>2024</v>
      </c>
      <c r="D63" s="8" t="s">
        <v>116</v>
      </c>
      <c r="E63" s="7">
        <v>1</v>
      </c>
      <c r="F63">
        <v>0</v>
      </c>
      <c r="G63">
        <v>0</v>
      </c>
      <c r="H63">
        <v>0</v>
      </c>
      <c r="I63">
        <v>0</v>
      </c>
      <c r="J63">
        <v>190</v>
      </c>
      <c r="K63">
        <v>0</v>
      </c>
      <c r="L63">
        <v>0</v>
      </c>
      <c r="M63">
        <v>45</v>
      </c>
      <c r="N63">
        <v>34</v>
      </c>
      <c r="O63">
        <v>0</v>
      </c>
      <c r="P63">
        <v>0</v>
      </c>
      <c r="Q63">
        <v>0</v>
      </c>
      <c r="R63">
        <v>1040</v>
      </c>
      <c r="S63">
        <v>45</v>
      </c>
      <c r="T63">
        <v>41</v>
      </c>
      <c r="U63">
        <v>18</v>
      </c>
      <c r="V63">
        <v>83</v>
      </c>
      <c r="W63">
        <v>32</v>
      </c>
      <c r="X63">
        <f t="shared" si="0"/>
        <v>269</v>
      </c>
      <c r="Y63">
        <f t="shared" si="1"/>
        <v>1259</v>
      </c>
      <c r="Z63">
        <f t="shared" si="3"/>
        <v>821.93999999999937</v>
      </c>
      <c r="AA63">
        <f t="shared" si="4"/>
        <v>1643.8355999999985</v>
      </c>
      <c r="AB63">
        <f t="shared" si="5"/>
        <v>2465.7534000000023</v>
      </c>
      <c r="AC63">
        <f t="shared" si="2"/>
        <v>300</v>
      </c>
    </row>
    <row r="64" spans="1:29" ht="15.75" customHeight="1" x14ac:dyDescent="0.15">
      <c r="A64">
        <v>62</v>
      </c>
      <c r="B64" s="3">
        <v>45353</v>
      </c>
      <c r="C64" s="7">
        <v>2024</v>
      </c>
      <c r="D64" s="8" t="s">
        <v>116</v>
      </c>
      <c r="E64" s="7">
        <v>2</v>
      </c>
      <c r="F64">
        <v>0</v>
      </c>
      <c r="G64">
        <v>0</v>
      </c>
      <c r="H64">
        <v>0</v>
      </c>
      <c r="I64">
        <v>0</v>
      </c>
      <c r="J64">
        <v>427</v>
      </c>
      <c r="K64">
        <v>0</v>
      </c>
      <c r="L64">
        <v>0</v>
      </c>
      <c r="M64">
        <v>81</v>
      </c>
      <c r="N64">
        <v>52</v>
      </c>
      <c r="O64">
        <v>0</v>
      </c>
      <c r="P64">
        <v>0</v>
      </c>
      <c r="Q64">
        <v>0</v>
      </c>
      <c r="R64">
        <v>1180</v>
      </c>
      <c r="S64">
        <v>81</v>
      </c>
      <c r="T64">
        <v>29</v>
      </c>
      <c r="U64">
        <v>18</v>
      </c>
      <c r="V64">
        <v>93</v>
      </c>
      <c r="W64">
        <v>46</v>
      </c>
      <c r="X64">
        <f t="shared" si="0"/>
        <v>560</v>
      </c>
      <c r="Y64">
        <f t="shared" si="1"/>
        <v>1447</v>
      </c>
      <c r="Z64">
        <f t="shared" si="3"/>
        <v>835.63899999999933</v>
      </c>
      <c r="AA64">
        <f t="shared" si="4"/>
        <v>1671.2328599999985</v>
      </c>
      <c r="AB64">
        <f t="shared" si="5"/>
        <v>2506.8492900000024</v>
      </c>
      <c r="AC64">
        <f t="shared" si="2"/>
        <v>300</v>
      </c>
    </row>
    <row r="65" spans="1:29" ht="15.75" customHeight="1" x14ac:dyDescent="0.15">
      <c r="A65">
        <v>63</v>
      </c>
      <c r="B65" s="3">
        <v>45354</v>
      </c>
      <c r="C65" s="7">
        <v>2024</v>
      </c>
      <c r="D65" s="8" t="s">
        <v>116</v>
      </c>
      <c r="E65" s="7">
        <v>3</v>
      </c>
      <c r="F65">
        <v>0</v>
      </c>
      <c r="G65">
        <v>0</v>
      </c>
      <c r="H65">
        <v>0</v>
      </c>
      <c r="I65">
        <v>0</v>
      </c>
      <c r="J65">
        <v>307</v>
      </c>
      <c r="K65">
        <v>0</v>
      </c>
      <c r="L65">
        <v>0</v>
      </c>
      <c r="M65">
        <v>85</v>
      </c>
      <c r="N65">
        <v>25</v>
      </c>
      <c r="O65">
        <v>0</v>
      </c>
      <c r="P65">
        <v>0</v>
      </c>
      <c r="Q65">
        <v>0</v>
      </c>
      <c r="R65">
        <v>1770</v>
      </c>
      <c r="S65">
        <v>85</v>
      </c>
      <c r="T65">
        <v>40</v>
      </c>
      <c r="U65">
        <v>25</v>
      </c>
      <c r="V65">
        <v>104</v>
      </c>
      <c r="W65">
        <v>50</v>
      </c>
      <c r="X65">
        <f t="shared" si="0"/>
        <v>417</v>
      </c>
      <c r="Y65">
        <f t="shared" si="1"/>
        <v>2074</v>
      </c>
      <c r="Z65">
        <f t="shared" si="3"/>
        <v>849.33799999999928</v>
      </c>
      <c r="AA65">
        <f t="shared" si="4"/>
        <v>1698.6301199999984</v>
      </c>
      <c r="AB65">
        <f t="shared" si="5"/>
        <v>2547.9451800000024</v>
      </c>
      <c r="AC65">
        <f t="shared" si="2"/>
        <v>300</v>
      </c>
    </row>
    <row r="66" spans="1:29" ht="15.75" customHeight="1" x14ac:dyDescent="0.15">
      <c r="A66">
        <v>64</v>
      </c>
      <c r="B66" s="3">
        <v>45355</v>
      </c>
      <c r="C66" s="7">
        <v>2024</v>
      </c>
      <c r="D66" s="8" t="s">
        <v>116</v>
      </c>
      <c r="E66" s="7">
        <v>4</v>
      </c>
      <c r="F66">
        <v>0</v>
      </c>
      <c r="G66">
        <v>0</v>
      </c>
      <c r="H66">
        <v>0</v>
      </c>
      <c r="I66">
        <v>0</v>
      </c>
      <c r="J66">
        <v>271</v>
      </c>
      <c r="K66">
        <v>0</v>
      </c>
      <c r="L66">
        <v>0</v>
      </c>
      <c r="M66">
        <v>44</v>
      </c>
      <c r="N66">
        <v>33</v>
      </c>
      <c r="O66">
        <v>0</v>
      </c>
      <c r="P66">
        <v>0</v>
      </c>
      <c r="Q66">
        <v>0</v>
      </c>
      <c r="R66">
        <v>1040</v>
      </c>
      <c r="S66">
        <v>44</v>
      </c>
      <c r="T66">
        <v>36</v>
      </c>
      <c r="U66">
        <v>22</v>
      </c>
      <c r="V66">
        <v>104</v>
      </c>
      <c r="W66">
        <v>27</v>
      </c>
      <c r="X66">
        <f t="shared" si="0"/>
        <v>348</v>
      </c>
      <c r="Y66">
        <f t="shared" si="1"/>
        <v>1273</v>
      </c>
      <c r="Z66">
        <f t="shared" si="3"/>
        <v>863.03699999999924</v>
      </c>
      <c r="AA66">
        <f t="shared" si="4"/>
        <v>1726.0273799999984</v>
      </c>
      <c r="AB66">
        <f t="shared" si="5"/>
        <v>2589.0410700000025</v>
      </c>
      <c r="AC66">
        <f t="shared" si="2"/>
        <v>300</v>
      </c>
    </row>
    <row r="67" spans="1:29" ht="15.75" customHeight="1" x14ac:dyDescent="0.15">
      <c r="A67">
        <v>65</v>
      </c>
      <c r="B67" s="3">
        <v>45356</v>
      </c>
      <c r="C67" s="7">
        <v>2024</v>
      </c>
      <c r="D67" s="8" t="s">
        <v>116</v>
      </c>
      <c r="E67" s="7">
        <v>5</v>
      </c>
      <c r="F67">
        <v>0</v>
      </c>
      <c r="G67">
        <v>0</v>
      </c>
      <c r="H67">
        <v>0</v>
      </c>
      <c r="I67">
        <v>0</v>
      </c>
      <c r="J67">
        <v>489</v>
      </c>
      <c r="K67">
        <v>0</v>
      </c>
      <c r="L67">
        <v>0</v>
      </c>
      <c r="M67">
        <v>55</v>
      </c>
      <c r="N67">
        <v>33</v>
      </c>
      <c r="O67">
        <v>0</v>
      </c>
      <c r="P67">
        <v>0</v>
      </c>
      <c r="Q67">
        <v>0</v>
      </c>
      <c r="R67">
        <v>1180</v>
      </c>
      <c r="S67">
        <v>55</v>
      </c>
      <c r="T67">
        <v>55</v>
      </c>
      <c r="U67">
        <v>22</v>
      </c>
      <c r="V67">
        <v>114</v>
      </c>
      <c r="W67">
        <v>40</v>
      </c>
      <c r="X67">
        <f t="shared" ref="X67:X130" si="6">SUM(F67:Q67)</f>
        <v>577</v>
      </c>
      <c r="Y67">
        <f t="shared" ref="Y67:Y130" si="7">SUM(R67:W67)</f>
        <v>1466</v>
      </c>
      <c r="Z67">
        <f t="shared" si="3"/>
        <v>876.73599999999919</v>
      </c>
      <c r="AA67">
        <f t="shared" si="4"/>
        <v>1753.4246399999984</v>
      </c>
      <c r="AB67">
        <f t="shared" si="5"/>
        <v>2630.1369600000025</v>
      </c>
      <c r="AC67">
        <f t="shared" si="2"/>
        <v>300</v>
      </c>
    </row>
    <row r="68" spans="1:29" ht="15.75" customHeight="1" x14ac:dyDescent="0.15">
      <c r="A68">
        <v>66</v>
      </c>
      <c r="B68" s="3">
        <v>45357</v>
      </c>
      <c r="C68" s="7">
        <v>2024</v>
      </c>
      <c r="D68" s="8" t="s">
        <v>116</v>
      </c>
      <c r="E68" s="7">
        <v>6</v>
      </c>
      <c r="F68">
        <v>0</v>
      </c>
      <c r="G68">
        <v>0</v>
      </c>
      <c r="H68">
        <v>0</v>
      </c>
      <c r="I68">
        <v>0</v>
      </c>
      <c r="J68">
        <v>371</v>
      </c>
      <c r="K68">
        <v>0</v>
      </c>
      <c r="L68">
        <v>0</v>
      </c>
      <c r="M68">
        <v>33</v>
      </c>
      <c r="N68">
        <v>30</v>
      </c>
      <c r="O68">
        <v>0</v>
      </c>
      <c r="P68">
        <v>0</v>
      </c>
      <c r="Q68">
        <v>0</v>
      </c>
      <c r="R68">
        <v>1770</v>
      </c>
      <c r="S68">
        <v>33</v>
      </c>
      <c r="T68">
        <v>41</v>
      </c>
      <c r="U68">
        <v>7</v>
      </c>
      <c r="V68">
        <v>103</v>
      </c>
      <c r="W68">
        <v>47</v>
      </c>
      <c r="X68">
        <f t="shared" si="6"/>
        <v>434</v>
      </c>
      <c r="Y68">
        <f t="shared" si="7"/>
        <v>2001</v>
      </c>
      <c r="Z68">
        <f t="shared" si="3"/>
        <v>890.43499999999915</v>
      </c>
      <c r="AA68">
        <f t="shared" si="4"/>
        <v>1780.8218999999983</v>
      </c>
      <c r="AB68">
        <f t="shared" si="5"/>
        <v>2671.2328500000026</v>
      </c>
      <c r="AC68">
        <f t="shared" ref="AC68:AC131" si="8" xml:space="preserve"> 300</f>
        <v>300</v>
      </c>
    </row>
    <row r="69" spans="1:29" ht="15.75" customHeight="1" x14ac:dyDescent="0.15">
      <c r="A69">
        <v>67</v>
      </c>
      <c r="B69" s="3">
        <v>45358</v>
      </c>
      <c r="C69" s="7">
        <v>2024</v>
      </c>
      <c r="D69" s="8" t="s">
        <v>116</v>
      </c>
      <c r="E69" s="7">
        <v>7</v>
      </c>
      <c r="F69">
        <v>0</v>
      </c>
      <c r="G69">
        <v>0</v>
      </c>
      <c r="H69">
        <v>0</v>
      </c>
      <c r="I69">
        <v>0</v>
      </c>
      <c r="J69">
        <v>275</v>
      </c>
      <c r="K69">
        <v>0</v>
      </c>
      <c r="L69">
        <v>0</v>
      </c>
      <c r="M69">
        <v>61</v>
      </c>
      <c r="N69">
        <v>26</v>
      </c>
      <c r="O69">
        <v>0</v>
      </c>
      <c r="P69">
        <v>0</v>
      </c>
      <c r="Q69">
        <v>0</v>
      </c>
      <c r="R69">
        <v>1040</v>
      </c>
      <c r="S69">
        <v>61</v>
      </c>
      <c r="T69">
        <v>42</v>
      </c>
      <c r="U69">
        <v>23</v>
      </c>
      <c r="V69">
        <v>103</v>
      </c>
      <c r="W69">
        <v>20</v>
      </c>
      <c r="X69">
        <f t="shared" si="6"/>
        <v>362</v>
      </c>
      <c r="Y69">
        <f t="shared" si="7"/>
        <v>1289</v>
      </c>
      <c r="Z69">
        <f t="shared" ref="Z69:Z132" si="9">Z68+13.699</f>
        <v>904.13399999999911</v>
      </c>
      <c r="AA69">
        <f t="shared" ref="AA69:AA132" si="10">AA68+27.39726</f>
        <v>1808.2191599999983</v>
      </c>
      <c r="AB69">
        <f t="shared" ref="AB69:AB132" si="11">AB68+41.09589</f>
        <v>2712.3287400000027</v>
      </c>
      <c r="AC69">
        <f t="shared" si="8"/>
        <v>300</v>
      </c>
    </row>
    <row r="70" spans="1:29" ht="15.75" customHeight="1" x14ac:dyDescent="0.15">
      <c r="A70">
        <v>68</v>
      </c>
      <c r="B70" s="3">
        <v>45359</v>
      </c>
      <c r="C70" s="7">
        <v>2024</v>
      </c>
      <c r="D70" s="8" t="s">
        <v>116</v>
      </c>
      <c r="E70" s="7">
        <v>8</v>
      </c>
      <c r="F70">
        <v>0</v>
      </c>
      <c r="G70">
        <v>0</v>
      </c>
      <c r="H70">
        <v>0</v>
      </c>
      <c r="I70">
        <v>0</v>
      </c>
      <c r="J70">
        <v>418</v>
      </c>
      <c r="K70">
        <v>0</v>
      </c>
      <c r="L70">
        <v>0</v>
      </c>
      <c r="M70">
        <v>43</v>
      </c>
      <c r="N70">
        <v>51</v>
      </c>
      <c r="O70">
        <v>0</v>
      </c>
      <c r="P70">
        <v>0</v>
      </c>
      <c r="Q70">
        <v>0</v>
      </c>
      <c r="R70">
        <v>1180</v>
      </c>
      <c r="S70">
        <v>43</v>
      </c>
      <c r="T70">
        <v>51</v>
      </c>
      <c r="U70">
        <v>39</v>
      </c>
      <c r="V70">
        <v>88</v>
      </c>
      <c r="W70">
        <v>35</v>
      </c>
      <c r="X70">
        <f t="shared" si="6"/>
        <v>512</v>
      </c>
      <c r="Y70">
        <f t="shared" si="7"/>
        <v>1436</v>
      </c>
      <c r="Z70">
        <f t="shared" si="9"/>
        <v>917.83299999999906</v>
      </c>
      <c r="AA70">
        <f t="shared" si="10"/>
        <v>1835.6164199999982</v>
      </c>
      <c r="AB70">
        <f t="shared" si="11"/>
        <v>2753.4246300000027</v>
      </c>
      <c r="AC70">
        <f t="shared" si="8"/>
        <v>300</v>
      </c>
    </row>
    <row r="71" spans="1:29" ht="15.75" customHeight="1" x14ac:dyDescent="0.15">
      <c r="A71">
        <v>69</v>
      </c>
      <c r="B71" s="3">
        <v>45360</v>
      </c>
      <c r="C71" s="7">
        <v>2024</v>
      </c>
      <c r="D71" s="8" t="s">
        <v>116</v>
      </c>
      <c r="E71" s="7">
        <v>9</v>
      </c>
      <c r="F71">
        <v>0</v>
      </c>
      <c r="G71">
        <v>0</v>
      </c>
      <c r="H71">
        <v>0</v>
      </c>
      <c r="I71">
        <v>0</v>
      </c>
      <c r="J71">
        <v>470</v>
      </c>
      <c r="K71">
        <v>0</v>
      </c>
      <c r="L71">
        <v>0</v>
      </c>
      <c r="M71">
        <v>56</v>
      </c>
      <c r="N71">
        <v>60</v>
      </c>
      <c r="O71">
        <v>0</v>
      </c>
      <c r="P71">
        <v>0</v>
      </c>
      <c r="Q71">
        <v>0</v>
      </c>
      <c r="R71">
        <v>1770</v>
      </c>
      <c r="S71">
        <v>56</v>
      </c>
      <c r="T71">
        <v>48</v>
      </c>
      <c r="U71">
        <v>32</v>
      </c>
      <c r="V71">
        <v>124</v>
      </c>
      <c r="W71">
        <v>22</v>
      </c>
      <c r="X71">
        <f t="shared" si="6"/>
        <v>586</v>
      </c>
      <c r="Y71">
        <f t="shared" si="7"/>
        <v>2052</v>
      </c>
      <c r="Z71">
        <f t="shared" si="9"/>
        <v>931.53199999999902</v>
      </c>
      <c r="AA71">
        <f t="shared" si="10"/>
        <v>1863.0136799999982</v>
      </c>
      <c r="AB71">
        <f t="shared" si="11"/>
        <v>2794.5205200000028</v>
      </c>
      <c r="AC71">
        <f t="shared" si="8"/>
        <v>300</v>
      </c>
    </row>
    <row r="72" spans="1:29" ht="15.75" customHeight="1" x14ac:dyDescent="0.15">
      <c r="A72">
        <v>70</v>
      </c>
      <c r="B72" s="3">
        <v>45361</v>
      </c>
      <c r="C72" s="7">
        <v>2024</v>
      </c>
      <c r="D72" s="8" t="s">
        <v>116</v>
      </c>
      <c r="E72" s="7">
        <v>10</v>
      </c>
      <c r="F72">
        <v>0</v>
      </c>
      <c r="G72">
        <v>0</v>
      </c>
      <c r="H72">
        <v>0</v>
      </c>
      <c r="I72">
        <v>0</v>
      </c>
      <c r="J72">
        <v>530</v>
      </c>
      <c r="K72">
        <v>0</v>
      </c>
      <c r="L72">
        <v>0</v>
      </c>
      <c r="M72">
        <v>50</v>
      </c>
      <c r="N72">
        <v>37</v>
      </c>
      <c r="O72">
        <v>0</v>
      </c>
      <c r="P72">
        <v>0</v>
      </c>
      <c r="Q72">
        <v>0</v>
      </c>
      <c r="R72">
        <v>1040</v>
      </c>
      <c r="S72">
        <v>50</v>
      </c>
      <c r="T72">
        <v>58</v>
      </c>
      <c r="U72">
        <v>12</v>
      </c>
      <c r="V72">
        <v>123</v>
      </c>
      <c r="W72">
        <v>38</v>
      </c>
      <c r="X72">
        <f t="shared" si="6"/>
        <v>617</v>
      </c>
      <c r="Y72">
        <f t="shared" si="7"/>
        <v>1321</v>
      </c>
      <c r="Z72">
        <f t="shared" si="9"/>
        <v>945.23099999999897</v>
      </c>
      <c r="AA72">
        <f t="shared" si="10"/>
        <v>1890.4109399999982</v>
      </c>
      <c r="AB72">
        <f t="shared" si="11"/>
        <v>2835.6164100000028</v>
      </c>
      <c r="AC72">
        <f t="shared" si="8"/>
        <v>300</v>
      </c>
    </row>
    <row r="73" spans="1:29" ht="15.75" customHeight="1" x14ac:dyDescent="0.15">
      <c r="A73">
        <v>71</v>
      </c>
      <c r="B73" s="3">
        <v>45362</v>
      </c>
      <c r="C73" s="7">
        <v>2024</v>
      </c>
      <c r="D73" s="8" t="s">
        <v>116</v>
      </c>
      <c r="E73" s="7">
        <v>11</v>
      </c>
      <c r="F73">
        <v>0</v>
      </c>
      <c r="G73">
        <v>0</v>
      </c>
      <c r="H73">
        <v>0</v>
      </c>
      <c r="I73">
        <v>0</v>
      </c>
      <c r="J73">
        <v>302</v>
      </c>
      <c r="K73">
        <v>0</v>
      </c>
      <c r="L73">
        <v>0</v>
      </c>
      <c r="M73">
        <v>56</v>
      </c>
      <c r="N73">
        <v>56</v>
      </c>
      <c r="O73">
        <v>0</v>
      </c>
      <c r="P73">
        <v>0</v>
      </c>
      <c r="Q73">
        <v>0</v>
      </c>
      <c r="R73">
        <v>1180</v>
      </c>
      <c r="S73">
        <v>56</v>
      </c>
      <c r="T73">
        <v>61</v>
      </c>
      <c r="U73">
        <v>30</v>
      </c>
      <c r="V73">
        <v>98</v>
      </c>
      <c r="W73">
        <v>47</v>
      </c>
      <c r="X73">
        <f t="shared" si="6"/>
        <v>414</v>
      </c>
      <c r="Y73">
        <f t="shared" si="7"/>
        <v>1472</v>
      </c>
      <c r="Z73">
        <f t="shared" si="9"/>
        <v>958.92999999999893</v>
      </c>
      <c r="AA73">
        <f t="shared" si="10"/>
        <v>1917.8081999999981</v>
      </c>
      <c r="AB73">
        <f t="shared" si="11"/>
        <v>2876.7123000000029</v>
      </c>
      <c r="AC73">
        <f t="shared" si="8"/>
        <v>300</v>
      </c>
    </row>
    <row r="74" spans="1:29" ht="15.75" customHeight="1" x14ac:dyDescent="0.15">
      <c r="A74">
        <v>72</v>
      </c>
      <c r="B74" s="3">
        <v>45363</v>
      </c>
      <c r="C74" s="7">
        <v>2024</v>
      </c>
      <c r="D74" s="8" t="s">
        <v>116</v>
      </c>
      <c r="E74" s="7">
        <v>12</v>
      </c>
      <c r="F74">
        <v>0</v>
      </c>
      <c r="G74">
        <v>0</v>
      </c>
      <c r="H74">
        <v>0</v>
      </c>
      <c r="I74">
        <v>0</v>
      </c>
      <c r="J74">
        <v>439</v>
      </c>
      <c r="K74">
        <v>0</v>
      </c>
      <c r="L74">
        <v>0</v>
      </c>
      <c r="M74">
        <v>135</v>
      </c>
      <c r="N74">
        <v>45</v>
      </c>
      <c r="O74">
        <v>0</v>
      </c>
      <c r="P74">
        <v>0</v>
      </c>
      <c r="Q74">
        <v>0</v>
      </c>
      <c r="R74">
        <v>1770</v>
      </c>
      <c r="S74">
        <v>135</v>
      </c>
      <c r="T74">
        <v>31</v>
      </c>
      <c r="U74">
        <v>9</v>
      </c>
      <c r="V74">
        <v>97</v>
      </c>
      <c r="W74">
        <v>23</v>
      </c>
      <c r="X74">
        <f t="shared" si="6"/>
        <v>619</v>
      </c>
      <c r="Y74">
        <f t="shared" si="7"/>
        <v>2065</v>
      </c>
      <c r="Z74">
        <f t="shared" si="9"/>
        <v>972.62899999999888</v>
      </c>
      <c r="AA74">
        <f t="shared" si="10"/>
        <v>1945.2054599999981</v>
      </c>
      <c r="AB74">
        <f t="shared" si="11"/>
        <v>2917.8081900000029</v>
      </c>
      <c r="AC74">
        <f t="shared" si="8"/>
        <v>300</v>
      </c>
    </row>
    <row r="75" spans="1:29" ht="15.75" customHeight="1" x14ac:dyDescent="0.15">
      <c r="A75">
        <v>73</v>
      </c>
      <c r="B75" s="3">
        <v>45364</v>
      </c>
      <c r="C75" s="7">
        <v>2024</v>
      </c>
      <c r="D75" s="8" t="s">
        <v>116</v>
      </c>
      <c r="E75" s="7">
        <v>13</v>
      </c>
      <c r="F75">
        <v>0</v>
      </c>
      <c r="G75">
        <v>0</v>
      </c>
      <c r="H75">
        <v>0</v>
      </c>
      <c r="I75">
        <v>0</v>
      </c>
      <c r="J75">
        <v>269</v>
      </c>
      <c r="K75">
        <v>0</v>
      </c>
      <c r="L75">
        <v>0</v>
      </c>
      <c r="M75">
        <v>23</v>
      </c>
      <c r="N75">
        <v>70</v>
      </c>
      <c r="O75">
        <v>0</v>
      </c>
      <c r="P75">
        <v>0</v>
      </c>
      <c r="Q75">
        <v>0</v>
      </c>
      <c r="R75">
        <v>1040</v>
      </c>
      <c r="S75">
        <v>23</v>
      </c>
      <c r="T75">
        <v>46</v>
      </c>
      <c r="U75">
        <v>28</v>
      </c>
      <c r="V75">
        <v>108</v>
      </c>
      <c r="W75">
        <v>39</v>
      </c>
      <c r="X75">
        <f t="shared" si="6"/>
        <v>362</v>
      </c>
      <c r="Y75">
        <f t="shared" si="7"/>
        <v>1284</v>
      </c>
      <c r="Z75">
        <f t="shared" si="9"/>
        <v>986.32799999999884</v>
      </c>
      <c r="AA75">
        <f t="shared" si="10"/>
        <v>1972.602719999998</v>
      </c>
      <c r="AB75">
        <f t="shared" si="11"/>
        <v>2958.904080000003</v>
      </c>
      <c r="AC75">
        <f t="shared" si="8"/>
        <v>300</v>
      </c>
    </row>
    <row r="76" spans="1:29" ht="15.75" customHeight="1" x14ac:dyDescent="0.15">
      <c r="A76">
        <v>74</v>
      </c>
      <c r="B76" s="3">
        <v>45365</v>
      </c>
      <c r="C76" s="7">
        <v>2024</v>
      </c>
      <c r="D76" s="8" t="s">
        <v>116</v>
      </c>
      <c r="E76" s="7">
        <v>14</v>
      </c>
      <c r="F76">
        <v>0</v>
      </c>
      <c r="G76">
        <v>0</v>
      </c>
      <c r="H76">
        <v>0</v>
      </c>
      <c r="I76">
        <v>0</v>
      </c>
      <c r="J76">
        <v>312</v>
      </c>
      <c r="K76">
        <v>0</v>
      </c>
      <c r="L76">
        <v>0</v>
      </c>
      <c r="M76">
        <v>33</v>
      </c>
      <c r="N76">
        <v>67</v>
      </c>
      <c r="O76">
        <v>0</v>
      </c>
      <c r="P76">
        <v>0</v>
      </c>
      <c r="Q76">
        <v>0</v>
      </c>
      <c r="R76">
        <v>1180</v>
      </c>
      <c r="S76">
        <v>33</v>
      </c>
      <c r="T76">
        <v>43</v>
      </c>
      <c r="U76">
        <v>48</v>
      </c>
      <c r="V76">
        <v>159</v>
      </c>
      <c r="W76">
        <v>23</v>
      </c>
      <c r="X76">
        <f t="shared" si="6"/>
        <v>412</v>
      </c>
      <c r="Y76">
        <f t="shared" si="7"/>
        <v>1486</v>
      </c>
      <c r="Z76">
        <f t="shared" si="9"/>
        <v>1000.0269999999988</v>
      </c>
      <c r="AA76">
        <f t="shared" si="10"/>
        <v>1999.999979999998</v>
      </c>
      <c r="AB76">
        <f t="shared" si="11"/>
        <v>2999.999970000003</v>
      </c>
      <c r="AC76">
        <f t="shared" si="8"/>
        <v>300</v>
      </c>
    </row>
    <row r="77" spans="1:29" ht="15.75" customHeight="1" x14ac:dyDescent="0.15">
      <c r="A77">
        <v>75</v>
      </c>
      <c r="B77" s="3">
        <v>45366</v>
      </c>
      <c r="C77" s="7">
        <v>2024</v>
      </c>
      <c r="D77" s="8" t="s">
        <v>116</v>
      </c>
      <c r="E77" s="7">
        <v>15</v>
      </c>
      <c r="F77">
        <v>0</v>
      </c>
      <c r="G77">
        <v>0</v>
      </c>
      <c r="H77">
        <v>0</v>
      </c>
      <c r="I77">
        <v>0</v>
      </c>
      <c r="J77">
        <v>250</v>
      </c>
      <c r="K77">
        <v>0</v>
      </c>
      <c r="L77">
        <v>0</v>
      </c>
      <c r="M77">
        <v>128</v>
      </c>
      <c r="N77">
        <v>73</v>
      </c>
      <c r="O77">
        <v>0</v>
      </c>
      <c r="P77">
        <v>0</v>
      </c>
      <c r="Q77">
        <v>0</v>
      </c>
      <c r="R77">
        <v>1770</v>
      </c>
      <c r="S77">
        <v>128</v>
      </c>
      <c r="T77">
        <v>34</v>
      </c>
      <c r="U77">
        <v>34</v>
      </c>
      <c r="V77">
        <v>129</v>
      </c>
      <c r="W77">
        <v>22</v>
      </c>
      <c r="X77">
        <f t="shared" si="6"/>
        <v>451</v>
      </c>
      <c r="Y77">
        <f t="shared" si="7"/>
        <v>2117</v>
      </c>
      <c r="Z77">
        <f t="shared" si="9"/>
        <v>1013.7259999999987</v>
      </c>
      <c r="AA77">
        <f t="shared" si="10"/>
        <v>2027.397239999998</v>
      </c>
      <c r="AB77">
        <f t="shared" si="11"/>
        <v>3041.0958600000031</v>
      </c>
      <c r="AC77">
        <f t="shared" si="8"/>
        <v>300</v>
      </c>
    </row>
    <row r="78" spans="1:29" ht="15.75" customHeight="1" x14ac:dyDescent="0.15">
      <c r="A78">
        <v>76</v>
      </c>
      <c r="B78" s="3">
        <v>45367</v>
      </c>
      <c r="C78" s="7">
        <v>2024</v>
      </c>
      <c r="D78" s="8" t="s">
        <v>116</v>
      </c>
      <c r="E78" s="7">
        <v>16</v>
      </c>
      <c r="F78">
        <v>0</v>
      </c>
      <c r="G78">
        <v>0</v>
      </c>
      <c r="H78">
        <v>0</v>
      </c>
      <c r="I78">
        <v>0</v>
      </c>
      <c r="J78">
        <v>307</v>
      </c>
      <c r="K78">
        <v>0</v>
      </c>
      <c r="L78">
        <v>0</v>
      </c>
      <c r="M78">
        <v>134</v>
      </c>
      <c r="N78">
        <v>49</v>
      </c>
      <c r="O78">
        <v>0</v>
      </c>
      <c r="P78">
        <v>0</v>
      </c>
      <c r="Q78">
        <v>0</v>
      </c>
      <c r="R78">
        <v>1040</v>
      </c>
      <c r="S78">
        <v>134</v>
      </c>
      <c r="T78">
        <v>69</v>
      </c>
      <c r="U78">
        <v>19</v>
      </c>
      <c r="V78">
        <v>156</v>
      </c>
      <c r="W78">
        <v>21</v>
      </c>
      <c r="X78">
        <f t="shared" si="6"/>
        <v>490</v>
      </c>
      <c r="Y78">
        <f t="shared" si="7"/>
        <v>1439</v>
      </c>
      <c r="Z78">
        <f t="shared" si="9"/>
        <v>1027.4249999999988</v>
      </c>
      <c r="AA78">
        <f t="shared" si="10"/>
        <v>2054.7944999999982</v>
      </c>
      <c r="AB78">
        <f t="shared" si="11"/>
        <v>3082.1917500000031</v>
      </c>
      <c r="AC78">
        <f t="shared" si="8"/>
        <v>300</v>
      </c>
    </row>
    <row r="79" spans="1:29" ht="15.75" customHeight="1" x14ac:dyDescent="0.15">
      <c r="A79">
        <v>77</v>
      </c>
      <c r="B79" s="3">
        <v>45368</v>
      </c>
      <c r="C79" s="7">
        <v>2024</v>
      </c>
      <c r="D79" s="8" t="s">
        <v>116</v>
      </c>
      <c r="E79" s="7">
        <v>17</v>
      </c>
      <c r="F79">
        <v>0</v>
      </c>
      <c r="G79">
        <v>0</v>
      </c>
      <c r="H79">
        <v>0</v>
      </c>
      <c r="I79">
        <v>0</v>
      </c>
      <c r="J79">
        <v>227</v>
      </c>
      <c r="K79">
        <v>0</v>
      </c>
      <c r="L79">
        <v>0</v>
      </c>
      <c r="M79">
        <v>65</v>
      </c>
      <c r="N79">
        <v>50</v>
      </c>
      <c r="O79">
        <v>0</v>
      </c>
      <c r="P79">
        <v>0</v>
      </c>
      <c r="Q79">
        <v>0</v>
      </c>
      <c r="R79">
        <v>1180</v>
      </c>
      <c r="S79">
        <v>65</v>
      </c>
      <c r="T79">
        <v>35</v>
      </c>
      <c r="U79">
        <v>45</v>
      </c>
      <c r="V79">
        <v>105</v>
      </c>
      <c r="W79">
        <v>46</v>
      </c>
      <c r="X79">
        <f t="shared" si="6"/>
        <v>342</v>
      </c>
      <c r="Y79">
        <f t="shared" si="7"/>
        <v>1476</v>
      </c>
      <c r="Z79">
        <f t="shared" si="9"/>
        <v>1041.1239999999989</v>
      </c>
      <c r="AA79">
        <f t="shared" si="10"/>
        <v>2082.1917599999983</v>
      </c>
      <c r="AB79">
        <f t="shared" si="11"/>
        <v>3123.2876400000032</v>
      </c>
      <c r="AC79">
        <f t="shared" si="8"/>
        <v>300</v>
      </c>
    </row>
    <row r="80" spans="1:29" ht="15.75" customHeight="1" x14ac:dyDescent="0.15">
      <c r="A80">
        <v>78</v>
      </c>
      <c r="B80" s="3">
        <v>45369</v>
      </c>
      <c r="C80" s="7">
        <v>2024</v>
      </c>
      <c r="D80" s="8" t="s">
        <v>116</v>
      </c>
      <c r="E80" s="7">
        <v>18</v>
      </c>
      <c r="F80">
        <v>0</v>
      </c>
      <c r="G80">
        <v>0</v>
      </c>
      <c r="H80">
        <v>0</v>
      </c>
      <c r="I80">
        <v>0</v>
      </c>
      <c r="J80">
        <v>415</v>
      </c>
      <c r="K80">
        <v>0</v>
      </c>
      <c r="L80">
        <v>0</v>
      </c>
      <c r="M80">
        <v>177</v>
      </c>
      <c r="N80">
        <v>55</v>
      </c>
      <c r="O80">
        <v>0</v>
      </c>
      <c r="P80">
        <v>0</v>
      </c>
      <c r="Q80">
        <v>0</v>
      </c>
      <c r="R80">
        <v>1770</v>
      </c>
      <c r="S80">
        <v>177</v>
      </c>
      <c r="T80">
        <v>35</v>
      </c>
      <c r="U80">
        <v>35</v>
      </c>
      <c r="V80">
        <v>121</v>
      </c>
      <c r="W80">
        <v>37</v>
      </c>
      <c r="X80">
        <f t="shared" si="6"/>
        <v>647</v>
      </c>
      <c r="Y80">
        <f t="shared" si="7"/>
        <v>2175</v>
      </c>
      <c r="Z80">
        <f t="shared" si="9"/>
        <v>1054.822999999999</v>
      </c>
      <c r="AA80">
        <f t="shared" si="10"/>
        <v>2109.5890199999985</v>
      </c>
      <c r="AB80">
        <f t="shared" si="11"/>
        <v>3164.3835300000032</v>
      </c>
      <c r="AC80">
        <f t="shared" si="8"/>
        <v>300</v>
      </c>
    </row>
    <row r="81" spans="1:29" ht="15.75" customHeight="1" x14ac:dyDescent="0.15">
      <c r="A81">
        <v>79</v>
      </c>
      <c r="B81" s="3">
        <v>45370</v>
      </c>
      <c r="C81" s="7">
        <v>2024</v>
      </c>
      <c r="D81" s="8" t="s">
        <v>116</v>
      </c>
      <c r="E81" s="7">
        <v>19</v>
      </c>
      <c r="F81">
        <v>0</v>
      </c>
      <c r="G81">
        <v>0</v>
      </c>
      <c r="H81">
        <v>0</v>
      </c>
      <c r="I81">
        <v>0</v>
      </c>
      <c r="J81">
        <v>281</v>
      </c>
      <c r="K81">
        <v>0</v>
      </c>
      <c r="L81">
        <v>0</v>
      </c>
      <c r="M81">
        <v>107</v>
      </c>
      <c r="N81">
        <v>45</v>
      </c>
      <c r="O81">
        <v>0</v>
      </c>
      <c r="P81">
        <v>0</v>
      </c>
      <c r="Q81">
        <v>0</v>
      </c>
      <c r="R81">
        <v>1040</v>
      </c>
      <c r="S81">
        <v>107</v>
      </c>
      <c r="T81">
        <v>30</v>
      </c>
      <c r="U81">
        <v>40</v>
      </c>
      <c r="V81">
        <v>106</v>
      </c>
      <c r="W81">
        <v>23</v>
      </c>
      <c r="X81">
        <f t="shared" si="6"/>
        <v>433</v>
      </c>
      <c r="Y81">
        <f t="shared" si="7"/>
        <v>1346</v>
      </c>
      <c r="Z81">
        <f t="shared" si="9"/>
        <v>1068.521999999999</v>
      </c>
      <c r="AA81">
        <f t="shared" si="10"/>
        <v>2136.9862799999987</v>
      </c>
      <c r="AB81">
        <f t="shared" si="11"/>
        <v>3205.4794200000033</v>
      </c>
      <c r="AC81">
        <f t="shared" si="8"/>
        <v>300</v>
      </c>
    </row>
    <row r="82" spans="1:29" ht="15.75" customHeight="1" x14ac:dyDescent="0.15">
      <c r="A82">
        <v>80</v>
      </c>
      <c r="B82" s="3">
        <v>45371</v>
      </c>
      <c r="C82" s="7">
        <v>2024</v>
      </c>
      <c r="D82" s="8" t="s">
        <v>116</v>
      </c>
      <c r="E82" s="7">
        <v>20</v>
      </c>
      <c r="F82">
        <v>0</v>
      </c>
      <c r="G82">
        <v>0</v>
      </c>
      <c r="H82">
        <v>0</v>
      </c>
      <c r="I82">
        <v>0</v>
      </c>
      <c r="J82">
        <v>345</v>
      </c>
      <c r="K82">
        <v>0</v>
      </c>
      <c r="L82">
        <v>0</v>
      </c>
      <c r="M82">
        <v>81</v>
      </c>
      <c r="N82">
        <v>45</v>
      </c>
      <c r="O82">
        <v>0</v>
      </c>
      <c r="P82">
        <v>0</v>
      </c>
      <c r="Q82">
        <v>0</v>
      </c>
      <c r="R82">
        <v>1180</v>
      </c>
      <c r="S82">
        <v>81</v>
      </c>
      <c r="T82">
        <v>71</v>
      </c>
      <c r="U82">
        <v>10</v>
      </c>
      <c r="V82">
        <v>168</v>
      </c>
      <c r="W82">
        <v>17</v>
      </c>
      <c r="X82">
        <f t="shared" si="6"/>
        <v>471</v>
      </c>
      <c r="Y82">
        <f t="shared" si="7"/>
        <v>1527</v>
      </c>
      <c r="Z82">
        <f t="shared" si="9"/>
        <v>1082.2209999999991</v>
      </c>
      <c r="AA82">
        <f t="shared" si="10"/>
        <v>2164.3835399999989</v>
      </c>
      <c r="AB82">
        <f t="shared" si="11"/>
        <v>3246.5753100000034</v>
      </c>
      <c r="AC82">
        <f t="shared" si="8"/>
        <v>300</v>
      </c>
    </row>
    <row r="83" spans="1:29" ht="15.75" customHeight="1" x14ac:dyDescent="0.15">
      <c r="A83">
        <v>81</v>
      </c>
      <c r="B83" s="3">
        <v>45372</v>
      </c>
      <c r="C83" s="7">
        <v>2024</v>
      </c>
      <c r="D83" s="8" t="s">
        <v>116</v>
      </c>
      <c r="E83" s="7">
        <v>21</v>
      </c>
      <c r="F83">
        <v>0</v>
      </c>
      <c r="G83">
        <v>0</v>
      </c>
      <c r="H83">
        <v>0</v>
      </c>
      <c r="I83">
        <v>0</v>
      </c>
      <c r="J83">
        <v>215</v>
      </c>
      <c r="K83">
        <v>0</v>
      </c>
      <c r="L83">
        <v>0</v>
      </c>
      <c r="M83">
        <v>161</v>
      </c>
      <c r="N83">
        <v>50</v>
      </c>
      <c r="O83">
        <v>0</v>
      </c>
      <c r="P83">
        <v>0</v>
      </c>
      <c r="Q83">
        <v>0</v>
      </c>
      <c r="R83">
        <v>1770</v>
      </c>
      <c r="S83">
        <v>161</v>
      </c>
      <c r="T83">
        <v>60</v>
      </c>
      <c r="U83">
        <v>45</v>
      </c>
      <c r="V83">
        <v>145</v>
      </c>
      <c r="W83">
        <v>17</v>
      </c>
      <c r="X83">
        <f t="shared" si="6"/>
        <v>426</v>
      </c>
      <c r="Y83">
        <f t="shared" si="7"/>
        <v>2198</v>
      </c>
      <c r="Z83">
        <f t="shared" si="9"/>
        <v>1095.9199999999992</v>
      </c>
      <c r="AA83">
        <f t="shared" si="10"/>
        <v>2191.7807999999991</v>
      </c>
      <c r="AB83">
        <f t="shared" si="11"/>
        <v>3287.6712000000034</v>
      </c>
      <c r="AC83">
        <f t="shared" si="8"/>
        <v>300</v>
      </c>
    </row>
    <row r="84" spans="1:29" ht="15.75" customHeight="1" x14ac:dyDescent="0.15">
      <c r="A84">
        <v>82</v>
      </c>
      <c r="B84" s="3">
        <v>45373</v>
      </c>
      <c r="C84" s="7">
        <v>2024</v>
      </c>
      <c r="D84" s="8" t="s">
        <v>116</v>
      </c>
      <c r="E84" s="7">
        <v>22</v>
      </c>
      <c r="F84">
        <v>0</v>
      </c>
      <c r="G84">
        <v>0</v>
      </c>
      <c r="H84">
        <v>0</v>
      </c>
      <c r="I84">
        <v>0</v>
      </c>
      <c r="J84">
        <v>264</v>
      </c>
      <c r="K84">
        <v>0</v>
      </c>
      <c r="L84">
        <v>0</v>
      </c>
      <c r="M84">
        <v>167</v>
      </c>
      <c r="N84">
        <v>39</v>
      </c>
      <c r="O84">
        <v>0</v>
      </c>
      <c r="P84">
        <v>0</v>
      </c>
      <c r="Q84">
        <v>0</v>
      </c>
      <c r="R84">
        <v>1040</v>
      </c>
      <c r="S84">
        <v>167</v>
      </c>
      <c r="T84">
        <v>59</v>
      </c>
      <c r="U84">
        <v>39</v>
      </c>
      <c r="V84">
        <v>159</v>
      </c>
      <c r="W84">
        <v>29</v>
      </c>
      <c r="X84">
        <f t="shared" si="6"/>
        <v>470</v>
      </c>
      <c r="Y84">
        <f t="shared" si="7"/>
        <v>1493</v>
      </c>
      <c r="Z84">
        <f t="shared" si="9"/>
        <v>1109.6189999999992</v>
      </c>
      <c r="AA84">
        <f t="shared" si="10"/>
        <v>2219.1780599999993</v>
      </c>
      <c r="AB84">
        <f t="shared" si="11"/>
        <v>3328.7670900000035</v>
      </c>
      <c r="AC84">
        <f t="shared" si="8"/>
        <v>300</v>
      </c>
    </row>
    <row r="85" spans="1:29" ht="15.75" customHeight="1" x14ac:dyDescent="0.15">
      <c r="A85">
        <v>83</v>
      </c>
      <c r="B85" s="3">
        <v>45374</v>
      </c>
      <c r="C85" s="7">
        <v>2024</v>
      </c>
      <c r="D85" s="8" t="s">
        <v>116</v>
      </c>
      <c r="E85" s="7">
        <v>23</v>
      </c>
      <c r="F85">
        <v>0</v>
      </c>
      <c r="G85">
        <v>0</v>
      </c>
      <c r="H85">
        <v>0</v>
      </c>
      <c r="I85">
        <v>0</v>
      </c>
      <c r="J85">
        <v>262</v>
      </c>
      <c r="K85">
        <v>0</v>
      </c>
      <c r="L85">
        <v>0</v>
      </c>
      <c r="M85">
        <v>80</v>
      </c>
      <c r="N85">
        <v>52</v>
      </c>
      <c r="O85">
        <v>0</v>
      </c>
      <c r="P85">
        <v>0</v>
      </c>
      <c r="Q85">
        <v>0</v>
      </c>
      <c r="R85">
        <v>1180</v>
      </c>
      <c r="S85">
        <v>80</v>
      </c>
      <c r="T85">
        <v>57</v>
      </c>
      <c r="U85">
        <v>33</v>
      </c>
      <c r="V85">
        <v>116</v>
      </c>
      <c r="W85">
        <v>35</v>
      </c>
      <c r="X85">
        <f t="shared" si="6"/>
        <v>394</v>
      </c>
      <c r="Y85">
        <f t="shared" si="7"/>
        <v>1501</v>
      </c>
      <c r="Z85">
        <f t="shared" si="9"/>
        <v>1123.3179999999993</v>
      </c>
      <c r="AA85">
        <f t="shared" si="10"/>
        <v>2246.5753199999995</v>
      </c>
      <c r="AB85">
        <f t="shared" si="11"/>
        <v>3369.8629800000035</v>
      </c>
      <c r="AC85">
        <f t="shared" si="8"/>
        <v>300</v>
      </c>
    </row>
    <row r="86" spans="1:29" ht="15.75" customHeight="1" x14ac:dyDescent="0.15">
      <c r="A86">
        <v>84</v>
      </c>
      <c r="B86" s="3">
        <v>45375</v>
      </c>
      <c r="C86" s="7">
        <v>2024</v>
      </c>
      <c r="D86" s="8" t="s">
        <v>116</v>
      </c>
      <c r="E86" s="7">
        <v>24</v>
      </c>
      <c r="F86">
        <v>0</v>
      </c>
      <c r="G86">
        <v>0</v>
      </c>
      <c r="H86">
        <v>0</v>
      </c>
      <c r="I86">
        <v>0</v>
      </c>
      <c r="J86">
        <v>385</v>
      </c>
      <c r="K86">
        <v>0</v>
      </c>
      <c r="L86">
        <v>0</v>
      </c>
      <c r="M86">
        <v>101</v>
      </c>
      <c r="N86">
        <v>55</v>
      </c>
      <c r="O86">
        <v>0</v>
      </c>
      <c r="P86">
        <v>0</v>
      </c>
      <c r="Q86">
        <v>0</v>
      </c>
      <c r="R86">
        <v>1770</v>
      </c>
      <c r="S86">
        <v>101</v>
      </c>
      <c r="T86">
        <v>64</v>
      </c>
      <c r="U86">
        <v>23</v>
      </c>
      <c r="V86">
        <v>105</v>
      </c>
      <c r="W86">
        <v>43</v>
      </c>
      <c r="X86">
        <f t="shared" si="6"/>
        <v>541</v>
      </c>
      <c r="Y86">
        <f t="shared" si="7"/>
        <v>2106</v>
      </c>
      <c r="Z86">
        <f t="shared" si="9"/>
        <v>1137.0169999999994</v>
      </c>
      <c r="AA86">
        <f t="shared" si="10"/>
        <v>2273.9725799999997</v>
      </c>
      <c r="AB86">
        <f t="shared" si="11"/>
        <v>3410.9588700000036</v>
      </c>
      <c r="AC86">
        <f t="shared" si="8"/>
        <v>300</v>
      </c>
    </row>
    <row r="87" spans="1:29" ht="15.75" customHeight="1" x14ac:dyDescent="0.15">
      <c r="A87">
        <v>85</v>
      </c>
      <c r="B87" s="3">
        <v>45376</v>
      </c>
      <c r="C87" s="7">
        <v>2024</v>
      </c>
      <c r="D87" s="8" t="s">
        <v>116</v>
      </c>
      <c r="E87" s="7">
        <v>25</v>
      </c>
      <c r="F87">
        <v>0</v>
      </c>
      <c r="G87">
        <v>0</v>
      </c>
      <c r="H87">
        <v>0</v>
      </c>
      <c r="I87">
        <v>0</v>
      </c>
      <c r="J87">
        <v>173</v>
      </c>
      <c r="K87">
        <v>0</v>
      </c>
      <c r="L87">
        <v>0</v>
      </c>
      <c r="M87">
        <v>98</v>
      </c>
      <c r="N87">
        <v>44</v>
      </c>
      <c r="O87">
        <v>0</v>
      </c>
      <c r="P87">
        <v>0</v>
      </c>
      <c r="Q87">
        <v>0</v>
      </c>
      <c r="R87">
        <v>1040</v>
      </c>
      <c r="S87">
        <v>98</v>
      </c>
      <c r="T87">
        <v>49</v>
      </c>
      <c r="U87">
        <v>35</v>
      </c>
      <c r="V87">
        <v>123</v>
      </c>
      <c r="W87">
        <v>32</v>
      </c>
      <c r="X87">
        <f t="shared" si="6"/>
        <v>315</v>
      </c>
      <c r="Y87">
        <f t="shared" si="7"/>
        <v>1377</v>
      </c>
      <c r="Z87">
        <f t="shared" si="9"/>
        <v>1150.7159999999994</v>
      </c>
      <c r="AA87">
        <f t="shared" si="10"/>
        <v>2301.3698399999998</v>
      </c>
      <c r="AB87">
        <f t="shared" si="11"/>
        <v>3452.0547600000036</v>
      </c>
      <c r="AC87">
        <f t="shared" si="8"/>
        <v>300</v>
      </c>
    </row>
    <row r="88" spans="1:29" ht="15.75" customHeight="1" x14ac:dyDescent="0.15">
      <c r="A88">
        <v>86</v>
      </c>
      <c r="B88" s="3">
        <v>45377</v>
      </c>
      <c r="C88" s="7">
        <v>2024</v>
      </c>
      <c r="D88" s="8" t="s">
        <v>116</v>
      </c>
      <c r="E88" s="7">
        <v>26</v>
      </c>
      <c r="F88">
        <v>0</v>
      </c>
      <c r="G88">
        <v>0</v>
      </c>
      <c r="H88">
        <v>0</v>
      </c>
      <c r="I88">
        <v>0</v>
      </c>
      <c r="J88">
        <v>358</v>
      </c>
      <c r="K88">
        <v>0</v>
      </c>
      <c r="L88">
        <v>0</v>
      </c>
      <c r="M88">
        <v>110</v>
      </c>
      <c r="N88">
        <v>53</v>
      </c>
      <c r="O88">
        <v>0</v>
      </c>
      <c r="P88">
        <v>0</v>
      </c>
      <c r="Q88">
        <v>0</v>
      </c>
      <c r="R88">
        <v>1180</v>
      </c>
      <c r="S88">
        <v>110</v>
      </c>
      <c r="T88">
        <v>66</v>
      </c>
      <c r="U88">
        <v>22</v>
      </c>
      <c r="V88">
        <v>113</v>
      </c>
      <c r="W88">
        <v>35</v>
      </c>
      <c r="X88">
        <f t="shared" si="6"/>
        <v>521</v>
      </c>
      <c r="Y88">
        <f t="shared" si="7"/>
        <v>1526</v>
      </c>
      <c r="Z88">
        <f t="shared" si="9"/>
        <v>1164.4149999999995</v>
      </c>
      <c r="AA88">
        <f t="shared" si="10"/>
        <v>2328.7671</v>
      </c>
      <c r="AB88">
        <f t="shared" si="11"/>
        <v>3493.1506500000037</v>
      </c>
      <c r="AC88">
        <f t="shared" si="8"/>
        <v>300</v>
      </c>
    </row>
    <row r="89" spans="1:29" ht="15.75" customHeight="1" x14ac:dyDescent="0.15">
      <c r="A89">
        <v>87</v>
      </c>
      <c r="B89" s="3">
        <v>45378</v>
      </c>
      <c r="C89" s="7">
        <v>2024</v>
      </c>
      <c r="D89" s="8" t="s">
        <v>116</v>
      </c>
      <c r="E89" s="7">
        <v>27</v>
      </c>
      <c r="F89">
        <v>0</v>
      </c>
      <c r="G89">
        <v>0</v>
      </c>
      <c r="H89">
        <v>0</v>
      </c>
      <c r="I89">
        <v>0</v>
      </c>
      <c r="J89">
        <v>494</v>
      </c>
      <c r="K89">
        <v>0</v>
      </c>
      <c r="L89">
        <v>0</v>
      </c>
      <c r="M89">
        <v>132</v>
      </c>
      <c r="N89">
        <v>39</v>
      </c>
      <c r="O89">
        <v>0</v>
      </c>
      <c r="P89">
        <v>0</v>
      </c>
      <c r="Q89">
        <v>0</v>
      </c>
      <c r="R89">
        <v>1770</v>
      </c>
      <c r="S89">
        <v>132</v>
      </c>
      <c r="T89">
        <v>48</v>
      </c>
      <c r="U89">
        <v>8</v>
      </c>
      <c r="V89">
        <v>102</v>
      </c>
      <c r="W89">
        <v>53</v>
      </c>
      <c r="X89">
        <f t="shared" si="6"/>
        <v>665</v>
      </c>
      <c r="Y89">
        <f t="shared" si="7"/>
        <v>2113</v>
      </c>
      <c r="Z89">
        <f t="shared" si="9"/>
        <v>1178.1139999999996</v>
      </c>
      <c r="AA89">
        <f t="shared" si="10"/>
        <v>2356.1643600000002</v>
      </c>
      <c r="AB89">
        <f t="shared" si="11"/>
        <v>3534.2465400000037</v>
      </c>
      <c r="AC89">
        <f t="shared" si="8"/>
        <v>300</v>
      </c>
    </row>
    <row r="90" spans="1:29" ht="15.75" customHeight="1" x14ac:dyDescent="0.15">
      <c r="A90">
        <v>88</v>
      </c>
      <c r="B90" s="3">
        <v>45379</v>
      </c>
      <c r="C90" s="7">
        <v>2024</v>
      </c>
      <c r="D90" s="8" t="s">
        <v>116</v>
      </c>
      <c r="E90" s="7">
        <v>28</v>
      </c>
      <c r="F90">
        <v>0</v>
      </c>
      <c r="G90">
        <v>0</v>
      </c>
      <c r="H90">
        <v>0</v>
      </c>
      <c r="I90">
        <v>0</v>
      </c>
      <c r="J90">
        <v>387</v>
      </c>
      <c r="K90">
        <v>0</v>
      </c>
      <c r="L90">
        <v>0</v>
      </c>
      <c r="M90">
        <v>92</v>
      </c>
      <c r="N90">
        <v>44</v>
      </c>
      <c r="O90">
        <v>0</v>
      </c>
      <c r="P90">
        <v>0</v>
      </c>
      <c r="Q90">
        <v>0</v>
      </c>
      <c r="R90">
        <v>1040</v>
      </c>
      <c r="S90">
        <v>92</v>
      </c>
      <c r="T90">
        <v>35</v>
      </c>
      <c r="U90">
        <v>13</v>
      </c>
      <c r="V90">
        <v>140</v>
      </c>
      <c r="W90">
        <v>55</v>
      </c>
      <c r="X90">
        <f t="shared" si="6"/>
        <v>523</v>
      </c>
      <c r="Y90">
        <f t="shared" si="7"/>
        <v>1375</v>
      </c>
      <c r="Z90">
        <f t="shared" si="9"/>
        <v>1191.8129999999996</v>
      </c>
      <c r="AA90">
        <f t="shared" si="10"/>
        <v>2383.5616200000004</v>
      </c>
      <c r="AB90">
        <f t="shared" si="11"/>
        <v>3575.3424300000038</v>
      </c>
      <c r="AC90">
        <f t="shared" si="8"/>
        <v>300</v>
      </c>
    </row>
    <row r="91" spans="1:29" ht="15.75" customHeight="1" x14ac:dyDescent="0.15">
      <c r="A91">
        <v>89</v>
      </c>
      <c r="B91" s="3">
        <v>45380</v>
      </c>
      <c r="C91" s="7">
        <v>2024</v>
      </c>
      <c r="D91" s="8" t="s">
        <v>116</v>
      </c>
      <c r="E91" s="7">
        <v>29</v>
      </c>
      <c r="F91">
        <v>0</v>
      </c>
      <c r="G91">
        <v>0</v>
      </c>
      <c r="H91">
        <v>0</v>
      </c>
      <c r="I91">
        <v>0</v>
      </c>
      <c r="J91">
        <v>487</v>
      </c>
      <c r="K91">
        <v>0</v>
      </c>
      <c r="L91">
        <v>0</v>
      </c>
      <c r="M91">
        <v>62</v>
      </c>
      <c r="N91">
        <v>57</v>
      </c>
      <c r="O91">
        <v>0</v>
      </c>
      <c r="P91">
        <v>0</v>
      </c>
      <c r="Q91">
        <v>0</v>
      </c>
      <c r="R91">
        <v>1180</v>
      </c>
      <c r="S91">
        <v>62</v>
      </c>
      <c r="T91">
        <v>31</v>
      </c>
      <c r="U91">
        <v>26</v>
      </c>
      <c r="V91">
        <v>125</v>
      </c>
      <c r="W91">
        <v>48</v>
      </c>
      <c r="X91">
        <f t="shared" si="6"/>
        <v>606</v>
      </c>
      <c r="Y91">
        <f t="shared" si="7"/>
        <v>1472</v>
      </c>
      <c r="Z91">
        <f t="shared" si="9"/>
        <v>1205.5119999999997</v>
      </c>
      <c r="AA91">
        <f t="shared" si="10"/>
        <v>2410.9588800000006</v>
      </c>
      <c r="AB91">
        <f t="shared" si="11"/>
        <v>3616.4383200000038</v>
      </c>
      <c r="AC91">
        <f t="shared" si="8"/>
        <v>300</v>
      </c>
    </row>
    <row r="92" spans="1:29" ht="15.75" customHeight="1" x14ac:dyDescent="0.15">
      <c r="A92">
        <v>90</v>
      </c>
      <c r="B92" s="3">
        <v>45381</v>
      </c>
      <c r="C92" s="7">
        <v>2024</v>
      </c>
      <c r="D92" s="8" t="s">
        <v>116</v>
      </c>
      <c r="E92" s="7">
        <v>30</v>
      </c>
      <c r="F92">
        <v>0</v>
      </c>
      <c r="G92">
        <v>0</v>
      </c>
      <c r="H92">
        <v>0</v>
      </c>
      <c r="I92">
        <v>0</v>
      </c>
      <c r="J92">
        <v>278</v>
      </c>
      <c r="K92">
        <v>0</v>
      </c>
      <c r="L92">
        <v>0</v>
      </c>
      <c r="M92">
        <v>103</v>
      </c>
      <c r="N92">
        <v>40</v>
      </c>
      <c r="O92">
        <v>0</v>
      </c>
      <c r="P92">
        <v>0</v>
      </c>
      <c r="Q92">
        <v>0</v>
      </c>
      <c r="R92">
        <v>1770</v>
      </c>
      <c r="S92">
        <v>103</v>
      </c>
      <c r="T92">
        <v>49</v>
      </c>
      <c r="U92">
        <v>45</v>
      </c>
      <c r="V92">
        <v>121</v>
      </c>
      <c r="W92">
        <v>24</v>
      </c>
      <c r="X92">
        <f t="shared" si="6"/>
        <v>421</v>
      </c>
      <c r="Y92">
        <f t="shared" si="7"/>
        <v>2112</v>
      </c>
      <c r="Z92">
        <f t="shared" si="9"/>
        <v>1219.2109999999998</v>
      </c>
      <c r="AA92">
        <f t="shared" si="10"/>
        <v>2438.3561400000008</v>
      </c>
      <c r="AB92">
        <f t="shared" si="11"/>
        <v>3657.5342100000039</v>
      </c>
      <c r="AC92">
        <f t="shared" si="8"/>
        <v>300</v>
      </c>
    </row>
    <row r="93" spans="1:29" ht="15.75" customHeight="1" x14ac:dyDescent="0.15">
      <c r="A93">
        <v>91</v>
      </c>
      <c r="B93" s="3">
        <v>45382</v>
      </c>
      <c r="C93" s="7">
        <v>2024</v>
      </c>
      <c r="D93" s="8" t="s">
        <v>116</v>
      </c>
      <c r="E93" s="7">
        <v>31</v>
      </c>
      <c r="F93">
        <v>0</v>
      </c>
      <c r="G93">
        <v>0</v>
      </c>
      <c r="H93">
        <v>0</v>
      </c>
      <c r="I93">
        <v>0</v>
      </c>
      <c r="J93">
        <v>271</v>
      </c>
      <c r="K93">
        <v>0</v>
      </c>
      <c r="L93">
        <v>0</v>
      </c>
      <c r="M93">
        <v>50</v>
      </c>
      <c r="N93">
        <v>50</v>
      </c>
      <c r="O93">
        <v>0</v>
      </c>
      <c r="P93">
        <v>0</v>
      </c>
      <c r="Q93">
        <v>0</v>
      </c>
      <c r="R93">
        <v>1040</v>
      </c>
      <c r="S93">
        <v>50</v>
      </c>
      <c r="T93">
        <v>59</v>
      </c>
      <c r="U93">
        <v>32</v>
      </c>
      <c r="V93">
        <v>115</v>
      </c>
      <c r="W93">
        <v>40</v>
      </c>
      <c r="X93">
        <f t="shared" si="6"/>
        <v>371</v>
      </c>
      <c r="Y93">
        <f t="shared" si="7"/>
        <v>1336</v>
      </c>
      <c r="Z93">
        <f t="shared" si="9"/>
        <v>1232.9099999999999</v>
      </c>
      <c r="AA93">
        <f t="shared" si="10"/>
        <v>2465.753400000001</v>
      </c>
      <c r="AB93">
        <f t="shared" si="11"/>
        <v>3698.6301000000039</v>
      </c>
      <c r="AC93">
        <f t="shared" si="8"/>
        <v>300</v>
      </c>
    </row>
    <row r="94" spans="1:29" ht="15.75" customHeight="1" x14ac:dyDescent="0.15">
      <c r="A94">
        <v>92</v>
      </c>
      <c r="B94" s="3">
        <v>45383</v>
      </c>
      <c r="C94" s="7">
        <v>2024</v>
      </c>
      <c r="D94" s="8" t="s">
        <v>117</v>
      </c>
      <c r="E94" s="7">
        <v>1</v>
      </c>
      <c r="F94">
        <v>0</v>
      </c>
      <c r="G94">
        <v>0</v>
      </c>
      <c r="H94">
        <v>0</v>
      </c>
      <c r="I94">
        <v>0</v>
      </c>
      <c r="J94">
        <v>358</v>
      </c>
      <c r="K94">
        <v>0</v>
      </c>
      <c r="L94">
        <v>0</v>
      </c>
      <c r="M94">
        <v>165</v>
      </c>
      <c r="N94">
        <v>56</v>
      </c>
      <c r="O94">
        <v>0</v>
      </c>
      <c r="P94">
        <v>0</v>
      </c>
      <c r="Q94">
        <v>0</v>
      </c>
      <c r="R94">
        <v>1180</v>
      </c>
      <c r="S94">
        <v>165</v>
      </c>
      <c r="T94">
        <v>33</v>
      </c>
      <c r="U94">
        <v>14</v>
      </c>
      <c r="V94">
        <v>121</v>
      </c>
      <c r="W94">
        <v>21</v>
      </c>
      <c r="X94">
        <f t="shared" si="6"/>
        <v>579</v>
      </c>
      <c r="Y94">
        <f t="shared" si="7"/>
        <v>1534</v>
      </c>
      <c r="Z94">
        <f t="shared" si="9"/>
        <v>1246.6089999999999</v>
      </c>
      <c r="AA94">
        <f t="shared" si="10"/>
        <v>2493.1506600000012</v>
      </c>
      <c r="AB94">
        <f t="shared" si="11"/>
        <v>3739.725990000004</v>
      </c>
      <c r="AC94">
        <f t="shared" si="8"/>
        <v>300</v>
      </c>
    </row>
    <row r="95" spans="1:29" ht="15.75" customHeight="1" x14ac:dyDescent="0.15">
      <c r="A95">
        <v>93</v>
      </c>
      <c r="B95" s="3">
        <v>45384</v>
      </c>
      <c r="C95" s="7">
        <v>2024</v>
      </c>
      <c r="D95" s="8" t="s">
        <v>117</v>
      </c>
      <c r="E95" s="7">
        <v>2</v>
      </c>
      <c r="F95">
        <v>0</v>
      </c>
      <c r="G95">
        <v>0</v>
      </c>
      <c r="H95">
        <v>0</v>
      </c>
      <c r="I95">
        <v>0</v>
      </c>
      <c r="J95">
        <v>389</v>
      </c>
      <c r="K95">
        <v>0</v>
      </c>
      <c r="L95">
        <v>0</v>
      </c>
      <c r="M95">
        <v>166</v>
      </c>
      <c r="N95">
        <v>44</v>
      </c>
      <c r="O95">
        <v>0</v>
      </c>
      <c r="P95">
        <v>0</v>
      </c>
      <c r="Q95">
        <v>0</v>
      </c>
      <c r="R95">
        <v>1770</v>
      </c>
      <c r="S95">
        <v>166</v>
      </c>
      <c r="T95">
        <v>34</v>
      </c>
      <c r="U95">
        <v>48</v>
      </c>
      <c r="V95">
        <v>117</v>
      </c>
      <c r="W95">
        <v>35</v>
      </c>
      <c r="X95">
        <f t="shared" si="6"/>
        <v>599</v>
      </c>
      <c r="Y95">
        <f t="shared" si="7"/>
        <v>2170</v>
      </c>
      <c r="Z95">
        <f t="shared" si="9"/>
        <v>1260.308</v>
      </c>
      <c r="AA95">
        <f t="shared" si="10"/>
        <v>2520.5479200000013</v>
      </c>
      <c r="AB95">
        <f t="shared" si="11"/>
        <v>3780.8218800000041</v>
      </c>
      <c r="AC95">
        <f t="shared" si="8"/>
        <v>300</v>
      </c>
    </row>
    <row r="96" spans="1:29" ht="15.75" customHeight="1" x14ac:dyDescent="0.15">
      <c r="A96">
        <v>94</v>
      </c>
      <c r="B96" s="3">
        <v>45385</v>
      </c>
      <c r="C96" s="7">
        <v>2024</v>
      </c>
      <c r="D96" s="8" t="s">
        <v>117</v>
      </c>
      <c r="E96" s="7">
        <v>3</v>
      </c>
      <c r="F96">
        <v>0</v>
      </c>
      <c r="G96">
        <v>0</v>
      </c>
      <c r="H96">
        <v>0</v>
      </c>
      <c r="I96">
        <v>0</v>
      </c>
      <c r="J96">
        <v>312</v>
      </c>
      <c r="K96">
        <v>0</v>
      </c>
      <c r="L96">
        <v>0</v>
      </c>
      <c r="M96">
        <v>160</v>
      </c>
      <c r="N96">
        <v>65</v>
      </c>
      <c r="O96">
        <v>0</v>
      </c>
      <c r="P96">
        <v>0</v>
      </c>
      <c r="Q96">
        <v>0</v>
      </c>
      <c r="R96">
        <v>1040</v>
      </c>
      <c r="S96">
        <v>160</v>
      </c>
      <c r="T96">
        <v>50</v>
      </c>
      <c r="U96">
        <v>45</v>
      </c>
      <c r="V96">
        <v>107</v>
      </c>
      <c r="W96">
        <v>27</v>
      </c>
      <c r="X96">
        <f t="shared" si="6"/>
        <v>537</v>
      </c>
      <c r="Y96">
        <f t="shared" si="7"/>
        <v>1429</v>
      </c>
      <c r="Z96">
        <f t="shared" si="9"/>
        <v>1274.0070000000001</v>
      </c>
      <c r="AA96">
        <f t="shared" si="10"/>
        <v>2547.9451800000015</v>
      </c>
      <c r="AB96">
        <f t="shared" si="11"/>
        <v>3821.9177700000041</v>
      </c>
      <c r="AC96">
        <f t="shared" si="8"/>
        <v>300</v>
      </c>
    </row>
    <row r="97" spans="1:29" ht="15.75" customHeight="1" x14ac:dyDescent="0.15">
      <c r="A97">
        <v>95</v>
      </c>
      <c r="B97" s="3">
        <v>45386</v>
      </c>
      <c r="C97" s="7">
        <v>2024</v>
      </c>
      <c r="D97" s="8" t="s">
        <v>117</v>
      </c>
      <c r="E97" s="7">
        <v>4</v>
      </c>
      <c r="F97">
        <v>0</v>
      </c>
      <c r="G97">
        <v>0</v>
      </c>
      <c r="H97">
        <v>0</v>
      </c>
      <c r="I97">
        <v>0</v>
      </c>
      <c r="J97">
        <v>268</v>
      </c>
      <c r="K97">
        <v>0</v>
      </c>
      <c r="L97">
        <v>0</v>
      </c>
      <c r="M97">
        <v>73</v>
      </c>
      <c r="N97">
        <v>73</v>
      </c>
      <c r="O97">
        <v>0</v>
      </c>
      <c r="P97">
        <v>0</v>
      </c>
      <c r="Q97">
        <v>0</v>
      </c>
      <c r="R97">
        <v>1180</v>
      </c>
      <c r="S97">
        <v>73</v>
      </c>
      <c r="T97">
        <v>31</v>
      </c>
      <c r="U97">
        <v>20</v>
      </c>
      <c r="V97">
        <v>143</v>
      </c>
      <c r="W97">
        <v>33</v>
      </c>
      <c r="X97">
        <f t="shared" si="6"/>
        <v>414</v>
      </c>
      <c r="Y97">
        <f t="shared" si="7"/>
        <v>1480</v>
      </c>
      <c r="Z97">
        <f t="shared" si="9"/>
        <v>1287.7060000000001</v>
      </c>
      <c r="AA97">
        <f t="shared" si="10"/>
        <v>2575.3424400000017</v>
      </c>
      <c r="AB97">
        <f t="shared" si="11"/>
        <v>3863.0136600000042</v>
      </c>
      <c r="AC97">
        <f t="shared" si="8"/>
        <v>300</v>
      </c>
    </row>
    <row r="98" spans="1:29" ht="15.75" customHeight="1" x14ac:dyDescent="0.15">
      <c r="A98">
        <v>96</v>
      </c>
      <c r="B98" s="3">
        <v>45387</v>
      </c>
      <c r="C98" s="7">
        <v>2024</v>
      </c>
      <c r="D98" s="8" t="s">
        <v>117</v>
      </c>
      <c r="E98" s="7">
        <v>5</v>
      </c>
      <c r="F98">
        <v>0</v>
      </c>
      <c r="G98">
        <v>0</v>
      </c>
      <c r="H98">
        <v>0</v>
      </c>
      <c r="I98">
        <v>0</v>
      </c>
      <c r="J98">
        <v>251</v>
      </c>
      <c r="K98">
        <v>0</v>
      </c>
      <c r="L98">
        <v>0</v>
      </c>
      <c r="M98">
        <v>165</v>
      </c>
      <c r="N98">
        <v>42</v>
      </c>
      <c r="O98">
        <v>0</v>
      </c>
      <c r="P98">
        <v>0</v>
      </c>
      <c r="Q98">
        <v>0</v>
      </c>
      <c r="R98">
        <v>1770</v>
      </c>
      <c r="S98">
        <v>165</v>
      </c>
      <c r="T98">
        <v>80</v>
      </c>
      <c r="U98">
        <v>37</v>
      </c>
      <c r="V98">
        <v>154</v>
      </c>
      <c r="W98">
        <v>44</v>
      </c>
      <c r="X98">
        <f t="shared" si="6"/>
        <v>458</v>
      </c>
      <c r="Y98">
        <f t="shared" si="7"/>
        <v>2250</v>
      </c>
      <c r="Z98">
        <f t="shared" si="9"/>
        <v>1301.4050000000002</v>
      </c>
      <c r="AA98">
        <f t="shared" si="10"/>
        <v>2602.7397000000019</v>
      </c>
      <c r="AB98">
        <f t="shared" si="11"/>
        <v>3904.1095500000042</v>
      </c>
      <c r="AC98">
        <f t="shared" si="8"/>
        <v>300</v>
      </c>
    </row>
    <row r="99" spans="1:29" ht="15.75" customHeight="1" x14ac:dyDescent="0.15">
      <c r="A99">
        <v>97</v>
      </c>
      <c r="B99" s="3">
        <v>45388</v>
      </c>
      <c r="C99" s="7">
        <v>2024</v>
      </c>
      <c r="D99" s="8" t="s">
        <v>117</v>
      </c>
      <c r="E99" s="7">
        <v>6</v>
      </c>
      <c r="F99">
        <v>0</v>
      </c>
      <c r="G99">
        <v>0</v>
      </c>
      <c r="H99">
        <v>0</v>
      </c>
      <c r="I99">
        <v>0</v>
      </c>
      <c r="J99">
        <v>342</v>
      </c>
      <c r="K99">
        <v>0</v>
      </c>
      <c r="L99">
        <v>0</v>
      </c>
      <c r="M99">
        <v>136</v>
      </c>
      <c r="N99">
        <v>59</v>
      </c>
      <c r="O99">
        <v>0</v>
      </c>
      <c r="P99">
        <v>0</v>
      </c>
      <c r="Q99">
        <v>0</v>
      </c>
      <c r="R99">
        <v>1040</v>
      </c>
      <c r="S99">
        <v>136</v>
      </c>
      <c r="T99">
        <v>27</v>
      </c>
      <c r="U99">
        <v>43</v>
      </c>
      <c r="V99">
        <v>160</v>
      </c>
      <c r="W99">
        <v>42</v>
      </c>
      <c r="X99">
        <f t="shared" si="6"/>
        <v>537</v>
      </c>
      <c r="Y99">
        <f t="shared" si="7"/>
        <v>1448</v>
      </c>
      <c r="Z99">
        <f t="shared" si="9"/>
        <v>1315.1040000000003</v>
      </c>
      <c r="AA99">
        <f t="shared" si="10"/>
        <v>2630.1369600000021</v>
      </c>
      <c r="AB99">
        <f t="shared" si="11"/>
        <v>3945.2054400000043</v>
      </c>
      <c r="AC99">
        <f t="shared" si="8"/>
        <v>300</v>
      </c>
    </row>
    <row r="100" spans="1:29" ht="15.75" customHeight="1" x14ac:dyDescent="0.15">
      <c r="A100">
        <v>98</v>
      </c>
      <c r="B100" s="3">
        <v>45389</v>
      </c>
      <c r="C100" s="7">
        <v>2024</v>
      </c>
      <c r="D100" s="8" t="s">
        <v>117</v>
      </c>
      <c r="E100" s="7">
        <v>7</v>
      </c>
      <c r="F100">
        <v>0</v>
      </c>
      <c r="G100">
        <v>0</v>
      </c>
      <c r="H100">
        <v>0</v>
      </c>
      <c r="I100">
        <v>0</v>
      </c>
      <c r="J100">
        <v>412</v>
      </c>
      <c r="K100">
        <v>0</v>
      </c>
      <c r="L100">
        <v>0</v>
      </c>
      <c r="M100">
        <v>120</v>
      </c>
      <c r="N100">
        <v>54</v>
      </c>
      <c r="O100">
        <v>0</v>
      </c>
      <c r="P100">
        <v>0</v>
      </c>
      <c r="Q100">
        <v>0</v>
      </c>
      <c r="R100">
        <v>1180</v>
      </c>
      <c r="S100">
        <v>120</v>
      </c>
      <c r="T100">
        <v>32</v>
      </c>
      <c r="U100">
        <v>16</v>
      </c>
      <c r="V100">
        <v>138</v>
      </c>
      <c r="W100">
        <v>28</v>
      </c>
      <c r="X100">
        <f t="shared" si="6"/>
        <v>586</v>
      </c>
      <c r="Y100">
        <f t="shared" si="7"/>
        <v>1514</v>
      </c>
      <c r="Z100">
        <f t="shared" si="9"/>
        <v>1328.8030000000003</v>
      </c>
      <c r="AA100">
        <f t="shared" si="10"/>
        <v>2657.5342200000023</v>
      </c>
      <c r="AB100">
        <f t="shared" si="11"/>
        <v>3986.3013300000043</v>
      </c>
      <c r="AC100">
        <f t="shared" si="8"/>
        <v>300</v>
      </c>
    </row>
    <row r="101" spans="1:29" ht="15.75" customHeight="1" x14ac:dyDescent="0.15">
      <c r="A101">
        <v>99</v>
      </c>
      <c r="B101" s="3">
        <v>45390</v>
      </c>
      <c r="C101" s="7">
        <v>2024</v>
      </c>
      <c r="D101" s="8" t="s">
        <v>117</v>
      </c>
      <c r="E101" s="7">
        <v>8</v>
      </c>
      <c r="F101">
        <v>0</v>
      </c>
      <c r="G101">
        <v>0</v>
      </c>
      <c r="H101">
        <v>0</v>
      </c>
      <c r="I101">
        <v>0</v>
      </c>
      <c r="J101">
        <v>324</v>
      </c>
      <c r="K101">
        <v>0</v>
      </c>
      <c r="L101">
        <v>0</v>
      </c>
      <c r="M101">
        <v>176</v>
      </c>
      <c r="N101">
        <v>55</v>
      </c>
      <c r="O101">
        <v>0</v>
      </c>
      <c r="P101">
        <v>0</v>
      </c>
      <c r="Q101">
        <v>0</v>
      </c>
      <c r="R101">
        <v>1770</v>
      </c>
      <c r="S101">
        <v>176</v>
      </c>
      <c r="T101">
        <v>55</v>
      </c>
      <c r="U101">
        <v>38</v>
      </c>
      <c r="V101">
        <v>166</v>
      </c>
      <c r="W101">
        <v>38</v>
      </c>
      <c r="X101">
        <f t="shared" si="6"/>
        <v>555</v>
      </c>
      <c r="Y101">
        <f t="shared" si="7"/>
        <v>2243</v>
      </c>
      <c r="Z101">
        <f t="shared" si="9"/>
        <v>1342.5020000000004</v>
      </c>
      <c r="AA101">
        <f t="shared" si="10"/>
        <v>2684.9314800000025</v>
      </c>
      <c r="AB101">
        <f t="shared" si="11"/>
        <v>4027.3972200000044</v>
      </c>
      <c r="AC101">
        <f t="shared" si="8"/>
        <v>300</v>
      </c>
    </row>
    <row r="102" spans="1:29" ht="15.75" customHeight="1" x14ac:dyDescent="0.15">
      <c r="A102">
        <v>100</v>
      </c>
      <c r="B102" s="3">
        <v>45391</v>
      </c>
      <c r="C102" s="7">
        <v>2024</v>
      </c>
      <c r="D102" s="8" t="s">
        <v>117</v>
      </c>
      <c r="E102" s="7">
        <v>9</v>
      </c>
      <c r="F102">
        <v>0</v>
      </c>
      <c r="G102">
        <v>0</v>
      </c>
      <c r="H102">
        <v>0</v>
      </c>
      <c r="I102">
        <v>0</v>
      </c>
      <c r="J102">
        <v>268</v>
      </c>
      <c r="K102">
        <v>0</v>
      </c>
      <c r="L102">
        <v>0</v>
      </c>
      <c r="M102">
        <v>77</v>
      </c>
      <c r="N102">
        <v>71</v>
      </c>
      <c r="O102">
        <v>0</v>
      </c>
      <c r="P102">
        <v>0</v>
      </c>
      <c r="Q102">
        <v>0</v>
      </c>
      <c r="R102">
        <v>1040</v>
      </c>
      <c r="S102">
        <v>77</v>
      </c>
      <c r="T102">
        <v>38</v>
      </c>
      <c r="U102">
        <v>27</v>
      </c>
      <c r="V102">
        <v>135</v>
      </c>
      <c r="W102">
        <v>36</v>
      </c>
      <c r="X102">
        <f t="shared" si="6"/>
        <v>416</v>
      </c>
      <c r="Y102">
        <f t="shared" si="7"/>
        <v>1353</v>
      </c>
      <c r="Z102">
        <f t="shared" si="9"/>
        <v>1356.2010000000005</v>
      </c>
      <c r="AA102">
        <f t="shared" si="10"/>
        <v>2712.3287400000027</v>
      </c>
      <c r="AB102">
        <f t="shared" si="11"/>
        <v>4068.4931100000044</v>
      </c>
      <c r="AC102">
        <f t="shared" si="8"/>
        <v>300</v>
      </c>
    </row>
    <row r="103" spans="1:29" ht="15.75" customHeight="1" x14ac:dyDescent="0.15">
      <c r="A103">
        <v>101</v>
      </c>
      <c r="B103" s="3">
        <v>45392</v>
      </c>
      <c r="C103" s="7">
        <v>2024</v>
      </c>
      <c r="D103" s="8" t="s">
        <v>117</v>
      </c>
      <c r="E103" s="7">
        <v>10</v>
      </c>
      <c r="F103">
        <v>0</v>
      </c>
      <c r="G103">
        <v>0</v>
      </c>
      <c r="H103">
        <v>0</v>
      </c>
      <c r="I103">
        <v>0</v>
      </c>
      <c r="J103">
        <v>355</v>
      </c>
      <c r="K103">
        <v>0</v>
      </c>
      <c r="L103">
        <v>0</v>
      </c>
      <c r="M103">
        <v>176</v>
      </c>
      <c r="N103">
        <v>38</v>
      </c>
      <c r="O103">
        <v>0</v>
      </c>
      <c r="P103">
        <v>0</v>
      </c>
      <c r="Q103">
        <v>0</v>
      </c>
      <c r="R103">
        <v>1180</v>
      </c>
      <c r="S103">
        <v>176</v>
      </c>
      <c r="T103">
        <v>82</v>
      </c>
      <c r="U103">
        <v>16</v>
      </c>
      <c r="V103">
        <v>155</v>
      </c>
      <c r="W103">
        <v>15</v>
      </c>
      <c r="X103">
        <f t="shared" si="6"/>
        <v>569</v>
      </c>
      <c r="Y103">
        <f t="shared" si="7"/>
        <v>1624</v>
      </c>
      <c r="Z103">
        <f t="shared" si="9"/>
        <v>1369.9000000000005</v>
      </c>
      <c r="AA103">
        <f t="shared" si="10"/>
        <v>2739.7260000000028</v>
      </c>
      <c r="AB103">
        <f t="shared" si="11"/>
        <v>4109.5890000000045</v>
      </c>
      <c r="AC103">
        <f t="shared" si="8"/>
        <v>300</v>
      </c>
    </row>
    <row r="104" spans="1:29" ht="15.75" customHeight="1" x14ac:dyDescent="0.15">
      <c r="A104">
        <v>102</v>
      </c>
      <c r="B104" s="3">
        <v>45393</v>
      </c>
      <c r="C104" s="7">
        <v>2024</v>
      </c>
      <c r="D104" s="8" t="s">
        <v>117</v>
      </c>
      <c r="E104" s="7">
        <v>11</v>
      </c>
      <c r="F104">
        <v>0</v>
      </c>
      <c r="G104">
        <v>0</v>
      </c>
      <c r="H104">
        <v>0</v>
      </c>
      <c r="I104">
        <v>0</v>
      </c>
      <c r="J104">
        <v>286</v>
      </c>
      <c r="K104">
        <v>0</v>
      </c>
      <c r="L104">
        <v>0</v>
      </c>
      <c r="M104">
        <v>131</v>
      </c>
      <c r="N104">
        <v>81</v>
      </c>
      <c r="O104">
        <v>0</v>
      </c>
      <c r="P104">
        <v>0</v>
      </c>
      <c r="Q104">
        <v>0</v>
      </c>
      <c r="R104">
        <v>1770</v>
      </c>
      <c r="S104">
        <v>131</v>
      </c>
      <c r="T104">
        <v>32</v>
      </c>
      <c r="U104">
        <v>49</v>
      </c>
      <c r="V104">
        <v>113</v>
      </c>
      <c r="W104">
        <v>19</v>
      </c>
      <c r="X104">
        <f t="shared" si="6"/>
        <v>498</v>
      </c>
      <c r="Y104">
        <f t="shared" si="7"/>
        <v>2114</v>
      </c>
      <c r="Z104">
        <f t="shared" si="9"/>
        <v>1383.5990000000006</v>
      </c>
      <c r="AA104">
        <f t="shared" si="10"/>
        <v>2767.123260000003</v>
      </c>
      <c r="AB104">
        <f t="shared" si="11"/>
        <v>4150.6848900000041</v>
      </c>
      <c r="AC104">
        <f t="shared" si="8"/>
        <v>300</v>
      </c>
    </row>
    <row r="105" spans="1:29" ht="15.75" customHeight="1" x14ac:dyDescent="0.15">
      <c r="A105">
        <v>103</v>
      </c>
      <c r="B105" s="3">
        <v>45394</v>
      </c>
      <c r="C105" s="7">
        <v>2024</v>
      </c>
      <c r="D105" s="8" t="s">
        <v>117</v>
      </c>
      <c r="E105" s="7">
        <v>12</v>
      </c>
      <c r="F105">
        <v>0</v>
      </c>
      <c r="G105">
        <v>0</v>
      </c>
      <c r="H105">
        <v>0</v>
      </c>
      <c r="I105">
        <v>0</v>
      </c>
      <c r="J105">
        <v>299</v>
      </c>
      <c r="K105">
        <v>0</v>
      </c>
      <c r="L105">
        <v>0</v>
      </c>
      <c r="M105">
        <v>133</v>
      </c>
      <c r="N105">
        <v>69</v>
      </c>
      <c r="O105">
        <v>0</v>
      </c>
      <c r="P105">
        <v>0</v>
      </c>
      <c r="Q105">
        <v>0</v>
      </c>
      <c r="R105">
        <v>1040</v>
      </c>
      <c r="S105">
        <v>133</v>
      </c>
      <c r="T105">
        <v>26</v>
      </c>
      <c r="U105">
        <v>32</v>
      </c>
      <c r="V105">
        <v>121</v>
      </c>
      <c r="W105">
        <v>19</v>
      </c>
      <c r="X105">
        <f t="shared" si="6"/>
        <v>501</v>
      </c>
      <c r="Y105">
        <f t="shared" si="7"/>
        <v>1371</v>
      </c>
      <c r="Z105">
        <f t="shared" si="9"/>
        <v>1397.2980000000007</v>
      </c>
      <c r="AA105">
        <f t="shared" si="10"/>
        <v>2794.5205200000032</v>
      </c>
      <c r="AB105">
        <f t="shared" si="11"/>
        <v>4191.7807800000037</v>
      </c>
      <c r="AC105">
        <f t="shared" si="8"/>
        <v>300</v>
      </c>
    </row>
    <row r="106" spans="1:29" ht="15.75" customHeight="1" x14ac:dyDescent="0.15">
      <c r="A106">
        <v>104</v>
      </c>
      <c r="B106" s="3">
        <v>45395</v>
      </c>
      <c r="C106" s="7">
        <v>2024</v>
      </c>
      <c r="D106" s="8" t="s">
        <v>117</v>
      </c>
      <c r="E106" s="7">
        <v>13</v>
      </c>
      <c r="F106">
        <v>0</v>
      </c>
      <c r="G106">
        <v>0</v>
      </c>
      <c r="H106">
        <v>0</v>
      </c>
      <c r="I106">
        <v>0</v>
      </c>
      <c r="J106">
        <v>289</v>
      </c>
      <c r="K106">
        <v>0</v>
      </c>
      <c r="L106">
        <v>0</v>
      </c>
      <c r="M106">
        <v>62</v>
      </c>
      <c r="N106">
        <v>62</v>
      </c>
      <c r="O106">
        <v>0</v>
      </c>
      <c r="P106">
        <v>0</v>
      </c>
      <c r="Q106">
        <v>0</v>
      </c>
      <c r="R106">
        <v>1180</v>
      </c>
      <c r="S106">
        <v>62</v>
      </c>
      <c r="T106">
        <v>51</v>
      </c>
      <c r="U106">
        <v>51</v>
      </c>
      <c r="V106">
        <v>146</v>
      </c>
      <c r="W106">
        <v>29</v>
      </c>
      <c r="X106">
        <f t="shared" si="6"/>
        <v>413</v>
      </c>
      <c r="Y106">
        <f t="shared" si="7"/>
        <v>1519</v>
      </c>
      <c r="Z106">
        <f t="shared" si="9"/>
        <v>1410.9970000000008</v>
      </c>
      <c r="AA106">
        <f t="shared" si="10"/>
        <v>2821.9177800000034</v>
      </c>
      <c r="AB106">
        <f t="shared" si="11"/>
        <v>4232.8766700000033</v>
      </c>
      <c r="AC106">
        <f t="shared" si="8"/>
        <v>300</v>
      </c>
    </row>
    <row r="107" spans="1:29" ht="15.75" customHeight="1" x14ac:dyDescent="0.15">
      <c r="A107">
        <v>105</v>
      </c>
      <c r="B107" s="3">
        <v>45396</v>
      </c>
      <c r="C107" s="7">
        <v>2024</v>
      </c>
      <c r="D107" s="8" t="s">
        <v>117</v>
      </c>
      <c r="E107" s="7">
        <v>14</v>
      </c>
      <c r="F107">
        <v>0</v>
      </c>
      <c r="G107">
        <v>0</v>
      </c>
      <c r="H107">
        <v>0</v>
      </c>
      <c r="I107">
        <v>0</v>
      </c>
      <c r="J107">
        <v>313</v>
      </c>
      <c r="K107">
        <v>0</v>
      </c>
      <c r="L107">
        <v>0</v>
      </c>
      <c r="M107">
        <v>40</v>
      </c>
      <c r="N107">
        <v>70</v>
      </c>
      <c r="O107">
        <v>0</v>
      </c>
      <c r="P107">
        <v>0</v>
      </c>
      <c r="Q107">
        <v>0</v>
      </c>
      <c r="R107">
        <v>1770</v>
      </c>
      <c r="S107">
        <v>40</v>
      </c>
      <c r="T107">
        <v>55</v>
      </c>
      <c r="U107">
        <v>25</v>
      </c>
      <c r="V107">
        <v>117</v>
      </c>
      <c r="W107">
        <v>30</v>
      </c>
      <c r="X107">
        <f t="shared" si="6"/>
        <v>423</v>
      </c>
      <c r="Y107">
        <f t="shared" si="7"/>
        <v>2037</v>
      </c>
      <c r="Z107">
        <f t="shared" si="9"/>
        <v>1424.6960000000008</v>
      </c>
      <c r="AA107">
        <f t="shared" si="10"/>
        <v>2849.3150400000036</v>
      </c>
      <c r="AB107">
        <f t="shared" si="11"/>
        <v>4273.9725600000029</v>
      </c>
      <c r="AC107">
        <f t="shared" si="8"/>
        <v>300</v>
      </c>
    </row>
    <row r="108" spans="1:29" ht="15.75" customHeight="1" x14ac:dyDescent="0.15">
      <c r="A108">
        <v>106</v>
      </c>
      <c r="B108" s="3">
        <v>45397</v>
      </c>
      <c r="C108" s="7">
        <v>2024</v>
      </c>
      <c r="D108" s="8" t="s">
        <v>117</v>
      </c>
      <c r="E108" s="7">
        <v>15</v>
      </c>
      <c r="F108">
        <v>0</v>
      </c>
      <c r="G108">
        <v>0</v>
      </c>
      <c r="H108">
        <v>0</v>
      </c>
      <c r="I108">
        <v>0</v>
      </c>
      <c r="J108">
        <v>215</v>
      </c>
      <c r="K108">
        <v>0</v>
      </c>
      <c r="L108">
        <v>0</v>
      </c>
      <c r="M108">
        <v>78</v>
      </c>
      <c r="N108">
        <v>68</v>
      </c>
      <c r="O108">
        <v>0</v>
      </c>
      <c r="P108">
        <v>0</v>
      </c>
      <c r="Q108">
        <v>0</v>
      </c>
      <c r="R108">
        <v>1040</v>
      </c>
      <c r="S108">
        <v>78</v>
      </c>
      <c r="T108">
        <v>58</v>
      </c>
      <c r="U108">
        <v>19</v>
      </c>
      <c r="V108">
        <v>120</v>
      </c>
      <c r="W108">
        <v>25</v>
      </c>
      <c r="X108">
        <f t="shared" si="6"/>
        <v>361</v>
      </c>
      <c r="Y108">
        <f t="shared" si="7"/>
        <v>1340</v>
      </c>
      <c r="Z108">
        <f t="shared" si="9"/>
        <v>1438.3950000000009</v>
      </c>
      <c r="AA108">
        <f t="shared" si="10"/>
        <v>2876.7123000000038</v>
      </c>
      <c r="AB108">
        <f t="shared" si="11"/>
        <v>4315.0684500000025</v>
      </c>
      <c r="AC108">
        <f t="shared" si="8"/>
        <v>300</v>
      </c>
    </row>
    <row r="109" spans="1:29" ht="15.75" customHeight="1" x14ac:dyDescent="0.15">
      <c r="A109">
        <v>107</v>
      </c>
      <c r="B109" s="3">
        <v>45398</v>
      </c>
      <c r="C109" s="7">
        <v>2024</v>
      </c>
      <c r="D109" s="8" t="s">
        <v>117</v>
      </c>
      <c r="E109" s="7">
        <v>16</v>
      </c>
      <c r="F109">
        <v>0</v>
      </c>
      <c r="G109">
        <v>0</v>
      </c>
      <c r="H109">
        <v>0</v>
      </c>
      <c r="I109">
        <v>0</v>
      </c>
      <c r="J109">
        <v>363</v>
      </c>
      <c r="K109">
        <v>0</v>
      </c>
      <c r="L109">
        <v>0</v>
      </c>
      <c r="M109">
        <v>106</v>
      </c>
      <c r="N109">
        <v>48</v>
      </c>
      <c r="O109">
        <v>0</v>
      </c>
      <c r="P109">
        <v>0</v>
      </c>
      <c r="Q109">
        <v>0</v>
      </c>
      <c r="R109">
        <v>1180</v>
      </c>
      <c r="S109">
        <v>106</v>
      </c>
      <c r="T109">
        <v>33</v>
      </c>
      <c r="U109">
        <v>28</v>
      </c>
      <c r="V109">
        <v>109</v>
      </c>
      <c r="W109">
        <v>21</v>
      </c>
      <c r="X109">
        <f t="shared" si="6"/>
        <v>517</v>
      </c>
      <c r="Y109">
        <f t="shared" si="7"/>
        <v>1477</v>
      </c>
      <c r="Z109">
        <f t="shared" si="9"/>
        <v>1452.094000000001</v>
      </c>
      <c r="AA109">
        <f t="shared" si="10"/>
        <v>2904.109560000004</v>
      </c>
      <c r="AB109">
        <f t="shared" si="11"/>
        <v>4356.1643400000021</v>
      </c>
      <c r="AC109">
        <f t="shared" si="8"/>
        <v>300</v>
      </c>
    </row>
    <row r="110" spans="1:29" ht="15.75" customHeight="1" x14ac:dyDescent="0.15">
      <c r="A110">
        <v>108</v>
      </c>
      <c r="B110" s="3">
        <v>45399</v>
      </c>
      <c r="C110" s="7">
        <v>2024</v>
      </c>
      <c r="D110" s="8" t="s">
        <v>117</v>
      </c>
      <c r="E110" s="7">
        <v>17</v>
      </c>
      <c r="F110">
        <v>0</v>
      </c>
      <c r="G110">
        <v>0</v>
      </c>
      <c r="H110">
        <v>0</v>
      </c>
      <c r="I110">
        <v>0</v>
      </c>
      <c r="J110">
        <v>311</v>
      </c>
      <c r="K110">
        <v>0</v>
      </c>
      <c r="L110">
        <v>0</v>
      </c>
      <c r="M110">
        <v>52</v>
      </c>
      <c r="N110">
        <v>48</v>
      </c>
      <c r="O110">
        <v>0</v>
      </c>
      <c r="P110">
        <v>0</v>
      </c>
      <c r="Q110">
        <v>0</v>
      </c>
      <c r="R110">
        <v>1770</v>
      </c>
      <c r="S110">
        <v>52</v>
      </c>
      <c r="T110">
        <v>24</v>
      </c>
      <c r="U110">
        <v>14</v>
      </c>
      <c r="V110">
        <v>100</v>
      </c>
      <c r="W110">
        <v>16</v>
      </c>
      <c r="X110">
        <f t="shared" si="6"/>
        <v>411</v>
      </c>
      <c r="Y110">
        <f t="shared" si="7"/>
        <v>1976</v>
      </c>
      <c r="Z110">
        <f t="shared" si="9"/>
        <v>1465.793000000001</v>
      </c>
      <c r="AA110">
        <f t="shared" si="10"/>
        <v>2931.5068200000042</v>
      </c>
      <c r="AB110">
        <f t="shared" si="11"/>
        <v>4397.2602300000017</v>
      </c>
      <c r="AC110">
        <f t="shared" si="8"/>
        <v>300</v>
      </c>
    </row>
    <row r="111" spans="1:29" ht="15.75" customHeight="1" x14ac:dyDescent="0.15">
      <c r="A111">
        <v>109</v>
      </c>
      <c r="B111" s="3">
        <v>45400</v>
      </c>
      <c r="C111" s="7">
        <v>2024</v>
      </c>
      <c r="D111" s="8" t="s">
        <v>117</v>
      </c>
      <c r="E111" s="7">
        <v>18</v>
      </c>
      <c r="F111">
        <v>0</v>
      </c>
      <c r="G111">
        <v>0</v>
      </c>
      <c r="H111">
        <v>0</v>
      </c>
      <c r="I111">
        <v>0</v>
      </c>
      <c r="J111">
        <v>236</v>
      </c>
      <c r="K111">
        <v>0</v>
      </c>
      <c r="L111">
        <v>0</v>
      </c>
      <c r="M111">
        <v>62</v>
      </c>
      <c r="N111">
        <v>62</v>
      </c>
      <c r="O111">
        <v>0</v>
      </c>
      <c r="P111">
        <v>0</v>
      </c>
      <c r="Q111">
        <v>0</v>
      </c>
      <c r="R111">
        <v>1040</v>
      </c>
      <c r="S111">
        <v>62</v>
      </c>
      <c r="T111">
        <v>62</v>
      </c>
      <c r="U111">
        <v>9</v>
      </c>
      <c r="V111">
        <v>106</v>
      </c>
      <c r="W111">
        <v>40</v>
      </c>
      <c r="X111">
        <f t="shared" si="6"/>
        <v>360</v>
      </c>
      <c r="Y111">
        <f t="shared" si="7"/>
        <v>1319</v>
      </c>
      <c r="Z111">
        <f t="shared" si="9"/>
        <v>1479.4920000000011</v>
      </c>
      <c r="AA111">
        <f t="shared" si="10"/>
        <v>2958.9040800000043</v>
      </c>
      <c r="AB111">
        <f t="shared" si="11"/>
        <v>4438.3561200000013</v>
      </c>
      <c r="AC111">
        <f t="shared" si="8"/>
        <v>300</v>
      </c>
    </row>
    <row r="112" spans="1:29" ht="15.75" customHeight="1" x14ac:dyDescent="0.15">
      <c r="A112">
        <v>110</v>
      </c>
      <c r="B112" s="3">
        <v>45401</v>
      </c>
      <c r="C112" s="7">
        <v>2024</v>
      </c>
      <c r="D112" s="8" t="s">
        <v>117</v>
      </c>
      <c r="E112" s="7">
        <v>19</v>
      </c>
      <c r="F112">
        <v>0</v>
      </c>
      <c r="G112">
        <v>0</v>
      </c>
      <c r="H112">
        <v>0</v>
      </c>
      <c r="I112">
        <v>0</v>
      </c>
      <c r="J112">
        <v>303</v>
      </c>
      <c r="K112">
        <v>0</v>
      </c>
      <c r="L112">
        <v>0</v>
      </c>
      <c r="M112">
        <v>116</v>
      </c>
      <c r="N112">
        <v>67</v>
      </c>
      <c r="O112">
        <v>0</v>
      </c>
      <c r="P112">
        <v>0</v>
      </c>
      <c r="Q112">
        <v>0</v>
      </c>
      <c r="R112">
        <v>1180</v>
      </c>
      <c r="S112">
        <v>116</v>
      </c>
      <c r="T112">
        <v>33</v>
      </c>
      <c r="U112">
        <v>9</v>
      </c>
      <c r="V112">
        <v>103</v>
      </c>
      <c r="W112">
        <v>24</v>
      </c>
      <c r="X112">
        <f t="shared" si="6"/>
        <v>486</v>
      </c>
      <c r="Y112">
        <f t="shared" si="7"/>
        <v>1465</v>
      </c>
      <c r="Z112">
        <f t="shared" si="9"/>
        <v>1493.1910000000012</v>
      </c>
      <c r="AA112">
        <f t="shared" si="10"/>
        <v>2986.3013400000045</v>
      </c>
      <c r="AB112">
        <f t="shared" si="11"/>
        <v>4479.4520100000009</v>
      </c>
      <c r="AC112">
        <f t="shared" si="8"/>
        <v>300</v>
      </c>
    </row>
    <row r="113" spans="1:29" ht="15.75" customHeight="1" x14ac:dyDescent="0.15">
      <c r="A113">
        <v>111</v>
      </c>
      <c r="B113" s="3">
        <v>45402</v>
      </c>
      <c r="C113" s="7">
        <v>2024</v>
      </c>
      <c r="D113" s="8" t="s">
        <v>117</v>
      </c>
      <c r="E113" s="7">
        <v>20</v>
      </c>
      <c r="F113">
        <v>0</v>
      </c>
      <c r="G113">
        <v>0</v>
      </c>
      <c r="H113">
        <v>0</v>
      </c>
      <c r="I113">
        <v>0</v>
      </c>
      <c r="J113">
        <v>251</v>
      </c>
      <c r="K113">
        <v>0</v>
      </c>
      <c r="L113">
        <v>0</v>
      </c>
      <c r="M113">
        <v>107</v>
      </c>
      <c r="N113">
        <v>48</v>
      </c>
      <c r="O113">
        <v>0</v>
      </c>
      <c r="P113">
        <v>0</v>
      </c>
      <c r="Q113">
        <v>0</v>
      </c>
      <c r="R113">
        <v>1770</v>
      </c>
      <c r="S113">
        <v>107</v>
      </c>
      <c r="T113">
        <v>34</v>
      </c>
      <c r="U113">
        <v>48</v>
      </c>
      <c r="V113">
        <v>122</v>
      </c>
      <c r="W113">
        <v>25</v>
      </c>
      <c r="X113">
        <f t="shared" si="6"/>
        <v>406</v>
      </c>
      <c r="Y113">
        <f t="shared" si="7"/>
        <v>2106</v>
      </c>
      <c r="Z113">
        <f t="shared" si="9"/>
        <v>1506.8900000000012</v>
      </c>
      <c r="AA113">
        <f t="shared" si="10"/>
        <v>3013.6986000000047</v>
      </c>
      <c r="AB113">
        <f t="shared" si="11"/>
        <v>4520.5479000000005</v>
      </c>
      <c r="AC113">
        <f t="shared" si="8"/>
        <v>300</v>
      </c>
    </row>
    <row r="114" spans="1:29" ht="15.75" customHeight="1" x14ac:dyDescent="0.15">
      <c r="A114">
        <v>112</v>
      </c>
      <c r="B114" s="3">
        <v>45403</v>
      </c>
      <c r="C114" s="7">
        <v>2024</v>
      </c>
      <c r="D114" s="8" t="s">
        <v>117</v>
      </c>
      <c r="E114" s="7">
        <v>21</v>
      </c>
      <c r="F114">
        <v>0</v>
      </c>
      <c r="G114">
        <v>0</v>
      </c>
      <c r="H114">
        <v>0</v>
      </c>
      <c r="I114">
        <v>0</v>
      </c>
      <c r="J114">
        <v>274</v>
      </c>
      <c r="K114">
        <v>0</v>
      </c>
      <c r="L114">
        <v>0</v>
      </c>
      <c r="M114">
        <v>24</v>
      </c>
      <c r="N114">
        <v>54</v>
      </c>
      <c r="O114">
        <v>0</v>
      </c>
      <c r="P114">
        <v>0</v>
      </c>
      <c r="Q114">
        <v>0</v>
      </c>
      <c r="R114">
        <v>1040</v>
      </c>
      <c r="S114">
        <v>24</v>
      </c>
      <c r="T114">
        <v>64</v>
      </c>
      <c r="U114">
        <v>29</v>
      </c>
      <c r="V114">
        <v>106</v>
      </c>
      <c r="W114">
        <v>47</v>
      </c>
      <c r="X114">
        <f t="shared" si="6"/>
        <v>352</v>
      </c>
      <c r="Y114">
        <f t="shared" si="7"/>
        <v>1310</v>
      </c>
      <c r="Z114">
        <f t="shared" si="9"/>
        <v>1520.5890000000013</v>
      </c>
      <c r="AA114">
        <f t="shared" si="10"/>
        <v>3041.0958600000049</v>
      </c>
      <c r="AB114">
        <f t="shared" si="11"/>
        <v>4561.6437900000001</v>
      </c>
      <c r="AC114">
        <f t="shared" si="8"/>
        <v>300</v>
      </c>
    </row>
    <row r="115" spans="1:29" ht="15.75" customHeight="1" x14ac:dyDescent="0.15">
      <c r="A115">
        <v>113</v>
      </c>
      <c r="B115" s="3">
        <v>45404</v>
      </c>
      <c r="C115" s="7">
        <v>2024</v>
      </c>
      <c r="D115" s="8" t="s">
        <v>117</v>
      </c>
      <c r="E115" s="7">
        <v>22</v>
      </c>
      <c r="F115">
        <v>0</v>
      </c>
      <c r="G115">
        <v>0</v>
      </c>
      <c r="H115">
        <v>0</v>
      </c>
      <c r="I115">
        <v>0</v>
      </c>
      <c r="J115">
        <v>314</v>
      </c>
      <c r="K115">
        <v>0</v>
      </c>
      <c r="L115">
        <v>0</v>
      </c>
      <c r="M115">
        <v>116</v>
      </c>
      <c r="N115">
        <v>50</v>
      </c>
      <c r="O115">
        <v>0</v>
      </c>
      <c r="P115">
        <v>0</v>
      </c>
      <c r="Q115">
        <v>0</v>
      </c>
      <c r="R115">
        <v>1180</v>
      </c>
      <c r="S115">
        <v>116</v>
      </c>
      <c r="T115">
        <v>50</v>
      </c>
      <c r="U115">
        <v>25</v>
      </c>
      <c r="V115">
        <v>108</v>
      </c>
      <c r="W115">
        <v>50</v>
      </c>
      <c r="X115">
        <f t="shared" si="6"/>
        <v>480</v>
      </c>
      <c r="Y115">
        <f t="shared" si="7"/>
        <v>1529</v>
      </c>
      <c r="Z115">
        <f t="shared" si="9"/>
        <v>1534.2880000000014</v>
      </c>
      <c r="AA115">
        <f t="shared" si="10"/>
        <v>3068.4931200000051</v>
      </c>
      <c r="AB115">
        <f t="shared" si="11"/>
        <v>4602.7396799999997</v>
      </c>
      <c r="AC115">
        <f t="shared" si="8"/>
        <v>300</v>
      </c>
    </row>
    <row r="116" spans="1:29" ht="15.75" customHeight="1" x14ac:dyDescent="0.15">
      <c r="A116">
        <v>114</v>
      </c>
      <c r="B116" s="3">
        <v>45405</v>
      </c>
      <c r="C116" s="7">
        <v>2024</v>
      </c>
      <c r="D116" s="8" t="s">
        <v>117</v>
      </c>
      <c r="E116" s="7">
        <v>23</v>
      </c>
      <c r="F116">
        <v>0</v>
      </c>
      <c r="G116">
        <v>0</v>
      </c>
      <c r="H116">
        <v>0</v>
      </c>
      <c r="I116">
        <v>0</v>
      </c>
      <c r="J116">
        <v>329</v>
      </c>
      <c r="K116">
        <v>0</v>
      </c>
      <c r="L116">
        <v>0</v>
      </c>
      <c r="M116">
        <v>165</v>
      </c>
      <c r="N116">
        <v>67</v>
      </c>
      <c r="O116">
        <v>0</v>
      </c>
      <c r="P116">
        <v>0</v>
      </c>
      <c r="Q116">
        <v>0</v>
      </c>
      <c r="R116">
        <v>1770</v>
      </c>
      <c r="S116">
        <v>165</v>
      </c>
      <c r="T116">
        <v>30</v>
      </c>
      <c r="U116">
        <v>10</v>
      </c>
      <c r="V116">
        <v>126</v>
      </c>
      <c r="W116">
        <v>45</v>
      </c>
      <c r="X116">
        <f t="shared" si="6"/>
        <v>561</v>
      </c>
      <c r="Y116">
        <f t="shared" si="7"/>
        <v>2146</v>
      </c>
      <c r="Z116">
        <f t="shared" si="9"/>
        <v>1547.9870000000014</v>
      </c>
      <c r="AA116">
        <f t="shared" si="10"/>
        <v>3095.8903800000053</v>
      </c>
      <c r="AB116">
        <f t="shared" si="11"/>
        <v>4643.8355699999993</v>
      </c>
      <c r="AC116">
        <f t="shared" si="8"/>
        <v>300</v>
      </c>
    </row>
    <row r="117" spans="1:29" ht="15.75" customHeight="1" x14ac:dyDescent="0.15">
      <c r="A117">
        <v>115</v>
      </c>
      <c r="B117" s="3">
        <v>45406</v>
      </c>
      <c r="C117" s="7">
        <v>2024</v>
      </c>
      <c r="D117" s="8" t="s">
        <v>117</v>
      </c>
      <c r="E117" s="7">
        <v>24</v>
      </c>
      <c r="F117">
        <v>0</v>
      </c>
      <c r="G117">
        <v>0</v>
      </c>
      <c r="H117">
        <v>0</v>
      </c>
      <c r="I117">
        <v>0</v>
      </c>
      <c r="J117">
        <v>503</v>
      </c>
      <c r="K117">
        <v>0</v>
      </c>
      <c r="L117">
        <v>0</v>
      </c>
      <c r="M117">
        <v>154</v>
      </c>
      <c r="N117">
        <v>69</v>
      </c>
      <c r="O117">
        <v>0</v>
      </c>
      <c r="P117">
        <v>0</v>
      </c>
      <c r="Q117">
        <v>0</v>
      </c>
      <c r="R117">
        <v>1040</v>
      </c>
      <c r="S117">
        <v>154</v>
      </c>
      <c r="T117">
        <v>63</v>
      </c>
      <c r="U117">
        <v>10</v>
      </c>
      <c r="V117">
        <v>111</v>
      </c>
      <c r="W117">
        <v>47</v>
      </c>
      <c r="X117">
        <f t="shared" si="6"/>
        <v>726</v>
      </c>
      <c r="Y117">
        <f t="shared" si="7"/>
        <v>1425</v>
      </c>
      <c r="Z117">
        <f t="shared" si="9"/>
        <v>1561.6860000000015</v>
      </c>
      <c r="AA117">
        <f t="shared" si="10"/>
        <v>3123.2876400000055</v>
      </c>
      <c r="AB117">
        <f t="shared" si="11"/>
        <v>4684.9314599999989</v>
      </c>
      <c r="AC117">
        <f t="shared" si="8"/>
        <v>300</v>
      </c>
    </row>
    <row r="118" spans="1:29" ht="15.75" customHeight="1" x14ac:dyDescent="0.15">
      <c r="A118">
        <v>116</v>
      </c>
      <c r="B118" s="3">
        <v>45407</v>
      </c>
      <c r="C118" s="7">
        <v>2024</v>
      </c>
      <c r="D118" s="8" t="s">
        <v>117</v>
      </c>
      <c r="E118" s="7">
        <v>25</v>
      </c>
      <c r="F118">
        <v>0</v>
      </c>
      <c r="G118">
        <v>0</v>
      </c>
      <c r="H118">
        <v>0</v>
      </c>
      <c r="I118">
        <v>0</v>
      </c>
      <c r="J118">
        <v>345</v>
      </c>
      <c r="K118">
        <v>0</v>
      </c>
      <c r="L118">
        <v>0</v>
      </c>
      <c r="M118">
        <v>38</v>
      </c>
      <c r="N118">
        <v>65</v>
      </c>
      <c r="O118">
        <v>0</v>
      </c>
      <c r="P118">
        <v>0</v>
      </c>
      <c r="Q118">
        <v>0</v>
      </c>
      <c r="R118">
        <v>1180</v>
      </c>
      <c r="S118">
        <v>38</v>
      </c>
      <c r="T118">
        <v>43</v>
      </c>
      <c r="U118">
        <v>27</v>
      </c>
      <c r="V118">
        <v>117</v>
      </c>
      <c r="W118">
        <v>32</v>
      </c>
      <c r="X118">
        <f t="shared" si="6"/>
        <v>448</v>
      </c>
      <c r="Y118">
        <f t="shared" si="7"/>
        <v>1437</v>
      </c>
      <c r="Z118">
        <f t="shared" si="9"/>
        <v>1575.3850000000016</v>
      </c>
      <c r="AA118">
        <f t="shared" si="10"/>
        <v>3150.6849000000057</v>
      </c>
      <c r="AB118">
        <f t="shared" si="11"/>
        <v>4726.0273499999985</v>
      </c>
      <c r="AC118">
        <f t="shared" si="8"/>
        <v>300</v>
      </c>
    </row>
    <row r="119" spans="1:29" ht="15.75" customHeight="1" x14ac:dyDescent="0.15">
      <c r="A119">
        <v>117</v>
      </c>
      <c r="B119" s="3">
        <v>45408</v>
      </c>
      <c r="C119" s="7">
        <v>2024</v>
      </c>
      <c r="D119" s="8" t="s">
        <v>117</v>
      </c>
      <c r="E119" s="7">
        <v>26</v>
      </c>
      <c r="F119">
        <v>0</v>
      </c>
      <c r="G119">
        <v>0</v>
      </c>
      <c r="H119">
        <v>0</v>
      </c>
      <c r="I119">
        <v>0</v>
      </c>
      <c r="J119">
        <v>404</v>
      </c>
      <c r="K119">
        <v>0</v>
      </c>
      <c r="L119">
        <v>0</v>
      </c>
      <c r="M119">
        <v>96</v>
      </c>
      <c r="N119">
        <v>67</v>
      </c>
      <c r="O119">
        <v>0</v>
      </c>
      <c r="P119">
        <v>0</v>
      </c>
      <c r="Q119">
        <v>0</v>
      </c>
      <c r="R119">
        <v>1770</v>
      </c>
      <c r="S119">
        <v>96</v>
      </c>
      <c r="T119">
        <v>50</v>
      </c>
      <c r="U119">
        <v>50</v>
      </c>
      <c r="V119">
        <v>166</v>
      </c>
      <c r="W119">
        <v>41</v>
      </c>
      <c r="X119">
        <f t="shared" si="6"/>
        <v>567</v>
      </c>
      <c r="Y119">
        <f t="shared" si="7"/>
        <v>2173</v>
      </c>
      <c r="Z119">
        <f t="shared" si="9"/>
        <v>1589.0840000000017</v>
      </c>
      <c r="AA119">
        <f t="shared" si="10"/>
        <v>3178.0821600000058</v>
      </c>
      <c r="AB119">
        <f t="shared" si="11"/>
        <v>4767.1232399999981</v>
      </c>
      <c r="AC119">
        <f t="shared" si="8"/>
        <v>300</v>
      </c>
    </row>
    <row r="120" spans="1:29" ht="15.75" customHeight="1" x14ac:dyDescent="0.15">
      <c r="A120">
        <v>118</v>
      </c>
      <c r="B120" s="3">
        <v>45409</v>
      </c>
      <c r="C120" s="7">
        <v>2024</v>
      </c>
      <c r="D120" s="8" t="s">
        <v>117</v>
      </c>
      <c r="E120" s="7">
        <v>27</v>
      </c>
      <c r="F120">
        <v>0</v>
      </c>
      <c r="G120">
        <v>0</v>
      </c>
      <c r="H120">
        <v>0</v>
      </c>
      <c r="I120">
        <v>0</v>
      </c>
      <c r="J120">
        <v>527</v>
      </c>
      <c r="K120">
        <v>0</v>
      </c>
      <c r="L120">
        <v>0</v>
      </c>
      <c r="M120">
        <v>87</v>
      </c>
      <c r="N120">
        <v>69</v>
      </c>
      <c r="O120">
        <v>0</v>
      </c>
      <c r="P120">
        <v>0</v>
      </c>
      <c r="Q120">
        <v>0</v>
      </c>
      <c r="R120">
        <v>1040</v>
      </c>
      <c r="S120">
        <v>87</v>
      </c>
      <c r="T120">
        <v>87</v>
      </c>
      <c r="U120">
        <v>46</v>
      </c>
      <c r="V120">
        <v>174</v>
      </c>
      <c r="W120">
        <v>25</v>
      </c>
      <c r="X120">
        <f t="shared" si="6"/>
        <v>683</v>
      </c>
      <c r="Y120">
        <f t="shared" si="7"/>
        <v>1459</v>
      </c>
      <c r="Z120">
        <f t="shared" si="9"/>
        <v>1602.7830000000017</v>
      </c>
      <c r="AA120">
        <f t="shared" si="10"/>
        <v>3205.479420000006</v>
      </c>
      <c r="AB120">
        <f t="shared" si="11"/>
        <v>4808.2191299999977</v>
      </c>
      <c r="AC120">
        <f t="shared" si="8"/>
        <v>300</v>
      </c>
    </row>
    <row r="121" spans="1:29" ht="15.75" customHeight="1" x14ac:dyDescent="0.15">
      <c r="A121">
        <v>119</v>
      </c>
      <c r="B121" s="3">
        <v>45410</v>
      </c>
      <c r="C121" s="7">
        <v>2024</v>
      </c>
      <c r="D121" s="8" t="s">
        <v>117</v>
      </c>
      <c r="E121" s="7">
        <v>28</v>
      </c>
      <c r="F121">
        <v>0</v>
      </c>
      <c r="G121">
        <v>0</v>
      </c>
      <c r="H121">
        <v>0</v>
      </c>
      <c r="I121">
        <v>0</v>
      </c>
      <c r="J121">
        <v>480</v>
      </c>
      <c r="K121">
        <v>0</v>
      </c>
      <c r="L121">
        <v>0</v>
      </c>
      <c r="M121">
        <v>83</v>
      </c>
      <c r="N121">
        <v>71</v>
      </c>
      <c r="O121">
        <v>0</v>
      </c>
      <c r="P121">
        <v>0</v>
      </c>
      <c r="Q121">
        <v>0</v>
      </c>
      <c r="R121">
        <v>1180</v>
      </c>
      <c r="S121">
        <v>83</v>
      </c>
      <c r="T121">
        <v>29</v>
      </c>
      <c r="U121">
        <v>29</v>
      </c>
      <c r="V121">
        <v>200</v>
      </c>
      <c r="W121">
        <v>42</v>
      </c>
      <c r="X121">
        <f t="shared" si="6"/>
        <v>634</v>
      </c>
      <c r="Y121">
        <f t="shared" si="7"/>
        <v>1563</v>
      </c>
      <c r="Z121">
        <f t="shared" si="9"/>
        <v>1616.4820000000018</v>
      </c>
      <c r="AA121">
        <f t="shared" si="10"/>
        <v>3232.8766800000062</v>
      </c>
      <c r="AB121">
        <f t="shared" si="11"/>
        <v>4849.3150199999973</v>
      </c>
      <c r="AC121">
        <f t="shared" si="8"/>
        <v>300</v>
      </c>
    </row>
    <row r="122" spans="1:29" ht="15.75" customHeight="1" x14ac:dyDescent="0.15">
      <c r="A122">
        <v>120</v>
      </c>
      <c r="B122" s="3">
        <v>45411</v>
      </c>
      <c r="C122" s="7">
        <v>2024</v>
      </c>
      <c r="D122" s="8" t="s">
        <v>117</v>
      </c>
      <c r="E122" s="7">
        <v>29</v>
      </c>
      <c r="F122">
        <v>0</v>
      </c>
      <c r="G122">
        <v>0</v>
      </c>
      <c r="H122">
        <v>0</v>
      </c>
      <c r="I122">
        <v>0</v>
      </c>
      <c r="J122">
        <v>516</v>
      </c>
      <c r="K122">
        <v>0</v>
      </c>
      <c r="L122">
        <v>0</v>
      </c>
      <c r="M122">
        <v>109</v>
      </c>
      <c r="N122">
        <v>78</v>
      </c>
      <c r="O122">
        <v>0</v>
      </c>
      <c r="P122">
        <v>0</v>
      </c>
      <c r="Q122">
        <v>0</v>
      </c>
      <c r="R122">
        <v>1770</v>
      </c>
      <c r="S122">
        <v>109</v>
      </c>
      <c r="T122">
        <v>30</v>
      </c>
      <c r="U122">
        <v>48</v>
      </c>
      <c r="V122">
        <v>163</v>
      </c>
      <c r="W122">
        <v>59</v>
      </c>
      <c r="X122">
        <f t="shared" si="6"/>
        <v>703</v>
      </c>
      <c r="Y122">
        <f t="shared" si="7"/>
        <v>2179</v>
      </c>
      <c r="Z122">
        <f t="shared" si="9"/>
        <v>1630.1810000000019</v>
      </c>
      <c r="AA122">
        <f t="shared" si="10"/>
        <v>3260.2739400000064</v>
      </c>
      <c r="AB122">
        <f t="shared" si="11"/>
        <v>4890.4109099999969</v>
      </c>
      <c r="AC122">
        <f t="shared" si="8"/>
        <v>300</v>
      </c>
    </row>
    <row r="123" spans="1:29" ht="15.75" customHeight="1" x14ac:dyDescent="0.15">
      <c r="A123">
        <v>121</v>
      </c>
      <c r="B123" s="3">
        <v>45412</v>
      </c>
      <c r="C123" s="7">
        <v>2024</v>
      </c>
      <c r="D123" s="8" t="s">
        <v>117</v>
      </c>
      <c r="E123" s="7">
        <v>30</v>
      </c>
      <c r="F123">
        <v>0</v>
      </c>
      <c r="G123">
        <v>0</v>
      </c>
      <c r="H123">
        <v>0</v>
      </c>
      <c r="I123">
        <v>0</v>
      </c>
      <c r="J123">
        <v>540</v>
      </c>
      <c r="K123">
        <v>0</v>
      </c>
      <c r="L123">
        <v>0</v>
      </c>
      <c r="M123">
        <v>189</v>
      </c>
      <c r="N123">
        <v>91</v>
      </c>
      <c r="O123">
        <v>0</v>
      </c>
      <c r="P123">
        <v>0</v>
      </c>
      <c r="Q123">
        <v>0</v>
      </c>
      <c r="R123">
        <v>1040</v>
      </c>
      <c r="S123">
        <v>189</v>
      </c>
      <c r="T123">
        <v>67</v>
      </c>
      <c r="U123">
        <v>48</v>
      </c>
      <c r="V123">
        <v>127</v>
      </c>
      <c r="W123">
        <v>59</v>
      </c>
      <c r="X123">
        <f t="shared" si="6"/>
        <v>820</v>
      </c>
      <c r="Y123">
        <f t="shared" si="7"/>
        <v>1530</v>
      </c>
      <c r="Z123">
        <f t="shared" si="9"/>
        <v>1643.8800000000019</v>
      </c>
      <c r="AA123">
        <f t="shared" si="10"/>
        <v>3287.6712000000066</v>
      </c>
      <c r="AB123">
        <f t="shared" si="11"/>
        <v>4931.5067999999965</v>
      </c>
      <c r="AC123">
        <f t="shared" si="8"/>
        <v>300</v>
      </c>
    </row>
    <row r="124" spans="1:29" ht="15.75" customHeight="1" x14ac:dyDescent="0.15">
      <c r="A124">
        <v>122</v>
      </c>
      <c r="B124" s="3">
        <v>45413</v>
      </c>
      <c r="C124" s="7">
        <v>2024</v>
      </c>
      <c r="D124" s="8" t="s">
        <v>118</v>
      </c>
      <c r="E124" s="7">
        <v>1</v>
      </c>
      <c r="F124">
        <v>0</v>
      </c>
      <c r="G124">
        <v>0</v>
      </c>
      <c r="H124">
        <v>0</v>
      </c>
      <c r="I124">
        <v>0</v>
      </c>
      <c r="J124">
        <v>401</v>
      </c>
      <c r="K124">
        <v>0</v>
      </c>
      <c r="L124">
        <v>0</v>
      </c>
      <c r="M124">
        <v>123</v>
      </c>
      <c r="N124">
        <v>67</v>
      </c>
      <c r="O124">
        <v>0</v>
      </c>
      <c r="P124">
        <v>0</v>
      </c>
      <c r="Q124">
        <v>0</v>
      </c>
      <c r="R124">
        <v>1180</v>
      </c>
      <c r="S124">
        <v>123</v>
      </c>
      <c r="T124">
        <v>86</v>
      </c>
      <c r="U124">
        <v>36</v>
      </c>
      <c r="V124">
        <v>196</v>
      </c>
      <c r="W124">
        <v>50</v>
      </c>
      <c r="X124">
        <f t="shared" si="6"/>
        <v>591</v>
      </c>
      <c r="Y124">
        <f t="shared" si="7"/>
        <v>1671</v>
      </c>
      <c r="Z124">
        <f t="shared" si="9"/>
        <v>1657.579000000002</v>
      </c>
      <c r="AA124">
        <f t="shared" si="10"/>
        <v>3315.0684600000068</v>
      </c>
      <c r="AB124">
        <f t="shared" si="11"/>
        <v>4972.6026899999961</v>
      </c>
      <c r="AC124">
        <f t="shared" si="8"/>
        <v>300</v>
      </c>
    </row>
    <row r="125" spans="1:29" ht="15.75" customHeight="1" x14ac:dyDescent="0.15">
      <c r="A125">
        <v>123</v>
      </c>
      <c r="B125" s="3">
        <v>45414</v>
      </c>
      <c r="C125" s="7">
        <v>2024</v>
      </c>
      <c r="D125" s="8" t="s">
        <v>118</v>
      </c>
      <c r="E125" s="7">
        <v>2</v>
      </c>
      <c r="F125">
        <v>0</v>
      </c>
      <c r="G125">
        <v>0</v>
      </c>
      <c r="H125">
        <v>0</v>
      </c>
      <c r="I125">
        <v>0</v>
      </c>
      <c r="J125">
        <v>498</v>
      </c>
      <c r="K125">
        <v>0</v>
      </c>
      <c r="L125">
        <v>0</v>
      </c>
      <c r="M125">
        <v>192</v>
      </c>
      <c r="N125">
        <v>49</v>
      </c>
      <c r="O125">
        <v>0</v>
      </c>
      <c r="P125">
        <v>0</v>
      </c>
      <c r="Q125">
        <v>0</v>
      </c>
      <c r="R125">
        <v>1770</v>
      </c>
      <c r="S125">
        <v>192</v>
      </c>
      <c r="T125">
        <v>61</v>
      </c>
      <c r="U125">
        <v>30</v>
      </c>
      <c r="V125">
        <v>186</v>
      </c>
      <c r="W125">
        <v>39</v>
      </c>
      <c r="X125">
        <f t="shared" si="6"/>
        <v>739</v>
      </c>
      <c r="Y125">
        <f t="shared" si="7"/>
        <v>2278</v>
      </c>
      <c r="Z125">
        <f t="shared" si="9"/>
        <v>1671.2780000000021</v>
      </c>
      <c r="AA125">
        <f t="shared" si="10"/>
        <v>3342.465720000007</v>
      </c>
      <c r="AB125">
        <f t="shared" si="11"/>
        <v>5013.6985799999957</v>
      </c>
      <c r="AC125">
        <f t="shared" si="8"/>
        <v>300</v>
      </c>
    </row>
    <row r="126" spans="1:29" ht="15.75" customHeight="1" x14ac:dyDescent="0.15">
      <c r="A126">
        <v>124</v>
      </c>
      <c r="B126" s="3">
        <v>45415</v>
      </c>
      <c r="C126" s="7">
        <v>2024</v>
      </c>
      <c r="D126" s="8" t="s">
        <v>118</v>
      </c>
      <c r="E126" s="7">
        <v>3</v>
      </c>
      <c r="F126">
        <v>0</v>
      </c>
      <c r="G126">
        <v>0</v>
      </c>
      <c r="H126">
        <v>0</v>
      </c>
      <c r="I126">
        <v>0</v>
      </c>
      <c r="J126">
        <v>582</v>
      </c>
      <c r="K126">
        <v>0</v>
      </c>
      <c r="L126">
        <v>0</v>
      </c>
      <c r="M126">
        <v>74</v>
      </c>
      <c r="N126">
        <v>49</v>
      </c>
      <c r="O126">
        <v>0</v>
      </c>
      <c r="P126">
        <v>0</v>
      </c>
      <c r="Q126">
        <v>0</v>
      </c>
      <c r="R126">
        <v>1040</v>
      </c>
      <c r="S126">
        <v>74</v>
      </c>
      <c r="T126">
        <v>49</v>
      </c>
      <c r="U126">
        <v>37</v>
      </c>
      <c r="V126">
        <v>182</v>
      </c>
      <c r="W126">
        <v>29</v>
      </c>
      <c r="X126">
        <f t="shared" si="6"/>
        <v>705</v>
      </c>
      <c r="Y126">
        <f t="shared" si="7"/>
        <v>1411</v>
      </c>
      <c r="Z126">
        <f t="shared" si="9"/>
        <v>1684.9770000000021</v>
      </c>
      <c r="AA126">
        <f t="shared" si="10"/>
        <v>3369.8629800000072</v>
      </c>
      <c r="AB126">
        <f t="shared" si="11"/>
        <v>5054.7944699999953</v>
      </c>
      <c r="AC126">
        <f t="shared" si="8"/>
        <v>300</v>
      </c>
    </row>
    <row r="127" spans="1:29" ht="15.75" customHeight="1" x14ac:dyDescent="0.15">
      <c r="A127">
        <v>125</v>
      </c>
      <c r="B127" s="3">
        <v>45416</v>
      </c>
      <c r="C127" s="7">
        <v>2024</v>
      </c>
      <c r="D127" s="8" t="s">
        <v>118</v>
      </c>
      <c r="E127" s="7">
        <v>4</v>
      </c>
      <c r="F127">
        <v>0</v>
      </c>
      <c r="G127">
        <v>0</v>
      </c>
      <c r="H127">
        <v>0</v>
      </c>
      <c r="I127">
        <v>0</v>
      </c>
      <c r="J127">
        <v>575</v>
      </c>
      <c r="K127">
        <v>0</v>
      </c>
      <c r="L127">
        <v>0</v>
      </c>
      <c r="M127">
        <v>142</v>
      </c>
      <c r="N127">
        <v>55</v>
      </c>
      <c r="O127">
        <v>0</v>
      </c>
      <c r="P127">
        <v>0</v>
      </c>
      <c r="Q127">
        <v>0</v>
      </c>
      <c r="R127">
        <v>1180</v>
      </c>
      <c r="S127">
        <v>142</v>
      </c>
      <c r="T127">
        <v>43</v>
      </c>
      <c r="U127">
        <v>24</v>
      </c>
      <c r="V127">
        <v>155</v>
      </c>
      <c r="W127">
        <v>38</v>
      </c>
      <c r="X127">
        <f t="shared" si="6"/>
        <v>772</v>
      </c>
      <c r="Y127">
        <f t="shared" si="7"/>
        <v>1582</v>
      </c>
      <c r="Z127">
        <f t="shared" si="9"/>
        <v>1698.6760000000022</v>
      </c>
      <c r="AA127">
        <f t="shared" si="10"/>
        <v>3397.2602400000073</v>
      </c>
      <c r="AB127">
        <f t="shared" si="11"/>
        <v>5095.8903599999949</v>
      </c>
      <c r="AC127">
        <f t="shared" si="8"/>
        <v>300</v>
      </c>
    </row>
    <row r="128" spans="1:29" ht="15.75" customHeight="1" x14ac:dyDescent="0.15">
      <c r="A128">
        <v>126</v>
      </c>
      <c r="B128" s="3">
        <v>45417</v>
      </c>
      <c r="C128" s="7">
        <v>2024</v>
      </c>
      <c r="D128" s="8" t="s">
        <v>118</v>
      </c>
      <c r="E128" s="7">
        <v>5</v>
      </c>
      <c r="F128">
        <v>0</v>
      </c>
      <c r="G128">
        <v>0</v>
      </c>
      <c r="H128">
        <v>0</v>
      </c>
      <c r="I128">
        <v>0</v>
      </c>
      <c r="J128">
        <v>258</v>
      </c>
      <c r="K128">
        <v>0</v>
      </c>
      <c r="L128">
        <v>0</v>
      </c>
      <c r="M128">
        <v>42</v>
      </c>
      <c r="N128">
        <v>73</v>
      </c>
      <c r="O128">
        <v>0</v>
      </c>
      <c r="P128">
        <v>0</v>
      </c>
      <c r="Q128">
        <v>0</v>
      </c>
      <c r="R128">
        <v>1770</v>
      </c>
      <c r="S128">
        <v>42</v>
      </c>
      <c r="T128">
        <v>30</v>
      </c>
      <c r="U128">
        <v>18</v>
      </c>
      <c r="V128">
        <v>187</v>
      </c>
      <c r="W128">
        <v>47</v>
      </c>
      <c r="X128">
        <f t="shared" si="6"/>
        <v>373</v>
      </c>
      <c r="Y128">
        <f t="shared" si="7"/>
        <v>2094</v>
      </c>
      <c r="Z128">
        <f t="shared" si="9"/>
        <v>1712.3750000000023</v>
      </c>
      <c r="AA128">
        <f t="shared" si="10"/>
        <v>3424.6575000000075</v>
      </c>
      <c r="AB128">
        <f t="shared" si="11"/>
        <v>5136.9862499999945</v>
      </c>
      <c r="AC128">
        <f t="shared" si="8"/>
        <v>300</v>
      </c>
    </row>
    <row r="129" spans="1:29" ht="15.75" customHeight="1" x14ac:dyDescent="0.15">
      <c r="A129">
        <v>127</v>
      </c>
      <c r="B129" s="3">
        <v>45418</v>
      </c>
      <c r="C129" s="7">
        <v>2024</v>
      </c>
      <c r="D129" s="8" t="s">
        <v>118</v>
      </c>
      <c r="E129" s="7">
        <v>6</v>
      </c>
      <c r="F129">
        <v>0</v>
      </c>
      <c r="G129">
        <v>0</v>
      </c>
      <c r="H129">
        <v>0</v>
      </c>
      <c r="I129">
        <v>0</v>
      </c>
      <c r="J129">
        <v>520</v>
      </c>
      <c r="K129">
        <v>0</v>
      </c>
      <c r="L129">
        <v>0</v>
      </c>
      <c r="M129">
        <v>198</v>
      </c>
      <c r="N129">
        <v>78</v>
      </c>
      <c r="O129">
        <v>0</v>
      </c>
      <c r="P129">
        <v>0</v>
      </c>
      <c r="Q129">
        <v>0</v>
      </c>
      <c r="R129">
        <v>1040</v>
      </c>
      <c r="S129">
        <v>198</v>
      </c>
      <c r="T129">
        <v>30</v>
      </c>
      <c r="U129">
        <v>42</v>
      </c>
      <c r="V129">
        <v>199</v>
      </c>
      <c r="W129">
        <v>55</v>
      </c>
      <c r="X129">
        <f t="shared" si="6"/>
        <v>796</v>
      </c>
      <c r="Y129">
        <f t="shared" si="7"/>
        <v>1564</v>
      </c>
      <c r="Z129">
        <f t="shared" si="9"/>
        <v>1726.0740000000023</v>
      </c>
      <c r="AA129">
        <f t="shared" si="10"/>
        <v>3452.0547600000077</v>
      </c>
      <c r="AB129">
        <f t="shared" si="11"/>
        <v>5178.0821399999941</v>
      </c>
      <c r="AC129">
        <f t="shared" si="8"/>
        <v>300</v>
      </c>
    </row>
    <row r="130" spans="1:29" ht="15.75" customHeight="1" x14ac:dyDescent="0.15">
      <c r="A130">
        <v>128</v>
      </c>
      <c r="B130" s="3">
        <v>45419</v>
      </c>
      <c r="C130" s="7">
        <v>2024</v>
      </c>
      <c r="D130" s="8" t="s">
        <v>118</v>
      </c>
      <c r="E130" s="7">
        <v>7</v>
      </c>
      <c r="F130">
        <v>0</v>
      </c>
      <c r="G130">
        <v>0</v>
      </c>
      <c r="H130">
        <v>0</v>
      </c>
      <c r="I130">
        <v>0</v>
      </c>
      <c r="J130">
        <v>414</v>
      </c>
      <c r="K130">
        <v>0</v>
      </c>
      <c r="L130">
        <v>0</v>
      </c>
      <c r="M130">
        <v>82</v>
      </c>
      <c r="N130">
        <v>46</v>
      </c>
      <c r="O130">
        <v>0</v>
      </c>
      <c r="P130">
        <v>0</v>
      </c>
      <c r="Q130">
        <v>0</v>
      </c>
      <c r="R130">
        <v>1180</v>
      </c>
      <c r="S130">
        <v>82</v>
      </c>
      <c r="T130">
        <v>35</v>
      </c>
      <c r="U130">
        <v>29</v>
      </c>
      <c r="V130">
        <v>158</v>
      </c>
      <c r="W130">
        <v>63</v>
      </c>
      <c r="X130">
        <f t="shared" si="6"/>
        <v>542</v>
      </c>
      <c r="Y130">
        <f t="shared" si="7"/>
        <v>1547</v>
      </c>
      <c r="Z130">
        <f t="shared" si="9"/>
        <v>1739.7730000000024</v>
      </c>
      <c r="AA130">
        <f t="shared" si="10"/>
        <v>3479.4520200000079</v>
      </c>
      <c r="AB130">
        <f t="shared" si="11"/>
        <v>5219.1780299999937</v>
      </c>
      <c r="AC130">
        <f t="shared" si="8"/>
        <v>300</v>
      </c>
    </row>
    <row r="131" spans="1:29" ht="15.75" customHeight="1" x14ac:dyDescent="0.15">
      <c r="A131">
        <v>129</v>
      </c>
      <c r="B131" s="3">
        <v>45420</v>
      </c>
      <c r="C131" s="7">
        <v>2024</v>
      </c>
      <c r="D131" s="8" t="s">
        <v>118</v>
      </c>
      <c r="E131" s="7">
        <v>8</v>
      </c>
      <c r="F131">
        <v>0</v>
      </c>
      <c r="G131">
        <v>0</v>
      </c>
      <c r="H131">
        <v>0</v>
      </c>
      <c r="I131">
        <v>0</v>
      </c>
      <c r="J131">
        <v>566</v>
      </c>
      <c r="K131">
        <v>0</v>
      </c>
      <c r="L131">
        <v>0</v>
      </c>
      <c r="M131">
        <v>142</v>
      </c>
      <c r="N131">
        <v>62</v>
      </c>
      <c r="O131">
        <v>0</v>
      </c>
      <c r="P131">
        <v>0</v>
      </c>
      <c r="Q131">
        <v>0</v>
      </c>
      <c r="R131">
        <v>1770</v>
      </c>
      <c r="S131">
        <v>142</v>
      </c>
      <c r="T131">
        <v>57</v>
      </c>
      <c r="U131">
        <v>17</v>
      </c>
      <c r="V131">
        <v>188</v>
      </c>
      <c r="W131">
        <v>34</v>
      </c>
      <c r="X131">
        <f t="shared" ref="X131:X194" si="12">SUM(F131:Q131)</f>
        <v>770</v>
      </c>
      <c r="Y131">
        <f t="shared" ref="Y131:Y194" si="13">SUM(R131:W131)</f>
        <v>2208</v>
      </c>
      <c r="Z131">
        <f t="shared" si="9"/>
        <v>1753.4720000000025</v>
      </c>
      <c r="AA131">
        <f t="shared" si="10"/>
        <v>3506.8492800000081</v>
      </c>
      <c r="AB131">
        <f t="shared" si="11"/>
        <v>5260.2739199999933</v>
      </c>
      <c r="AC131">
        <f t="shared" si="8"/>
        <v>300</v>
      </c>
    </row>
    <row r="132" spans="1:29" ht="15.75" customHeight="1" x14ac:dyDescent="0.15">
      <c r="A132">
        <v>130</v>
      </c>
      <c r="B132" s="3">
        <v>45421</v>
      </c>
      <c r="C132" s="7">
        <v>2024</v>
      </c>
      <c r="D132" s="8" t="s">
        <v>118</v>
      </c>
      <c r="E132" s="7">
        <v>9</v>
      </c>
      <c r="F132">
        <v>0</v>
      </c>
      <c r="G132">
        <v>0</v>
      </c>
      <c r="H132">
        <v>0</v>
      </c>
      <c r="I132">
        <v>0</v>
      </c>
      <c r="J132">
        <v>503</v>
      </c>
      <c r="K132">
        <v>0</v>
      </c>
      <c r="L132">
        <v>0</v>
      </c>
      <c r="M132">
        <v>184</v>
      </c>
      <c r="N132">
        <v>50</v>
      </c>
      <c r="O132">
        <v>0</v>
      </c>
      <c r="P132">
        <v>0</v>
      </c>
      <c r="Q132">
        <v>0</v>
      </c>
      <c r="R132">
        <v>1040</v>
      </c>
      <c r="S132">
        <v>184</v>
      </c>
      <c r="T132">
        <v>66</v>
      </c>
      <c r="U132">
        <v>22</v>
      </c>
      <c r="V132">
        <v>116</v>
      </c>
      <c r="W132">
        <v>33</v>
      </c>
      <c r="X132">
        <f t="shared" si="12"/>
        <v>737</v>
      </c>
      <c r="Y132">
        <f t="shared" si="13"/>
        <v>1461</v>
      </c>
      <c r="Z132">
        <f t="shared" si="9"/>
        <v>1767.1710000000026</v>
      </c>
      <c r="AA132">
        <f t="shared" si="10"/>
        <v>3534.2465400000083</v>
      </c>
      <c r="AB132">
        <f t="shared" si="11"/>
        <v>5301.3698099999929</v>
      </c>
      <c r="AC132">
        <f t="shared" ref="AC132:AC195" si="14" xml:space="preserve"> 300</f>
        <v>300</v>
      </c>
    </row>
    <row r="133" spans="1:29" ht="15.75" customHeight="1" x14ac:dyDescent="0.15">
      <c r="A133">
        <v>131</v>
      </c>
      <c r="B133" s="3">
        <v>45422</v>
      </c>
      <c r="C133" s="7">
        <v>2024</v>
      </c>
      <c r="D133" s="8" t="s">
        <v>118</v>
      </c>
      <c r="E133" s="7">
        <v>10</v>
      </c>
      <c r="F133">
        <v>0</v>
      </c>
      <c r="G133">
        <v>0</v>
      </c>
      <c r="H133">
        <v>0</v>
      </c>
      <c r="I133">
        <v>0</v>
      </c>
      <c r="J133">
        <v>369</v>
      </c>
      <c r="K133">
        <v>0</v>
      </c>
      <c r="L133">
        <v>0</v>
      </c>
      <c r="M133">
        <v>186</v>
      </c>
      <c r="N133">
        <v>82</v>
      </c>
      <c r="O133">
        <v>0</v>
      </c>
      <c r="P133">
        <v>0</v>
      </c>
      <c r="Q133">
        <v>0</v>
      </c>
      <c r="R133">
        <v>1180</v>
      </c>
      <c r="S133">
        <v>186</v>
      </c>
      <c r="T133">
        <v>76</v>
      </c>
      <c r="U133">
        <v>54</v>
      </c>
      <c r="V133">
        <v>171</v>
      </c>
      <c r="W133">
        <v>32</v>
      </c>
      <c r="X133">
        <f t="shared" si="12"/>
        <v>637</v>
      </c>
      <c r="Y133">
        <f t="shared" si="13"/>
        <v>1699</v>
      </c>
      <c r="Z133">
        <f t="shared" ref="Z133:Z196" si="15">Z132+13.699</f>
        <v>1780.8700000000026</v>
      </c>
      <c r="AA133">
        <f t="shared" ref="AA133:AA196" si="16">AA132+27.39726</f>
        <v>3561.6438000000085</v>
      </c>
      <c r="AB133">
        <f t="shared" ref="AB133:AB196" si="17">AB132+41.09589</f>
        <v>5342.4656999999925</v>
      </c>
      <c r="AC133">
        <f t="shared" si="14"/>
        <v>300</v>
      </c>
    </row>
    <row r="134" spans="1:29" ht="15.75" customHeight="1" x14ac:dyDescent="0.15">
      <c r="A134">
        <v>132</v>
      </c>
      <c r="B134" s="3">
        <v>45423</v>
      </c>
      <c r="C134" s="7">
        <v>2024</v>
      </c>
      <c r="D134" s="8" t="s">
        <v>118</v>
      </c>
      <c r="E134" s="7">
        <v>11</v>
      </c>
      <c r="F134">
        <v>0</v>
      </c>
      <c r="G134">
        <v>0</v>
      </c>
      <c r="H134">
        <v>0</v>
      </c>
      <c r="I134">
        <v>0</v>
      </c>
      <c r="J134">
        <v>440</v>
      </c>
      <c r="K134">
        <v>0</v>
      </c>
      <c r="L134">
        <v>0</v>
      </c>
      <c r="M134">
        <v>32</v>
      </c>
      <c r="N134">
        <v>49</v>
      </c>
      <c r="O134">
        <v>0</v>
      </c>
      <c r="P134">
        <v>0</v>
      </c>
      <c r="Q134">
        <v>0</v>
      </c>
      <c r="R134">
        <v>1770</v>
      </c>
      <c r="S134">
        <v>32</v>
      </c>
      <c r="T134">
        <v>60</v>
      </c>
      <c r="U134">
        <v>43</v>
      </c>
      <c r="V134">
        <v>164</v>
      </c>
      <c r="W134">
        <v>46</v>
      </c>
      <c r="X134">
        <f t="shared" si="12"/>
        <v>521</v>
      </c>
      <c r="Y134">
        <f t="shared" si="13"/>
        <v>2115</v>
      </c>
      <c r="Z134">
        <f t="shared" si="15"/>
        <v>1794.5690000000027</v>
      </c>
      <c r="AA134">
        <f t="shared" si="16"/>
        <v>3589.0410600000087</v>
      </c>
      <c r="AB134">
        <f t="shared" si="17"/>
        <v>5383.5615899999921</v>
      </c>
      <c r="AC134">
        <f t="shared" si="14"/>
        <v>300</v>
      </c>
    </row>
    <row r="135" spans="1:29" ht="15.75" customHeight="1" x14ac:dyDescent="0.15">
      <c r="A135">
        <v>133</v>
      </c>
      <c r="B135" s="3">
        <v>45424</v>
      </c>
      <c r="C135" s="7">
        <v>2024</v>
      </c>
      <c r="D135" s="8" t="s">
        <v>118</v>
      </c>
      <c r="E135" s="7">
        <v>12</v>
      </c>
      <c r="F135">
        <v>0</v>
      </c>
      <c r="G135">
        <v>0</v>
      </c>
      <c r="H135">
        <v>0</v>
      </c>
      <c r="I135">
        <v>0</v>
      </c>
      <c r="J135">
        <v>244</v>
      </c>
      <c r="K135">
        <v>0</v>
      </c>
      <c r="L135">
        <v>0</v>
      </c>
      <c r="M135">
        <v>60</v>
      </c>
      <c r="N135">
        <v>82</v>
      </c>
      <c r="O135">
        <v>0</v>
      </c>
      <c r="P135">
        <v>0</v>
      </c>
      <c r="Q135">
        <v>0</v>
      </c>
      <c r="R135">
        <v>1040</v>
      </c>
      <c r="S135">
        <v>60</v>
      </c>
      <c r="T135">
        <v>76</v>
      </c>
      <c r="U135">
        <v>43</v>
      </c>
      <c r="V135">
        <v>134</v>
      </c>
      <c r="W135">
        <v>29</v>
      </c>
      <c r="X135">
        <f t="shared" si="12"/>
        <v>386</v>
      </c>
      <c r="Y135">
        <f t="shared" si="13"/>
        <v>1382</v>
      </c>
      <c r="Z135">
        <f t="shared" si="15"/>
        <v>1808.2680000000028</v>
      </c>
      <c r="AA135">
        <f t="shared" si="16"/>
        <v>3616.4383200000088</v>
      </c>
      <c r="AB135">
        <f t="shared" si="17"/>
        <v>5424.6574799999917</v>
      </c>
      <c r="AC135">
        <f t="shared" si="14"/>
        <v>300</v>
      </c>
    </row>
    <row r="136" spans="1:29" ht="15.75" customHeight="1" x14ac:dyDescent="0.15">
      <c r="A136">
        <v>134</v>
      </c>
      <c r="B136" s="3">
        <v>45425</v>
      </c>
      <c r="C136" s="7">
        <v>2024</v>
      </c>
      <c r="D136" s="8" t="s">
        <v>118</v>
      </c>
      <c r="E136" s="7">
        <v>13</v>
      </c>
      <c r="F136">
        <v>0</v>
      </c>
      <c r="G136">
        <v>0</v>
      </c>
      <c r="H136">
        <v>0</v>
      </c>
      <c r="I136">
        <v>0</v>
      </c>
      <c r="J136">
        <v>316</v>
      </c>
      <c r="K136">
        <v>0</v>
      </c>
      <c r="L136">
        <v>0</v>
      </c>
      <c r="M136">
        <v>120</v>
      </c>
      <c r="N136">
        <v>43</v>
      </c>
      <c r="O136">
        <v>0</v>
      </c>
      <c r="P136">
        <v>0</v>
      </c>
      <c r="Q136">
        <v>0</v>
      </c>
      <c r="R136">
        <v>1180</v>
      </c>
      <c r="S136">
        <v>120</v>
      </c>
      <c r="T136">
        <v>76</v>
      </c>
      <c r="U136">
        <v>49</v>
      </c>
      <c r="V136">
        <v>164</v>
      </c>
      <c r="W136">
        <v>28</v>
      </c>
      <c r="X136">
        <f t="shared" si="12"/>
        <v>479</v>
      </c>
      <c r="Y136">
        <f t="shared" si="13"/>
        <v>1617</v>
      </c>
      <c r="Z136">
        <f t="shared" si="15"/>
        <v>1821.9670000000028</v>
      </c>
      <c r="AA136">
        <f t="shared" si="16"/>
        <v>3643.835580000009</v>
      </c>
      <c r="AB136">
        <f t="shared" si="17"/>
        <v>5465.7533699999913</v>
      </c>
      <c r="AC136">
        <f t="shared" si="14"/>
        <v>300</v>
      </c>
    </row>
    <row r="137" spans="1:29" ht="15.75" customHeight="1" x14ac:dyDescent="0.15">
      <c r="A137">
        <v>135</v>
      </c>
      <c r="B137" s="3">
        <v>45426</v>
      </c>
      <c r="C137" s="7">
        <v>2024</v>
      </c>
      <c r="D137" s="8" t="s">
        <v>118</v>
      </c>
      <c r="E137" s="7">
        <v>14</v>
      </c>
      <c r="F137">
        <v>0</v>
      </c>
      <c r="G137">
        <v>0</v>
      </c>
      <c r="H137">
        <v>0</v>
      </c>
      <c r="I137">
        <v>0</v>
      </c>
      <c r="J137">
        <v>390</v>
      </c>
      <c r="K137">
        <v>0</v>
      </c>
      <c r="L137">
        <v>0</v>
      </c>
      <c r="M137">
        <v>188</v>
      </c>
      <c r="N137">
        <v>66</v>
      </c>
      <c r="O137">
        <v>0</v>
      </c>
      <c r="P137">
        <v>0</v>
      </c>
      <c r="Q137">
        <v>0</v>
      </c>
      <c r="R137">
        <v>1770</v>
      </c>
      <c r="S137">
        <v>188</v>
      </c>
      <c r="T137">
        <v>33</v>
      </c>
      <c r="U137">
        <v>33</v>
      </c>
      <c r="V137">
        <v>128</v>
      </c>
      <c r="W137">
        <v>20</v>
      </c>
      <c r="X137">
        <f t="shared" si="12"/>
        <v>644</v>
      </c>
      <c r="Y137">
        <f t="shared" si="13"/>
        <v>2172</v>
      </c>
      <c r="Z137">
        <f t="shared" si="15"/>
        <v>1835.6660000000029</v>
      </c>
      <c r="AA137">
        <f t="shared" si="16"/>
        <v>3671.2328400000092</v>
      </c>
      <c r="AB137">
        <f t="shared" si="17"/>
        <v>5506.8492599999909</v>
      </c>
      <c r="AC137">
        <f t="shared" si="14"/>
        <v>300</v>
      </c>
    </row>
    <row r="138" spans="1:29" ht="15.75" customHeight="1" x14ac:dyDescent="0.15">
      <c r="A138">
        <v>136</v>
      </c>
      <c r="B138" s="3">
        <v>45427</v>
      </c>
      <c r="C138" s="7">
        <v>2024</v>
      </c>
      <c r="D138" s="8" t="s">
        <v>118</v>
      </c>
      <c r="E138" s="7">
        <v>15</v>
      </c>
      <c r="F138">
        <v>0</v>
      </c>
      <c r="G138">
        <v>0</v>
      </c>
      <c r="H138">
        <v>0</v>
      </c>
      <c r="I138">
        <v>0</v>
      </c>
      <c r="J138">
        <v>196</v>
      </c>
      <c r="K138">
        <v>0</v>
      </c>
      <c r="L138">
        <v>0</v>
      </c>
      <c r="M138">
        <v>89</v>
      </c>
      <c r="N138">
        <v>50</v>
      </c>
      <c r="O138">
        <v>0</v>
      </c>
      <c r="P138">
        <v>0</v>
      </c>
      <c r="Q138">
        <v>0</v>
      </c>
      <c r="R138">
        <v>1040</v>
      </c>
      <c r="S138">
        <v>89</v>
      </c>
      <c r="T138">
        <v>78</v>
      </c>
      <c r="U138">
        <v>39</v>
      </c>
      <c r="V138">
        <v>116</v>
      </c>
      <c r="W138">
        <v>33</v>
      </c>
      <c r="X138">
        <f t="shared" si="12"/>
        <v>335</v>
      </c>
      <c r="Y138">
        <f t="shared" si="13"/>
        <v>1395</v>
      </c>
      <c r="Z138">
        <f t="shared" si="15"/>
        <v>1849.365000000003</v>
      </c>
      <c r="AA138">
        <f t="shared" si="16"/>
        <v>3698.6301000000094</v>
      </c>
      <c r="AB138">
        <f t="shared" si="17"/>
        <v>5547.9451499999905</v>
      </c>
      <c r="AC138">
        <f t="shared" si="14"/>
        <v>300</v>
      </c>
    </row>
    <row r="139" spans="1:29" ht="15.75" customHeight="1" x14ac:dyDescent="0.15">
      <c r="A139">
        <v>137</v>
      </c>
      <c r="B139" s="3">
        <v>45428</v>
      </c>
      <c r="C139" s="7">
        <v>2024</v>
      </c>
      <c r="D139" s="8" t="s">
        <v>118</v>
      </c>
      <c r="E139" s="7">
        <v>16</v>
      </c>
      <c r="F139">
        <v>0</v>
      </c>
      <c r="G139">
        <v>0</v>
      </c>
      <c r="H139">
        <v>0</v>
      </c>
      <c r="I139">
        <v>0</v>
      </c>
      <c r="J139">
        <v>272</v>
      </c>
      <c r="K139">
        <v>0</v>
      </c>
      <c r="L139">
        <v>0</v>
      </c>
      <c r="M139">
        <v>125</v>
      </c>
      <c r="N139">
        <v>85</v>
      </c>
      <c r="O139">
        <v>0</v>
      </c>
      <c r="P139">
        <v>0</v>
      </c>
      <c r="Q139">
        <v>0</v>
      </c>
      <c r="R139">
        <v>1180</v>
      </c>
      <c r="S139">
        <v>125</v>
      </c>
      <c r="T139">
        <v>34</v>
      </c>
      <c r="U139">
        <v>56</v>
      </c>
      <c r="V139">
        <v>146</v>
      </c>
      <c r="W139">
        <v>19</v>
      </c>
      <c r="X139">
        <f t="shared" si="12"/>
        <v>482</v>
      </c>
      <c r="Y139">
        <f t="shared" si="13"/>
        <v>1560</v>
      </c>
      <c r="Z139">
        <f t="shared" si="15"/>
        <v>1863.064000000003</v>
      </c>
      <c r="AA139">
        <f t="shared" si="16"/>
        <v>3726.0273600000096</v>
      </c>
      <c r="AB139">
        <f t="shared" si="17"/>
        <v>5589.0410399999901</v>
      </c>
      <c r="AC139">
        <f t="shared" si="14"/>
        <v>300</v>
      </c>
    </row>
    <row r="140" spans="1:29" ht="15.75" customHeight="1" x14ac:dyDescent="0.15">
      <c r="A140">
        <v>138</v>
      </c>
      <c r="B140" s="3">
        <v>45429</v>
      </c>
      <c r="C140" s="7">
        <v>2024</v>
      </c>
      <c r="D140" s="8" t="s">
        <v>118</v>
      </c>
      <c r="E140" s="7">
        <v>17</v>
      </c>
      <c r="F140">
        <v>0</v>
      </c>
      <c r="G140">
        <v>0</v>
      </c>
      <c r="H140">
        <v>0</v>
      </c>
      <c r="I140">
        <v>0</v>
      </c>
      <c r="J140">
        <v>275</v>
      </c>
      <c r="K140">
        <v>0</v>
      </c>
      <c r="L140">
        <v>0</v>
      </c>
      <c r="M140">
        <v>52</v>
      </c>
      <c r="N140">
        <v>58</v>
      </c>
      <c r="O140">
        <v>0</v>
      </c>
      <c r="P140">
        <v>0</v>
      </c>
      <c r="Q140">
        <v>0</v>
      </c>
      <c r="R140">
        <v>1770</v>
      </c>
      <c r="S140">
        <v>52</v>
      </c>
      <c r="T140">
        <v>40</v>
      </c>
      <c r="U140">
        <v>46</v>
      </c>
      <c r="V140">
        <v>170</v>
      </c>
      <c r="W140">
        <v>19</v>
      </c>
      <c r="X140">
        <f t="shared" si="12"/>
        <v>385</v>
      </c>
      <c r="Y140">
        <f t="shared" si="13"/>
        <v>2097</v>
      </c>
      <c r="Z140">
        <f t="shared" si="15"/>
        <v>1876.7630000000031</v>
      </c>
      <c r="AA140">
        <f t="shared" si="16"/>
        <v>3753.4246200000098</v>
      </c>
      <c r="AB140">
        <f t="shared" si="17"/>
        <v>5630.1369299999897</v>
      </c>
      <c r="AC140">
        <f t="shared" si="14"/>
        <v>300</v>
      </c>
    </row>
    <row r="141" spans="1:29" ht="15.75" customHeight="1" x14ac:dyDescent="0.15">
      <c r="A141">
        <v>139</v>
      </c>
      <c r="B141" s="3">
        <v>45430</v>
      </c>
      <c r="C141" s="7">
        <v>2024</v>
      </c>
      <c r="D141" s="8" t="s">
        <v>118</v>
      </c>
      <c r="E141" s="7">
        <v>18</v>
      </c>
      <c r="F141">
        <v>0</v>
      </c>
      <c r="G141">
        <v>0</v>
      </c>
      <c r="H141">
        <v>0</v>
      </c>
      <c r="I141">
        <v>0</v>
      </c>
      <c r="J141">
        <v>299</v>
      </c>
      <c r="K141">
        <v>0</v>
      </c>
      <c r="L141">
        <v>0</v>
      </c>
      <c r="M141">
        <v>106</v>
      </c>
      <c r="N141">
        <v>53</v>
      </c>
      <c r="O141">
        <v>0</v>
      </c>
      <c r="P141">
        <v>0</v>
      </c>
      <c r="Q141">
        <v>0</v>
      </c>
      <c r="R141">
        <v>1040</v>
      </c>
      <c r="S141">
        <v>106</v>
      </c>
      <c r="T141">
        <v>77</v>
      </c>
      <c r="U141">
        <v>59</v>
      </c>
      <c r="V141">
        <v>200</v>
      </c>
      <c r="W141">
        <v>32</v>
      </c>
      <c r="X141">
        <f t="shared" si="12"/>
        <v>458</v>
      </c>
      <c r="Y141">
        <f t="shared" si="13"/>
        <v>1514</v>
      </c>
      <c r="Z141">
        <f t="shared" si="15"/>
        <v>1890.4620000000032</v>
      </c>
      <c r="AA141">
        <f t="shared" si="16"/>
        <v>3780.82188000001</v>
      </c>
      <c r="AB141">
        <f t="shared" si="17"/>
        <v>5671.2328199999893</v>
      </c>
      <c r="AC141">
        <f t="shared" si="14"/>
        <v>300</v>
      </c>
    </row>
    <row r="142" spans="1:29" ht="15.75" customHeight="1" x14ac:dyDescent="0.15">
      <c r="A142">
        <v>140</v>
      </c>
      <c r="B142" s="3">
        <v>45431</v>
      </c>
      <c r="C142" s="7">
        <v>2024</v>
      </c>
      <c r="D142" s="8" t="s">
        <v>118</v>
      </c>
      <c r="E142" s="7">
        <v>19</v>
      </c>
      <c r="F142">
        <v>0</v>
      </c>
      <c r="G142">
        <v>0</v>
      </c>
      <c r="H142">
        <v>0</v>
      </c>
      <c r="I142">
        <v>0</v>
      </c>
      <c r="J142">
        <v>368</v>
      </c>
      <c r="K142">
        <v>0</v>
      </c>
      <c r="L142">
        <v>0</v>
      </c>
      <c r="M142">
        <v>115</v>
      </c>
      <c r="N142">
        <v>85</v>
      </c>
      <c r="O142">
        <v>0</v>
      </c>
      <c r="P142">
        <v>0</v>
      </c>
      <c r="Q142">
        <v>0</v>
      </c>
      <c r="R142">
        <v>1180</v>
      </c>
      <c r="S142">
        <v>115</v>
      </c>
      <c r="T142">
        <v>60</v>
      </c>
      <c r="U142">
        <v>30</v>
      </c>
      <c r="V142">
        <v>160</v>
      </c>
      <c r="W142">
        <v>45</v>
      </c>
      <c r="X142">
        <f t="shared" si="12"/>
        <v>568</v>
      </c>
      <c r="Y142">
        <f t="shared" si="13"/>
        <v>1590</v>
      </c>
      <c r="Z142">
        <f t="shared" si="15"/>
        <v>1904.1610000000032</v>
      </c>
      <c r="AA142">
        <f t="shared" si="16"/>
        <v>3808.2191400000102</v>
      </c>
      <c r="AB142">
        <f t="shared" si="17"/>
        <v>5712.3287099999889</v>
      </c>
      <c r="AC142">
        <f t="shared" si="14"/>
        <v>300</v>
      </c>
    </row>
    <row r="143" spans="1:29" ht="15.75" customHeight="1" x14ac:dyDescent="0.15">
      <c r="A143">
        <v>141</v>
      </c>
      <c r="B143" s="3">
        <v>45432</v>
      </c>
      <c r="C143" s="7">
        <v>2024</v>
      </c>
      <c r="D143" s="8" t="s">
        <v>118</v>
      </c>
      <c r="E143" s="7">
        <v>20</v>
      </c>
      <c r="F143">
        <v>0</v>
      </c>
      <c r="G143">
        <v>0</v>
      </c>
      <c r="H143">
        <v>0</v>
      </c>
      <c r="I143">
        <v>0</v>
      </c>
      <c r="J143">
        <v>319</v>
      </c>
      <c r="K143">
        <v>0</v>
      </c>
      <c r="L143">
        <v>0</v>
      </c>
      <c r="M143">
        <v>81</v>
      </c>
      <c r="N143">
        <v>49</v>
      </c>
      <c r="O143">
        <v>0</v>
      </c>
      <c r="P143">
        <v>0</v>
      </c>
      <c r="Q143">
        <v>0</v>
      </c>
      <c r="R143">
        <v>1770</v>
      </c>
      <c r="S143">
        <v>81</v>
      </c>
      <c r="T143">
        <v>31</v>
      </c>
      <c r="U143">
        <v>24</v>
      </c>
      <c r="V143">
        <v>172</v>
      </c>
      <c r="W143">
        <v>25</v>
      </c>
      <c r="X143">
        <f t="shared" si="12"/>
        <v>449</v>
      </c>
      <c r="Y143">
        <f t="shared" si="13"/>
        <v>2103</v>
      </c>
      <c r="Z143">
        <f t="shared" si="15"/>
        <v>1917.8600000000033</v>
      </c>
      <c r="AA143">
        <f t="shared" si="16"/>
        <v>3835.6164000000103</v>
      </c>
      <c r="AB143">
        <f t="shared" si="17"/>
        <v>5753.4245999999885</v>
      </c>
      <c r="AC143">
        <f t="shared" si="14"/>
        <v>300</v>
      </c>
    </row>
    <row r="144" spans="1:29" ht="15.75" customHeight="1" x14ac:dyDescent="0.15">
      <c r="A144">
        <v>142</v>
      </c>
      <c r="B144" s="3">
        <v>45433</v>
      </c>
      <c r="C144" s="7">
        <v>2024</v>
      </c>
      <c r="D144" s="8" t="s">
        <v>118</v>
      </c>
      <c r="E144" s="7">
        <v>21</v>
      </c>
      <c r="F144">
        <v>0</v>
      </c>
      <c r="G144">
        <v>0</v>
      </c>
      <c r="H144">
        <v>0</v>
      </c>
      <c r="I144">
        <v>0</v>
      </c>
      <c r="J144">
        <v>171</v>
      </c>
      <c r="K144">
        <v>0</v>
      </c>
      <c r="L144">
        <v>0</v>
      </c>
      <c r="M144">
        <v>217</v>
      </c>
      <c r="N144">
        <v>89</v>
      </c>
      <c r="O144">
        <v>0</v>
      </c>
      <c r="P144">
        <v>0</v>
      </c>
      <c r="Q144">
        <v>0</v>
      </c>
      <c r="R144">
        <v>1040</v>
      </c>
      <c r="S144">
        <v>217</v>
      </c>
      <c r="T144">
        <v>76</v>
      </c>
      <c r="U144">
        <v>57</v>
      </c>
      <c r="V144">
        <v>211</v>
      </c>
      <c r="W144">
        <v>19</v>
      </c>
      <c r="X144">
        <f t="shared" si="12"/>
        <v>477</v>
      </c>
      <c r="Y144">
        <f t="shared" si="13"/>
        <v>1620</v>
      </c>
      <c r="Z144">
        <f t="shared" si="15"/>
        <v>1931.5590000000034</v>
      </c>
      <c r="AA144">
        <f t="shared" si="16"/>
        <v>3863.0136600000105</v>
      </c>
      <c r="AB144">
        <f t="shared" si="17"/>
        <v>5794.5204899999881</v>
      </c>
      <c r="AC144">
        <f t="shared" si="14"/>
        <v>300</v>
      </c>
    </row>
    <row r="145" spans="1:29" ht="15.75" customHeight="1" x14ac:dyDescent="0.15">
      <c r="A145">
        <v>143</v>
      </c>
      <c r="B145" s="3">
        <v>45434</v>
      </c>
      <c r="C145" s="7">
        <v>2024</v>
      </c>
      <c r="D145" s="8" t="s">
        <v>118</v>
      </c>
      <c r="E145" s="7">
        <v>22</v>
      </c>
      <c r="F145">
        <v>0</v>
      </c>
      <c r="G145">
        <v>0</v>
      </c>
      <c r="H145">
        <v>0</v>
      </c>
      <c r="I145">
        <v>0</v>
      </c>
      <c r="J145">
        <v>366</v>
      </c>
      <c r="K145">
        <v>0</v>
      </c>
      <c r="L145">
        <v>0</v>
      </c>
      <c r="M145">
        <v>229</v>
      </c>
      <c r="N145">
        <v>52</v>
      </c>
      <c r="O145">
        <v>0</v>
      </c>
      <c r="P145">
        <v>0</v>
      </c>
      <c r="Q145">
        <v>0</v>
      </c>
      <c r="R145">
        <v>1180</v>
      </c>
      <c r="S145">
        <v>229</v>
      </c>
      <c r="T145">
        <v>78</v>
      </c>
      <c r="U145">
        <v>26</v>
      </c>
      <c r="V145">
        <v>192</v>
      </c>
      <c r="W145">
        <v>39</v>
      </c>
      <c r="X145">
        <f t="shared" si="12"/>
        <v>647</v>
      </c>
      <c r="Y145">
        <f t="shared" si="13"/>
        <v>1744</v>
      </c>
      <c r="Z145">
        <f t="shared" si="15"/>
        <v>1945.2580000000034</v>
      </c>
      <c r="AA145">
        <f t="shared" si="16"/>
        <v>3890.4109200000107</v>
      </c>
      <c r="AB145">
        <f t="shared" si="17"/>
        <v>5835.6163799999877</v>
      </c>
      <c r="AC145">
        <f t="shared" si="14"/>
        <v>300</v>
      </c>
    </row>
    <row r="146" spans="1:29" ht="15.75" customHeight="1" x14ac:dyDescent="0.15">
      <c r="A146">
        <v>144</v>
      </c>
      <c r="B146" s="3">
        <v>45435</v>
      </c>
      <c r="C146" s="7">
        <v>2024</v>
      </c>
      <c r="D146" s="8" t="s">
        <v>118</v>
      </c>
      <c r="E146" s="7">
        <v>23</v>
      </c>
      <c r="F146">
        <v>0</v>
      </c>
      <c r="G146">
        <v>0</v>
      </c>
      <c r="H146">
        <v>0</v>
      </c>
      <c r="I146">
        <v>0</v>
      </c>
      <c r="J146">
        <v>469</v>
      </c>
      <c r="K146">
        <v>0</v>
      </c>
      <c r="L146">
        <v>0</v>
      </c>
      <c r="M146">
        <v>120</v>
      </c>
      <c r="N146">
        <v>73</v>
      </c>
      <c r="O146">
        <v>0</v>
      </c>
      <c r="P146">
        <v>0</v>
      </c>
      <c r="Q146">
        <v>0</v>
      </c>
      <c r="R146">
        <v>1770</v>
      </c>
      <c r="S146">
        <v>120</v>
      </c>
      <c r="T146">
        <v>73</v>
      </c>
      <c r="U146">
        <v>20</v>
      </c>
      <c r="V146">
        <v>139</v>
      </c>
      <c r="W146">
        <v>20</v>
      </c>
      <c r="X146">
        <f t="shared" si="12"/>
        <v>662</v>
      </c>
      <c r="Y146">
        <f t="shared" si="13"/>
        <v>2142</v>
      </c>
      <c r="Z146">
        <f t="shared" si="15"/>
        <v>1958.9570000000035</v>
      </c>
      <c r="AA146">
        <f t="shared" si="16"/>
        <v>3917.8081800000109</v>
      </c>
      <c r="AB146">
        <f t="shared" si="17"/>
        <v>5876.7122699999873</v>
      </c>
      <c r="AC146">
        <f t="shared" si="14"/>
        <v>300</v>
      </c>
    </row>
    <row r="147" spans="1:29" ht="15.75" customHeight="1" x14ac:dyDescent="0.15">
      <c r="A147">
        <v>145</v>
      </c>
      <c r="B147" s="3">
        <v>45436</v>
      </c>
      <c r="C147" s="7">
        <v>2024</v>
      </c>
      <c r="D147" s="8" t="s">
        <v>118</v>
      </c>
      <c r="E147" s="7">
        <v>24</v>
      </c>
      <c r="F147">
        <v>0</v>
      </c>
      <c r="G147">
        <v>0</v>
      </c>
      <c r="H147">
        <v>0</v>
      </c>
      <c r="I147">
        <v>0</v>
      </c>
      <c r="J147">
        <v>433</v>
      </c>
      <c r="K147">
        <v>0</v>
      </c>
      <c r="L147">
        <v>0</v>
      </c>
      <c r="M147">
        <v>102</v>
      </c>
      <c r="N147">
        <v>54</v>
      </c>
      <c r="O147">
        <v>0</v>
      </c>
      <c r="P147">
        <v>0</v>
      </c>
      <c r="Q147">
        <v>0</v>
      </c>
      <c r="R147">
        <v>1040</v>
      </c>
      <c r="S147">
        <v>102</v>
      </c>
      <c r="T147">
        <v>40</v>
      </c>
      <c r="U147">
        <v>61</v>
      </c>
      <c r="V147">
        <v>146</v>
      </c>
      <c r="W147">
        <v>48</v>
      </c>
      <c r="X147">
        <f t="shared" si="12"/>
        <v>589</v>
      </c>
      <c r="Y147">
        <f t="shared" si="13"/>
        <v>1437</v>
      </c>
      <c r="Z147">
        <f t="shared" si="15"/>
        <v>1972.6560000000036</v>
      </c>
      <c r="AA147">
        <f t="shared" si="16"/>
        <v>3945.2054400000111</v>
      </c>
      <c r="AB147">
        <f t="shared" si="17"/>
        <v>5917.8081599999869</v>
      </c>
      <c r="AC147">
        <f t="shared" si="14"/>
        <v>300</v>
      </c>
    </row>
    <row r="148" spans="1:29" ht="15.75" customHeight="1" x14ac:dyDescent="0.15">
      <c r="A148">
        <v>146</v>
      </c>
      <c r="B148" s="3">
        <v>45437</v>
      </c>
      <c r="C148" s="7">
        <v>2024</v>
      </c>
      <c r="D148" s="8" t="s">
        <v>118</v>
      </c>
      <c r="E148" s="7">
        <v>25</v>
      </c>
      <c r="F148">
        <v>0</v>
      </c>
      <c r="G148">
        <v>0</v>
      </c>
      <c r="H148">
        <v>0</v>
      </c>
      <c r="I148">
        <v>0</v>
      </c>
      <c r="J148">
        <v>232</v>
      </c>
      <c r="K148">
        <v>0</v>
      </c>
      <c r="L148">
        <v>0</v>
      </c>
      <c r="M148">
        <v>235</v>
      </c>
      <c r="N148">
        <v>103</v>
      </c>
      <c r="O148">
        <v>0</v>
      </c>
      <c r="P148">
        <v>0</v>
      </c>
      <c r="Q148">
        <v>0</v>
      </c>
      <c r="R148">
        <v>1180</v>
      </c>
      <c r="S148">
        <v>235</v>
      </c>
      <c r="T148">
        <v>89</v>
      </c>
      <c r="U148">
        <v>41</v>
      </c>
      <c r="V148">
        <v>199</v>
      </c>
      <c r="W148">
        <v>43</v>
      </c>
      <c r="X148">
        <f t="shared" si="12"/>
        <v>570</v>
      </c>
      <c r="Y148">
        <f t="shared" si="13"/>
        <v>1787</v>
      </c>
      <c r="Z148">
        <f t="shared" si="15"/>
        <v>1986.3550000000037</v>
      </c>
      <c r="AA148">
        <f t="shared" si="16"/>
        <v>3972.6027000000113</v>
      </c>
      <c r="AB148">
        <f t="shared" si="17"/>
        <v>5958.9040499999865</v>
      </c>
      <c r="AC148">
        <f t="shared" si="14"/>
        <v>300</v>
      </c>
    </row>
    <row r="149" spans="1:29" ht="15.75" customHeight="1" x14ac:dyDescent="0.15">
      <c r="A149">
        <v>147</v>
      </c>
      <c r="B149" s="3">
        <v>45438</v>
      </c>
      <c r="C149" s="7">
        <v>2024</v>
      </c>
      <c r="D149" s="8" t="s">
        <v>118</v>
      </c>
      <c r="E149" s="7">
        <v>26</v>
      </c>
      <c r="F149">
        <v>0</v>
      </c>
      <c r="G149">
        <v>0</v>
      </c>
      <c r="H149">
        <v>0</v>
      </c>
      <c r="I149">
        <v>0</v>
      </c>
      <c r="J149">
        <v>385</v>
      </c>
      <c r="K149">
        <v>0</v>
      </c>
      <c r="L149">
        <v>0</v>
      </c>
      <c r="M149">
        <v>167</v>
      </c>
      <c r="N149">
        <v>97</v>
      </c>
      <c r="O149">
        <v>0</v>
      </c>
      <c r="P149">
        <v>0</v>
      </c>
      <c r="Q149">
        <v>0</v>
      </c>
      <c r="R149">
        <v>1770</v>
      </c>
      <c r="S149">
        <v>167</v>
      </c>
      <c r="T149">
        <v>90</v>
      </c>
      <c r="U149">
        <v>41</v>
      </c>
      <c r="V149">
        <v>192</v>
      </c>
      <c r="W149">
        <v>22</v>
      </c>
      <c r="X149">
        <f t="shared" si="12"/>
        <v>649</v>
      </c>
      <c r="Y149">
        <f t="shared" si="13"/>
        <v>2282</v>
      </c>
      <c r="Z149">
        <f t="shared" si="15"/>
        <v>2000.0540000000037</v>
      </c>
      <c r="AA149">
        <f t="shared" si="16"/>
        <v>3999.9999600000115</v>
      </c>
      <c r="AB149">
        <f t="shared" si="17"/>
        <v>5999.9999399999861</v>
      </c>
      <c r="AC149">
        <f t="shared" si="14"/>
        <v>300</v>
      </c>
    </row>
    <row r="150" spans="1:29" ht="15.75" customHeight="1" x14ac:dyDescent="0.15">
      <c r="A150">
        <v>148</v>
      </c>
      <c r="B150" s="3">
        <v>45439</v>
      </c>
      <c r="C150" s="7">
        <v>2024</v>
      </c>
      <c r="D150" s="8" t="s">
        <v>118</v>
      </c>
      <c r="E150" s="7">
        <v>27</v>
      </c>
      <c r="F150">
        <v>0</v>
      </c>
      <c r="G150">
        <v>0</v>
      </c>
      <c r="H150">
        <v>0</v>
      </c>
      <c r="I150">
        <v>0</v>
      </c>
      <c r="J150">
        <v>354</v>
      </c>
      <c r="K150">
        <v>0</v>
      </c>
      <c r="L150">
        <v>0</v>
      </c>
      <c r="M150">
        <v>63</v>
      </c>
      <c r="N150">
        <v>84</v>
      </c>
      <c r="O150">
        <v>0</v>
      </c>
      <c r="P150">
        <v>0</v>
      </c>
      <c r="Q150">
        <v>0</v>
      </c>
      <c r="R150">
        <v>1040</v>
      </c>
      <c r="S150">
        <v>63</v>
      </c>
      <c r="T150">
        <v>63</v>
      </c>
      <c r="U150">
        <v>14</v>
      </c>
      <c r="V150">
        <v>232</v>
      </c>
      <c r="W150">
        <v>54</v>
      </c>
      <c r="X150">
        <f t="shared" si="12"/>
        <v>501</v>
      </c>
      <c r="Y150">
        <f t="shared" si="13"/>
        <v>1466</v>
      </c>
      <c r="Z150">
        <f t="shared" si="15"/>
        <v>2013.7530000000038</v>
      </c>
      <c r="AA150">
        <f t="shared" si="16"/>
        <v>4027.3972200000117</v>
      </c>
      <c r="AB150">
        <f t="shared" si="17"/>
        <v>6041.0958299999857</v>
      </c>
      <c r="AC150">
        <f t="shared" si="14"/>
        <v>300</v>
      </c>
    </row>
    <row r="151" spans="1:29" ht="15.75" customHeight="1" x14ac:dyDescent="0.15">
      <c r="A151">
        <v>149</v>
      </c>
      <c r="B151" s="3">
        <v>45440</v>
      </c>
      <c r="C151" s="7">
        <v>2024</v>
      </c>
      <c r="D151" s="8" t="s">
        <v>118</v>
      </c>
      <c r="E151" s="7">
        <v>28</v>
      </c>
      <c r="F151">
        <v>0</v>
      </c>
      <c r="G151">
        <v>0</v>
      </c>
      <c r="H151">
        <v>0</v>
      </c>
      <c r="I151">
        <v>0</v>
      </c>
      <c r="J151">
        <v>445</v>
      </c>
      <c r="K151">
        <v>0</v>
      </c>
      <c r="L151">
        <v>0</v>
      </c>
      <c r="M151">
        <v>91</v>
      </c>
      <c r="N151">
        <v>77</v>
      </c>
      <c r="O151">
        <v>0</v>
      </c>
      <c r="P151">
        <v>0</v>
      </c>
      <c r="Q151">
        <v>0</v>
      </c>
      <c r="R151">
        <v>1180</v>
      </c>
      <c r="S151">
        <v>91</v>
      </c>
      <c r="T151">
        <v>91</v>
      </c>
      <c r="U151">
        <v>14</v>
      </c>
      <c r="V151">
        <v>216</v>
      </c>
      <c r="W151">
        <v>57</v>
      </c>
      <c r="X151">
        <f t="shared" si="12"/>
        <v>613</v>
      </c>
      <c r="Y151">
        <f t="shared" si="13"/>
        <v>1649</v>
      </c>
      <c r="Z151">
        <f t="shared" si="15"/>
        <v>2027.4520000000039</v>
      </c>
      <c r="AA151">
        <f t="shared" si="16"/>
        <v>4054.7944800000118</v>
      </c>
      <c r="AB151">
        <f t="shared" si="17"/>
        <v>6082.1917199999853</v>
      </c>
      <c r="AC151">
        <f t="shared" si="14"/>
        <v>300</v>
      </c>
    </row>
    <row r="152" spans="1:29" ht="15.75" customHeight="1" x14ac:dyDescent="0.15">
      <c r="A152">
        <v>150</v>
      </c>
      <c r="B152" s="3">
        <v>45441</v>
      </c>
      <c r="C152" s="7">
        <v>2024</v>
      </c>
      <c r="D152" s="8" t="s">
        <v>118</v>
      </c>
      <c r="E152" s="7">
        <v>29</v>
      </c>
      <c r="F152">
        <v>0</v>
      </c>
      <c r="G152">
        <v>0</v>
      </c>
      <c r="H152">
        <v>0</v>
      </c>
      <c r="I152">
        <v>0</v>
      </c>
      <c r="J152">
        <v>359</v>
      </c>
      <c r="K152">
        <v>0</v>
      </c>
      <c r="L152">
        <v>0</v>
      </c>
      <c r="M152">
        <v>56</v>
      </c>
      <c r="N152">
        <v>105</v>
      </c>
      <c r="O152">
        <v>0</v>
      </c>
      <c r="P152">
        <v>0</v>
      </c>
      <c r="Q152">
        <v>0</v>
      </c>
      <c r="R152">
        <v>1770</v>
      </c>
      <c r="S152">
        <v>56</v>
      </c>
      <c r="T152">
        <v>91</v>
      </c>
      <c r="U152">
        <v>63</v>
      </c>
      <c r="V152">
        <v>173</v>
      </c>
      <c r="W152">
        <v>34</v>
      </c>
      <c r="X152">
        <f t="shared" si="12"/>
        <v>520</v>
      </c>
      <c r="Y152">
        <f t="shared" si="13"/>
        <v>2187</v>
      </c>
      <c r="Z152">
        <f t="shared" si="15"/>
        <v>2041.1510000000039</v>
      </c>
      <c r="AA152">
        <f t="shared" si="16"/>
        <v>4082.191740000012</v>
      </c>
      <c r="AB152">
        <f t="shared" si="17"/>
        <v>6123.2876099999849</v>
      </c>
      <c r="AC152">
        <f t="shared" si="14"/>
        <v>300</v>
      </c>
    </row>
    <row r="153" spans="1:29" ht="15.75" customHeight="1" x14ac:dyDescent="0.15">
      <c r="A153">
        <v>151</v>
      </c>
      <c r="B153" s="3">
        <v>45442</v>
      </c>
      <c r="C153" s="7">
        <v>2024</v>
      </c>
      <c r="D153" s="8" t="s">
        <v>118</v>
      </c>
      <c r="E153" s="7">
        <v>30</v>
      </c>
      <c r="F153">
        <v>0</v>
      </c>
      <c r="G153">
        <v>0</v>
      </c>
      <c r="H153">
        <v>0</v>
      </c>
      <c r="I153">
        <v>0</v>
      </c>
      <c r="J153">
        <v>427</v>
      </c>
      <c r="K153">
        <v>0</v>
      </c>
      <c r="L153">
        <v>0</v>
      </c>
      <c r="M153">
        <v>91</v>
      </c>
      <c r="N153">
        <v>105</v>
      </c>
      <c r="O153">
        <v>0</v>
      </c>
      <c r="P153">
        <v>0</v>
      </c>
      <c r="Q153">
        <v>0</v>
      </c>
      <c r="R153">
        <v>1040</v>
      </c>
      <c r="S153">
        <v>91</v>
      </c>
      <c r="T153">
        <v>105</v>
      </c>
      <c r="U153">
        <v>49</v>
      </c>
      <c r="V153">
        <v>160</v>
      </c>
      <c r="W153">
        <v>53</v>
      </c>
      <c r="X153">
        <f t="shared" si="12"/>
        <v>623</v>
      </c>
      <c r="Y153">
        <f t="shared" si="13"/>
        <v>1498</v>
      </c>
      <c r="Z153">
        <f t="shared" si="15"/>
        <v>2054.850000000004</v>
      </c>
      <c r="AA153">
        <f t="shared" si="16"/>
        <v>4109.5890000000118</v>
      </c>
      <c r="AB153">
        <f t="shared" si="17"/>
        <v>6164.3834999999845</v>
      </c>
      <c r="AC153">
        <f t="shared" si="14"/>
        <v>300</v>
      </c>
    </row>
    <row r="154" spans="1:29" ht="15.75" customHeight="1" x14ac:dyDescent="0.15">
      <c r="A154">
        <v>152</v>
      </c>
      <c r="B154" s="3">
        <v>45443</v>
      </c>
      <c r="C154" s="7">
        <v>2024</v>
      </c>
      <c r="D154" s="8" t="s">
        <v>118</v>
      </c>
      <c r="E154" s="7">
        <v>31</v>
      </c>
      <c r="F154">
        <v>0</v>
      </c>
      <c r="G154">
        <v>0</v>
      </c>
      <c r="H154">
        <v>0</v>
      </c>
      <c r="I154">
        <v>0</v>
      </c>
      <c r="J154">
        <v>475</v>
      </c>
      <c r="K154">
        <v>0</v>
      </c>
      <c r="L154">
        <v>0</v>
      </c>
      <c r="M154">
        <v>224</v>
      </c>
      <c r="N154">
        <v>49</v>
      </c>
      <c r="O154">
        <v>0</v>
      </c>
      <c r="P154">
        <v>0</v>
      </c>
      <c r="Q154">
        <v>0</v>
      </c>
      <c r="R154">
        <v>1180</v>
      </c>
      <c r="S154">
        <v>224</v>
      </c>
      <c r="T154">
        <v>35</v>
      </c>
      <c r="U154">
        <v>14</v>
      </c>
      <c r="V154">
        <v>184</v>
      </c>
      <c r="W154">
        <v>63</v>
      </c>
      <c r="X154">
        <f t="shared" si="12"/>
        <v>748</v>
      </c>
      <c r="Y154">
        <f t="shared" si="13"/>
        <v>1700</v>
      </c>
      <c r="Z154">
        <f t="shared" si="15"/>
        <v>2068.5490000000041</v>
      </c>
      <c r="AA154">
        <f t="shared" si="16"/>
        <v>4136.9862600000115</v>
      </c>
      <c r="AB154">
        <f t="shared" si="17"/>
        <v>6205.4793899999841</v>
      </c>
      <c r="AC154">
        <f t="shared" si="14"/>
        <v>300</v>
      </c>
    </row>
    <row r="155" spans="1:29" ht="15.75" customHeight="1" x14ac:dyDescent="0.15">
      <c r="A155">
        <v>153</v>
      </c>
      <c r="B155" s="3">
        <v>45444</v>
      </c>
      <c r="C155" s="7">
        <v>2024</v>
      </c>
      <c r="D155" s="8" t="s">
        <v>119</v>
      </c>
      <c r="E155" s="7">
        <v>1</v>
      </c>
      <c r="F155">
        <v>0</v>
      </c>
      <c r="G155">
        <v>0</v>
      </c>
      <c r="H155">
        <v>0</v>
      </c>
      <c r="I155">
        <v>0</v>
      </c>
      <c r="J155">
        <v>626</v>
      </c>
      <c r="K155">
        <v>0</v>
      </c>
      <c r="L155">
        <v>0</v>
      </c>
      <c r="M155">
        <v>145</v>
      </c>
      <c r="N155">
        <v>103</v>
      </c>
      <c r="O155">
        <v>0</v>
      </c>
      <c r="P155">
        <v>0</v>
      </c>
      <c r="Q155">
        <v>0</v>
      </c>
      <c r="R155">
        <v>1770</v>
      </c>
      <c r="S155">
        <v>145</v>
      </c>
      <c r="T155">
        <v>83</v>
      </c>
      <c r="U155">
        <v>62</v>
      </c>
      <c r="V155">
        <v>195</v>
      </c>
      <c r="W155">
        <v>33</v>
      </c>
      <c r="X155">
        <f t="shared" si="12"/>
        <v>874</v>
      </c>
      <c r="Y155">
        <f t="shared" si="13"/>
        <v>2288</v>
      </c>
      <c r="Z155">
        <f t="shared" si="15"/>
        <v>2082.2480000000041</v>
      </c>
      <c r="AA155">
        <f t="shared" si="16"/>
        <v>4164.3835200000112</v>
      </c>
      <c r="AB155">
        <f t="shared" si="17"/>
        <v>6246.5752799999836</v>
      </c>
      <c r="AC155">
        <f t="shared" si="14"/>
        <v>300</v>
      </c>
    </row>
    <row r="156" spans="1:29" ht="15.75" customHeight="1" x14ac:dyDescent="0.15">
      <c r="A156">
        <v>154</v>
      </c>
      <c r="B156" s="3">
        <v>45445</v>
      </c>
      <c r="C156" s="7">
        <v>2024</v>
      </c>
      <c r="D156" s="8" t="s">
        <v>119</v>
      </c>
      <c r="E156" s="7">
        <v>2</v>
      </c>
      <c r="F156">
        <v>0</v>
      </c>
      <c r="G156">
        <v>0</v>
      </c>
      <c r="H156">
        <v>0</v>
      </c>
      <c r="I156">
        <v>0</v>
      </c>
      <c r="J156">
        <v>526</v>
      </c>
      <c r="K156">
        <v>0</v>
      </c>
      <c r="L156">
        <v>0</v>
      </c>
      <c r="M156">
        <v>74</v>
      </c>
      <c r="N156">
        <v>81</v>
      </c>
      <c r="O156">
        <v>0</v>
      </c>
      <c r="P156">
        <v>0</v>
      </c>
      <c r="Q156">
        <v>0</v>
      </c>
      <c r="R156">
        <v>1040</v>
      </c>
      <c r="S156">
        <v>74</v>
      </c>
      <c r="T156">
        <v>47</v>
      </c>
      <c r="U156">
        <v>33</v>
      </c>
      <c r="V156">
        <v>199</v>
      </c>
      <c r="W156">
        <v>59</v>
      </c>
      <c r="X156">
        <f t="shared" si="12"/>
        <v>681</v>
      </c>
      <c r="Y156">
        <f t="shared" si="13"/>
        <v>1452</v>
      </c>
      <c r="Z156">
        <f t="shared" si="15"/>
        <v>2095.9470000000042</v>
      </c>
      <c r="AA156">
        <f t="shared" si="16"/>
        <v>4191.780780000011</v>
      </c>
      <c r="AB156">
        <f t="shared" si="17"/>
        <v>6287.6711699999832</v>
      </c>
      <c r="AC156">
        <f t="shared" si="14"/>
        <v>300</v>
      </c>
    </row>
    <row r="157" spans="1:29" ht="15.75" customHeight="1" x14ac:dyDescent="0.15">
      <c r="A157">
        <v>155</v>
      </c>
      <c r="B157" s="3">
        <v>45446</v>
      </c>
      <c r="C157" s="7">
        <v>2024</v>
      </c>
      <c r="D157" s="8" t="s">
        <v>119</v>
      </c>
      <c r="E157" s="7">
        <v>3</v>
      </c>
      <c r="F157">
        <v>0</v>
      </c>
      <c r="G157">
        <v>0</v>
      </c>
      <c r="H157">
        <v>0</v>
      </c>
      <c r="I157">
        <v>0</v>
      </c>
      <c r="J157">
        <v>583</v>
      </c>
      <c r="K157">
        <v>0</v>
      </c>
      <c r="L157">
        <v>0</v>
      </c>
      <c r="M157">
        <v>230</v>
      </c>
      <c r="N157">
        <v>65</v>
      </c>
      <c r="O157">
        <v>0</v>
      </c>
      <c r="P157">
        <v>0</v>
      </c>
      <c r="Q157">
        <v>0</v>
      </c>
      <c r="R157">
        <v>1180</v>
      </c>
      <c r="S157">
        <v>230</v>
      </c>
      <c r="T157">
        <v>85</v>
      </c>
      <c r="U157">
        <v>32</v>
      </c>
      <c r="V157">
        <v>193</v>
      </c>
      <c r="W157">
        <v>34</v>
      </c>
      <c r="X157">
        <f t="shared" si="12"/>
        <v>878</v>
      </c>
      <c r="Y157">
        <f t="shared" si="13"/>
        <v>1754</v>
      </c>
      <c r="Z157">
        <f t="shared" si="15"/>
        <v>2109.6460000000043</v>
      </c>
      <c r="AA157">
        <f t="shared" si="16"/>
        <v>4219.1780400000107</v>
      </c>
      <c r="AB157">
        <f t="shared" si="17"/>
        <v>6328.7670599999828</v>
      </c>
      <c r="AC157">
        <f t="shared" si="14"/>
        <v>300</v>
      </c>
    </row>
    <row r="158" spans="1:29" ht="15.75" customHeight="1" x14ac:dyDescent="0.15">
      <c r="A158">
        <v>156</v>
      </c>
      <c r="B158" s="3">
        <v>45447</v>
      </c>
      <c r="C158" s="7">
        <v>2024</v>
      </c>
      <c r="D158" s="8" t="s">
        <v>119</v>
      </c>
      <c r="E158" s="7">
        <v>4</v>
      </c>
      <c r="F158">
        <v>0</v>
      </c>
      <c r="G158">
        <v>0</v>
      </c>
      <c r="H158">
        <v>0</v>
      </c>
      <c r="I158">
        <v>0</v>
      </c>
      <c r="J158">
        <v>448</v>
      </c>
      <c r="K158">
        <v>0</v>
      </c>
      <c r="L158">
        <v>0</v>
      </c>
      <c r="M158">
        <v>207</v>
      </c>
      <c r="N158">
        <v>84</v>
      </c>
      <c r="O158">
        <v>0</v>
      </c>
      <c r="P158">
        <v>0</v>
      </c>
      <c r="Q158">
        <v>0</v>
      </c>
      <c r="R158">
        <v>1770</v>
      </c>
      <c r="S158">
        <v>207</v>
      </c>
      <c r="T158">
        <v>84</v>
      </c>
      <c r="U158">
        <v>38</v>
      </c>
      <c r="V158">
        <v>162</v>
      </c>
      <c r="W158">
        <v>34</v>
      </c>
      <c r="X158">
        <f t="shared" si="12"/>
        <v>739</v>
      </c>
      <c r="Y158">
        <f t="shared" si="13"/>
        <v>2295</v>
      </c>
      <c r="Z158">
        <f t="shared" si="15"/>
        <v>2123.3450000000043</v>
      </c>
      <c r="AA158">
        <f t="shared" si="16"/>
        <v>4246.5753000000104</v>
      </c>
      <c r="AB158">
        <f t="shared" si="17"/>
        <v>6369.8629499999824</v>
      </c>
      <c r="AC158">
        <f t="shared" si="14"/>
        <v>300</v>
      </c>
    </row>
    <row r="159" spans="1:29" ht="15.75" customHeight="1" x14ac:dyDescent="0.15">
      <c r="A159">
        <v>157</v>
      </c>
      <c r="B159" s="3">
        <v>45448</v>
      </c>
      <c r="C159" s="7">
        <v>2024</v>
      </c>
      <c r="D159" s="8" t="s">
        <v>119</v>
      </c>
      <c r="E159" s="7">
        <v>5</v>
      </c>
      <c r="F159">
        <v>0</v>
      </c>
      <c r="G159">
        <v>0</v>
      </c>
      <c r="H159">
        <v>0</v>
      </c>
      <c r="I159">
        <v>0</v>
      </c>
      <c r="J159">
        <v>336</v>
      </c>
      <c r="K159">
        <v>0</v>
      </c>
      <c r="L159">
        <v>0</v>
      </c>
      <c r="M159">
        <v>109</v>
      </c>
      <c r="N159">
        <v>51</v>
      </c>
      <c r="O159">
        <v>0</v>
      </c>
      <c r="P159">
        <v>0</v>
      </c>
      <c r="Q159">
        <v>0</v>
      </c>
      <c r="R159">
        <v>1040</v>
      </c>
      <c r="S159">
        <v>109</v>
      </c>
      <c r="T159">
        <v>83</v>
      </c>
      <c r="U159">
        <v>32</v>
      </c>
      <c r="V159">
        <v>180</v>
      </c>
      <c r="W159">
        <v>60</v>
      </c>
      <c r="X159">
        <f t="shared" si="12"/>
        <v>496</v>
      </c>
      <c r="Y159">
        <f t="shared" si="13"/>
        <v>1504</v>
      </c>
      <c r="Z159">
        <f t="shared" si="15"/>
        <v>2137.0440000000044</v>
      </c>
      <c r="AA159">
        <f t="shared" si="16"/>
        <v>4273.9725600000102</v>
      </c>
      <c r="AB159">
        <f t="shared" si="17"/>
        <v>6410.958839999982</v>
      </c>
      <c r="AC159">
        <f t="shared" si="14"/>
        <v>300</v>
      </c>
    </row>
    <row r="160" spans="1:29" ht="15.75" customHeight="1" x14ac:dyDescent="0.15">
      <c r="A160">
        <v>158</v>
      </c>
      <c r="B160" s="3">
        <v>45449</v>
      </c>
      <c r="C160" s="7">
        <v>2024</v>
      </c>
      <c r="D160" s="8" t="s">
        <v>119</v>
      </c>
      <c r="E160" s="7">
        <v>6</v>
      </c>
      <c r="F160">
        <v>0</v>
      </c>
      <c r="G160">
        <v>0</v>
      </c>
      <c r="H160">
        <v>0</v>
      </c>
      <c r="I160">
        <v>0</v>
      </c>
      <c r="J160">
        <v>224</v>
      </c>
      <c r="K160">
        <v>0</v>
      </c>
      <c r="L160">
        <v>0</v>
      </c>
      <c r="M160">
        <v>44</v>
      </c>
      <c r="N160">
        <v>44</v>
      </c>
      <c r="O160">
        <v>0</v>
      </c>
      <c r="P160">
        <v>0</v>
      </c>
      <c r="Q160">
        <v>0</v>
      </c>
      <c r="R160">
        <v>1180</v>
      </c>
      <c r="S160">
        <v>44</v>
      </c>
      <c r="T160">
        <v>89</v>
      </c>
      <c r="U160">
        <v>25</v>
      </c>
      <c r="V160">
        <v>144</v>
      </c>
      <c r="W160">
        <v>60</v>
      </c>
      <c r="X160">
        <f t="shared" si="12"/>
        <v>312</v>
      </c>
      <c r="Y160">
        <f t="shared" si="13"/>
        <v>1542</v>
      </c>
      <c r="Z160">
        <f t="shared" si="15"/>
        <v>2150.7430000000045</v>
      </c>
      <c r="AA160">
        <f t="shared" si="16"/>
        <v>4301.3698200000099</v>
      </c>
      <c r="AB160">
        <f t="shared" si="17"/>
        <v>6452.0547299999816</v>
      </c>
      <c r="AC160">
        <f t="shared" si="14"/>
        <v>300</v>
      </c>
    </row>
    <row r="161" spans="1:29" ht="15.75" customHeight="1" x14ac:dyDescent="0.15">
      <c r="A161">
        <v>159</v>
      </c>
      <c r="B161" s="3">
        <v>45450</v>
      </c>
      <c r="C161" s="7">
        <v>2024</v>
      </c>
      <c r="D161" s="8" t="s">
        <v>119</v>
      </c>
      <c r="E161" s="7">
        <v>7</v>
      </c>
      <c r="F161">
        <v>0</v>
      </c>
      <c r="G161">
        <v>0</v>
      </c>
      <c r="H161">
        <v>0</v>
      </c>
      <c r="I161">
        <v>0</v>
      </c>
      <c r="J161">
        <v>372</v>
      </c>
      <c r="K161">
        <v>0</v>
      </c>
      <c r="L161">
        <v>0</v>
      </c>
      <c r="M161">
        <v>180</v>
      </c>
      <c r="N161">
        <v>90</v>
      </c>
      <c r="O161">
        <v>0</v>
      </c>
      <c r="P161">
        <v>0</v>
      </c>
      <c r="Q161">
        <v>0</v>
      </c>
      <c r="R161">
        <v>1770</v>
      </c>
      <c r="S161">
        <v>180</v>
      </c>
      <c r="T161">
        <v>32</v>
      </c>
      <c r="U161">
        <v>51</v>
      </c>
      <c r="V161">
        <v>212</v>
      </c>
      <c r="W161">
        <v>25</v>
      </c>
      <c r="X161">
        <f t="shared" si="12"/>
        <v>642</v>
      </c>
      <c r="Y161">
        <f t="shared" si="13"/>
        <v>2270</v>
      </c>
      <c r="Z161">
        <f t="shared" si="15"/>
        <v>2164.4420000000046</v>
      </c>
      <c r="AA161">
        <f t="shared" si="16"/>
        <v>4328.7670800000096</v>
      </c>
      <c r="AB161">
        <f t="shared" si="17"/>
        <v>6493.1506199999812</v>
      </c>
      <c r="AC161">
        <f t="shared" si="14"/>
        <v>300</v>
      </c>
    </row>
    <row r="162" spans="1:29" ht="15.75" customHeight="1" x14ac:dyDescent="0.15">
      <c r="A162">
        <v>160</v>
      </c>
      <c r="B162" s="3">
        <v>45451</v>
      </c>
      <c r="C162" s="7">
        <v>2024</v>
      </c>
      <c r="D162" s="8" t="s">
        <v>119</v>
      </c>
      <c r="E162" s="7">
        <v>8</v>
      </c>
      <c r="F162">
        <v>0</v>
      </c>
      <c r="G162">
        <v>0</v>
      </c>
      <c r="H162">
        <v>0</v>
      </c>
      <c r="I162">
        <v>0</v>
      </c>
      <c r="J162">
        <v>381</v>
      </c>
      <c r="K162">
        <v>0</v>
      </c>
      <c r="L162">
        <v>0</v>
      </c>
      <c r="M162">
        <v>229</v>
      </c>
      <c r="N162">
        <v>52</v>
      </c>
      <c r="O162">
        <v>0</v>
      </c>
      <c r="P162">
        <v>0</v>
      </c>
      <c r="Q162">
        <v>0</v>
      </c>
      <c r="R162">
        <v>1040</v>
      </c>
      <c r="S162">
        <v>229</v>
      </c>
      <c r="T162">
        <v>78</v>
      </c>
      <c r="U162">
        <v>39</v>
      </c>
      <c r="V162">
        <v>220</v>
      </c>
      <c r="W162">
        <v>57</v>
      </c>
      <c r="X162">
        <f t="shared" si="12"/>
        <v>662</v>
      </c>
      <c r="Y162">
        <f t="shared" si="13"/>
        <v>1663</v>
      </c>
      <c r="Z162">
        <f t="shared" si="15"/>
        <v>2178.1410000000046</v>
      </c>
      <c r="AA162">
        <f t="shared" si="16"/>
        <v>4356.1643400000094</v>
      </c>
      <c r="AB162">
        <f t="shared" si="17"/>
        <v>6534.2465099999808</v>
      </c>
      <c r="AC162">
        <f t="shared" si="14"/>
        <v>300</v>
      </c>
    </row>
    <row r="163" spans="1:29" ht="15.75" customHeight="1" x14ac:dyDescent="0.15">
      <c r="A163">
        <v>161</v>
      </c>
      <c r="B163" s="3">
        <v>45452</v>
      </c>
      <c r="C163" s="7">
        <v>2024</v>
      </c>
      <c r="D163" s="8" t="s">
        <v>119</v>
      </c>
      <c r="E163" s="7">
        <v>9</v>
      </c>
      <c r="F163">
        <v>0</v>
      </c>
      <c r="G163">
        <v>0</v>
      </c>
      <c r="H163">
        <v>0</v>
      </c>
      <c r="I163">
        <v>0</v>
      </c>
      <c r="J163">
        <v>448</v>
      </c>
      <c r="K163">
        <v>0</v>
      </c>
      <c r="L163">
        <v>0</v>
      </c>
      <c r="M163">
        <v>134</v>
      </c>
      <c r="N163">
        <v>93</v>
      </c>
      <c r="O163">
        <v>0</v>
      </c>
      <c r="P163">
        <v>0</v>
      </c>
      <c r="Q163">
        <v>0</v>
      </c>
      <c r="R163">
        <v>1180</v>
      </c>
      <c r="S163">
        <v>134</v>
      </c>
      <c r="T163">
        <v>53</v>
      </c>
      <c r="U163">
        <v>60</v>
      </c>
      <c r="V163">
        <v>152</v>
      </c>
      <c r="W163">
        <v>56</v>
      </c>
      <c r="X163">
        <f t="shared" si="12"/>
        <v>675</v>
      </c>
      <c r="Y163">
        <f t="shared" si="13"/>
        <v>1635</v>
      </c>
      <c r="Z163">
        <f t="shared" si="15"/>
        <v>2191.8400000000047</v>
      </c>
      <c r="AA163">
        <f t="shared" si="16"/>
        <v>4383.5616000000091</v>
      </c>
      <c r="AB163">
        <f t="shared" si="17"/>
        <v>6575.3423999999804</v>
      </c>
      <c r="AC163">
        <f t="shared" si="14"/>
        <v>300</v>
      </c>
    </row>
    <row r="164" spans="1:29" ht="15.75" customHeight="1" x14ac:dyDescent="0.15">
      <c r="A164">
        <v>162</v>
      </c>
      <c r="B164" s="3">
        <v>45453</v>
      </c>
      <c r="C164" s="7">
        <v>2024</v>
      </c>
      <c r="D164" s="8" t="s">
        <v>119</v>
      </c>
      <c r="E164" s="7">
        <v>10</v>
      </c>
      <c r="F164">
        <v>0</v>
      </c>
      <c r="G164">
        <v>0</v>
      </c>
      <c r="H164">
        <v>0</v>
      </c>
      <c r="I164">
        <v>0</v>
      </c>
      <c r="J164">
        <v>402</v>
      </c>
      <c r="K164">
        <v>0</v>
      </c>
      <c r="L164">
        <v>0</v>
      </c>
      <c r="M164">
        <v>237</v>
      </c>
      <c r="N164">
        <v>101</v>
      </c>
      <c r="O164">
        <v>0</v>
      </c>
      <c r="P164">
        <v>0</v>
      </c>
      <c r="Q164">
        <v>0</v>
      </c>
      <c r="R164">
        <v>1770</v>
      </c>
      <c r="S164">
        <v>237</v>
      </c>
      <c r="T164">
        <v>74</v>
      </c>
      <c r="U164">
        <v>27</v>
      </c>
      <c r="V164">
        <v>166</v>
      </c>
      <c r="W164">
        <v>54</v>
      </c>
      <c r="X164">
        <f t="shared" si="12"/>
        <v>740</v>
      </c>
      <c r="Y164">
        <f t="shared" si="13"/>
        <v>2328</v>
      </c>
      <c r="Z164">
        <f t="shared" si="15"/>
        <v>2205.5390000000048</v>
      </c>
      <c r="AA164">
        <f t="shared" si="16"/>
        <v>4410.9588600000088</v>
      </c>
      <c r="AB164">
        <f t="shared" si="17"/>
        <v>6616.43828999998</v>
      </c>
      <c r="AC164">
        <f t="shared" si="14"/>
        <v>300</v>
      </c>
    </row>
    <row r="165" spans="1:29" ht="15.75" customHeight="1" x14ac:dyDescent="0.15">
      <c r="A165">
        <v>163</v>
      </c>
      <c r="B165" s="3">
        <v>45454</v>
      </c>
      <c r="C165" s="7">
        <v>2024</v>
      </c>
      <c r="D165" s="8" t="s">
        <v>119</v>
      </c>
      <c r="E165" s="7">
        <v>11</v>
      </c>
      <c r="F165">
        <v>0</v>
      </c>
      <c r="G165">
        <v>0</v>
      </c>
      <c r="H165">
        <v>0</v>
      </c>
      <c r="I165">
        <v>0</v>
      </c>
      <c r="J165">
        <v>263</v>
      </c>
      <c r="K165">
        <v>0</v>
      </c>
      <c r="L165">
        <v>0</v>
      </c>
      <c r="M165">
        <v>232</v>
      </c>
      <c r="N165">
        <v>61</v>
      </c>
      <c r="O165">
        <v>0</v>
      </c>
      <c r="P165">
        <v>0</v>
      </c>
      <c r="Q165">
        <v>0</v>
      </c>
      <c r="R165">
        <v>1040</v>
      </c>
      <c r="S165">
        <v>232</v>
      </c>
      <c r="T165">
        <v>95</v>
      </c>
      <c r="U165">
        <v>47</v>
      </c>
      <c r="V165">
        <v>150</v>
      </c>
      <c r="W165">
        <v>29</v>
      </c>
      <c r="X165">
        <f t="shared" si="12"/>
        <v>556</v>
      </c>
      <c r="Y165">
        <f t="shared" si="13"/>
        <v>1593</v>
      </c>
      <c r="Z165">
        <f t="shared" si="15"/>
        <v>2219.2380000000048</v>
      </c>
      <c r="AA165">
        <f t="shared" si="16"/>
        <v>4438.3561200000086</v>
      </c>
      <c r="AB165">
        <f t="shared" si="17"/>
        <v>6657.5341799999796</v>
      </c>
      <c r="AC165">
        <f t="shared" si="14"/>
        <v>300</v>
      </c>
    </row>
    <row r="166" spans="1:29" ht="15.75" customHeight="1" x14ac:dyDescent="0.15">
      <c r="A166">
        <v>164</v>
      </c>
      <c r="B166" s="3">
        <v>45455</v>
      </c>
      <c r="C166" s="7">
        <v>2024</v>
      </c>
      <c r="D166" s="8" t="s">
        <v>119</v>
      </c>
      <c r="E166" s="7">
        <v>12</v>
      </c>
      <c r="F166">
        <v>0</v>
      </c>
      <c r="G166">
        <v>0</v>
      </c>
      <c r="H166">
        <v>0</v>
      </c>
      <c r="I166">
        <v>0</v>
      </c>
      <c r="J166">
        <v>286</v>
      </c>
      <c r="K166">
        <v>0</v>
      </c>
      <c r="L166">
        <v>0</v>
      </c>
      <c r="M166">
        <v>225</v>
      </c>
      <c r="N166">
        <v>81</v>
      </c>
      <c r="O166">
        <v>0</v>
      </c>
      <c r="P166">
        <v>0</v>
      </c>
      <c r="Q166">
        <v>0</v>
      </c>
      <c r="R166">
        <v>1180</v>
      </c>
      <c r="S166">
        <v>225</v>
      </c>
      <c r="T166">
        <v>61</v>
      </c>
      <c r="U166">
        <v>47</v>
      </c>
      <c r="V166">
        <v>146</v>
      </c>
      <c r="W166">
        <v>51</v>
      </c>
      <c r="X166">
        <f t="shared" si="12"/>
        <v>592</v>
      </c>
      <c r="Y166">
        <f t="shared" si="13"/>
        <v>1710</v>
      </c>
      <c r="Z166">
        <f t="shared" si="15"/>
        <v>2232.9370000000049</v>
      </c>
      <c r="AA166">
        <f t="shared" si="16"/>
        <v>4465.7533800000083</v>
      </c>
      <c r="AB166">
        <f t="shared" si="17"/>
        <v>6698.6300699999792</v>
      </c>
      <c r="AC166">
        <f t="shared" si="14"/>
        <v>300</v>
      </c>
    </row>
    <row r="167" spans="1:29" ht="15.75" customHeight="1" x14ac:dyDescent="0.15">
      <c r="A167">
        <v>165</v>
      </c>
      <c r="B167" s="3">
        <v>45456</v>
      </c>
      <c r="C167" s="7">
        <v>2024</v>
      </c>
      <c r="D167" s="8" t="s">
        <v>119</v>
      </c>
      <c r="E167" s="7">
        <v>13</v>
      </c>
      <c r="F167">
        <v>0</v>
      </c>
      <c r="G167">
        <v>0</v>
      </c>
      <c r="H167">
        <v>0</v>
      </c>
      <c r="I167">
        <v>0</v>
      </c>
      <c r="J167">
        <v>282</v>
      </c>
      <c r="K167">
        <v>0</v>
      </c>
      <c r="L167">
        <v>0</v>
      </c>
      <c r="M167">
        <v>40</v>
      </c>
      <c r="N167">
        <v>81</v>
      </c>
      <c r="O167">
        <v>0</v>
      </c>
      <c r="P167">
        <v>0</v>
      </c>
      <c r="Q167">
        <v>0</v>
      </c>
      <c r="R167">
        <v>1770</v>
      </c>
      <c r="S167">
        <v>40</v>
      </c>
      <c r="T167">
        <v>40</v>
      </c>
      <c r="U167">
        <v>54</v>
      </c>
      <c r="V167">
        <v>191</v>
      </c>
      <c r="W167">
        <v>28</v>
      </c>
      <c r="X167">
        <f t="shared" si="12"/>
        <v>403</v>
      </c>
      <c r="Y167">
        <f t="shared" si="13"/>
        <v>2123</v>
      </c>
      <c r="Z167">
        <f t="shared" si="15"/>
        <v>2246.636000000005</v>
      </c>
      <c r="AA167">
        <f t="shared" si="16"/>
        <v>4493.150640000008</v>
      </c>
      <c r="AB167">
        <f t="shared" si="17"/>
        <v>6739.7259599999788</v>
      </c>
      <c r="AC167">
        <f t="shared" si="14"/>
        <v>300</v>
      </c>
    </row>
    <row r="168" spans="1:29" ht="15.75" customHeight="1" x14ac:dyDescent="0.15">
      <c r="A168">
        <v>166</v>
      </c>
      <c r="B168" s="3">
        <v>45457</v>
      </c>
      <c r="C168" s="7">
        <v>2024</v>
      </c>
      <c r="D168" s="8" t="s">
        <v>119</v>
      </c>
      <c r="E168" s="7">
        <v>14</v>
      </c>
      <c r="F168">
        <v>0</v>
      </c>
      <c r="G168">
        <v>0</v>
      </c>
      <c r="H168">
        <v>0</v>
      </c>
      <c r="I168">
        <v>0</v>
      </c>
      <c r="J168">
        <v>411</v>
      </c>
      <c r="K168">
        <v>0</v>
      </c>
      <c r="L168">
        <v>0</v>
      </c>
      <c r="M168">
        <v>73</v>
      </c>
      <c r="N168">
        <v>53</v>
      </c>
      <c r="O168">
        <v>0</v>
      </c>
      <c r="P168">
        <v>0</v>
      </c>
      <c r="Q168">
        <v>0</v>
      </c>
      <c r="R168">
        <v>1040</v>
      </c>
      <c r="S168">
        <v>73</v>
      </c>
      <c r="T168">
        <v>73</v>
      </c>
      <c r="U168">
        <v>13</v>
      </c>
      <c r="V168">
        <v>147</v>
      </c>
      <c r="W168">
        <v>50</v>
      </c>
      <c r="X168">
        <f t="shared" si="12"/>
        <v>537</v>
      </c>
      <c r="Y168">
        <f t="shared" si="13"/>
        <v>1396</v>
      </c>
      <c r="Z168">
        <f t="shared" si="15"/>
        <v>2260.335000000005</v>
      </c>
      <c r="AA168">
        <f t="shared" si="16"/>
        <v>4520.5479000000078</v>
      </c>
      <c r="AB168">
        <f t="shared" si="17"/>
        <v>6780.8218499999784</v>
      </c>
      <c r="AC168">
        <f t="shared" si="14"/>
        <v>300</v>
      </c>
    </row>
    <row r="169" spans="1:29" ht="15.75" customHeight="1" x14ac:dyDescent="0.15">
      <c r="A169">
        <v>167</v>
      </c>
      <c r="B169" s="3">
        <v>45458</v>
      </c>
      <c r="C169" s="7">
        <v>2024</v>
      </c>
      <c r="D169" s="8" t="s">
        <v>119</v>
      </c>
      <c r="E169" s="7">
        <v>15</v>
      </c>
      <c r="F169">
        <v>0</v>
      </c>
      <c r="G169">
        <v>0</v>
      </c>
      <c r="H169">
        <v>0</v>
      </c>
      <c r="I169">
        <v>0</v>
      </c>
      <c r="J169">
        <v>478</v>
      </c>
      <c r="K169">
        <v>0</v>
      </c>
      <c r="L169">
        <v>0</v>
      </c>
      <c r="M169">
        <v>175</v>
      </c>
      <c r="N169">
        <v>71</v>
      </c>
      <c r="O169">
        <v>0</v>
      </c>
      <c r="P169">
        <v>0</v>
      </c>
      <c r="Q169">
        <v>0</v>
      </c>
      <c r="R169">
        <v>1180</v>
      </c>
      <c r="S169">
        <v>175</v>
      </c>
      <c r="T169">
        <v>97</v>
      </c>
      <c r="U169">
        <v>19</v>
      </c>
      <c r="V169">
        <v>179</v>
      </c>
      <c r="W169">
        <v>50</v>
      </c>
      <c r="X169">
        <f t="shared" si="12"/>
        <v>724</v>
      </c>
      <c r="Y169">
        <f t="shared" si="13"/>
        <v>1700</v>
      </c>
      <c r="Z169">
        <f t="shared" si="15"/>
        <v>2274.0340000000051</v>
      </c>
      <c r="AA169">
        <f t="shared" si="16"/>
        <v>4547.9451600000075</v>
      </c>
      <c r="AB169">
        <f t="shared" si="17"/>
        <v>6821.917739999978</v>
      </c>
      <c r="AC169">
        <f t="shared" si="14"/>
        <v>300</v>
      </c>
    </row>
    <row r="170" spans="1:29" ht="15.75" customHeight="1" x14ac:dyDescent="0.15">
      <c r="A170">
        <v>168</v>
      </c>
      <c r="B170" s="3">
        <v>45459</v>
      </c>
      <c r="C170" s="7">
        <v>2024</v>
      </c>
      <c r="D170" s="8" t="s">
        <v>119</v>
      </c>
      <c r="E170" s="7">
        <v>16</v>
      </c>
      <c r="F170">
        <v>0</v>
      </c>
      <c r="G170">
        <v>0</v>
      </c>
      <c r="H170">
        <v>0</v>
      </c>
      <c r="I170">
        <v>0</v>
      </c>
      <c r="J170">
        <v>429</v>
      </c>
      <c r="K170">
        <v>0</v>
      </c>
      <c r="L170">
        <v>0</v>
      </c>
      <c r="M170">
        <v>138</v>
      </c>
      <c r="N170">
        <v>75</v>
      </c>
      <c r="O170">
        <v>0</v>
      </c>
      <c r="P170">
        <v>0</v>
      </c>
      <c r="Q170">
        <v>0</v>
      </c>
      <c r="R170">
        <v>1770</v>
      </c>
      <c r="S170">
        <v>138</v>
      </c>
      <c r="T170">
        <v>88</v>
      </c>
      <c r="U170">
        <v>12</v>
      </c>
      <c r="V170">
        <v>189</v>
      </c>
      <c r="W170">
        <v>51</v>
      </c>
      <c r="X170">
        <f t="shared" si="12"/>
        <v>642</v>
      </c>
      <c r="Y170">
        <f t="shared" si="13"/>
        <v>2248</v>
      </c>
      <c r="Z170">
        <f t="shared" si="15"/>
        <v>2287.7330000000052</v>
      </c>
      <c r="AA170">
        <f t="shared" si="16"/>
        <v>4575.3424200000072</v>
      </c>
      <c r="AB170">
        <f t="shared" si="17"/>
        <v>6863.0136299999776</v>
      </c>
      <c r="AC170">
        <f t="shared" si="14"/>
        <v>300</v>
      </c>
    </row>
    <row r="171" spans="1:29" ht="15.75" customHeight="1" x14ac:dyDescent="0.15">
      <c r="A171">
        <v>169</v>
      </c>
      <c r="B171" s="3">
        <v>45460</v>
      </c>
      <c r="C171" s="7">
        <v>2024</v>
      </c>
      <c r="D171" s="8" t="s">
        <v>119</v>
      </c>
      <c r="E171" s="7">
        <v>17</v>
      </c>
      <c r="F171">
        <v>0</v>
      </c>
      <c r="G171">
        <v>0</v>
      </c>
      <c r="H171">
        <v>0</v>
      </c>
      <c r="I171">
        <v>0</v>
      </c>
      <c r="J171">
        <v>360</v>
      </c>
      <c r="K171">
        <v>0</v>
      </c>
      <c r="L171">
        <v>0</v>
      </c>
      <c r="M171">
        <v>141</v>
      </c>
      <c r="N171">
        <v>67</v>
      </c>
      <c r="O171">
        <v>0</v>
      </c>
      <c r="P171">
        <v>0</v>
      </c>
      <c r="Q171">
        <v>0</v>
      </c>
      <c r="R171">
        <v>1040</v>
      </c>
      <c r="S171">
        <v>141</v>
      </c>
      <c r="T171">
        <v>67</v>
      </c>
      <c r="U171">
        <v>61</v>
      </c>
      <c r="V171">
        <v>207</v>
      </c>
      <c r="W171">
        <v>38</v>
      </c>
      <c r="X171">
        <f t="shared" si="12"/>
        <v>568</v>
      </c>
      <c r="Y171">
        <f t="shared" si="13"/>
        <v>1554</v>
      </c>
      <c r="Z171">
        <f t="shared" si="15"/>
        <v>2301.4320000000052</v>
      </c>
      <c r="AA171">
        <f t="shared" si="16"/>
        <v>4602.739680000007</v>
      </c>
      <c r="AB171">
        <f t="shared" si="17"/>
        <v>6904.1095199999772</v>
      </c>
      <c r="AC171">
        <f t="shared" si="14"/>
        <v>300</v>
      </c>
    </row>
    <row r="172" spans="1:29" ht="15.75" customHeight="1" x14ac:dyDescent="0.15">
      <c r="A172">
        <v>170</v>
      </c>
      <c r="B172" s="3">
        <v>45461</v>
      </c>
      <c r="C172" s="7">
        <v>2024</v>
      </c>
      <c r="D172" s="8" t="s">
        <v>119</v>
      </c>
      <c r="E172" s="7">
        <v>18</v>
      </c>
      <c r="F172">
        <v>0</v>
      </c>
      <c r="G172">
        <v>0</v>
      </c>
      <c r="H172">
        <v>0</v>
      </c>
      <c r="I172">
        <v>0</v>
      </c>
      <c r="J172">
        <v>255</v>
      </c>
      <c r="K172">
        <v>0</v>
      </c>
      <c r="L172">
        <v>0</v>
      </c>
      <c r="M172">
        <v>134</v>
      </c>
      <c r="N172">
        <v>79</v>
      </c>
      <c r="O172">
        <v>0</v>
      </c>
      <c r="P172">
        <v>0</v>
      </c>
      <c r="Q172">
        <v>0</v>
      </c>
      <c r="R172">
        <v>1180</v>
      </c>
      <c r="S172">
        <v>134</v>
      </c>
      <c r="T172">
        <v>79</v>
      </c>
      <c r="U172">
        <v>48</v>
      </c>
      <c r="V172">
        <v>198</v>
      </c>
      <c r="W172">
        <v>55</v>
      </c>
      <c r="X172">
        <f t="shared" si="12"/>
        <v>468</v>
      </c>
      <c r="Y172">
        <f t="shared" si="13"/>
        <v>1694</v>
      </c>
      <c r="Z172">
        <f t="shared" si="15"/>
        <v>2315.1310000000053</v>
      </c>
      <c r="AA172">
        <f t="shared" si="16"/>
        <v>4630.1369400000067</v>
      </c>
      <c r="AB172">
        <f t="shared" si="17"/>
        <v>6945.2054099999768</v>
      </c>
      <c r="AC172">
        <f t="shared" si="14"/>
        <v>300</v>
      </c>
    </row>
    <row r="173" spans="1:29" ht="15.75" customHeight="1" x14ac:dyDescent="0.15">
      <c r="A173">
        <v>171</v>
      </c>
      <c r="B173" s="3">
        <v>45462</v>
      </c>
      <c r="C173" s="7">
        <v>2024</v>
      </c>
      <c r="D173" s="8" t="s">
        <v>119</v>
      </c>
      <c r="E173" s="7">
        <v>19</v>
      </c>
      <c r="F173">
        <v>0</v>
      </c>
      <c r="G173">
        <v>0</v>
      </c>
      <c r="H173">
        <v>0</v>
      </c>
      <c r="I173">
        <v>0</v>
      </c>
      <c r="J173">
        <v>455</v>
      </c>
      <c r="K173">
        <v>0</v>
      </c>
      <c r="L173">
        <v>0</v>
      </c>
      <c r="M173">
        <v>182</v>
      </c>
      <c r="N173">
        <v>54</v>
      </c>
      <c r="O173">
        <v>0</v>
      </c>
      <c r="P173">
        <v>0</v>
      </c>
      <c r="Q173">
        <v>0</v>
      </c>
      <c r="R173">
        <v>1770</v>
      </c>
      <c r="S173">
        <v>182</v>
      </c>
      <c r="T173">
        <v>48</v>
      </c>
      <c r="U173">
        <v>12</v>
      </c>
      <c r="V173">
        <v>179</v>
      </c>
      <c r="W173">
        <v>33</v>
      </c>
      <c r="X173">
        <f t="shared" si="12"/>
        <v>691</v>
      </c>
      <c r="Y173">
        <f t="shared" si="13"/>
        <v>2224</v>
      </c>
      <c r="Z173">
        <f t="shared" si="15"/>
        <v>2328.8300000000054</v>
      </c>
      <c r="AA173">
        <f t="shared" si="16"/>
        <v>4657.5342000000064</v>
      </c>
      <c r="AB173">
        <f t="shared" si="17"/>
        <v>6986.3012999999764</v>
      </c>
      <c r="AC173">
        <f t="shared" si="14"/>
        <v>300</v>
      </c>
    </row>
    <row r="174" spans="1:29" ht="15.75" customHeight="1" x14ac:dyDescent="0.15">
      <c r="A174">
        <v>172</v>
      </c>
      <c r="B174" s="3">
        <v>45463</v>
      </c>
      <c r="C174" s="7">
        <v>2024</v>
      </c>
      <c r="D174" s="8" t="s">
        <v>119</v>
      </c>
      <c r="E174" s="7">
        <v>20</v>
      </c>
      <c r="F174">
        <v>0</v>
      </c>
      <c r="G174">
        <v>0</v>
      </c>
      <c r="H174">
        <v>0</v>
      </c>
      <c r="I174">
        <v>0</v>
      </c>
      <c r="J174">
        <v>578</v>
      </c>
      <c r="K174">
        <v>0</v>
      </c>
      <c r="L174">
        <v>0</v>
      </c>
      <c r="M174">
        <v>122</v>
      </c>
      <c r="N174">
        <v>91</v>
      </c>
      <c r="O174">
        <v>0</v>
      </c>
      <c r="P174">
        <v>0</v>
      </c>
      <c r="Q174">
        <v>0</v>
      </c>
      <c r="R174">
        <v>1040</v>
      </c>
      <c r="S174">
        <v>122</v>
      </c>
      <c r="T174">
        <v>54</v>
      </c>
      <c r="U174">
        <v>24</v>
      </c>
      <c r="V174">
        <v>160</v>
      </c>
      <c r="W174">
        <v>61</v>
      </c>
      <c r="X174">
        <f t="shared" si="12"/>
        <v>791</v>
      </c>
      <c r="Y174">
        <f t="shared" si="13"/>
        <v>1461</v>
      </c>
      <c r="Z174">
        <f t="shared" si="15"/>
        <v>2342.5290000000055</v>
      </c>
      <c r="AA174">
        <f t="shared" si="16"/>
        <v>4684.9314600000062</v>
      </c>
      <c r="AB174">
        <f t="shared" si="17"/>
        <v>7027.397189999976</v>
      </c>
      <c r="AC174">
        <f t="shared" si="14"/>
        <v>300</v>
      </c>
    </row>
    <row r="175" spans="1:29" ht="15.75" customHeight="1" x14ac:dyDescent="0.15">
      <c r="A175">
        <v>173</v>
      </c>
      <c r="B175" s="3">
        <v>45464</v>
      </c>
      <c r="C175" s="7">
        <v>2024</v>
      </c>
      <c r="D175" s="8" t="s">
        <v>119</v>
      </c>
      <c r="E175" s="7">
        <v>21</v>
      </c>
      <c r="F175">
        <v>0</v>
      </c>
      <c r="G175">
        <v>0</v>
      </c>
      <c r="H175">
        <v>0</v>
      </c>
      <c r="I175">
        <v>0</v>
      </c>
      <c r="J175">
        <v>425</v>
      </c>
      <c r="K175">
        <v>0</v>
      </c>
      <c r="L175">
        <v>0</v>
      </c>
      <c r="M175">
        <v>167</v>
      </c>
      <c r="N175">
        <v>61</v>
      </c>
      <c r="O175">
        <v>0</v>
      </c>
      <c r="P175">
        <v>0</v>
      </c>
      <c r="Q175">
        <v>0</v>
      </c>
      <c r="R175">
        <v>1180</v>
      </c>
      <c r="S175">
        <v>167</v>
      </c>
      <c r="T175">
        <v>86</v>
      </c>
      <c r="U175">
        <v>24</v>
      </c>
      <c r="V175">
        <v>151</v>
      </c>
      <c r="W175">
        <v>36</v>
      </c>
      <c r="X175">
        <f t="shared" si="12"/>
        <v>653</v>
      </c>
      <c r="Y175">
        <f t="shared" si="13"/>
        <v>1644</v>
      </c>
      <c r="Z175">
        <f t="shared" si="15"/>
        <v>2356.2280000000055</v>
      </c>
      <c r="AA175">
        <f t="shared" si="16"/>
        <v>4712.3287200000059</v>
      </c>
      <c r="AB175">
        <f t="shared" si="17"/>
        <v>7068.4930799999756</v>
      </c>
      <c r="AC175">
        <f t="shared" si="14"/>
        <v>300</v>
      </c>
    </row>
    <row r="176" spans="1:29" ht="15.75" customHeight="1" x14ac:dyDescent="0.15">
      <c r="A176">
        <v>174</v>
      </c>
      <c r="B176" s="3">
        <v>45465</v>
      </c>
      <c r="C176" s="7">
        <v>2024</v>
      </c>
      <c r="D176" s="8" t="s">
        <v>119</v>
      </c>
      <c r="E176" s="7">
        <v>22</v>
      </c>
      <c r="F176">
        <v>0</v>
      </c>
      <c r="G176">
        <v>0</v>
      </c>
      <c r="H176">
        <v>0</v>
      </c>
      <c r="I176">
        <v>0</v>
      </c>
      <c r="J176">
        <v>346</v>
      </c>
      <c r="K176">
        <v>0</v>
      </c>
      <c r="L176">
        <v>0</v>
      </c>
      <c r="M176">
        <v>159</v>
      </c>
      <c r="N176">
        <v>95</v>
      </c>
      <c r="O176">
        <v>0</v>
      </c>
      <c r="P176">
        <v>0</v>
      </c>
      <c r="Q176">
        <v>0</v>
      </c>
      <c r="R176">
        <v>1770</v>
      </c>
      <c r="S176">
        <v>159</v>
      </c>
      <c r="T176">
        <v>76</v>
      </c>
      <c r="U176">
        <v>51</v>
      </c>
      <c r="V176">
        <v>207</v>
      </c>
      <c r="W176">
        <v>45</v>
      </c>
      <c r="X176">
        <f t="shared" si="12"/>
        <v>600</v>
      </c>
      <c r="Y176">
        <f t="shared" si="13"/>
        <v>2308</v>
      </c>
      <c r="Z176">
        <f t="shared" si="15"/>
        <v>2369.9270000000056</v>
      </c>
      <c r="AA176">
        <f t="shared" si="16"/>
        <v>4739.7259800000056</v>
      </c>
      <c r="AB176">
        <f t="shared" si="17"/>
        <v>7109.5889699999752</v>
      </c>
      <c r="AC176">
        <f t="shared" si="14"/>
        <v>300</v>
      </c>
    </row>
    <row r="177" spans="1:29" ht="15.75" customHeight="1" x14ac:dyDescent="0.15">
      <c r="A177">
        <v>175</v>
      </c>
      <c r="B177" s="3">
        <v>45466</v>
      </c>
      <c r="C177" s="7">
        <v>2024</v>
      </c>
      <c r="D177" s="8" t="s">
        <v>119</v>
      </c>
      <c r="E177" s="7">
        <v>23</v>
      </c>
      <c r="F177">
        <v>0</v>
      </c>
      <c r="G177">
        <v>0</v>
      </c>
      <c r="H177">
        <v>0</v>
      </c>
      <c r="I177">
        <v>0</v>
      </c>
      <c r="J177">
        <v>375</v>
      </c>
      <c r="K177">
        <v>0</v>
      </c>
      <c r="L177">
        <v>0</v>
      </c>
      <c r="M177">
        <v>142</v>
      </c>
      <c r="N177">
        <v>97</v>
      </c>
      <c r="O177">
        <v>0</v>
      </c>
      <c r="P177">
        <v>0</v>
      </c>
      <c r="Q177">
        <v>0</v>
      </c>
      <c r="R177">
        <v>1040</v>
      </c>
      <c r="S177">
        <v>142</v>
      </c>
      <c r="T177">
        <v>64</v>
      </c>
      <c r="U177">
        <v>32</v>
      </c>
      <c r="V177">
        <v>206</v>
      </c>
      <c r="W177">
        <v>36</v>
      </c>
      <c r="X177">
        <f t="shared" si="12"/>
        <v>614</v>
      </c>
      <c r="Y177">
        <f t="shared" si="13"/>
        <v>1520</v>
      </c>
      <c r="Z177">
        <f t="shared" si="15"/>
        <v>2383.6260000000057</v>
      </c>
      <c r="AA177">
        <f t="shared" si="16"/>
        <v>4767.1232400000054</v>
      </c>
      <c r="AB177">
        <f t="shared" si="17"/>
        <v>7150.6848599999748</v>
      </c>
      <c r="AC177">
        <f t="shared" si="14"/>
        <v>300</v>
      </c>
    </row>
    <row r="178" spans="1:29" ht="15.75" customHeight="1" x14ac:dyDescent="0.15">
      <c r="A178">
        <v>176</v>
      </c>
      <c r="B178" s="3">
        <v>45467</v>
      </c>
      <c r="C178" s="7">
        <v>2024</v>
      </c>
      <c r="D178" s="8" t="s">
        <v>119</v>
      </c>
      <c r="E178" s="7">
        <v>24</v>
      </c>
      <c r="F178">
        <v>0</v>
      </c>
      <c r="G178">
        <v>0</v>
      </c>
      <c r="H178">
        <v>0</v>
      </c>
      <c r="I178">
        <v>0</v>
      </c>
      <c r="J178">
        <v>549</v>
      </c>
      <c r="K178">
        <v>0</v>
      </c>
      <c r="L178">
        <v>0</v>
      </c>
      <c r="M178">
        <v>58</v>
      </c>
      <c r="N178">
        <v>78</v>
      </c>
      <c r="O178">
        <v>0</v>
      </c>
      <c r="P178">
        <v>0</v>
      </c>
      <c r="Q178">
        <v>0</v>
      </c>
      <c r="R178">
        <v>1180</v>
      </c>
      <c r="S178">
        <v>58</v>
      </c>
      <c r="T178">
        <v>97</v>
      </c>
      <c r="U178">
        <v>32</v>
      </c>
      <c r="V178">
        <v>195</v>
      </c>
      <c r="W178">
        <v>27</v>
      </c>
      <c r="X178">
        <f t="shared" si="12"/>
        <v>685</v>
      </c>
      <c r="Y178">
        <f t="shared" si="13"/>
        <v>1589</v>
      </c>
      <c r="Z178">
        <f t="shared" si="15"/>
        <v>2397.3250000000057</v>
      </c>
      <c r="AA178">
        <f t="shared" si="16"/>
        <v>4794.5205000000051</v>
      </c>
      <c r="AB178">
        <f t="shared" si="17"/>
        <v>7191.7807499999744</v>
      </c>
      <c r="AC178">
        <f t="shared" si="14"/>
        <v>300</v>
      </c>
    </row>
    <row r="179" spans="1:29" ht="15.75" customHeight="1" x14ac:dyDescent="0.15">
      <c r="A179">
        <v>177</v>
      </c>
      <c r="B179" s="3">
        <v>45468</v>
      </c>
      <c r="C179" s="7">
        <v>2024</v>
      </c>
      <c r="D179" s="8" t="s">
        <v>119</v>
      </c>
      <c r="E179" s="7">
        <v>25</v>
      </c>
      <c r="F179">
        <v>0</v>
      </c>
      <c r="G179">
        <v>0</v>
      </c>
      <c r="H179">
        <v>0</v>
      </c>
      <c r="I179">
        <v>0</v>
      </c>
      <c r="J179">
        <v>308</v>
      </c>
      <c r="K179">
        <v>0</v>
      </c>
      <c r="L179">
        <v>0</v>
      </c>
      <c r="M179">
        <v>162</v>
      </c>
      <c r="N179">
        <v>91</v>
      </c>
      <c r="O179">
        <v>0</v>
      </c>
      <c r="P179">
        <v>0</v>
      </c>
      <c r="Q179">
        <v>0</v>
      </c>
      <c r="R179">
        <v>1770</v>
      </c>
      <c r="S179">
        <v>162</v>
      </c>
      <c r="T179">
        <v>39</v>
      </c>
      <c r="U179">
        <v>32</v>
      </c>
      <c r="V179">
        <v>219</v>
      </c>
      <c r="W179">
        <v>27</v>
      </c>
      <c r="X179">
        <f t="shared" si="12"/>
        <v>561</v>
      </c>
      <c r="Y179">
        <f t="shared" si="13"/>
        <v>2249</v>
      </c>
      <c r="Z179">
        <f t="shared" si="15"/>
        <v>2411.0240000000058</v>
      </c>
      <c r="AA179">
        <f t="shared" si="16"/>
        <v>4821.9177600000048</v>
      </c>
      <c r="AB179">
        <f t="shared" si="17"/>
        <v>7232.876639999974</v>
      </c>
      <c r="AC179">
        <f t="shared" si="14"/>
        <v>300</v>
      </c>
    </row>
    <row r="180" spans="1:29" ht="15.75" customHeight="1" x14ac:dyDescent="0.15">
      <c r="A180">
        <v>178</v>
      </c>
      <c r="B180" s="3">
        <v>45469</v>
      </c>
      <c r="C180" s="7">
        <v>2024</v>
      </c>
      <c r="D180" s="8" t="s">
        <v>119</v>
      </c>
      <c r="E180" s="7">
        <v>26</v>
      </c>
      <c r="F180">
        <v>0</v>
      </c>
      <c r="G180">
        <v>0</v>
      </c>
      <c r="H180">
        <v>0</v>
      </c>
      <c r="I180">
        <v>0</v>
      </c>
      <c r="J180">
        <v>503</v>
      </c>
      <c r="K180">
        <v>0</v>
      </c>
      <c r="L180">
        <v>0</v>
      </c>
      <c r="M180">
        <v>51</v>
      </c>
      <c r="N180">
        <v>57</v>
      </c>
      <c r="O180">
        <v>0</v>
      </c>
      <c r="P180">
        <v>0</v>
      </c>
      <c r="Q180">
        <v>0</v>
      </c>
      <c r="R180">
        <v>1040</v>
      </c>
      <c r="S180">
        <v>51</v>
      </c>
      <c r="T180">
        <v>70</v>
      </c>
      <c r="U180">
        <v>51</v>
      </c>
      <c r="V180">
        <v>169</v>
      </c>
      <c r="W180">
        <v>53</v>
      </c>
      <c r="X180">
        <f t="shared" si="12"/>
        <v>611</v>
      </c>
      <c r="Y180">
        <f t="shared" si="13"/>
        <v>1434</v>
      </c>
      <c r="Z180">
        <f t="shared" si="15"/>
        <v>2424.7230000000059</v>
      </c>
      <c r="AA180">
        <f t="shared" si="16"/>
        <v>4849.3150200000046</v>
      </c>
      <c r="AB180">
        <f t="shared" si="17"/>
        <v>7273.9725299999736</v>
      </c>
      <c r="AC180">
        <f t="shared" si="14"/>
        <v>300</v>
      </c>
    </row>
    <row r="181" spans="1:29" ht="15.75" customHeight="1" x14ac:dyDescent="0.15">
      <c r="A181">
        <v>179</v>
      </c>
      <c r="B181" s="3">
        <v>45470</v>
      </c>
      <c r="C181" s="7">
        <v>2024</v>
      </c>
      <c r="D181" s="8" t="s">
        <v>119</v>
      </c>
      <c r="E181" s="7">
        <v>27</v>
      </c>
      <c r="F181">
        <v>0</v>
      </c>
      <c r="G181">
        <v>0</v>
      </c>
      <c r="H181">
        <v>0</v>
      </c>
      <c r="I181">
        <v>0</v>
      </c>
      <c r="J181">
        <v>460</v>
      </c>
      <c r="K181">
        <v>0</v>
      </c>
      <c r="L181">
        <v>0</v>
      </c>
      <c r="M181">
        <v>139</v>
      </c>
      <c r="N181">
        <v>57</v>
      </c>
      <c r="O181">
        <v>0</v>
      </c>
      <c r="P181">
        <v>0</v>
      </c>
      <c r="Q181">
        <v>0</v>
      </c>
      <c r="R181">
        <v>1180</v>
      </c>
      <c r="S181">
        <v>139</v>
      </c>
      <c r="T181">
        <v>76</v>
      </c>
      <c r="U181">
        <v>50</v>
      </c>
      <c r="V181">
        <v>174</v>
      </c>
      <c r="W181">
        <v>52</v>
      </c>
      <c r="X181">
        <f t="shared" si="12"/>
        <v>656</v>
      </c>
      <c r="Y181">
        <f t="shared" si="13"/>
        <v>1671</v>
      </c>
      <c r="Z181">
        <f t="shared" si="15"/>
        <v>2438.4220000000059</v>
      </c>
      <c r="AA181">
        <f t="shared" si="16"/>
        <v>4876.7122800000043</v>
      </c>
      <c r="AB181">
        <f t="shared" si="17"/>
        <v>7315.0684199999732</v>
      </c>
      <c r="AC181">
        <f t="shared" si="14"/>
        <v>300</v>
      </c>
    </row>
    <row r="182" spans="1:29" ht="15.75" customHeight="1" x14ac:dyDescent="0.15">
      <c r="A182">
        <v>180</v>
      </c>
      <c r="B182" s="3">
        <v>45471</v>
      </c>
      <c r="C182" s="7">
        <v>2024</v>
      </c>
      <c r="D182" s="8" t="s">
        <v>119</v>
      </c>
      <c r="E182" s="7">
        <v>28</v>
      </c>
      <c r="F182">
        <v>0</v>
      </c>
      <c r="G182">
        <v>0</v>
      </c>
      <c r="H182">
        <v>0</v>
      </c>
      <c r="I182">
        <v>0</v>
      </c>
      <c r="J182">
        <v>294</v>
      </c>
      <c r="K182">
        <v>0</v>
      </c>
      <c r="L182">
        <v>0</v>
      </c>
      <c r="M182">
        <v>148</v>
      </c>
      <c r="N182">
        <v>68</v>
      </c>
      <c r="O182">
        <v>0</v>
      </c>
      <c r="P182">
        <v>0</v>
      </c>
      <c r="Q182">
        <v>0</v>
      </c>
      <c r="R182">
        <v>1770</v>
      </c>
      <c r="S182">
        <v>148</v>
      </c>
      <c r="T182">
        <v>93</v>
      </c>
      <c r="U182">
        <v>43</v>
      </c>
      <c r="V182">
        <v>163</v>
      </c>
      <c r="W182">
        <v>43</v>
      </c>
      <c r="X182">
        <f t="shared" si="12"/>
        <v>510</v>
      </c>
      <c r="Y182">
        <f t="shared" si="13"/>
        <v>2260</v>
      </c>
      <c r="Z182">
        <f t="shared" si="15"/>
        <v>2452.121000000006</v>
      </c>
      <c r="AA182">
        <f t="shared" si="16"/>
        <v>4904.109540000004</v>
      </c>
      <c r="AB182">
        <f t="shared" si="17"/>
        <v>7356.1643099999728</v>
      </c>
      <c r="AC182">
        <f t="shared" si="14"/>
        <v>300</v>
      </c>
    </row>
    <row r="183" spans="1:29" ht="15.75" customHeight="1" x14ac:dyDescent="0.15">
      <c r="A183">
        <v>181</v>
      </c>
      <c r="B183" s="3">
        <v>45472</v>
      </c>
      <c r="C183" s="7">
        <v>2024</v>
      </c>
      <c r="D183" s="8" t="s">
        <v>119</v>
      </c>
      <c r="E183" s="7">
        <v>29</v>
      </c>
      <c r="F183">
        <v>0</v>
      </c>
      <c r="G183">
        <v>0</v>
      </c>
      <c r="H183">
        <v>0</v>
      </c>
      <c r="I183">
        <v>0</v>
      </c>
      <c r="J183">
        <v>428</v>
      </c>
      <c r="K183">
        <v>0</v>
      </c>
      <c r="L183">
        <v>0</v>
      </c>
      <c r="M183">
        <v>180</v>
      </c>
      <c r="N183">
        <v>54</v>
      </c>
      <c r="O183">
        <v>0</v>
      </c>
      <c r="P183">
        <v>0</v>
      </c>
      <c r="Q183">
        <v>0</v>
      </c>
      <c r="R183">
        <v>1040</v>
      </c>
      <c r="S183">
        <v>180</v>
      </c>
      <c r="T183">
        <v>72</v>
      </c>
      <c r="U183">
        <v>42</v>
      </c>
      <c r="V183">
        <v>129</v>
      </c>
      <c r="W183">
        <v>33</v>
      </c>
      <c r="X183">
        <f t="shared" si="12"/>
        <v>662</v>
      </c>
      <c r="Y183">
        <f t="shared" si="13"/>
        <v>1496</v>
      </c>
      <c r="Z183">
        <f t="shared" si="15"/>
        <v>2465.8200000000061</v>
      </c>
      <c r="AA183">
        <f t="shared" si="16"/>
        <v>4931.5068000000038</v>
      </c>
      <c r="AB183">
        <f t="shared" si="17"/>
        <v>7397.2601999999724</v>
      </c>
      <c r="AC183">
        <f t="shared" si="14"/>
        <v>300</v>
      </c>
    </row>
    <row r="184" spans="1:29" ht="15.75" customHeight="1" x14ac:dyDescent="0.15">
      <c r="A184">
        <v>182</v>
      </c>
      <c r="B184" s="3">
        <v>45473</v>
      </c>
      <c r="C184" s="7">
        <v>2024</v>
      </c>
      <c r="D184" s="8" t="s">
        <v>119</v>
      </c>
      <c r="E184" s="7">
        <v>30</v>
      </c>
      <c r="F184">
        <v>0</v>
      </c>
      <c r="G184">
        <v>0</v>
      </c>
      <c r="H184">
        <v>0</v>
      </c>
      <c r="I184">
        <v>0</v>
      </c>
      <c r="J184">
        <v>244</v>
      </c>
      <c r="K184">
        <v>0</v>
      </c>
      <c r="L184">
        <v>0</v>
      </c>
      <c r="M184">
        <v>53</v>
      </c>
      <c r="N184">
        <v>70</v>
      </c>
      <c r="O184">
        <v>0</v>
      </c>
      <c r="P184">
        <v>0</v>
      </c>
      <c r="Q184">
        <v>0</v>
      </c>
      <c r="R184">
        <v>1180</v>
      </c>
      <c r="S184">
        <v>53</v>
      </c>
      <c r="T184">
        <v>58</v>
      </c>
      <c r="U184">
        <v>58</v>
      </c>
      <c r="V184">
        <v>191</v>
      </c>
      <c r="W184">
        <v>48</v>
      </c>
      <c r="X184">
        <f t="shared" si="12"/>
        <v>367</v>
      </c>
      <c r="Y184">
        <f t="shared" si="13"/>
        <v>1588</v>
      </c>
      <c r="Z184">
        <f t="shared" si="15"/>
        <v>2479.5190000000061</v>
      </c>
      <c r="AA184">
        <f t="shared" si="16"/>
        <v>4958.9040600000035</v>
      </c>
      <c r="AB184">
        <f t="shared" si="17"/>
        <v>7438.356089999972</v>
      </c>
      <c r="AC184">
        <f t="shared" si="14"/>
        <v>300</v>
      </c>
    </row>
    <row r="185" spans="1:29" ht="15.75" customHeight="1" x14ac:dyDescent="0.15">
      <c r="A185">
        <v>183</v>
      </c>
      <c r="B185" s="3">
        <v>45474</v>
      </c>
      <c r="C185" s="7">
        <v>2024</v>
      </c>
      <c r="D185" s="8" t="s">
        <v>120</v>
      </c>
      <c r="E185" s="7">
        <v>1</v>
      </c>
      <c r="F185">
        <v>0</v>
      </c>
      <c r="G185">
        <v>0</v>
      </c>
      <c r="H185">
        <v>0</v>
      </c>
      <c r="I185">
        <v>0</v>
      </c>
      <c r="J185">
        <v>196</v>
      </c>
      <c r="K185">
        <v>0</v>
      </c>
      <c r="L185">
        <v>0</v>
      </c>
      <c r="M185">
        <v>105</v>
      </c>
      <c r="N185">
        <v>87</v>
      </c>
      <c r="O185">
        <v>0</v>
      </c>
      <c r="P185">
        <v>0</v>
      </c>
      <c r="Q185">
        <v>0</v>
      </c>
      <c r="R185">
        <v>1770</v>
      </c>
      <c r="S185">
        <v>105</v>
      </c>
      <c r="T185">
        <v>41</v>
      </c>
      <c r="U185">
        <v>29</v>
      </c>
      <c r="V185">
        <v>150</v>
      </c>
      <c r="W185">
        <v>31</v>
      </c>
      <c r="X185">
        <f t="shared" si="12"/>
        <v>388</v>
      </c>
      <c r="Y185">
        <f t="shared" si="13"/>
        <v>2126</v>
      </c>
      <c r="Z185">
        <f t="shared" si="15"/>
        <v>2493.2180000000062</v>
      </c>
      <c r="AA185">
        <f t="shared" si="16"/>
        <v>4986.3013200000032</v>
      </c>
      <c r="AB185">
        <f t="shared" si="17"/>
        <v>7479.4519799999716</v>
      </c>
      <c r="AC185">
        <f t="shared" si="14"/>
        <v>300</v>
      </c>
    </row>
    <row r="186" spans="1:29" ht="15.75" customHeight="1" x14ac:dyDescent="0.15">
      <c r="A186">
        <v>184</v>
      </c>
      <c r="B186" s="3">
        <v>45475</v>
      </c>
      <c r="C186" s="7">
        <v>2024</v>
      </c>
      <c r="D186" s="8" t="s">
        <v>120</v>
      </c>
      <c r="E186" s="7">
        <v>2</v>
      </c>
      <c r="F186">
        <v>0</v>
      </c>
      <c r="G186">
        <v>0</v>
      </c>
      <c r="H186">
        <v>0</v>
      </c>
      <c r="I186">
        <v>0</v>
      </c>
      <c r="J186">
        <v>351</v>
      </c>
      <c r="K186">
        <v>0</v>
      </c>
      <c r="L186">
        <v>0</v>
      </c>
      <c r="M186">
        <v>92</v>
      </c>
      <c r="N186">
        <v>46</v>
      </c>
      <c r="O186">
        <v>0</v>
      </c>
      <c r="P186">
        <v>0</v>
      </c>
      <c r="Q186">
        <v>0</v>
      </c>
      <c r="R186">
        <v>1040</v>
      </c>
      <c r="S186">
        <v>92</v>
      </c>
      <c r="T186">
        <v>40</v>
      </c>
      <c r="U186">
        <v>58</v>
      </c>
      <c r="V186">
        <v>178</v>
      </c>
      <c r="W186">
        <v>29</v>
      </c>
      <c r="X186">
        <f t="shared" si="12"/>
        <v>489</v>
      </c>
      <c r="Y186">
        <f t="shared" si="13"/>
        <v>1437</v>
      </c>
      <c r="Z186">
        <f t="shared" si="15"/>
        <v>2506.9170000000063</v>
      </c>
      <c r="AA186">
        <f t="shared" si="16"/>
        <v>5013.6985800000029</v>
      </c>
      <c r="AB186">
        <f t="shared" si="17"/>
        <v>7520.5478699999712</v>
      </c>
      <c r="AC186">
        <f t="shared" si="14"/>
        <v>300</v>
      </c>
    </row>
    <row r="187" spans="1:29" ht="15.75" customHeight="1" x14ac:dyDescent="0.15">
      <c r="A187">
        <v>185</v>
      </c>
      <c r="B187" s="3">
        <v>45476</v>
      </c>
      <c r="C187" s="7">
        <v>2024</v>
      </c>
      <c r="D187" s="8" t="s">
        <v>120</v>
      </c>
      <c r="E187" s="7">
        <v>3</v>
      </c>
      <c r="F187">
        <v>0</v>
      </c>
      <c r="G187">
        <v>0</v>
      </c>
      <c r="H187">
        <v>0</v>
      </c>
      <c r="I187">
        <v>0</v>
      </c>
      <c r="J187">
        <v>339</v>
      </c>
      <c r="K187">
        <v>0</v>
      </c>
      <c r="L187">
        <v>0</v>
      </c>
      <c r="M187">
        <v>161</v>
      </c>
      <c r="N187">
        <v>75</v>
      </c>
      <c r="O187">
        <v>0</v>
      </c>
      <c r="P187">
        <v>0</v>
      </c>
      <c r="Q187">
        <v>0</v>
      </c>
      <c r="R187">
        <v>1180</v>
      </c>
      <c r="S187">
        <v>161</v>
      </c>
      <c r="T187">
        <v>86</v>
      </c>
      <c r="U187">
        <v>23</v>
      </c>
      <c r="V187">
        <v>162</v>
      </c>
      <c r="W187">
        <v>28</v>
      </c>
      <c r="X187">
        <f t="shared" si="12"/>
        <v>575</v>
      </c>
      <c r="Y187">
        <f t="shared" si="13"/>
        <v>1640</v>
      </c>
      <c r="Z187">
        <f t="shared" si="15"/>
        <v>2520.6160000000064</v>
      </c>
      <c r="AA187">
        <f t="shared" si="16"/>
        <v>5041.0958400000027</v>
      </c>
      <c r="AB187">
        <f t="shared" si="17"/>
        <v>7561.6437599999708</v>
      </c>
      <c r="AC187">
        <f t="shared" si="14"/>
        <v>300</v>
      </c>
    </row>
    <row r="188" spans="1:29" ht="15.75" customHeight="1" x14ac:dyDescent="0.15">
      <c r="A188">
        <v>186</v>
      </c>
      <c r="B188" s="3">
        <v>45477</v>
      </c>
      <c r="C188" s="7">
        <v>2024</v>
      </c>
      <c r="D188" s="8" t="s">
        <v>120</v>
      </c>
      <c r="E188" s="7">
        <v>4</v>
      </c>
      <c r="F188">
        <v>0</v>
      </c>
      <c r="G188">
        <v>0</v>
      </c>
      <c r="H188">
        <v>0</v>
      </c>
      <c r="I188">
        <v>0</v>
      </c>
      <c r="J188">
        <v>331</v>
      </c>
      <c r="K188">
        <v>0</v>
      </c>
      <c r="L188">
        <v>0</v>
      </c>
      <c r="M188">
        <v>178</v>
      </c>
      <c r="N188">
        <v>74</v>
      </c>
      <c r="O188">
        <v>0</v>
      </c>
      <c r="P188">
        <v>0</v>
      </c>
      <c r="Q188">
        <v>0</v>
      </c>
      <c r="R188">
        <v>1770</v>
      </c>
      <c r="S188">
        <v>178</v>
      </c>
      <c r="T188">
        <v>51</v>
      </c>
      <c r="U188">
        <v>34</v>
      </c>
      <c r="V188">
        <v>169</v>
      </c>
      <c r="W188">
        <v>47</v>
      </c>
      <c r="X188">
        <f t="shared" si="12"/>
        <v>583</v>
      </c>
      <c r="Y188">
        <f t="shared" si="13"/>
        <v>2249</v>
      </c>
      <c r="Z188">
        <f t="shared" si="15"/>
        <v>2534.3150000000064</v>
      </c>
      <c r="AA188">
        <f t="shared" si="16"/>
        <v>5068.4931000000024</v>
      </c>
      <c r="AB188">
        <f t="shared" si="17"/>
        <v>7602.7396499999704</v>
      </c>
      <c r="AC188">
        <f t="shared" si="14"/>
        <v>300</v>
      </c>
    </row>
    <row r="189" spans="1:29" ht="15.75" customHeight="1" x14ac:dyDescent="0.15">
      <c r="A189">
        <v>187</v>
      </c>
      <c r="B189" s="3">
        <v>45478</v>
      </c>
      <c r="C189" s="7">
        <v>2024</v>
      </c>
      <c r="D189" s="8" t="s">
        <v>120</v>
      </c>
      <c r="E189" s="7">
        <v>5</v>
      </c>
      <c r="F189">
        <v>0</v>
      </c>
      <c r="G189">
        <v>0</v>
      </c>
      <c r="H189">
        <v>0</v>
      </c>
      <c r="I189">
        <v>0</v>
      </c>
      <c r="J189">
        <v>357</v>
      </c>
      <c r="K189">
        <v>0</v>
      </c>
      <c r="L189">
        <v>0</v>
      </c>
      <c r="M189">
        <v>180</v>
      </c>
      <c r="N189">
        <v>40</v>
      </c>
      <c r="O189">
        <v>0</v>
      </c>
      <c r="P189">
        <v>0</v>
      </c>
      <c r="Q189">
        <v>0</v>
      </c>
      <c r="R189">
        <v>1040</v>
      </c>
      <c r="S189">
        <v>180</v>
      </c>
      <c r="T189">
        <v>40</v>
      </c>
      <c r="U189">
        <v>40</v>
      </c>
      <c r="V189">
        <v>196</v>
      </c>
      <c r="W189">
        <v>44</v>
      </c>
      <c r="X189">
        <f t="shared" si="12"/>
        <v>577</v>
      </c>
      <c r="Y189">
        <f t="shared" si="13"/>
        <v>1540</v>
      </c>
      <c r="Z189">
        <f t="shared" si="15"/>
        <v>2548.0140000000065</v>
      </c>
      <c r="AA189">
        <f t="shared" si="16"/>
        <v>5095.8903600000021</v>
      </c>
      <c r="AB189">
        <f t="shared" si="17"/>
        <v>7643.83553999997</v>
      </c>
      <c r="AC189">
        <f t="shared" si="14"/>
        <v>300</v>
      </c>
    </row>
    <row r="190" spans="1:29" ht="15.75" customHeight="1" x14ac:dyDescent="0.15">
      <c r="A190">
        <v>188</v>
      </c>
      <c r="B190" s="3">
        <v>45479</v>
      </c>
      <c r="C190" s="7">
        <v>2024</v>
      </c>
      <c r="D190" s="8" t="s">
        <v>120</v>
      </c>
      <c r="E190" s="7">
        <v>6</v>
      </c>
      <c r="F190">
        <v>0</v>
      </c>
      <c r="G190">
        <v>0</v>
      </c>
      <c r="H190">
        <v>0</v>
      </c>
      <c r="I190">
        <v>0</v>
      </c>
      <c r="J190">
        <v>342</v>
      </c>
      <c r="K190">
        <v>0</v>
      </c>
      <c r="L190">
        <v>0</v>
      </c>
      <c r="M190">
        <v>65</v>
      </c>
      <c r="N190">
        <v>89</v>
      </c>
      <c r="O190">
        <v>0</v>
      </c>
      <c r="P190">
        <v>0</v>
      </c>
      <c r="Q190">
        <v>0</v>
      </c>
      <c r="R190">
        <v>1180</v>
      </c>
      <c r="S190">
        <v>65</v>
      </c>
      <c r="T190">
        <v>65</v>
      </c>
      <c r="U190">
        <v>47</v>
      </c>
      <c r="V190">
        <v>183</v>
      </c>
      <c r="W190">
        <v>24</v>
      </c>
      <c r="X190">
        <f t="shared" si="12"/>
        <v>496</v>
      </c>
      <c r="Y190">
        <f t="shared" si="13"/>
        <v>1564</v>
      </c>
      <c r="Z190">
        <f t="shared" si="15"/>
        <v>2561.7130000000066</v>
      </c>
      <c r="AA190">
        <f t="shared" si="16"/>
        <v>5123.2876200000019</v>
      </c>
      <c r="AB190">
        <f t="shared" si="17"/>
        <v>7684.9314299999696</v>
      </c>
      <c r="AC190">
        <f t="shared" si="14"/>
        <v>300</v>
      </c>
    </row>
    <row r="191" spans="1:29" ht="15.75" customHeight="1" x14ac:dyDescent="0.15">
      <c r="A191">
        <v>189</v>
      </c>
      <c r="B191" s="3">
        <v>45480</v>
      </c>
      <c r="C191" s="7">
        <v>2024</v>
      </c>
      <c r="D191" s="8" t="s">
        <v>120</v>
      </c>
      <c r="E191" s="7">
        <v>7</v>
      </c>
      <c r="F191">
        <v>0</v>
      </c>
      <c r="G191">
        <v>0</v>
      </c>
      <c r="H191">
        <v>0</v>
      </c>
      <c r="I191">
        <v>0</v>
      </c>
      <c r="J191">
        <v>369</v>
      </c>
      <c r="K191">
        <v>0</v>
      </c>
      <c r="L191">
        <v>0</v>
      </c>
      <c r="M191">
        <v>30</v>
      </c>
      <c r="N191">
        <v>85</v>
      </c>
      <c r="O191">
        <v>0</v>
      </c>
      <c r="P191">
        <v>0</v>
      </c>
      <c r="Q191">
        <v>0</v>
      </c>
      <c r="R191">
        <v>1770</v>
      </c>
      <c r="S191">
        <v>30</v>
      </c>
      <c r="T191">
        <v>48</v>
      </c>
      <c r="U191">
        <v>54</v>
      </c>
      <c r="V191">
        <v>198</v>
      </c>
      <c r="W191">
        <v>23</v>
      </c>
      <c r="X191">
        <f t="shared" si="12"/>
        <v>484</v>
      </c>
      <c r="Y191">
        <f t="shared" si="13"/>
        <v>2123</v>
      </c>
      <c r="Z191">
        <f t="shared" si="15"/>
        <v>2575.4120000000066</v>
      </c>
      <c r="AA191">
        <f t="shared" si="16"/>
        <v>5150.6848800000016</v>
      </c>
      <c r="AB191">
        <f t="shared" si="17"/>
        <v>7726.0273199999692</v>
      </c>
      <c r="AC191">
        <f t="shared" si="14"/>
        <v>300</v>
      </c>
    </row>
    <row r="192" spans="1:29" ht="15.75" customHeight="1" x14ac:dyDescent="0.15">
      <c r="A192">
        <v>190</v>
      </c>
      <c r="B192" s="3">
        <v>45481</v>
      </c>
      <c r="C192" s="7">
        <v>2024</v>
      </c>
      <c r="D192" s="8" t="s">
        <v>120</v>
      </c>
      <c r="E192" s="7">
        <v>8</v>
      </c>
      <c r="F192">
        <v>0</v>
      </c>
      <c r="G192">
        <v>0</v>
      </c>
      <c r="H192">
        <v>0</v>
      </c>
      <c r="I192">
        <v>0</v>
      </c>
      <c r="J192">
        <v>343</v>
      </c>
      <c r="K192">
        <v>0</v>
      </c>
      <c r="L192">
        <v>0</v>
      </c>
      <c r="M192">
        <v>165</v>
      </c>
      <c r="N192">
        <v>42</v>
      </c>
      <c r="O192">
        <v>0</v>
      </c>
      <c r="P192">
        <v>0</v>
      </c>
      <c r="Q192">
        <v>0</v>
      </c>
      <c r="R192">
        <v>1040</v>
      </c>
      <c r="S192">
        <v>165</v>
      </c>
      <c r="T192">
        <v>42</v>
      </c>
      <c r="U192">
        <v>49</v>
      </c>
      <c r="V192">
        <v>165</v>
      </c>
      <c r="W192">
        <v>28</v>
      </c>
      <c r="X192">
        <f t="shared" si="12"/>
        <v>550</v>
      </c>
      <c r="Y192">
        <f t="shared" si="13"/>
        <v>1489</v>
      </c>
      <c r="Z192">
        <f t="shared" si="15"/>
        <v>2589.1110000000067</v>
      </c>
      <c r="AA192">
        <f t="shared" si="16"/>
        <v>5178.0821400000013</v>
      </c>
      <c r="AB192">
        <f t="shared" si="17"/>
        <v>7767.1232099999688</v>
      </c>
      <c r="AC192">
        <f t="shared" si="14"/>
        <v>300</v>
      </c>
    </row>
    <row r="193" spans="1:29" ht="15.75" customHeight="1" x14ac:dyDescent="0.15">
      <c r="A193">
        <v>191</v>
      </c>
      <c r="B193" s="3">
        <v>45482</v>
      </c>
      <c r="C193" s="7">
        <v>2024</v>
      </c>
      <c r="D193" s="8" t="s">
        <v>120</v>
      </c>
      <c r="E193" s="7">
        <v>9</v>
      </c>
      <c r="F193">
        <v>0</v>
      </c>
      <c r="G193">
        <v>0</v>
      </c>
      <c r="H193">
        <v>0</v>
      </c>
      <c r="I193">
        <v>0</v>
      </c>
      <c r="J193">
        <v>296</v>
      </c>
      <c r="K193">
        <v>0</v>
      </c>
      <c r="L193">
        <v>0</v>
      </c>
      <c r="M193">
        <v>189</v>
      </c>
      <c r="N193">
        <v>79</v>
      </c>
      <c r="O193">
        <v>0</v>
      </c>
      <c r="P193">
        <v>0</v>
      </c>
      <c r="Q193">
        <v>0</v>
      </c>
      <c r="R193">
        <v>1180</v>
      </c>
      <c r="S193">
        <v>189</v>
      </c>
      <c r="T193">
        <v>85</v>
      </c>
      <c r="U193">
        <v>42</v>
      </c>
      <c r="V193">
        <v>175</v>
      </c>
      <c r="W193">
        <v>27</v>
      </c>
      <c r="X193">
        <f t="shared" si="12"/>
        <v>564</v>
      </c>
      <c r="Y193">
        <f t="shared" si="13"/>
        <v>1698</v>
      </c>
      <c r="Z193">
        <f t="shared" si="15"/>
        <v>2602.8100000000068</v>
      </c>
      <c r="AA193">
        <f t="shared" si="16"/>
        <v>5205.4794000000011</v>
      </c>
      <c r="AB193">
        <f t="shared" si="17"/>
        <v>7808.2190999999684</v>
      </c>
      <c r="AC193">
        <f t="shared" si="14"/>
        <v>300</v>
      </c>
    </row>
    <row r="194" spans="1:29" ht="15.75" customHeight="1" x14ac:dyDescent="0.15">
      <c r="A194">
        <v>192</v>
      </c>
      <c r="B194" s="3">
        <v>45483</v>
      </c>
      <c r="C194" s="7">
        <v>2024</v>
      </c>
      <c r="D194" s="8" t="s">
        <v>120</v>
      </c>
      <c r="E194" s="7">
        <v>10</v>
      </c>
      <c r="F194">
        <v>0</v>
      </c>
      <c r="G194">
        <v>0</v>
      </c>
      <c r="H194">
        <v>0</v>
      </c>
      <c r="I194">
        <v>0</v>
      </c>
      <c r="J194">
        <v>199</v>
      </c>
      <c r="K194">
        <v>0</v>
      </c>
      <c r="L194">
        <v>0</v>
      </c>
      <c r="M194">
        <v>172</v>
      </c>
      <c r="N194">
        <v>53</v>
      </c>
      <c r="O194">
        <v>0</v>
      </c>
      <c r="P194">
        <v>0</v>
      </c>
      <c r="Q194">
        <v>0</v>
      </c>
      <c r="R194">
        <v>1770</v>
      </c>
      <c r="S194">
        <v>172</v>
      </c>
      <c r="T194">
        <v>83</v>
      </c>
      <c r="U194">
        <v>11</v>
      </c>
      <c r="V194">
        <v>127</v>
      </c>
      <c r="W194">
        <v>33</v>
      </c>
      <c r="X194">
        <f t="shared" si="12"/>
        <v>424</v>
      </c>
      <c r="Y194">
        <f t="shared" si="13"/>
        <v>2196</v>
      </c>
      <c r="Z194">
        <f t="shared" si="15"/>
        <v>2616.5090000000068</v>
      </c>
      <c r="AA194">
        <f t="shared" si="16"/>
        <v>5232.8766600000008</v>
      </c>
      <c r="AB194">
        <f t="shared" si="17"/>
        <v>7849.314989999968</v>
      </c>
      <c r="AC194">
        <f t="shared" si="14"/>
        <v>300</v>
      </c>
    </row>
    <row r="195" spans="1:29" ht="15.75" customHeight="1" x14ac:dyDescent="0.15">
      <c r="A195">
        <v>193</v>
      </c>
      <c r="B195" s="3">
        <v>45484</v>
      </c>
      <c r="C195" s="7">
        <v>2024</v>
      </c>
      <c r="D195" s="8" t="s">
        <v>120</v>
      </c>
      <c r="E195" s="7">
        <v>11</v>
      </c>
      <c r="F195">
        <v>0</v>
      </c>
      <c r="G195">
        <v>0</v>
      </c>
      <c r="H195">
        <v>0</v>
      </c>
      <c r="I195">
        <v>0</v>
      </c>
      <c r="J195">
        <v>231</v>
      </c>
      <c r="K195">
        <v>0</v>
      </c>
      <c r="L195">
        <v>0</v>
      </c>
      <c r="M195">
        <v>121</v>
      </c>
      <c r="N195">
        <v>46</v>
      </c>
      <c r="O195">
        <v>0</v>
      </c>
      <c r="P195">
        <v>0</v>
      </c>
      <c r="Q195">
        <v>0</v>
      </c>
      <c r="R195">
        <v>1040</v>
      </c>
      <c r="S195">
        <v>121</v>
      </c>
      <c r="T195">
        <v>29</v>
      </c>
      <c r="U195">
        <v>23</v>
      </c>
      <c r="V195">
        <v>145</v>
      </c>
      <c r="W195">
        <v>27</v>
      </c>
      <c r="X195">
        <f t="shared" ref="X195:X258" si="18">SUM(F195:Q195)</f>
        <v>398</v>
      </c>
      <c r="Y195">
        <f t="shared" ref="Y195:Y258" si="19">SUM(R195:W195)</f>
        <v>1385</v>
      </c>
      <c r="Z195">
        <f t="shared" si="15"/>
        <v>2630.2080000000069</v>
      </c>
      <c r="AA195">
        <f t="shared" si="16"/>
        <v>5260.2739200000005</v>
      </c>
      <c r="AB195">
        <f t="shared" si="17"/>
        <v>7890.4108799999676</v>
      </c>
      <c r="AC195">
        <f t="shared" si="14"/>
        <v>300</v>
      </c>
    </row>
    <row r="196" spans="1:29" ht="15.75" customHeight="1" x14ac:dyDescent="0.15">
      <c r="A196">
        <v>194</v>
      </c>
      <c r="B196" s="3">
        <v>45485</v>
      </c>
      <c r="C196" s="7">
        <v>2024</v>
      </c>
      <c r="D196" s="8" t="s">
        <v>120</v>
      </c>
      <c r="E196" s="7">
        <v>12</v>
      </c>
      <c r="F196">
        <v>0</v>
      </c>
      <c r="G196">
        <v>0</v>
      </c>
      <c r="H196">
        <v>0</v>
      </c>
      <c r="I196">
        <v>0</v>
      </c>
      <c r="J196">
        <v>220</v>
      </c>
      <c r="K196">
        <v>0</v>
      </c>
      <c r="L196">
        <v>0</v>
      </c>
      <c r="M196">
        <v>130</v>
      </c>
      <c r="N196">
        <v>85</v>
      </c>
      <c r="O196">
        <v>0</v>
      </c>
      <c r="P196">
        <v>0</v>
      </c>
      <c r="Q196">
        <v>0</v>
      </c>
      <c r="R196">
        <v>1180</v>
      </c>
      <c r="S196">
        <v>130</v>
      </c>
      <c r="T196">
        <v>85</v>
      </c>
      <c r="U196">
        <v>39</v>
      </c>
      <c r="V196">
        <v>132</v>
      </c>
      <c r="W196">
        <v>16</v>
      </c>
      <c r="X196">
        <f t="shared" si="18"/>
        <v>435</v>
      </c>
      <c r="Y196">
        <f t="shared" si="19"/>
        <v>1582</v>
      </c>
      <c r="Z196">
        <f t="shared" si="15"/>
        <v>2643.907000000007</v>
      </c>
      <c r="AA196">
        <f t="shared" si="16"/>
        <v>5287.6711800000003</v>
      </c>
      <c r="AB196">
        <f t="shared" si="17"/>
        <v>7931.5067699999672</v>
      </c>
      <c r="AC196">
        <f t="shared" ref="AC196:AC259" si="20" xml:space="preserve"> 300</f>
        <v>300</v>
      </c>
    </row>
    <row r="197" spans="1:29" ht="15.75" customHeight="1" x14ac:dyDescent="0.15">
      <c r="A197">
        <v>195</v>
      </c>
      <c r="B197" s="3">
        <v>45486</v>
      </c>
      <c r="C197" s="7">
        <v>2024</v>
      </c>
      <c r="D197" s="8" t="s">
        <v>120</v>
      </c>
      <c r="E197" s="7">
        <v>13</v>
      </c>
      <c r="F197">
        <v>0</v>
      </c>
      <c r="G197">
        <v>0</v>
      </c>
      <c r="H197">
        <v>0</v>
      </c>
      <c r="I197">
        <v>0</v>
      </c>
      <c r="J197">
        <v>221</v>
      </c>
      <c r="K197">
        <v>0</v>
      </c>
      <c r="L197">
        <v>0</v>
      </c>
      <c r="M197">
        <v>151</v>
      </c>
      <c r="N197">
        <v>84</v>
      </c>
      <c r="O197">
        <v>0</v>
      </c>
      <c r="P197">
        <v>0</v>
      </c>
      <c r="Q197">
        <v>0</v>
      </c>
      <c r="R197">
        <v>1770</v>
      </c>
      <c r="S197">
        <v>151</v>
      </c>
      <c r="T197">
        <v>39</v>
      </c>
      <c r="U197">
        <v>16</v>
      </c>
      <c r="V197">
        <v>162</v>
      </c>
      <c r="W197">
        <v>22</v>
      </c>
      <c r="X197">
        <f t="shared" si="18"/>
        <v>456</v>
      </c>
      <c r="Y197">
        <f t="shared" si="19"/>
        <v>2160</v>
      </c>
      <c r="Z197">
        <f t="shared" ref="Z197:Z260" si="21">Z196+13.699</f>
        <v>2657.606000000007</v>
      </c>
      <c r="AA197">
        <f t="shared" ref="AA197:AA260" si="22">AA196+27.39726</f>
        <v>5315.06844</v>
      </c>
      <c r="AB197">
        <f t="shared" ref="AB197:AB260" si="23">AB196+41.09589</f>
        <v>7972.6026599999668</v>
      </c>
      <c r="AC197">
        <f t="shared" si="20"/>
        <v>300</v>
      </c>
    </row>
    <row r="198" spans="1:29" ht="15.75" customHeight="1" x14ac:dyDescent="0.15">
      <c r="A198">
        <v>196</v>
      </c>
      <c r="B198" s="3">
        <v>45487</v>
      </c>
      <c r="C198" s="7">
        <v>2024</v>
      </c>
      <c r="D198" s="8" t="s">
        <v>120</v>
      </c>
      <c r="E198" s="7">
        <v>14</v>
      </c>
      <c r="F198">
        <v>0</v>
      </c>
      <c r="G198">
        <v>0</v>
      </c>
      <c r="H198">
        <v>0</v>
      </c>
      <c r="I198">
        <v>0</v>
      </c>
      <c r="J198">
        <v>214</v>
      </c>
      <c r="K198">
        <v>0</v>
      </c>
      <c r="L198">
        <v>0</v>
      </c>
      <c r="M198">
        <v>39</v>
      </c>
      <c r="N198">
        <v>61</v>
      </c>
      <c r="O198">
        <v>0</v>
      </c>
      <c r="P198">
        <v>0</v>
      </c>
      <c r="Q198">
        <v>0</v>
      </c>
      <c r="R198">
        <v>1040</v>
      </c>
      <c r="S198">
        <v>39</v>
      </c>
      <c r="T198">
        <v>78</v>
      </c>
      <c r="U198">
        <v>44</v>
      </c>
      <c r="V198">
        <v>151</v>
      </c>
      <c r="W198">
        <v>16</v>
      </c>
      <c r="X198">
        <f t="shared" si="18"/>
        <v>314</v>
      </c>
      <c r="Y198">
        <f t="shared" si="19"/>
        <v>1368</v>
      </c>
      <c r="Z198">
        <f t="shared" si="21"/>
        <v>2671.3050000000071</v>
      </c>
      <c r="AA198">
        <f t="shared" si="22"/>
        <v>5342.4656999999997</v>
      </c>
      <c r="AB198">
        <f t="shared" si="23"/>
        <v>8013.6985499999664</v>
      </c>
      <c r="AC198">
        <f t="shared" si="20"/>
        <v>300</v>
      </c>
    </row>
    <row r="199" spans="1:29" ht="15.75" customHeight="1" x14ac:dyDescent="0.15">
      <c r="A199">
        <v>197</v>
      </c>
      <c r="B199" s="3">
        <v>45488</v>
      </c>
      <c r="C199" s="7">
        <v>2024</v>
      </c>
      <c r="D199" s="8" t="s">
        <v>120</v>
      </c>
      <c r="E199" s="7">
        <v>15</v>
      </c>
      <c r="F199">
        <v>0</v>
      </c>
      <c r="G199">
        <v>0</v>
      </c>
      <c r="H199">
        <v>0</v>
      </c>
      <c r="I199">
        <v>0</v>
      </c>
      <c r="J199">
        <v>283</v>
      </c>
      <c r="K199">
        <v>0</v>
      </c>
      <c r="L199">
        <v>0</v>
      </c>
      <c r="M199">
        <v>39</v>
      </c>
      <c r="N199">
        <v>56</v>
      </c>
      <c r="O199">
        <v>0</v>
      </c>
      <c r="P199">
        <v>0</v>
      </c>
      <c r="Q199">
        <v>0</v>
      </c>
      <c r="R199">
        <v>1180</v>
      </c>
      <c r="S199">
        <v>39</v>
      </c>
      <c r="T199">
        <v>28</v>
      </c>
      <c r="U199">
        <v>16</v>
      </c>
      <c r="V199">
        <v>169</v>
      </c>
      <c r="W199">
        <v>40</v>
      </c>
      <c r="X199">
        <f t="shared" si="18"/>
        <v>378</v>
      </c>
      <c r="Y199">
        <f t="shared" si="19"/>
        <v>1472</v>
      </c>
      <c r="Z199">
        <f t="shared" si="21"/>
        <v>2685.0040000000072</v>
      </c>
      <c r="AA199">
        <f t="shared" si="22"/>
        <v>5369.8629599999995</v>
      </c>
      <c r="AB199">
        <f t="shared" si="23"/>
        <v>8054.794439999966</v>
      </c>
      <c r="AC199">
        <f t="shared" si="20"/>
        <v>300</v>
      </c>
    </row>
    <row r="200" spans="1:29" ht="15.75" customHeight="1" x14ac:dyDescent="0.15">
      <c r="A200">
        <v>198</v>
      </c>
      <c r="B200" s="3">
        <v>45489</v>
      </c>
      <c r="C200" s="7">
        <v>2024</v>
      </c>
      <c r="D200" s="8" t="s">
        <v>120</v>
      </c>
      <c r="E200" s="7">
        <v>16</v>
      </c>
      <c r="F200">
        <v>0</v>
      </c>
      <c r="G200">
        <v>0</v>
      </c>
      <c r="H200">
        <v>0</v>
      </c>
      <c r="I200">
        <v>0</v>
      </c>
      <c r="J200">
        <v>244</v>
      </c>
      <c r="K200">
        <v>0</v>
      </c>
      <c r="L200">
        <v>0</v>
      </c>
      <c r="M200">
        <v>28</v>
      </c>
      <c r="N200">
        <v>56</v>
      </c>
      <c r="O200">
        <v>0</v>
      </c>
      <c r="P200">
        <v>0</v>
      </c>
      <c r="Q200">
        <v>0</v>
      </c>
      <c r="R200">
        <v>1770</v>
      </c>
      <c r="S200">
        <v>28</v>
      </c>
      <c r="T200">
        <v>85</v>
      </c>
      <c r="U200">
        <v>45</v>
      </c>
      <c r="V200">
        <v>177</v>
      </c>
      <c r="W200">
        <v>35</v>
      </c>
      <c r="X200">
        <f t="shared" si="18"/>
        <v>328</v>
      </c>
      <c r="Y200">
        <f t="shared" si="19"/>
        <v>2140</v>
      </c>
      <c r="Z200">
        <f t="shared" si="21"/>
        <v>2698.7030000000073</v>
      </c>
      <c r="AA200">
        <f t="shared" si="22"/>
        <v>5397.2602199999992</v>
      </c>
      <c r="AB200">
        <f t="shared" si="23"/>
        <v>8095.8903299999656</v>
      </c>
      <c r="AC200">
        <f t="shared" si="20"/>
        <v>300</v>
      </c>
    </row>
    <row r="201" spans="1:29" ht="15.75" customHeight="1" x14ac:dyDescent="0.15">
      <c r="A201">
        <v>199</v>
      </c>
      <c r="B201" s="3">
        <v>45490</v>
      </c>
      <c r="C201" s="7">
        <v>2024</v>
      </c>
      <c r="D201" s="8" t="s">
        <v>120</v>
      </c>
      <c r="E201" s="7">
        <v>17</v>
      </c>
      <c r="F201">
        <v>0</v>
      </c>
      <c r="G201">
        <v>0</v>
      </c>
      <c r="H201">
        <v>0</v>
      </c>
      <c r="I201">
        <v>0</v>
      </c>
      <c r="J201">
        <v>332</v>
      </c>
      <c r="K201">
        <v>0</v>
      </c>
      <c r="L201">
        <v>0</v>
      </c>
      <c r="M201">
        <v>168</v>
      </c>
      <c r="N201">
        <v>40</v>
      </c>
      <c r="O201">
        <v>0</v>
      </c>
      <c r="P201">
        <v>0</v>
      </c>
      <c r="Q201">
        <v>0</v>
      </c>
      <c r="R201">
        <v>1040</v>
      </c>
      <c r="S201">
        <v>168</v>
      </c>
      <c r="T201">
        <v>40</v>
      </c>
      <c r="U201">
        <v>46</v>
      </c>
      <c r="V201">
        <v>135</v>
      </c>
      <c r="W201">
        <v>37</v>
      </c>
      <c r="X201">
        <f t="shared" si="18"/>
        <v>540</v>
      </c>
      <c r="Y201">
        <f t="shared" si="19"/>
        <v>1466</v>
      </c>
      <c r="Z201">
        <f t="shared" si="21"/>
        <v>2712.4020000000073</v>
      </c>
      <c r="AA201">
        <f t="shared" si="22"/>
        <v>5424.6574799999989</v>
      </c>
      <c r="AB201">
        <f t="shared" si="23"/>
        <v>8136.9862199999652</v>
      </c>
      <c r="AC201">
        <f t="shared" si="20"/>
        <v>300</v>
      </c>
    </row>
    <row r="202" spans="1:29" ht="15.75" customHeight="1" x14ac:dyDescent="0.15">
      <c r="A202">
        <v>200</v>
      </c>
      <c r="B202" s="3">
        <v>45491</v>
      </c>
      <c r="C202" s="7">
        <v>2024</v>
      </c>
      <c r="D202" s="8" t="s">
        <v>120</v>
      </c>
      <c r="E202" s="7">
        <v>18</v>
      </c>
      <c r="F202">
        <v>0</v>
      </c>
      <c r="G202">
        <v>0</v>
      </c>
      <c r="H202">
        <v>0</v>
      </c>
      <c r="I202">
        <v>0</v>
      </c>
      <c r="J202">
        <v>179</v>
      </c>
      <c r="K202">
        <v>0</v>
      </c>
      <c r="L202">
        <v>0</v>
      </c>
      <c r="M202">
        <v>160</v>
      </c>
      <c r="N202">
        <v>65</v>
      </c>
      <c r="O202">
        <v>0</v>
      </c>
      <c r="P202">
        <v>0</v>
      </c>
      <c r="Q202">
        <v>0</v>
      </c>
      <c r="R202">
        <v>1180</v>
      </c>
      <c r="S202">
        <v>160</v>
      </c>
      <c r="T202">
        <v>41</v>
      </c>
      <c r="U202">
        <v>17</v>
      </c>
      <c r="V202">
        <v>189</v>
      </c>
      <c r="W202">
        <v>32</v>
      </c>
      <c r="X202">
        <f t="shared" si="18"/>
        <v>404</v>
      </c>
      <c r="Y202">
        <f t="shared" si="19"/>
        <v>1619</v>
      </c>
      <c r="Z202">
        <f t="shared" si="21"/>
        <v>2726.1010000000074</v>
      </c>
      <c r="AA202">
        <f t="shared" si="22"/>
        <v>5452.0547399999987</v>
      </c>
      <c r="AB202">
        <f t="shared" si="23"/>
        <v>8178.0821099999648</v>
      </c>
      <c r="AC202">
        <f t="shared" si="20"/>
        <v>300</v>
      </c>
    </row>
    <row r="203" spans="1:29" ht="15.75" customHeight="1" x14ac:dyDescent="0.15">
      <c r="A203">
        <v>201</v>
      </c>
      <c r="B203" s="3">
        <v>45492</v>
      </c>
      <c r="C203" s="7">
        <v>2024</v>
      </c>
      <c r="D203" s="8" t="s">
        <v>120</v>
      </c>
      <c r="E203" s="7">
        <v>19</v>
      </c>
      <c r="F203">
        <v>0</v>
      </c>
      <c r="G203">
        <v>0</v>
      </c>
      <c r="H203">
        <v>0</v>
      </c>
      <c r="I203">
        <v>0</v>
      </c>
      <c r="J203">
        <v>437</v>
      </c>
      <c r="K203">
        <v>0</v>
      </c>
      <c r="L203">
        <v>0</v>
      </c>
      <c r="M203">
        <v>128</v>
      </c>
      <c r="N203">
        <v>42</v>
      </c>
      <c r="O203">
        <v>0</v>
      </c>
      <c r="P203">
        <v>0</v>
      </c>
      <c r="Q203">
        <v>0</v>
      </c>
      <c r="R203">
        <v>1770</v>
      </c>
      <c r="S203">
        <v>128</v>
      </c>
      <c r="T203">
        <v>48</v>
      </c>
      <c r="U203">
        <v>61</v>
      </c>
      <c r="V203">
        <v>142</v>
      </c>
      <c r="W203">
        <v>48</v>
      </c>
      <c r="X203">
        <f t="shared" si="18"/>
        <v>607</v>
      </c>
      <c r="Y203">
        <f t="shared" si="19"/>
        <v>2197</v>
      </c>
      <c r="Z203">
        <f t="shared" si="21"/>
        <v>2739.8000000000075</v>
      </c>
      <c r="AA203">
        <f t="shared" si="22"/>
        <v>5479.4519999999984</v>
      </c>
      <c r="AB203">
        <f t="shared" si="23"/>
        <v>8219.1779999999653</v>
      </c>
      <c r="AC203">
        <f t="shared" si="20"/>
        <v>300</v>
      </c>
    </row>
    <row r="204" spans="1:29" ht="15.75" customHeight="1" x14ac:dyDescent="0.15">
      <c r="A204">
        <v>202</v>
      </c>
      <c r="B204" s="3">
        <v>45493</v>
      </c>
      <c r="C204" s="7">
        <v>2024</v>
      </c>
      <c r="D204" s="8" t="s">
        <v>120</v>
      </c>
      <c r="E204" s="7">
        <v>20</v>
      </c>
      <c r="F204">
        <v>0</v>
      </c>
      <c r="G204">
        <v>0</v>
      </c>
      <c r="H204">
        <v>0</v>
      </c>
      <c r="I204">
        <v>0</v>
      </c>
      <c r="J204">
        <v>355</v>
      </c>
      <c r="K204">
        <v>0</v>
      </c>
      <c r="L204">
        <v>0</v>
      </c>
      <c r="M204">
        <v>206</v>
      </c>
      <c r="N204">
        <v>75</v>
      </c>
      <c r="O204">
        <v>0</v>
      </c>
      <c r="P204">
        <v>0</v>
      </c>
      <c r="Q204">
        <v>0</v>
      </c>
      <c r="R204">
        <v>1040</v>
      </c>
      <c r="S204">
        <v>206</v>
      </c>
      <c r="T204">
        <v>43</v>
      </c>
      <c r="U204">
        <v>25</v>
      </c>
      <c r="V204">
        <v>130</v>
      </c>
      <c r="W204">
        <v>43</v>
      </c>
      <c r="X204">
        <f t="shared" si="18"/>
        <v>636</v>
      </c>
      <c r="Y204">
        <f t="shared" si="19"/>
        <v>1487</v>
      </c>
      <c r="Z204">
        <f t="shared" si="21"/>
        <v>2753.4990000000075</v>
      </c>
      <c r="AA204">
        <f t="shared" si="22"/>
        <v>5506.8492599999981</v>
      </c>
      <c r="AB204">
        <f t="shared" si="23"/>
        <v>8260.2738899999658</v>
      </c>
      <c r="AC204">
        <f t="shared" si="20"/>
        <v>300</v>
      </c>
    </row>
    <row r="205" spans="1:29" ht="15.75" customHeight="1" x14ac:dyDescent="0.15">
      <c r="A205">
        <v>203</v>
      </c>
      <c r="B205" s="3">
        <v>45494</v>
      </c>
      <c r="C205" s="7">
        <v>2024</v>
      </c>
      <c r="D205" s="8" t="s">
        <v>120</v>
      </c>
      <c r="E205" s="7">
        <v>21</v>
      </c>
      <c r="F205">
        <v>0</v>
      </c>
      <c r="G205">
        <v>0</v>
      </c>
      <c r="H205">
        <v>0</v>
      </c>
      <c r="I205">
        <v>0</v>
      </c>
      <c r="J205">
        <v>350</v>
      </c>
      <c r="K205">
        <v>0</v>
      </c>
      <c r="L205">
        <v>0</v>
      </c>
      <c r="M205">
        <v>127</v>
      </c>
      <c r="N205">
        <v>95</v>
      </c>
      <c r="O205">
        <v>0</v>
      </c>
      <c r="P205">
        <v>0</v>
      </c>
      <c r="Q205">
        <v>0</v>
      </c>
      <c r="R205">
        <v>1180</v>
      </c>
      <c r="S205">
        <v>127</v>
      </c>
      <c r="T205">
        <v>83</v>
      </c>
      <c r="U205">
        <v>44</v>
      </c>
      <c r="V205">
        <v>137</v>
      </c>
      <c r="W205">
        <v>30</v>
      </c>
      <c r="X205">
        <f t="shared" si="18"/>
        <v>572</v>
      </c>
      <c r="Y205">
        <f t="shared" si="19"/>
        <v>1601</v>
      </c>
      <c r="Z205">
        <f t="shared" si="21"/>
        <v>2767.1980000000076</v>
      </c>
      <c r="AA205">
        <f t="shared" si="22"/>
        <v>5534.2465199999979</v>
      </c>
      <c r="AB205">
        <f t="shared" si="23"/>
        <v>8301.3697799999663</v>
      </c>
      <c r="AC205">
        <f t="shared" si="20"/>
        <v>300</v>
      </c>
    </row>
    <row r="206" spans="1:29" ht="15.75" customHeight="1" x14ac:dyDescent="0.15">
      <c r="A206">
        <v>204</v>
      </c>
      <c r="B206" s="3">
        <v>45495</v>
      </c>
      <c r="C206" s="7">
        <v>2024</v>
      </c>
      <c r="D206" s="8" t="s">
        <v>120</v>
      </c>
      <c r="E206" s="7">
        <v>22</v>
      </c>
      <c r="F206">
        <v>0</v>
      </c>
      <c r="G206">
        <v>0</v>
      </c>
      <c r="H206">
        <v>0</v>
      </c>
      <c r="I206">
        <v>0</v>
      </c>
      <c r="J206">
        <v>493</v>
      </c>
      <c r="K206">
        <v>0</v>
      </c>
      <c r="L206">
        <v>0</v>
      </c>
      <c r="M206">
        <v>195</v>
      </c>
      <c r="N206">
        <v>65</v>
      </c>
      <c r="O206">
        <v>0</v>
      </c>
      <c r="P206">
        <v>0</v>
      </c>
      <c r="Q206">
        <v>0</v>
      </c>
      <c r="R206">
        <v>1770</v>
      </c>
      <c r="S206">
        <v>195</v>
      </c>
      <c r="T206">
        <v>39</v>
      </c>
      <c r="U206">
        <v>45</v>
      </c>
      <c r="V206">
        <v>135</v>
      </c>
      <c r="W206">
        <v>31</v>
      </c>
      <c r="X206">
        <f t="shared" si="18"/>
        <v>753</v>
      </c>
      <c r="Y206">
        <f t="shared" si="19"/>
        <v>2215</v>
      </c>
      <c r="Z206">
        <f t="shared" si="21"/>
        <v>2780.8970000000077</v>
      </c>
      <c r="AA206">
        <f t="shared" si="22"/>
        <v>5561.6437799999976</v>
      </c>
      <c r="AB206">
        <f t="shared" si="23"/>
        <v>8342.4656699999668</v>
      </c>
      <c r="AC206">
        <f t="shared" si="20"/>
        <v>300</v>
      </c>
    </row>
    <row r="207" spans="1:29" ht="15.75" customHeight="1" x14ac:dyDescent="0.15">
      <c r="A207">
        <v>205</v>
      </c>
      <c r="B207" s="3">
        <v>45496</v>
      </c>
      <c r="C207" s="7">
        <v>2024</v>
      </c>
      <c r="D207" s="8" t="s">
        <v>120</v>
      </c>
      <c r="E207" s="7">
        <v>23</v>
      </c>
      <c r="F207">
        <v>0</v>
      </c>
      <c r="G207">
        <v>0</v>
      </c>
      <c r="H207">
        <v>0</v>
      </c>
      <c r="I207">
        <v>0</v>
      </c>
      <c r="J207">
        <v>395</v>
      </c>
      <c r="K207">
        <v>0</v>
      </c>
      <c r="L207">
        <v>0</v>
      </c>
      <c r="M207">
        <v>229</v>
      </c>
      <c r="N207">
        <v>59</v>
      </c>
      <c r="O207">
        <v>0</v>
      </c>
      <c r="P207">
        <v>0</v>
      </c>
      <c r="Q207">
        <v>0</v>
      </c>
      <c r="R207">
        <v>1040</v>
      </c>
      <c r="S207">
        <v>229</v>
      </c>
      <c r="T207">
        <v>45</v>
      </c>
      <c r="U207">
        <v>59</v>
      </c>
      <c r="V207">
        <v>140</v>
      </c>
      <c r="W207">
        <v>32</v>
      </c>
      <c r="X207">
        <f t="shared" si="18"/>
        <v>683</v>
      </c>
      <c r="Y207">
        <f t="shared" si="19"/>
        <v>1545</v>
      </c>
      <c r="Z207">
        <f t="shared" si="21"/>
        <v>2794.5960000000077</v>
      </c>
      <c r="AA207">
        <f t="shared" si="22"/>
        <v>5589.0410399999973</v>
      </c>
      <c r="AB207">
        <f t="shared" si="23"/>
        <v>8383.5615599999674</v>
      </c>
      <c r="AC207">
        <f t="shared" si="20"/>
        <v>300</v>
      </c>
    </row>
    <row r="208" spans="1:29" ht="15.75" customHeight="1" x14ac:dyDescent="0.15">
      <c r="A208">
        <v>206</v>
      </c>
      <c r="B208" s="3">
        <v>45497</v>
      </c>
      <c r="C208" s="7">
        <v>2024</v>
      </c>
      <c r="D208" s="8" t="s">
        <v>120</v>
      </c>
      <c r="E208" s="7">
        <v>24</v>
      </c>
      <c r="F208">
        <v>0</v>
      </c>
      <c r="G208">
        <v>0</v>
      </c>
      <c r="H208">
        <v>0</v>
      </c>
      <c r="I208">
        <v>0</v>
      </c>
      <c r="J208">
        <v>522</v>
      </c>
      <c r="K208">
        <v>0</v>
      </c>
      <c r="L208">
        <v>0</v>
      </c>
      <c r="M208">
        <v>65</v>
      </c>
      <c r="N208">
        <v>98</v>
      </c>
      <c r="O208">
        <v>0</v>
      </c>
      <c r="P208">
        <v>0</v>
      </c>
      <c r="Q208">
        <v>0</v>
      </c>
      <c r="R208">
        <v>1180</v>
      </c>
      <c r="S208">
        <v>65</v>
      </c>
      <c r="T208">
        <v>72</v>
      </c>
      <c r="U208">
        <v>13</v>
      </c>
      <c r="V208">
        <v>181</v>
      </c>
      <c r="W208">
        <v>48</v>
      </c>
      <c r="X208">
        <f t="shared" si="18"/>
        <v>685</v>
      </c>
      <c r="Y208">
        <f t="shared" si="19"/>
        <v>1559</v>
      </c>
      <c r="Z208">
        <f t="shared" si="21"/>
        <v>2808.2950000000078</v>
      </c>
      <c r="AA208">
        <f t="shared" si="22"/>
        <v>5616.4382999999971</v>
      </c>
      <c r="AB208">
        <f t="shared" si="23"/>
        <v>8424.6574499999679</v>
      </c>
      <c r="AC208">
        <f t="shared" si="20"/>
        <v>300</v>
      </c>
    </row>
    <row r="209" spans="1:29" ht="15.75" customHeight="1" x14ac:dyDescent="0.15">
      <c r="A209">
        <v>207</v>
      </c>
      <c r="B209" s="3">
        <v>45498</v>
      </c>
      <c r="C209" s="7">
        <v>2024</v>
      </c>
      <c r="D209" s="8" t="s">
        <v>120</v>
      </c>
      <c r="E209" s="7">
        <v>25</v>
      </c>
      <c r="F209">
        <v>0</v>
      </c>
      <c r="G209">
        <v>0</v>
      </c>
      <c r="H209">
        <v>0</v>
      </c>
      <c r="I209">
        <v>0</v>
      </c>
      <c r="J209">
        <v>478</v>
      </c>
      <c r="K209">
        <v>0</v>
      </c>
      <c r="L209">
        <v>0</v>
      </c>
      <c r="M209">
        <v>204</v>
      </c>
      <c r="N209">
        <v>72</v>
      </c>
      <c r="O209">
        <v>0</v>
      </c>
      <c r="P209">
        <v>0</v>
      </c>
      <c r="Q209">
        <v>0</v>
      </c>
      <c r="R209">
        <v>1770</v>
      </c>
      <c r="S209">
        <v>204</v>
      </c>
      <c r="T209">
        <v>46</v>
      </c>
      <c r="U209">
        <v>32</v>
      </c>
      <c r="V209">
        <v>145</v>
      </c>
      <c r="W209">
        <v>49</v>
      </c>
      <c r="X209">
        <f t="shared" si="18"/>
        <v>754</v>
      </c>
      <c r="Y209">
        <f t="shared" si="19"/>
        <v>2246</v>
      </c>
      <c r="Z209">
        <f t="shared" si="21"/>
        <v>2821.9940000000079</v>
      </c>
      <c r="AA209">
        <f t="shared" si="22"/>
        <v>5643.8355599999968</v>
      </c>
      <c r="AB209">
        <f t="shared" si="23"/>
        <v>8465.7533399999684</v>
      </c>
      <c r="AC209">
        <f t="shared" si="20"/>
        <v>300</v>
      </c>
    </row>
    <row r="210" spans="1:29" ht="15.75" customHeight="1" x14ac:dyDescent="0.15">
      <c r="A210">
        <v>208</v>
      </c>
      <c r="B210" s="3">
        <v>45499</v>
      </c>
      <c r="C210" s="7">
        <v>2024</v>
      </c>
      <c r="D210" s="8" t="s">
        <v>120</v>
      </c>
      <c r="E210" s="7">
        <v>26</v>
      </c>
      <c r="F210">
        <v>0</v>
      </c>
      <c r="G210">
        <v>0</v>
      </c>
      <c r="H210">
        <v>0</v>
      </c>
      <c r="I210">
        <v>0</v>
      </c>
      <c r="J210">
        <v>298</v>
      </c>
      <c r="K210">
        <v>0</v>
      </c>
      <c r="L210">
        <v>0</v>
      </c>
      <c r="M210">
        <v>39</v>
      </c>
      <c r="N210">
        <v>71</v>
      </c>
      <c r="O210">
        <v>0</v>
      </c>
      <c r="P210">
        <v>0</v>
      </c>
      <c r="Q210">
        <v>0</v>
      </c>
      <c r="R210">
        <v>1040</v>
      </c>
      <c r="S210">
        <v>39</v>
      </c>
      <c r="T210">
        <v>58</v>
      </c>
      <c r="U210">
        <v>19</v>
      </c>
      <c r="V210">
        <v>152</v>
      </c>
      <c r="W210">
        <v>24</v>
      </c>
      <c r="X210">
        <f t="shared" si="18"/>
        <v>408</v>
      </c>
      <c r="Y210">
        <f t="shared" si="19"/>
        <v>1332</v>
      </c>
      <c r="Z210">
        <f t="shared" si="21"/>
        <v>2835.6930000000079</v>
      </c>
      <c r="AA210">
        <f t="shared" si="22"/>
        <v>5671.2328199999965</v>
      </c>
      <c r="AB210">
        <f t="shared" si="23"/>
        <v>8506.8492299999689</v>
      </c>
      <c r="AC210">
        <f t="shared" si="20"/>
        <v>300</v>
      </c>
    </row>
    <row r="211" spans="1:29" ht="15.75" customHeight="1" x14ac:dyDescent="0.15">
      <c r="A211">
        <v>209</v>
      </c>
      <c r="B211" s="3">
        <v>45500</v>
      </c>
      <c r="C211" s="7">
        <v>2024</v>
      </c>
      <c r="D211" s="8" t="s">
        <v>120</v>
      </c>
      <c r="E211" s="7">
        <v>27</v>
      </c>
      <c r="F211">
        <v>0</v>
      </c>
      <c r="G211">
        <v>0</v>
      </c>
      <c r="H211">
        <v>0</v>
      </c>
      <c r="I211">
        <v>0</v>
      </c>
      <c r="J211">
        <v>422</v>
      </c>
      <c r="K211">
        <v>0</v>
      </c>
      <c r="L211">
        <v>0</v>
      </c>
      <c r="M211">
        <v>44</v>
      </c>
      <c r="N211">
        <v>76</v>
      </c>
      <c r="O211">
        <v>0</v>
      </c>
      <c r="P211">
        <v>0</v>
      </c>
      <c r="Q211">
        <v>0</v>
      </c>
      <c r="R211">
        <v>1180</v>
      </c>
      <c r="S211">
        <v>44</v>
      </c>
      <c r="T211">
        <v>70</v>
      </c>
      <c r="U211">
        <v>38</v>
      </c>
      <c r="V211">
        <v>211</v>
      </c>
      <c r="W211">
        <v>24</v>
      </c>
      <c r="X211">
        <f t="shared" si="18"/>
        <v>542</v>
      </c>
      <c r="Y211">
        <f t="shared" si="19"/>
        <v>1567</v>
      </c>
      <c r="Z211">
        <f t="shared" si="21"/>
        <v>2849.392000000008</v>
      </c>
      <c r="AA211">
        <f t="shared" si="22"/>
        <v>5698.6300799999963</v>
      </c>
      <c r="AB211">
        <f t="shared" si="23"/>
        <v>8547.9451199999694</v>
      </c>
      <c r="AC211">
        <f t="shared" si="20"/>
        <v>300</v>
      </c>
    </row>
    <row r="212" spans="1:29" ht="15.75" customHeight="1" x14ac:dyDescent="0.15">
      <c r="A212">
        <v>210</v>
      </c>
      <c r="B212" s="3">
        <v>45501</v>
      </c>
      <c r="C212" s="7">
        <v>2024</v>
      </c>
      <c r="D212" s="8" t="s">
        <v>120</v>
      </c>
      <c r="E212" s="7">
        <v>28</v>
      </c>
      <c r="F212">
        <v>0</v>
      </c>
      <c r="G212">
        <v>0</v>
      </c>
      <c r="H212">
        <v>0</v>
      </c>
      <c r="I212">
        <v>0</v>
      </c>
      <c r="J212">
        <v>495</v>
      </c>
      <c r="K212">
        <v>0</v>
      </c>
      <c r="L212">
        <v>0</v>
      </c>
      <c r="M212">
        <v>43</v>
      </c>
      <c r="N212">
        <v>74</v>
      </c>
      <c r="O212">
        <v>0</v>
      </c>
      <c r="P212">
        <v>0</v>
      </c>
      <c r="Q212">
        <v>0</v>
      </c>
      <c r="R212">
        <v>1770</v>
      </c>
      <c r="S212">
        <v>43</v>
      </c>
      <c r="T212">
        <v>37</v>
      </c>
      <c r="U212">
        <v>43</v>
      </c>
      <c r="V212">
        <v>198</v>
      </c>
      <c r="W212">
        <v>40</v>
      </c>
      <c r="X212">
        <f t="shared" si="18"/>
        <v>612</v>
      </c>
      <c r="Y212">
        <f t="shared" si="19"/>
        <v>2131</v>
      </c>
      <c r="Z212">
        <f t="shared" si="21"/>
        <v>2863.0910000000081</v>
      </c>
      <c r="AA212">
        <f t="shared" si="22"/>
        <v>5726.027339999996</v>
      </c>
      <c r="AB212">
        <f t="shared" si="23"/>
        <v>8589.0410099999699</v>
      </c>
      <c r="AC212">
        <f t="shared" si="20"/>
        <v>300</v>
      </c>
    </row>
    <row r="213" spans="1:29" ht="15.75" customHeight="1" x14ac:dyDescent="0.15">
      <c r="A213">
        <v>211</v>
      </c>
      <c r="B213" s="3">
        <v>45502</v>
      </c>
      <c r="C213" s="7">
        <v>2024</v>
      </c>
      <c r="D213" s="8" t="s">
        <v>120</v>
      </c>
      <c r="E213" s="7">
        <v>29</v>
      </c>
      <c r="F213">
        <v>0</v>
      </c>
      <c r="G213">
        <v>0</v>
      </c>
      <c r="H213">
        <v>0</v>
      </c>
      <c r="I213">
        <v>0</v>
      </c>
      <c r="J213">
        <v>443</v>
      </c>
      <c r="K213">
        <v>0</v>
      </c>
      <c r="L213">
        <v>0</v>
      </c>
      <c r="M213">
        <v>184</v>
      </c>
      <c r="N213">
        <v>61</v>
      </c>
      <c r="O213">
        <v>0</v>
      </c>
      <c r="P213">
        <v>0</v>
      </c>
      <c r="Q213">
        <v>0</v>
      </c>
      <c r="R213">
        <v>1040</v>
      </c>
      <c r="S213">
        <v>184</v>
      </c>
      <c r="T213">
        <v>61</v>
      </c>
      <c r="U213">
        <v>49</v>
      </c>
      <c r="V213">
        <v>199</v>
      </c>
      <c r="W213">
        <v>39</v>
      </c>
      <c r="X213">
        <f t="shared" si="18"/>
        <v>688</v>
      </c>
      <c r="Y213">
        <f t="shared" si="19"/>
        <v>1572</v>
      </c>
      <c r="Z213">
        <f t="shared" si="21"/>
        <v>2876.7900000000081</v>
      </c>
      <c r="AA213">
        <f t="shared" si="22"/>
        <v>5753.4245999999957</v>
      </c>
      <c r="AB213">
        <f t="shared" si="23"/>
        <v>8630.1368999999704</v>
      </c>
      <c r="AC213">
        <f t="shared" si="20"/>
        <v>300</v>
      </c>
    </row>
    <row r="214" spans="1:29" ht="15.75" customHeight="1" x14ac:dyDescent="0.15">
      <c r="A214">
        <v>212</v>
      </c>
      <c r="B214" s="3">
        <v>45503</v>
      </c>
      <c r="C214" s="7">
        <v>2024</v>
      </c>
      <c r="D214" s="8" t="s">
        <v>120</v>
      </c>
      <c r="E214" s="7">
        <v>30</v>
      </c>
      <c r="F214">
        <v>0</v>
      </c>
      <c r="G214">
        <v>0</v>
      </c>
      <c r="H214">
        <v>0</v>
      </c>
      <c r="I214">
        <v>0</v>
      </c>
      <c r="J214">
        <v>394</v>
      </c>
      <c r="K214">
        <v>0</v>
      </c>
      <c r="L214">
        <v>0</v>
      </c>
      <c r="M214">
        <v>54</v>
      </c>
      <c r="N214">
        <v>48</v>
      </c>
      <c r="O214">
        <v>0</v>
      </c>
      <c r="P214">
        <v>0</v>
      </c>
      <c r="Q214">
        <v>0</v>
      </c>
      <c r="R214">
        <v>1180</v>
      </c>
      <c r="S214">
        <v>54</v>
      </c>
      <c r="T214">
        <v>85</v>
      </c>
      <c r="U214">
        <v>54</v>
      </c>
      <c r="V214">
        <v>183</v>
      </c>
      <c r="W214">
        <v>22</v>
      </c>
      <c r="X214">
        <f t="shared" si="18"/>
        <v>496</v>
      </c>
      <c r="Y214">
        <f t="shared" si="19"/>
        <v>1578</v>
      </c>
      <c r="Z214">
        <f t="shared" si="21"/>
        <v>2890.4890000000082</v>
      </c>
      <c r="AA214">
        <f t="shared" si="22"/>
        <v>5780.8218599999955</v>
      </c>
      <c r="AB214">
        <f t="shared" si="23"/>
        <v>8671.2327899999709</v>
      </c>
      <c r="AC214">
        <f t="shared" si="20"/>
        <v>300</v>
      </c>
    </row>
    <row r="215" spans="1:29" ht="15.75" customHeight="1" x14ac:dyDescent="0.15">
      <c r="A215">
        <v>213</v>
      </c>
      <c r="B215" s="3">
        <v>45504</v>
      </c>
      <c r="C215" s="7">
        <v>2024</v>
      </c>
      <c r="D215" s="8" t="s">
        <v>120</v>
      </c>
      <c r="E215" s="7">
        <v>31</v>
      </c>
      <c r="F215">
        <v>0</v>
      </c>
      <c r="G215">
        <v>0</v>
      </c>
      <c r="H215">
        <v>0</v>
      </c>
      <c r="I215">
        <v>0</v>
      </c>
      <c r="J215">
        <v>467</v>
      </c>
      <c r="K215">
        <v>0</v>
      </c>
      <c r="L215">
        <v>0</v>
      </c>
      <c r="M215">
        <v>103</v>
      </c>
      <c r="N215">
        <v>66</v>
      </c>
      <c r="O215">
        <v>0</v>
      </c>
      <c r="P215">
        <v>0</v>
      </c>
      <c r="Q215">
        <v>0</v>
      </c>
      <c r="R215">
        <v>1770</v>
      </c>
      <c r="S215">
        <v>103</v>
      </c>
      <c r="T215">
        <v>30</v>
      </c>
      <c r="U215">
        <v>42</v>
      </c>
      <c r="V215">
        <v>167</v>
      </c>
      <c r="W215">
        <v>43</v>
      </c>
      <c r="X215">
        <f t="shared" si="18"/>
        <v>636</v>
      </c>
      <c r="Y215">
        <f t="shared" si="19"/>
        <v>2155</v>
      </c>
      <c r="Z215">
        <f t="shared" si="21"/>
        <v>2904.1880000000083</v>
      </c>
      <c r="AA215">
        <f t="shared" si="22"/>
        <v>5808.2191199999952</v>
      </c>
      <c r="AB215">
        <f t="shared" si="23"/>
        <v>8712.3286799999714</v>
      </c>
      <c r="AC215">
        <f t="shared" si="20"/>
        <v>300</v>
      </c>
    </row>
    <row r="216" spans="1:29" ht="15.75" customHeight="1" x14ac:dyDescent="0.15">
      <c r="A216">
        <v>214</v>
      </c>
      <c r="B216" s="3">
        <v>45505</v>
      </c>
      <c r="C216" s="7">
        <v>2024</v>
      </c>
      <c r="D216" s="8" t="s">
        <v>121</v>
      </c>
      <c r="E216" s="7">
        <v>1</v>
      </c>
      <c r="F216">
        <v>0</v>
      </c>
      <c r="G216">
        <v>0</v>
      </c>
      <c r="H216">
        <v>0</v>
      </c>
      <c r="I216">
        <v>0</v>
      </c>
      <c r="J216">
        <v>337</v>
      </c>
      <c r="K216">
        <v>0</v>
      </c>
      <c r="L216">
        <v>0</v>
      </c>
      <c r="M216">
        <v>208</v>
      </c>
      <c r="N216">
        <v>49</v>
      </c>
      <c r="O216">
        <v>0</v>
      </c>
      <c r="P216">
        <v>0</v>
      </c>
      <c r="Q216">
        <v>0</v>
      </c>
      <c r="R216">
        <v>1040</v>
      </c>
      <c r="S216">
        <v>208</v>
      </c>
      <c r="T216">
        <v>67</v>
      </c>
      <c r="U216">
        <v>30</v>
      </c>
      <c r="V216">
        <v>202</v>
      </c>
      <c r="W216">
        <v>41</v>
      </c>
      <c r="X216">
        <f t="shared" si="18"/>
        <v>594</v>
      </c>
      <c r="Y216">
        <f t="shared" si="19"/>
        <v>1588</v>
      </c>
      <c r="Z216">
        <f t="shared" si="21"/>
        <v>2917.8870000000084</v>
      </c>
      <c r="AA216">
        <f t="shared" si="22"/>
        <v>5835.6163799999949</v>
      </c>
      <c r="AB216">
        <f t="shared" si="23"/>
        <v>8753.4245699999719</v>
      </c>
      <c r="AC216">
        <f t="shared" si="20"/>
        <v>300</v>
      </c>
    </row>
    <row r="217" spans="1:29" ht="15.75" customHeight="1" x14ac:dyDescent="0.15">
      <c r="A217">
        <v>215</v>
      </c>
      <c r="B217" s="3">
        <v>45506</v>
      </c>
      <c r="C217" s="7">
        <v>2024</v>
      </c>
      <c r="D217" s="8" t="s">
        <v>121</v>
      </c>
      <c r="E217" s="7">
        <v>2</v>
      </c>
      <c r="F217">
        <v>0</v>
      </c>
      <c r="G217">
        <v>0</v>
      </c>
      <c r="H217">
        <v>0</v>
      </c>
      <c r="I217">
        <v>0</v>
      </c>
      <c r="J217">
        <v>377</v>
      </c>
      <c r="K217">
        <v>0</v>
      </c>
      <c r="L217">
        <v>0</v>
      </c>
      <c r="M217">
        <v>55</v>
      </c>
      <c r="N217">
        <v>80</v>
      </c>
      <c r="O217">
        <v>0</v>
      </c>
      <c r="P217">
        <v>0</v>
      </c>
      <c r="Q217">
        <v>0</v>
      </c>
      <c r="R217">
        <v>1180</v>
      </c>
      <c r="S217">
        <v>55</v>
      </c>
      <c r="T217">
        <v>61</v>
      </c>
      <c r="U217">
        <v>30</v>
      </c>
      <c r="V217">
        <v>140</v>
      </c>
      <c r="W217">
        <v>26</v>
      </c>
      <c r="X217">
        <f t="shared" si="18"/>
        <v>512</v>
      </c>
      <c r="Y217">
        <f t="shared" si="19"/>
        <v>1492</v>
      </c>
      <c r="Z217">
        <f t="shared" si="21"/>
        <v>2931.5860000000084</v>
      </c>
      <c r="AA217">
        <f t="shared" si="22"/>
        <v>5863.0136399999947</v>
      </c>
      <c r="AB217">
        <f t="shared" si="23"/>
        <v>8794.5204599999724</v>
      </c>
      <c r="AC217">
        <f t="shared" si="20"/>
        <v>300</v>
      </c>
    </row>
    <row r="218" spans="1:29" ht="15.75" customHeight="1" x14ac:dyDescent="0.15">
      <c r="A218">
        <v>216</v>
      </c>
      <c r="B218" s="3">
        <v>45507</v>
      </c>
      <c r="C218" s="7">
        <v>2024</v>
      </c>
      <c r="D218" s="8" t="s">
        <v>121</v>
      </c>
      <c r="E218" s="7">
        <v>3</v>
      </c>
      <c r="F218">
        <v>0</v>
      </c>
      <c r="G218">
        <v>0</v>
      </c>
      <c r="H218">
        <v>0</v>
      </c>
      <c r="I218">
        <v>0</v>
      </c>
      <c r="J218">
        <v>293</v>
      </c>
      <c r="K218">
        <v>0</v>
      </c>
      <c r="L218">
        <v>0</v>
      </c>
      <c r="M218">
        <v>43</v>
      </c>
      <c r="N218">
        <v>43</v>
      </c>
      <c r="O218">
        <v>0</v>
      </c>
      <c r="P218">
        <v>0</v>
      </c>
      <c r="Q218">
        <v>0</v>
      </c>
      <c r="R218">
        <v>1770</v>
      </c>
      <c r="S218">
        <v>43</v>
      </c>
      <c r="T218">
        <v>75</v>
      </c>
      <c r="U218">
        <v>50</v>
      </c>
      <c r="V218">
        <v>165</v>
      </c>
      <c r="W218">
        <v>46</v>
      </c>
      <c r="X218">
        <f t="shared" si="18"/>
        <v>379</v>
      </c>
      <c r="Y218">
        <f t="shared" si="19"/>
        <v>2149</v>
      </c>
      <c r="Z218">
        <f t="shared" si="21"/>
        <v>2945.2850000000085</v>
      </c>
      <c r="AA218">
        <f t="shared" si="22"/>
        <v>5890.4108999999944</v>
      </c>
      <c r="AB218">
        <f t="shared" si="23"/>
        <v>8835.616349999973</v>
      </c>
      <c r="AC218">
        <f t="shared" si="20"/>
        <v>300</v>
      </c>
    </row>
    <row r="219" spans="1:29" ht="15.75" customHeight="1" x14ac:dyDescent="0.15">
      <c r="A219">
        <v>217</v>
      </c>
      <c r="B219" s="3">
        <v>45508</v>
      </c>
      <c r="C219" s="7">
        <v>2024</v>
      </c>
      <c r="D219" s="8" t="s">
        <v>121</v>
      </c>
      <c r="E219" s="7">
        <v>4</v>
      </c>
      <c r="F219">
        <v>0</v>
      </c>
      <c r="G219">
        <v>0</v>
      </c>
      <c r="H219">
        <v>0</v>
      </c>
      <c r="I219">
        <v>0</v>
      </c>
      <c r="J219">
        <v>460</v>
      </c>
      <c r="K219">
        <v>0</v>
      </c>
      <c r="L219">
        <v>0</v>
      </c>
      <c r="M219">
        <v>64</v>
      </c>
      <c r="N219">
        <v>51</v>
      </c>
      <c r="O219">
        <v>0</v>
      </c>
      <c r="P219">
        <v>0</v>
      </c>
      <c r="Q219">
        <v>0</v>
      </c>
      <c r="R219">
        <v>1040</v>
      </c>
      <c r="S219">
        <v>64</v>
      </c>
      <c r="T219">
        <v>83</v>
      </c>
      <c r="U219">
        <v>12</v>
      </c>
      <c r="V219">
        <v>133</v>
      </c>
      <c r="W219">
        <v>19</v>
      </c>
      <c r="X219">
        <f t="shared" si="18"/>
        <v>575</v>
      </c>
      <c r="Y219">
        <f t="shared" si="19"/>
        <v>1351</v>
      </c>
      <c r="Z219">
        <f t="shared" si="21"/>
        <v>2958.9840000000086</v>
      </c>
      <c r="AA219">
        <f t="shared" si="22"/>
        <v>5917.8081599999941</v>
      </c>
      <c r="AB219">
        <f t="shared" si="23"/>
        <v>8876.7122399999735</v>
      </c>
      <c r="AC219">
        <f t="shared" si="20"/>
        <v>300</v>
      </c>
    </row>
    <row r="220" spans="1:29" ht="15.75" customHeight="1" x14ac:dyDescent="0.15">
      <c r="A220">
        <v>218</v>
      </c>
      <c r="B220" s="3">
        <v>45509</v>
      </c>
      <c r="C220" s="7">
        <v>2024</v>
      </c>
      <c r="D220" s="8" t="s">
        <v>121</v>
      </c>
      <c r="E220" s="7">
        <v>5</v>
      </c>
      <c r="F220">
        <v>0</v>
      </c>
      <c r="G220">
        <v>0</v>
      </c>
      <c r="H220">
        <v>0</v>
      </c>
      <c r="I220">
        <v>0</v>
      </c>
      <c r="J220">
        <v>389</v>
      </c>
      <c r="K220">
        <v>0</v>
      </c>
      <c r="L220">
        <v>0</v>
      </c>
      <c r="M220">
        <v>137</v>
      </c>
      <c r="N220">
        <v>85</v>
      </c>
      <c r="O220">
        <v>0</v>
      </c>
      <c r="P220">
        <v>0</v>
      </c>
      <c r="Q220">
        <v>0</v>
      </c>
      <c r="R220">
        <v>1180</v>
      </c>
      <c r="S220">
        <v>137</v>
      </c>
      <c r="T220">
        <v>52</v>
      </c>
      <c r="U220">
        <v>13</v>
      </c>
      <c r="V220">
        <v>156</v>
      </c>
      <c r="W220">
        <v>20</v>
      </c>
      <c r="X220">
        <f t="shared" si="18"/>
        <v>611</v>
      </c>
      <c r="Y220">
        <f t="shared" si="19"/>
        <v>1558</v>
      </c>
      <c r="Z220">
        <f t="shared" si="21"/>
        <v>2972.6830000000086</v>
      </c>
      <c r="AA220">
        <f t="shared" si="22"/>
        <v>5945.2054199999939</v>
      </c>
      <c r="AB220">
        <f t="shared" si="23"/>
        <v>8917.808129999974</v>
      </c>
      <c r="AC220">
        <f t="shared" si="20"/>
        <v>300</v>
      </c>
    </row>
    <row r="221" spans="1:29" ht="15.75" customHeight="1" x14ac:dyDescent="0.15">
      <c r="A221">
        <v>219</v>
      </c>
      <c r="B221" s="3">
        <v>45510</v>
      </c>
      <c r="C221" s="7">
        <v>2024</v>
      </c>
      <c r="D221" s="8" t="s">
        <v>121</v>
      </c>
      <c r="E221" s="7">
        <v>6</v>
      </c>
      <c r="F221">
        <v>0</v>
      </c>
      <c r="G221">
        <v>0</v>
      </c>
      <c r="H221">
        <v>0</v>
      </c>
      <c r="I221">
        <v>0</v>
      </c>
      <c r="J221">
        <v>404</v>
      </c>
      <c r="K221">
        <v>0</v>
      </c>
      <c r="L221">
        <v>0</v>
      </c>
      <c r="M221">
        <v>100</v>
      </c>
      <c r="N221">
        <v>94</v>
      </c>
      <c r="O221">
        <v>0</v>
      </c>
      <c r="P221">
        <v>0</v>
      </c>
      <c r="Q221">
        <v>0</v>
      </c>
      <c r="R221">
        <v>1770</v>
      </c>
      <c r="S221">
        <v>100</v>
      </c>
      <c r="T221">
        <v>47</v>
      </c>
      <c r="U221">
        <v>20</v>
      </c>
      <c r="V221">
        <v>193</v>
      </c>
      <c r="W221">
        <v>49</v>
      </c>
      <c r="X221">
        <f t="shared" si="18"/>
        <v>598</v>
      </c>
      <c r="Y221">
        <f t="shared" si="19"/>
        <v>2179</v>
      </c>
      <c r="Z221">
        <f t="shared" si="21"/>
        <v>2986.3820000000087</v>
      </c>
      <c r="AA221">
        <f t="shared" si="22"/>
        <v>5972.6026799999936</v>
      </c>
      <c r="AB221">
        <f t="shared" si="23"/>
        <v>8958.9040199999745</v>
      </c>
      <c r="AC221">
        <f t="shared" si="20"/>
        <v>300</v>
      </c>
    </row>
    <row r="222" spans="1:29" ht="15.75" customHeight="1" x14ac:dyDescent="0.15">
      <c r="A222">
        <v>220</v>
      </c>
      <c r="B222" s="3">
        <v>45511</v>
      </c>
      <c r="C222" s="7">
        <v>2024</v>
      </c>
      <c r="D222" s="8" t="s">
        <v>121</v>
      </c>
      <c r="E222" s="7">
        <v>7</v>
      </c>
      <c r="F222">
        <v>0</v>
      </c>
      <c r="G222">
        <v>0</v>
      </c>
      <c r="H222">
        <v>0</v>
      </c>
      <c r="I222">
        <v>0</v>
      </c>
      <c r="J222">
        <v>406</v>
      </c>
      <c r="K222">
        <v>0</v>
      </c>
      <c r="L222">
        <v>0</v>
      </c>
      <c r="M222">
        <v>157</v>
      </c>
      <c r="N222">
        <v>82</v>
      </c>
      <c r="O222">
        <v>0</v>
      </c>
      <c r="P222">
        <v>0</v>
      </c>
      <c r="Q222">
        <v>0</v>
      </c>
      <c r="R222">
        <v>1040</v>
      </c>
      <c r="S222">
        <v>157</v>
      </c>
      <c r="T222">
        <v>48</v>
      </c>
      <c r="U222">
        <v>34</v>
      </c>
      <c r="V222">
        <v>227</v>
      </c>
      <c r="W222">
        <v>36</v>
      </c>
      <c r="X222">
        <f t="shared" si="18"/>
        <v>645</v>
      </c>
      <c r="Y222">
        <f t="shared" si="19"/>
        <v>1542</v>
      </c>
      <c r="Z222">
        <f t="shared" si="21"/>
        <v>3000.0810000000088</v>
      </c>
      <c r="AA222">
        <f t="shared" si="22"/>
        <v>5999.9999399999933</v>
      </c>
      <c r="AB222">
        <f t="shared" si="23"/>
        <v>8999.999909999975</v>
      </c>
      <c r="AC222">
        <f t="shared" si="20"/>
        <v>300</v>
      </c>
    </row>
    <row r="223" spans="1:29" ht="15.75" customHeight="1" x14ac:dyDescent="0.15">
      <c r="A223">
        <v>221</v>
      </c>
      <c r="B223" s="3">
        <v>45512</v>
      </c>
      <c r="C223" s="7">
        <v>2024</v>
      </c>
      <c r="D223" s="8" t="s">
        <v>121</v>
      </c>
      <c r="E223" s="7">
        <v>8</v>
      </c>
      <c r="F223">
        <v>0</v>
      </c>
      <c r="G223">
        <v>0</v>
      </c>
      <c r="H223">
        <v>0</v>
      </c>
      <c r="I223">
        <v>0</v>
      </c>
      <c r="J223">
        <v>216</v>
      </c>
      <c r="K223">
        <v>0</v>
      </c>
      <c r="L223">
        <v>0</v>
      </c>
      <c r="M223">
        <v>182</v>
      </c>
      <c r="N223">
        <v>63</v>
      </c>
      <c r="O223">
        <v>0</v>
      </c>
      <c r="P223">
        <v>0</v>
      </c>
      <c r="Q223">
        <v>0</v>
      </c>
      <c r="R223">
        <v>1180</v>
      </c>
      <c r="S223">
        <v>182</v>
      </c>
      <c r="T223">
        <v>56</v>
      </c>
      <c r="U223">
        <v>63</v>
      </c>
      <c r="V223">
        <v>201</v>
      </c>
      <c r="W223">
        <v>53</v>
      </c>
      <c r="X223">
        <f t="shared" si="18"/>
        <v>461</v>
      </c>
      <c r="Y223">
        <f t="shared" si="19"/>
        <v>1735</v>
      </c>
      <c r="Z223">
        <f t="shared" si="21"/>
        <v>3013.7800000000088</v>
      </c>
      <c r="AA223">
        <f t="shared" si="22"/>
        <v>6027.3971999999931</v>
      </c>
      <c r="AB223">
        <f t="shared" si="23"/>
        <v>9041.0957999999755</v>
      </c>
      <c r="AC223">
        <f t="shared" si="20"/>
        <v>300</v>
      </c>
    </row>
    <row r="224" spans="1:29" ht="15.75" customHeight="1" x14ac:dyDescent="0.15">
      <c r="A224">
        <v>222</v>
      </c>
      <c r="B224" s="3">
        <v>45513</v>
      </c>
      <c r="C224" s="7">
        <v>2024</v>
      </c>
      <c r="D224" s="8" t="s">
        <v>121</v>
      </c>
      <c r="E224" s="7">
        <v>9</v>
      </c>
      <c r="F224">
        <v>0</v>
      </c>
      <c r="G224">
        <v>0</v>
      </c>
      <c r="H224">
        <v>0</v>
      </c>
      <c r="I224">
        <v>0</v>
      </c>
      <c r="J224">
        <v>541</v>
      </c>
      <c r="K224">
        <v>0</v>
      </c>
      <c r="L224">
        <v>0</v>
      </c>
      <c r="M224">
        <v>78</v>
      </c>
      <c r="N224">
        <v>56</v>
      </c>
      <c r="O224">
        <v>0</v>
      </c>
      <c r="P224">
        <v>0</v>
      </c>
      <c r="Q224">
        <v>0</v>
      </c>
      <c r="R224">
        <v>1770</v>
      </c>
      <c r="S224">
        <v>78</v>
      </c>
      <c r="T224">
        <v>85</v>
      </c>
      <c r="U224">
        <v>35</v>
      </c>
      <c r="V224">
        <v>182</v>
      </c>
      <c r="W224">
        <v>54</v>
      </c>
      <c r="X224">
        <f t="shared" si="18"/>
        <v>675</v>
      </c>
      <c r="Y224">
        <f t="shared" si="19"/>
        <v>2204</v>
      </c>
      <c r="Z224">
        <f t="shared" si="21"/>
        <v>3027.4790000000089</v>
      </c>
      <c r="AA224">
        <f t="shared" si="22"/>
        <v>6054.7944599999928</v>
      </c>
      <c r="AB224">
        <f t="shared" si="23"/>
        <v>9082.191689999976</v>
      </c>
      <c r="AC224">
        <f t="shared" si="20"/>
        <v>300</v>
      </c>
    </row>
    <row r="225" spans="1:29" ht="15.75" customHeight="1" x14ac:dyDescent="0.15">
      <c r="A225">
        <v>223</v>
      </c>
      <c r="B225" s="3">
        <v>45514</v>
      </c>
      <c r="C225" s="7">
        <v>2024</v>
      </c>
      <c r="D225" s="8" t="s">
        <v>121</v>
      </c>
      <c r="E225" s="7">
        <v>10</v>
      </c>
      <c r="F225">
        <v>0</v>
      </c>
      <c r="G225">
        <v>0</v>
      </c>
      <c r="H225">
        <v>0</v>
      </c>
      <c r="I225">
        <v>0</v>
      </c>
      <c r="J225">
        <v>252</v>
      </c>
      <c r="K225">
        <v>0</v>
      </c>
      <c r="L225">
        <v>0</v>
      </c>
      <c r="M225">
        <v>186</v>
      </c>
      <c r="N225">
        <v>50</v>
      </c>
      <c r="O225">
        <v>0</v>
      </c>
      <c r="P225">
        <v>0</v>
      </c>
      <c r="Q225">
        <v>0</v>
      </c>
      <c r="R225">
        <v>1040</v>
      </c>
      <c r="S225">
        <v>186</v>
      </c>
      <c r="T225">
        <v>57</v>
      </c>
      <c r="U225">
        <v>35</v>
      </c>
      <c r="V225">
        <v>179</v>
      </c>
      <c r="W225">
        <v>23</v>
      </c>
      <c r="X225">
        <f t="shared" si="18"/>
        <v>488</v>
      </c>
      <c r="Y225">
        <f t="shared" si="19"/>
        <v>1520</v>
      </c>
      <c r="Z225">
        <f t="shared" si="21"/>
        <v>3041.178000000009</v>
      </c>
      <c r="AA225">
        <f t="shared" si="22"/>
        <v>6082.1917199999925</v>
      </c>
      <c r="AB225">
        <f t="shared" si="23"/>
        <v>9123.2875799999765</v>
      </c>
      <c r="AC225">
        <f t="shared" si="20"/>
        <v>300</v>
      </c>
    </row>
    <row r="226" spans="1:29" ht="15.75" customHeight="1" x14ac:dyDescent="0.15">
      <c r="A226">
        <v>224</v>
      </c>
      <c r="B226" s="3">
        <v>45515</v>
      </c>
      <c r="C226" s="7">
        <v>2024</v>
      </c>
      <c r="D226" s="8" t="s">
        <v>121</v>
      </c>
      <c r="E226" s="7">
        <v>11</v>
      </c>
      <c r="F226">
        <v>0</v>
      </c>
      <c r="G226">
        <v>0</v>
      </c>
      <c r="H226">
        <v>0</v>
      </c>
      <c r="I226">
        <v>0</v>
      </c>
      <c r="J226">
        <v>334</v>
      </c>
      <c r="K226">
        <v>0</v>
      </c>
      <c r="L226">
        <v>0</v>
      </c>
      <c r="M226">
        <v>136</v>
      </c>
      <c r="N226">
        <v>71</v>
      </c>
      <c r="O226">
        <v>0</v>
      </c>
      <c r="P226">
        <v>0</v>
      </c>
      <c r="Q226">
        <v>0</v>
      </c>
      <c r="R226">
        <v>1180</v>
      </c>
      <c r="S226">
        <v>136</v>
      </c>
      <c r="T226">
        <v>86</v>
      </c>
      <c r="U226">
        <v>21</v>
      </c>
      <c r="V226">
        <v>185</v>
      </c>
      <c r="W226">
        <v>30</v>
      </c>
      <c r="X226">
        <f t="shared" si="18"/>
        <v>541</v>
      </c>
      <c r="Y226">
        <f t="shared" si="19"/>
        <v>1638</v>
      </c>
      <c r="Z226">
        <f t="shared" si="21"/>
        <v>3054.877000000009</v>
      </c>
      <c r="AA226">
        <f t="shared" si="22"/>
        <v>6109.5889799999923</v>
      </c>
      <c r="AB226">
        <f t="shared" si="23"/>
        <v>9164.383469999977</v>
      </c>
      <c r="AC226">
        <f t="shared" si="20"/>
        <v>300</v>
      </c>
    </row>
    <row r="227" spans="1:29" ht="15.75" customHeight="1" x14ac:dyDescent="0.15">
      <c r="A227">
        <v>225</v>
      </c>
      <c r="B227" s="3">
        <v>45516</v>
      </c>
      <c r="C227" s="7">
        <v>2024</v>
      </c>
      <c r="D227" s="8" t="s">
        <v>121</v>
      </c>
      <c r="E227" s="7">
        <v>12</v>
      </c>
      <c r="F227">
        <v>0</v>
      </c>
      <c r="G227">
        <v>0</v>
      </c>
      <c r="H227">
        <v>0</v>
      </c>
      <c r="I227">
        <v>0</v>
      </c>
      <c r="J227">
        <v>240</v>
      </c>
      <c r="K227">
        <v>0</v>
      </c>
      <c r="L227">
        <v>0</v>
      </c>
      <c r="M227">
        <v>72</v>
      </c>
      <c r="N227">
        <v>50</v>
      </c>
      <c r="O227">
        <v>0</v>
      </c>
      <c r="P227">
        <v>0</v>
      </c>
      <c r="Q227">
        <v>0</v>
      </c>
      <c r="R227">
        <v>1770</v>
      </c>
      <c r="S227">
        <v>72</v>
      </c>
      <c r="T227">
        <v>72</v>
      </c>
      <c r="U227">
        <v>43</v>
      </c>
      <c r="V227">
        <v>194</v>
      </c>
      <c r="W227">
        <v>44</v>
      </c>
      <c r="X227">
        <f t="shared" si="18"/>
        <v>362</v>
      </c>
      <c r="Y227">
        <f t="shared" si="19"/>
        <v>2195</v>
      </c>
      <c r="Z227">
        <f t="shared" si="21"/>
        <v>3068.5760000000091</v>
      </c>
      <c r="AA227">
        <f t="shared" si="22"/>
        <v>6136.986239999992</v>
      </c>
      <c r="AB227">
        <f t="shared" si="23"/>
        <v>9205.4793599999775</v>
      </c>
      <c r="AC227">
        <f t="shared" si="20"/>
        <v>300</v>
      </c>
    </row>
    <row r="228" spans="1:29" ht="15.75" customHeight="1" x14ac:dyDescent="0.15">
      <c r="A228">
        <v>226</v>
      </c>
      <c r="B228" s="3">
        <v>45517</v>
      </c>
      <c r="C228" s="7">
        <v>2024</v>
      </c>
      <c r="D228" s="8" t="s">
        <v>121</v>
      </c>
      <c r="E228" s="7">
        <v>13</v>
      </c>
      <c r="F228">
        <v>0</v>
      </c>
      <c r="G228">
        <v>0</v>
      </c>
      <c r="H228">
        <v>0</v>
      </c>
      <c r="I228">
        <v>0</v>
      </c>
      <c r="J228">
        <v>399</v>
      </c>
      <c r="K228">
        <v>0</v>
      </c>
      <c r="L228">
        <v>0</v>
      </c>
      <c r="M228">
        <v>129</v>
      </c>
      <c r="N228">
        <v>79</v>
      </c>
      <c r="O228">
        <v>0</v>
      </c>
      <c r="P228">
        <v>0</v>
      </c>
      <c r="Q228">
        <v>0</v>
      </c>
      <c r="R228">
        <v>1040</v>
      </c>
      <c r="S228">
        <v>129</v>
      </c>
      <c r="T228">
        <v>93</v>
      </c>
      <c r="U228">
        <v>35</v>
      </c>
      <c r="V228">
        <v>171</v>
      </c>
      <c r="W228">
        <v>35</v>
      </c>
      <c r="X228">
        <f t="shared" si="18"/>
        <v>607</v>
      </c>
      <c r="Y228">
        <f t="shared" si="19"/>
        <v>1503</v>
      </c>
      <c r="Z228">
        <f t="shared" si="21"/>
        <v>3082.2750000000092</v>
      </c>
      <c r="AA228">
        <f t="shared" si="22"/>
        <v>6164.3834999999917</v>
      </c>
      <c r="AB228">
        <f t="shared" si="23"/>
        <v>9246.575249999978</v>
      </c>
      <c r="AC228">
        <f t="shared" si="20"/>
        <v>300</v>
      </c>
    </row>
    <row r="229" spans="1:29" ht="15.75" customHeight="1" x14ac:dyDescent="0.15">
      <c r="A229">
        <v>227</v>
      </c>
      <c r="B229" s="3">
        <v>45518</v>
      </c>
      <c r="C229" s="7">
        <v>2024</v>
      </c>
      <c r="D229" s="8" t="s">
        <v>121</v>
      </c>
      <c r="E229" s="7">
        <v>14</v>
      </c>
      <c r="F229">
        <v>0</v>
      </c>
      <c r="G229">
        <v>0</v>
      </c>
      <c r="H229">
        <v>0</v>
      </c>
      <c r="I229">
        <v>0</v>
      </c>
      <c r="J229">
        <v>404</v>
      </c>
      <c r="K229">
        <v>0</v>
      </c>
      <c r="L229">
        <v>0</v>
      </c>
      <c r="M229">
        <v>219</v>
      </c>
      <c r="N229">
        <v>56</v>
      </c>
      <c r="O229">
        <v>0</v>
      </c>
      <c r="P229">
        <v>0</v>
      </c>
      <c r="Q229">
        <v>0</v>
      </c>
      <c r="R229">
        <v>1180</v>
      </c>
      <c r="S229">
        <v>219</v>
      </c>
      <c r="T229">
        <v>99</v>
      </c>
      <c r="U229">
        <v>49</v>
      </c>
      <c r="V229">
        <v>238</v>
      </c>
      <c r="W229">
        <v>27</v>
      </c>
      <c r="X229">
        <f t="shared" si="18"/>
        <v>679</v>
      </c>
      <c r="Y229">
        <f t="shared" si="19"/>
        <v>1812</v>
      </c>
      <c r="Z229">
        <f t="shared" si="21"/>
        <v>3095.9740000000093</v>
      </c>
      <c r="AA229">
        <f t="shared" si="22"/>
        <v>6191.7807599999915</v>
      </c>
      <c r="AB229">
        <f t="shared" si="23"/>
        <v>9287.6711399999785</v>
      </c>
      <c r="AC229">
        <f t="shared" si="20"/>
        <v>300</v>
      </c>
    </row>
    <row r="230" spans="1:29" ht="15.75" customHeight="1" x14ac:dyDescent="0.15">
      <c r="A230">
        <v>228</v>
      </c>
      <c r="B230" s="3">
        <v>45519</v>
      </c>
      <c r="C230" s="7">
        <v>2024</v>
      </c>
      <c r="D230" s="8" t="s">
        <v>121</v>
      </c>
      <c r="E230" s="7">
        <v>15</v>
      </c>
      <c r="F230">
        <v>0</v>
      </c>
      <c r="G230">
        <v>0</v>
      </c>
      <c r="H230">
        <v>0</v>
      </c>
      <c r="I230">
        <v>0</v>
      </c>
      <c r="J230">
        <v>181</v>
      </c>
      <c r="K230">
        <v>0</v>
      </c>
      <c r="L230">
        <v>0</v>
      </c>
      <c r="M230">
        <v>228</v>
      </c>
      <c r="N230">
        <v>69</v>
      </c>
      <c r="O230">
        <v>0</v>
      </c>
      <c r="P230">
        <v>0</v>
      </c>
      <c r="Q230">
        <v>0</v>
      </c>
      <c r="R230">
        <v>1770</v>
      </c>
      <c r="S230">
        <v>228</v>
      </c>
      <c r="T230">
        <v>76</v>
      </c>
      <c r="U230">
        <v>48</v>
      </c>
      <c r="V230">
        <v>203</v>
      </c>
      <c r="W230">
        <v>46</v>
      </c>
      <c r="X230">
        <f t="shared" si="18"/>
        <v>478</v>
      </c>
      <c r="Y230">
        <f t="shared" si="19"/>
        <v>2371</v>
      </c>
      <c r="Z230">
        <f t="shared" si="21"/>
        <v>3109.6730000000093</v>
      </c>
      <c r="AA230">
        <f t="shared" si="22"/>
        <v>6219.1780199999912</v>
      </c>
      <c r="AB230">
        <f t="shared" si="23"/>
        <v>9328.7670299999791</v>
      </c>
      <c r="AC230">
        <f t="shared" si="20"/>
        <v>300</v>
      </c>
    </row>
    <row r="231" spans="1:29" ht="15.75" customHeight="1" x14ac:dyDescent="0.15">
      <c r="A231">
        <v>229</v>
      </c>
      <c r="B231" s="3">
        <v>45520</v>
      </c>
      <c r="C231" s="7">
        <v>2024</v>
      </c>
      <c r="D231" s="8" t="s">
        <v>121</v>
      </c>
      <c r="E231" s="7">
        <v>16</v>
      </c>
      <c r="F231">
        <v>0</v>
      </c>
      <c r="G231">
        <v>0</v>
      </c>
      <c r="H231">
        <v>0</v>
      </c>
      <c r="I231">
        <v>0</v>
      </c>
      <c r="J231">
        <v>474</v>
      </c>
      <c r="K231">
        <v>0</v>
      </c>
      <c r="L231">
        <v>0</v>
      </c>
      <c r="M231">
        <v>156</v>
      </c>
      <c r="N231">
        <v>74</v>
      </c>
      <c r="O231">
        <v>0</v>
      </c>
      <c r="P231">
        <v>0</v>
      </c>
      <c r="Q231">
        <v>0</v>
      </c>
      <c r="R231">
        <v>1040</v>
      </c>
      <c r="S231">
        <v>156</v>
      </c>
      <c r="T231">
        <v>68</v>
      </c>
      <c r="U231">
        <v>47</v>
      </c>
      <c r="V231">
        <v>217</v>
      </c>
      <c r="W231">
        <v>46</v>
      </c>
      <c r="X231">
        <f t="shared" si="18"/>
        <v>704</v>
      </c>
      <c r="Y231">
        <f t="shared" si="19"/>
        <v>1574</v>
      </c>
      <c r="Z231">
        <f t="shared" si="21"/>
        <v>3123.3720000000094</v>
      </c>
      <c r="AA231">
        <f t="shared" si="22"/>
        <v>6246.5752799999909</v>
      </c>
      <c r="AB231">
        <f t="shared" si="23"/>
        <v>9369.8629199999796</v>
      </c>
      <c r="AC231">
        <f t="shared" si="20"/>
        <v>300</v>
      </c>
    </row>
    <row r="232" spans="1:29" ht="15.75" customHeight="1" x14ac:dyDescent="0.15">
      <c r="A232">
        <v>230</v>
      </c>
      <c r="B232" s="3">
        <v>45521</v>
      </c>
      <c r="C232" s="7">
        <v>2024</v>
      </c>
      <c r="D232" s="8" t="s">
        <v>121</v>
      </c>
      <c r="E232" s="7">
        <v>17</v>
      </c>
      <c r="F232">
        <v>0</v>
      </c>
      <c r="G232">
        <v>0</v>
      </c>
      <c r="H232">
        <v>0</v>
      </c>
      <c r="I232">
        <v>0</v>
      </c>
      <c r="J232">
        <v>381</v>
      </c>
      <c r="K232">
        <v>0</v>
      </c>
      <c r="L232">
        <v>0</v>
      </c>
      <c r="M232">
        <v>101</v>
      </c>
      <c r="N232">
        <v>94</v>
      </c>
      <c r="O232">
        <v>0</v>
      </c>
      <c r="P232">
        <v>0</v>
      </c>
      <c r="Q232">
        <v>0</v>
      </c>
      <c r="R232">
        <v>1180</v>
      </c>
      <c r="S232">
        <v>101</v>
      </c>
      <c r="T232">
        <v>74</v>
      </c>
      <c r="U232">
        <v>40</v>
      </c>
      <c r="V232">
        <v>215</v>
      </c>
      <c r="W232">
        <v>20</v>
      </c>
      <c r="X232">
        <f t="shared" si="18"/>
        <v>576</v>
      </c>
      <c r="Y232">
        <f t="shared" si="19"/>
        <v>1630</v>
      </c>
      <c r="Z232">
        <f t="shared" si="21"/>
        <v>3137.0710000000095</v>
      </c>
      <c r="AA232">
        <f t="shared" si="22"/>
        <v>6273.9725399999907</v>
      </c>
      <c r="AB232">
        <f t="shared" si="23"/>
        <v>9410.9588099999801</v>
      </c>
      <c r="AC232">
        <f t="shared" si="20"/>
        <v>300</v>
      </c>
    </row>
    <row r="233" spans="1:29" ht="15.75" customHeight="1" x14ac:dyDescent="0.15">
      <c r="A233">
        <v>231</v>
      </c>
      <c r="B233" s="3">
        <v>45522</v>
      </c>
      <c r="C233" s="7">
        <v>2024</v>
      </c>
      <c r="D233" s="8" t="s">
        <v>121</v>
      </c>
      <c r="E233" s="7">
        <v>18</v>
      </c>
      <c r="F233">
        <v>0</v>
      </c>
      <c r="G233">
        <v>0</v>
      </c>
      <c r="H233">
        <v>0</v>
      </c>
      <c r="I233">
        <v>0</v>
      </c>
      <c r="J233">
        <v>289</v>
      </c>
      <c r="K233">
        <v>0</v>
      </c>
      <c r="L233">
        <v>0</v>
      </c>
      <c r="M233">
        <v>81</v>
      </c>
      <c r="N233">
        <v>81</v>
      </c>
      <c r="O233">
        <v>0</v>
      </c>
      <c r="P233">
        <v>0</v>
      </c>
      <c r="Q233">
        <v>0</v>
      </c>
      <c r="R233">
        <v>1770</v>
      </c>
      <c r="S233">
        <v>81</v>
      </c>
      <c r="T233">
        <v>61</v>
      </c>
      <c r="U233">
        <v>54</v>
      </c>
      <c r="V233">
        <v>187</v>
      </c>
      <c r="W233">
        <v>21</v>
      </c>
      <c r="X233">
        <f t="shared" si="18"/>
        <v>451</v>
      </c>
      <c r="Y233">
        <f t="shared" si="19"/>
        <v>2174</v>
      </c>
      <c r="Z233">
        <f t="shared" si="21"/>
        <v>3150.7700000000095</v>
      </c>
      <c r="AA233">
        <f t="shared" si="22"/>
        <v>6301.3697999999904</v>
      </c>
      <c r="AB233">
        <f t="shared" si="23"/>
        <v>9452.0546999999806</v>
      </c>
      <c r="AC233">
        <f t="shared" si="20"/>
        <v>300</v>
      </c>
    </row>
    <row r="234" spans="1:29" ht="15.75" customHeight="1" x14ac:dyDescent="0.15">
      <c r="A234">
        <v>232</v>
      </c>
      <c r="B234" s="3">
        <v>45523</v>
      </c>
      <c r="C234" s="7">
        <v>2024</v>
      </c>
      <c r="D234" s="8" t="s">
        <v>121</v>
      </c>
      <c r="E234" s="7">
        <v>19</v>
      </c>
      <c r="F234">
        <v>0</v>
      </c>
      <c r="G234">
        <v>0</v>
      </c>
      <c r="H234">
        <v>0</v>
      </c>
      <c r="I234">
        <v>0</v>
      </c>
      <c r="J234">
        <v>251</v>
      </c>
      <c r="K234">
        <v>0</v>
      </c>
      <c r="L234">
        <v>0</v>
      </c>
      <c r="M234">
        <v>47</v>
      </c>
      <c r="N234">
        <v>95</v>
      </c>
      <c r="O234">
        <v>0</v>
      </c>
      <c r="P234">
        <v>0</v>
      </c>
      <c r="Q234">
        <v>0</v>
      </c>
      <c r="R234">
        <v>1040</v>
      </c>
      <c r="S234">
        <v>47</v>
      </c>
      <c r="T234">
        <v>75</v>
      </c>
      <c r="U234">
        <v>47</v>
      </c>
      <c r="V234">
        <v>167</v>
      </c>
      <c r="W234">
        <v>44</v>
      </c>
      <c r="X234">
        <f t="shared" si="18"/>
        <v>393</v>
      </c>
      <c r="Y234">
        <f t="shared" si="19"/>
        <v>1420</v>
      </c>
      <c r="Z234">
        <f t="shared" si="21"/>
        <v>3164.4690000000096</v>
      </c>
      <c r="AA234">
        <f t="shared" si="22"/>
        <v>6328.7670599999901</v>
      </c>
      <c r="AB234">
        <f t="shared" si="23"/>
        <v>9493.1505899999811</v>
      </c>
      <c r="AC234">
        <f t="shared" si="20"/>
        <v>300</v>
      </c>
    </row>
    <row r="235" spans="1:29" ht="15.75" customHeight="1" x14ac:dyDescent="0.15">
      <c r="A235">
        <v>233</v>
      </c>
      <c r="B235" s="3">
        <v>45524</v>
      </c>
      <c r="C235" s="7">
        <v>2024</v>
      </c>
      <c r="D235" s="8" t="s">
        <v>121</v>
      </c>
      <c r="E235" s="7">
        <v>20</v>
      </c>
      <c r="F235">
        <v>0</v>
      </c>
      <c r="G235">
        <v>0</v>
      </c>
      <c r="H235">
        <v>0</v>
      </c>
      <c r="I235">
        <v>0</v>
      </c>
      <c r="J235">
        <v>278</v>
      </c>
      <c r="K235">
        <v>0</v>
      </c>
      <c r="L235">
        <v>0</v>
      </c>
      <c r="M235">
        <v>55</v>
      </c>
      <c r="N235">
        <v>75</v>
      </c>
      <c r="O235">
        <v>0</v>
      </c>
      <c r="P235">
        <v>0</v>
      </c>
      <c r="Q235">
        <v>0</v>
      </c>
      <c r="R235">
        <v>1180</v>
      </c>
      <c r="S235">
        <v>55</v>
      </c>
      <c r="T235">
        <v>48</v>
      </c>
      <c r="U235">
        <v>20</v>
      </c>
      <c r="V235">
        <v>168</v>
      </c>
      <c r="W235">
        <v>23</v>
      </c>
      <c r="X235">
        <f t="shared" si="18"/>
        <v>408</v>
      </c>
      <c r="Y235">
        <f t="shared" si="19"/>
        <v>1494</v>
      </c>
      <c r="Z235">
        <f t="shared" si="21"/>
        <v>3178.1680000000097</v>
      </c>
      <c r="AA235">
        <f t="shared" si="22"/>
        <v>6356.1643199999899</v>
      </c>
      <c r="AB235">
        <f t="shared" si="23"/>
        <v>9534.2464799999816</v>
      </c>
      <c r="AC235">
        <f t="shared" si="20"/>
        <v>300</v>
      </c>
    </row>
    <row r="236" spans="1:29" ht="15.75" customHeight="1" x14ac:dyDescent="0.15">
      <c r="A236">
        <v>234</v>
      </c>
      <c r="B236" s="3">
        <v>45525</v>
      </c>
      <c r="C236" s="7">
        <v>2024</v>
      </c>
      <c r="D236" s="8" t="s">
        <v>121</v>
      </c>
      <c r="E236" s="7">
        <v>21</v>
      </c>
      <c r="F236">
        <v>0</v>
      </c>
      <c r="G236">
        <v>0</v>
      </c>
      <c r="H236">
        <v>0</v>
      </c>
      <c r="I236">
        <v>0</v>
      </c>
      <c r="J236">
        <v>552</v>
      </c>
      <c r="K236">
        <v>0</v>
      </c>
      <c r="L236">
        <v>0</v>
      </c>
      <c r="M236">
        <v>69</v>
      </c>
      <c r="N236">
        <v>90</v>
      </c>
      <c r="O236">
        <v>0</v>
      </c>
      <c r="P236">
        <v>0</v>
      </c>
      <c r="Q236">
        <v>0</v>
      </c>
      <c r="R236">
        <v>1770</v>
      </c>
      <c r="S236">
        <v>69</v>
      </c>
      <c r="T236">
        <v>97</v>
      </c>
      <c r="U236">
        <v>34</v>
      </c>
      <c r="V236">
        <v>150</v>
      </c>
      <c r="W236">
        <v>39</v>
      </c>
      <c r="X236">
        <f t="shared" si="18"/>
        <v>711</v>
      </c>
      <c r="Y236">
        <f t="shared" si="19"/>
        <v>2159</v>
      </c>
      <c r="Z236">
        <f t="shared" si="21"/>
        <v>3191.8670000000097</v>
      </c>
      <c r="AA236">
        <f t="shared" si="22"/>
        <v>6383.5615799999896</v>
      </c>
      <c r="AB236">
        <f t="shared" si="23"/>
        <v>9575.3423699999821</v>
      </c>
      <c r="AC236">
        <f t="shared" si="20"/>
        <v>300</v>
      </c>
    </row>
    <row r="237" spans="1:29" ht="15.75" customHeight="1" x14ac:dyDescent="0.15">
      <c r="A237">
        <v>235</v>
      </c>
      <c r="B237" s="3">
        <v>45526</v>
      </c>
      <c r="C237" s="7">
        <v>2024</v>
      </c>
      <c r="D237" s="8" t="s">
        <v>121</v>
      </c>
      <c r="E237" s="7">
        <v>22</v>
      </c>
      <c r="F237">
        <v>0</v>
      </c>
      <c r="G237">
        <v>0</v>
      </c>
      <c r="H237">
        <v>0</v>
      </c>
      <c r="I237">
        <v>0</v>
      </c>
      <c r="J237">
        <v>356</v>
      </c>
      <c r="K237">
        <v>0</v>
      </c>
      <c r="L237">
        <v>0</v>
      </c>
      <c r="M237">
        <v>121</v>
      </c>
      <c r="N237">
        <v>49</v>
      </c>
      <c r="O237">
        <v>0</v>
      </c>
      <c r="P237">
        <v>0</v>
      </c>
      <c r="Q237">
        <v>0</v>
      </c>
      <c r="R237">
        <v>1040</v>
      </c>
      <c r="S237">
        <v>121</v>
      </c>
      <c r="T237">
        <v>92</v>
      </c>
      <c r="U237">
        <v>49</v>
      </c>
      <c r="V237">
        <v>218</v>
      </c>
      <c r="W237">
        <v>31</v>
      </c>
      <c r="X237">
        <f t="shared" si="18"/>
        <v>526</v>
      </c>
      <c r="Y237">
        <f t="shared" si="19"/>
        <v>1551</v>
      </c>
      <c r="Z237">
        <f t="shared" si="21"/>
        <v>3205.5660000000098</v>
      </c>
      <c r="AA237">
        <f t="shared" si="22"/>
        <v>6410.9588399999893</v>
      </c>
      <c r="AB237">
        <f t="shared" si="23"/>
        <v>9616.4382599999826</v>
      </c>
      <c r="AC237">
        <f t="shared" si="20"/>
        <v>300</v>
      </c>
    </row>
    <row r="238" spans="1:29" ht="15.75" customHeight="1" x14ac:dyDescent="0.15">
      <c r="A238">
        <v>236</v>
      </c>
      <c r="B238" s="3">
        <v>45527</v>
      </c>
      <c r="C238" s="7">
        <v>2024</v>
      </c>
      <c r="D238" s="8" t="s">
        <v>121</v>
      </c>
      <c r="E238" s="7">
        <v>23</v>
      </c>
      <c r="F238">
        <v>0</v>
      </c>
      <c r="G238">
        <v>0</v>
      </c>
      <c r="H238">
        <v>0</v>
      </c>
      <c r="I238">
        <v>0</v>
      </c>
      <c r="J238">
        <v>378</v>
      </c>
      <c r="K238">
        <v>0</v>
      </c>
      <c r="L238">
        <v>0</v>
      </c>
      <c r="M238">
        <v>247</v>
      </c>
      <c r="N238">
        <v>58</v>
      </c>
      <c r="O238">
        <v>0</v>
      </c>
      <c r="P238">
        <v>0</v>
      </c>
      <c r="Q238">
        <v>0</v>
      </c>
      <c r="R238">
        <v>1180</v>
      </c>
      <c r="S238">
        <v>247</v>
      </c>
      <c r="T238">
        <v>87</v>
      </c>
      <c r="U238">
        <v>14</v>
      </c>
      <c r="V238">
        <v>169</v>
      </c>
      <c r="W238">
        <v>55</v>
      </c>
      <c r="X238">
        <f t="shared" si="18"/>
        <v>683</v>
      </c>
      <c r="Y238">
        <f t="shared" si="19"/>
        <v>1752</v>
      </c>
      <c r="Z238">
        <f t="shared" si="21"/>
        <v>3219.2650000000099</v>
      </c>
      <c r="AA238">
        <f t="shared" si="22"/>
        <v>6438.3560999999891</v>
      </c>
      <c r="AB238">
        <f t="shared" si="23"/>
        <v>9657.5341499999831</v>
      </c>
      <c r="AC238">
        <f t="shared" si="20"/>
        <v>300</v>
      </c>
    </row>
    <row r="239" spans="1:29" ht="15.75" customHeight="1" x14ac:dyDescent="0.15">
      <c r="A239">
        <v>237</v>
      </c>
      <c r="B239" s="3">
        <v>45528</v>
      </c>
      <c r="C239" s="7">
        <v>2024</v>
      </c>
      <c r="D239" s="8" t="s">
        <v>121</v>
      </c>
      <c r="E239" s="7">
        <v>24</v>
      </c>
      <c r="F239">
        <v>0</v>
      </c>
      <c r="G239">
        <v>0</v>
      </c>
      <c r="H239">
        <v>0</v>
      </c>
      <c r="I239">
        <v>0</v>
      </c>
      <c r="J239">
        <v>470</v>
      </c>
      <c r="K239">
        <v>0</v>
      </c>
      <c r="L239">
        <v>0</v>
      </c>
      <c r="M239">
        <v>81</v>
      </c>
      <c r="N239">
        <v>52</v>
      </c>
      <c r="O239">
        <v>0</v>
      </c>
      <c r="P239">
        <v>0</v>
      </c>
      <c r="Q239">
        <v>0</v>
      </c>
      <c r="R239">
        <v>1770</v>
      </c>
      <c r="S239">
        <v>81</v>
      </c>
      <c r="T239">
        <v>81</v>
      </c>
      <c r="U239">
        <v>59</v>
      </c>
      <c r="V239">
        <v>200</v>
      </c>
      <c r="W239">
        <v>23</v>
      </c>
      <c r="X239">
        <f t="shared" si="18"/>
        <v>603</v>
      </c>
      <c r="Y239">
        <f t="shared" si="19"/>
        <v>2214</v>
      </c>
      <c r="Z239">
        <f t="shared" si="21"/>
        <v>3232.9640000000099</v>
      </c>
      <c r="AA239">
        <f t="shared" si="22"/>
        <v>6465.7533599999888</v>
      </c>
      <c r="AB239">
        <f t="shared" si="23"/>
        <v>9698.6300399999836</v>
      </c>
      <c r="AC239">
        <f t="shared" si="20"/>
        <v>300</v>
      </c>
    </row>
    <row r="240" spans="1:29" ht="15.75" customHeight="1" x14ac:dyDescent="0.15">
      <c r="A240">
        <v>238</v>
      </c>
      <c r="B240" s="3">
        <v>45529</v>
      </c>
      <c r="C240" s="7">
        <v>2024</v>
      </c>
      <c r="D240" s="8" t="s">
        <v>121</v>
      </c>
      <c r="E240" s="7">
        <v>25</v>
      </c>
      <c r="F240">
        <v>0</v>
      </c>
      <c r="G240">
        <v>0</v>
      </c>
      <c r="H240">
        <v>0</v>
      </c>
      <c r="I240">
        <v>0</v>
      </c>
      <c r="J240">
        <v>246</v>
      </c>
      <c r="K240">
        <v>0</v>
      </c>
      <c r="L240">
        <v>0</v>
      </c>
      <c r="M240">
        <v>250</v>
      </c>
      <c r="N240">
        <v>106</v>
      </c>
      <c r="O240">
        <v>0</v>
      </c>
      <c r="P240">
        <v>0</v>
      </c>
      <c r="Q240">
        <v>0</v>
      </c>
      <c r="R240">
        <v>1040</v>
      </c>
      <c r="S240">
        <v>250</v>
      </c>
      <c r="T240">
        <v>68</v>
      </c>
      <c r="U240">
        <v>68</v>
      </c>
      <c r="V240">
        <v>200</v>
      </c>
      <c r="W240">
        <v>22</v>
      </c>
      <c r="X240">
        <f t="shared" si="18"/>
        <v>602</v>
      </c>
      <c r="Y240">
        <f t="shared" si="19"/>
        <v>1648</v>
      </c>
      <c r="Z240">
        <f t="shared" si="21"/>
        <v>3246.66300000001</v>
      </c>
      <c r="AA240">
        <f t="shared" si="22"/>
        <v>6493.1506199999885</v>
      </c>
      <c r="AB240">
        <f t="shared" si="23"/>
        <v>9739.7259299999841</v>
      </c>
      <c r="AC240">
        <f t="shared" si="20"/>
        <v>300</v>
      </c>
    </row>
    <row r="241" spans="1:29" ht="15.75" customHeight="1" x14ac:dyDescent="0.15">
      <c r="A241">
        <v>239</v>
      </c>
      <c r="B241" s="3">
        <v>45530</v>
      </c>
      <c r="C241" s="7">
        <v>2024</v>
      </c>
      <c r="D241" s="8" t="s">
        <v>121</v>
      </c>
      <c r="E241" s="7">
        <v>26</v>
      </c>
      <c r="F241">
        <v>0</v>
      </c>
      <c r="G241">
        <v>0</v>
      </c>
      <c r="H241">
        <v>0</v>
      </c>
      <c r="I241">
        <v>0</v>
      </c>
      <c r="J241">
        <v>337</v>
      </c>
      <c r="K241">
        <v>0</v>
      </c>
      <c r="L241">
        <v>0</v>
      </c>
      <c r="M241">
        <v>100</v>
      </c>
      <c r="N241">
        <v>108</v>
      </c>
      <c r="O241">
        <v>0</v>
      </c>
      <c r="P241">
        <v>0</v>
      </c>
      <c r="Q241">
        <v>0</v>
      </c>
      <c r="R241">
        <v>1180</v>
      </c>
      <c r="S241">
        <v>100</v>
      </c>
      <c r="T241">
        <v>100</v>
      </c>
      <c r="U241">
        <v>30</v>
      </c>
      <c r="V241">
        <v>236</v>
      </c>
      <c r="W241">
        <v>21</v>
      </c>
      <c r="X241">
        <f t="shared" si="18"/>
        <v>545</v>
      </c>
      <c r="Y241">
        <f t="shared" si="19"/>
        <v>1667</v>
      </c>
      <c r="Z241">
        <f t="shared" si="21"/>
        <v>3260.3620000000101</v>
      </c>
      <c r="AA241">
        <f t="shared" si="22"/>
        <v>6520.5478799999883</v>
      </c>
      <c r="AB241">
        <f t="shared" si="23"/>
        <v>9780.8218199999847</v>
      </c>
      <c r="AC241">
        <f t="shared" si="20"/>
        <v>300</v>
      </c>
    </row>
    <row r="242" spans="1:29" ht="15.75" customHeight="1" x14ac:dyDescent="0.15">
      <c r="A242">
        <v>240</v>
      </c>
      <c r="B242" s="3">
        <v>45531</v>
      </c>
      <c r="C242" s="7">
        <v>2024</v>
      </c>
      <c r="D242" s="8" t="s">
        <v>121</v>
      </c>
      <c r="E242" s="7">
        <v>27</v>
      </c>
      <c r="F242">
        <v>0</v>
      </c>
      <c r="G242">
        <v>0</v>
      </c>
      <c r="H242">
        <v>0</v>
      </c>
      <c r="I242">
        <v>0</v>
      </c>
      <c r="J242">
        <v>420</v>
      </c>
      <c r="K242">
        <v>0</v>
      </c>
      <c r="L242">
        <v>0</v>
      </c>
      <c r="M242">
        <v>195</v>
      </c>
      <c r="N242">
        <v>70</v>
      </c>
      <c r="O242">
        <v>0</v>
      </c>
      <c r="P242">
        <v>0</v>
      </c>
      <c r="Q242">
        <v>0</v>
      </c>
      <c r="R242">
        <v>1770</v>
      </c>
      <c r="S242">
        <v>195</v>
      </c>
      <c r="T242">
        <v>39</v>
      </c>
      <c r="U242">
        <v>15</v>
      </c>
      <c r="V242">
        <v>196</v>
      </c>
      <c r="W242">
        <v>40</v>
      </c>
      <c r="X242">
        <f t="shared" si="18"/>
        <v>685</v>
      </c>
      <c r="Y242">
        <f t="shared" si="19"/>
        <v>2255</v>
      </c>
      <c r="Z242">
        <f t="shared" si="21"/>
        <v>3274.0610000000102</v>
      </c>
      <c r="AA242">
        <f t="shared" si="22"/>
        <v>6547.945139999988</v>
      </c>
      <c r="AB242">
        <f t="shared" si="23"/>
        <v>9821.9177099999852</v>
      </c>
      <c r="AC242">
        <f t="shared" si="20"/>
        <v>300</v>
      </c>
    </row>
    <row r="243" spans="1:29" ht="15.75" customHeight="1" x14ac:dyDescent="0.15">
      <c r="A243">
        <v>241</v>
      </c>
      <c r="B243" s="3">
        <v>45532</v>
      </c>
      <c r="C243" s="7">
        <v>2024</v>
      </c>
      <c r="D243" s="8" t="s">
        <v>121</v>
      </c>
      <c r="E243" s="7">
        <v>28</v>
      </c>
      <c r="F243">
        <v>0</v>
      </c>
      <c r="G243">
        <v>0</v>
      </c>
      <c r="H243">
        <v>0</v>
      </c>
      <c r="I243">
        <v>0</v>
      </c>
      <c r="J243">
        <v>236</v>
      </c>
      <c r="K243">
        <v>0</v>
      </c>
      <c r="L243">
        <v>0</v>
      </c>
      <c r="M243">
        <v>141</v>
      </c>
      <c r="N243">
        <v>110</v>
      </c>
      <c r="O243">
        <v>0</v>
      </c>
      <c r="P243">
        <v>0</v>
      </c>
      <c r="Q243">
        <v>0</v>
      </c>
      <c r="R243">
        <v>1040</v>
      </c>
      <c r="S243">
        <v>141</v>
      </c>
      <c r="T243">
        <v>39</v>
      </c>
      <c r="U243">
        <v>39</v>
      </c>
      <c r="V243">
        <v>241</v>
      </c>
      <c r="W243">
        <v>40</v>
      </c>
      <c r="X243">
        <f t="shared" si="18"/>
        <v>487</v>
      </c>
      <c r="Y243">
        <f t="shared" si="19"/>
        <v>1540</v>
      </c>
      <c r="Z243">
        <f t="shared" si="21"/>
        <v>3287.7600000000102</v>
      </c>
      <c r="AA243">
        <f t="shared" si="22"/>
        <v>6575.3423999999877</v>
      </c>
      <c r="AB243">
        <f t="shared" si="23"/>
        <v>9863.0135999999857</v>
      </c>
      <c r="AC243">
        <f t="shared" si="20"/>
        <v>300</v>
      </c>
    </row>
    <row r="244" spans="1:29" ht="15.75" customHeight="1" x14ac:dyDescent="0.15">
      <c r="A244">
        <v>242</v>
      </c>
      <c r="B244" s="3">
        <v>45533</v>
      </c>
      <c r="C244" s="7">
        <v>2024</v>
      </c>
      <c r="D244" s="8" t="s">
        <v>121</v>
      </c>
      <c r="E244" s="7">
        <v>29</v>
      </c>
      <c r="F244">
        <v>0</v>
      </c>
      <c r="G244">
        <v>0</v>
      </c>
      <c r="H244">
        <v>0</v>
      </c>
      <c r="I244">
        <v>0</v>
      </c>
      <c r="J244">
        <v>276</v>
      </c>
      <c r="K244">
        <v>0</v>
      </c>
      <c r="L244">
        <v>0</v>
      </c>
      <c r="M244">
        <v>78</v>
      </c>
      <c r="N244">
        <v>110</v>
      </c>
      <c r="O244">
        <v>0</v>
      </c>
      <c r="P244">
        <v>0</v>
      </c>
      <c r="Q244">
        <v>0</v>
      </c>
      <c r="R244">
        <v>1180</v>
      </c>
      <c r="S244">
        <v>78</v>
      </c>
      <c r="T244">
        <v>47</v>
      </c>
      <c r="U244">
        <v>23</v>
      </c>
      <c r="V244">
        <v>198</v>
      </c>
      <c r="W244">
        <v>47</v>
      </c>
      <c r="X244">
        <f t="shared" si="18"/>
        <v>464</v>
      </c>
      <c r="Y244">
        <f t="shared" si="19"/>
        <v>1573</v>
      </c>
      <c r="Z244">
        <f t="shared" si="21"/>
        <v>3301.4590000000103</v>
      </c>
      <c r="AA244">
        <f t="shared" si="22"/>
        <v>6602.7396599999875</v>
      </c>
      <c r="AB244">
        <f t="shared" si="23"/>
        <v>9904.1094899999862</v>
      </c>
      <c r="AC244">
        <f t="shared" si="20"/>
        <v>300</v>
      </c>
    </row>
    <row r="245" spans="1:29" ht="15.75" customHeight="1" x14ac:dyDescent="0.15">
      <c r="A245">
        <v>243</v>
      </c>
      <c r="B245" s="3">
        <v>45534</v>
      </c>
      <c r="C245" s="7">
        <v>2024</v>
      </c>
      <c r="D245" s="8" t="s">
        <v>121</v>
      </c>
      <c r="E245" s="7">
        <v>30</v>
      </c>
      <c r="F245">
        <v>0</v>
      </c>
      <c r="G245">
        <v>0</v>
      </c>
      <c r="H245">
        <v>0</v>
      </c>
      <c r="I245">
        <v>0</v>
      </c>
      <c r="J245">
        <v>364</v>
      </c>
      <c r="K245">
        <v>0</v>
      </c>
      <c r="L245">
        <v>0</v>
      </c>
      <c r="M245">
        <v>245</v>
      </c>
      <c r="N245">
        <v>118</v>
      </c>
      <c r="O245">
        <v>0</v>
      </c>
      <c r="P245">
        <v>0</v>
      </c>
      <c r="Q245">
        <v>0</v>
      </c>
      <c r="R245">
        <v>1770</v>
      </c>
      <c r="S245">
        <v>245</v>
      </c>
      <c r="T245">
        <v>102</v>
      </c>
      <c r="U245">
        <v>39</v>
      </c>
      <c r="V245">
        <v>203</v>
      </c>
      <c r="W245">
        <v>41</v>
      </c>
      <c r="X245">
        <f t="shared" si="18"/>
        <v>727</v>
      </c>
      <c r="Y245">
        <f t="shared" si="19"/>
        <v>2400</v>
      </c>
      <c r="Z245">
        <f t="shared" si="21"/>
        <v>3315.1580000000104</v>
      </c>
      <c r="AA245">
        <f t="shared" si="22"/>
        <v>6630.1369199999872</v>
      </c>
      <c r="AB245">
        <f t="shared" si="23"/>
        <v>9945.2053799999867</v>
      </c>
      <c r="AC245">
        <f t="shared" si="20"/>
        <v>300</v>
      </c>
    </row>
    <row r="246" spans="1:29" ht="15.75" customHeight="1" x14ac:dyDescent="0.15">
      <c r="A246">
        <v>244</v>
      </c>
      <c r="B246" s="3">
        <v>45535</v>
      </c>
      <c r="C246" s="7">
        <v>2024</v>
      </c>
      <c r="D246" s="8" t="s">
        <v>121</v>
      </c>
      <c r="E246" s="7">
        <v>31</v>
      </c>
      <c r="F246">
        <v>0</v>
      </c>
      <c r="G246">
        <v>0</v>
      </c>
      <c r="H246">
        <v>0</v>
      </c>
      <c r="I246">
        <v>0</v>
      </c>
      <c r="J246">
        <v>290</v>
      </c>
      <c r="K246">
        <v>0</v>
      </c>
      <c r="L246">
        <v>0</v>
      </c>
      <c r="M246">
        <v>55</v>
      </c>
      <c r="N246">
        <v>70</v>
      </c>
      <c r="O246">
        <v>0</v>
      </c>
      <c r="P246">
        <v>0</v>
      </c>
      <c r="Q246">
        <v>0</v>
      </c>
      <c r="R246">
        <v>1040</v>
      </c>
      <c r="S246">
        <v>55</v>
      </c>
      <c r="T246">
        <v>86</v>
      </c>
      <c r="U246">
        <v>78</v>
      </c>
      <c r="V246">
        <v>193</v>
      </c>
      <c r="W246">
        <v>35</v>
      </c>
      <c r="X246">
        <f t="shared" si="18"/>
        <v>415</v>
      </c>
      <c r="Y246">
        <f t="shared" si="19"/>
        <v>1487</v>
      </c>
      <c r="Z246">
        <f t="shared" si="21"/>
        <v>3328.8570000000104</v>
      </c>
      <c r="AA246">
        <f t="shared" si="22"/>
        <v>6657.5341799999869</v>
      </c>
      <c r="AB246">
        <f t="shared" si="23"/>
        <v>9986.3012699999872</v>
      </c>
      <c r="AC246">
        <f t="shared" si="20"/>
        <v>300</v>
      </c>
    </row>
    <row r="247" spans="1:29" ht="15.75" customHeight="1" x14ac:dyDescent="0.15">
      <c r="A247">
        <v>245</v>
      </c>
      <c r="B247" s="3">
        <v>45536</v>
      </c>
      <c r="C247" s="7">
        <v>2024</v>
      </c>
      <c r="D247" s="8" t="s">
        <v>122</v>
      </c>
      <c r="E247" s="7">
        <v>1</v>
      </c>
      <c r="F247">
        <v>0</v>
      </c>
      <c r="G247">
        <v>0</v>
      </c>
      <c r="H247">
        <v>0</v>
      </c>
      <c r="I247">
        <v>0</v>
      </c>
      <c r="J247">
        <v>380</v>
      </c>
      <c r="K247">
        <v>0</v>
      </c>
      <c r="L247">
        <v>0</v>
      </c>
      <c r="M247">
        <v>132</v>
      </c>
      <c r="N247">
        <v>116</v>
      </c>
      <c r="O247">
        <v>0</v>
      </c>
      <c r="P247">
        <v>0</v>
      </c>
      <c r="Q247">
        <v>0</v>
      </c>
      <c r="R247">
        <v>1180</v>
      </c>
      <c r="S247">
        <v>132</v>
      </c>
      <c r="T247">
        <v>93</v>
      </c>
      <c r="U247">
        <v>23</v>
      </c>
      <c r="V247">
        <v>224</v>
      </c>
      <c r="W247">
        <v>42</v>
      </c>
      <c r="X247">
        <f t="shared" si="18"/>
        <v>628</v>
      </c>
      <c r="Y247">
        <f t="shared" si="19"/>
        <v>1694</v>
      </c>
      <c r="Z247">
        <f t="shared" si="21"/>
        <v>3342.5560000000105</v>
      </c>
      <c r="AA247">
        <f t="shared" si="22"/>
        <v>6684.9314399999867</v>
      </c>
      <c r="AB247">
        <f t="shared" si="23"/>
        <v>10027.397159999988</v>
      </c>
      <c r="AC247">
        <f t="shared" si="20"/>
        <v>300</v>
      </c>
    </row>
    <row r="248" spans="1:29" ht="15.75" customHeight="1" x14ac:dyDescent="0.15">
      <c r="A248">
        <v>246</v>
      </c>
      <c r="B248" s="3">
        <v>45537</v>
      </c>
      <c r="C248" s="7">
        <v>2024</v>
      </c>
      <c r="D248" s="8" t="s">
        <v>122</v>
      </c>
      <c r="E248" s="7">
        <v>2</v>
      </c>
      <c r="F248">
        <v>0</v>
      </c>
      <c r="G248">
        <v>0</v>
      </c>
      <c r="H248">
        <v>0</v>
      </c>
      <c r="I248">
        <v>0</v>
      </c>
      <c r="J248">
        <v>423</v>
      </c>
      <c r="K248">
        <v>0</v>
      </c>
      <c r="L248">
        <v>0</v>
      </c>
      <c r="M248">
        <v>238</v>
      </c>
      <c r="N248">
        <v>61</v>
      </c>
      <c r="O248">
        <v>0</v>
      </c>
      <c r="P248">
        <v>0</v>
      </c>
      <c r="Q248">
        <v>0</v>
      </c>
      <c r="R248">
        <v>1770</v>
      </c>
      <c r="S248">
        <v>238</v>
      </c>
      <c r="T248">
        <v>92</v>
      </c>
      <c r="U248">
        <v>69</v>
      </c>
      <c r="V248">
        <v>231</v>
      </c>
      <c r="W248">
        <v>26</v>
      </c>
      <c r="X248">
        <f t="shared" si="18"/>
        <v>722</v>
      </c>
      <c r="Y248">
        <f t="shared" si="19"/>
        <v>2426</v>
      </c>
      <c r="Z248">
        <f t="shared" si="21"/>
        <v>3356.2550000000106</v>
      </c>
      <c r="AA248">
        <f t="shared" si="22"/>
        <v>6712.3286999999864</v>
      </c>
      <c r="AB248">
        <f t="shared" si="23"/>
        <v>10068.493049999988</v>
      </c>
      <c r="AC248">
        <f t="shared" si="20"/>
        <v>300</v>
      </c>
    </row>
    <row r="249" spans="1:29" ht="15.75" customHeight="1" x14ac:dyDescent="0.15">
      <c r="A249">
        <v>247</v>
      </c>
      <c r="B249" s="3">
        <v>45538</v>
      </c>
      <c r="C249" s="7">
        <v>2024</v>
      </c>
      <c r="D249" s="8" t="s">
        <v>122</v>
      </c>
      <c r="E249" s="7">
        <v>3</v>
      </c>
      <c r="F249">
        <v>0</v>
      </c>
      <c r="G249">
        <v>0</v>
      </c>
      <c r="H249">
        <v>0</v>
      </c>
      <c r="I249">
        <v>0</v>
      </c>
      <c r="J249">
        <v>550</v>
      </c>
      <c r="K249">
        <v>0</v>
      </c>
      <c r="L249">
        <v>0</v>
      </c>
      <c r="M249">
        <v>248</v>
      </c>
      <c r="N249">
        <v>105</v>
      </c>
      <c r="O249">
        <v>0</v>
      </c>
      <c r="P249">
        <v>0</v>
      </c>
      <c r="Q249">
        <v>0</v>
      </c>
      <c r="R249">
        <v>1040</v>
      </c>
      <c r="S249">
        <v>248</v>
      </c>
      <c r="T249">
        <v>97</v>
      </c>
      <c r="U249">
        <v>22</v>
      </c>
      <c r="V249">
        <v>230</v>
      </c>
      <c r="W249">
        <v>62</v>
      </c>
      <c r="X249">
        <f t="shared" si="18"/>
        <v>903</v>
      </c>
      <c r="Y249">
        <f t="shared" si="19"/>
        <v>1699</v>
      </c>
      <c r="Z249">
        <f t="shared" si="21"/>
        <v>3369.9540000000106</v>
      </c>
      <c r="AA249">
        <f t="shared" si="22"/>
        <v>6739.7259599999861</v>
      </c>
      <c r="AB249">
        <f t="shared" si="23"/>
        <v>10109.588939999989</v>
      </c>
      <c r="AC249">
        <f t="shared" si="20"/>
        <v>300</v>
      </c>
    </row>
    <row r="250" spans="1:29" ht="15.75" customHeight="1" x14ac:dyDescent="0.15">
      <c r="A250">
        <v>248</v>
      </c>
      <c r="B250" s="3">
        <v>45539</v>
      </c>
      <c r="C250" s="7">
        <v>2024</v>
      </c>
      <c r="D250" s="8" t="s">
        <v>122</v>
      </c>
      <c r="E250" s="7">
        <v>4</v>
      </c>
      <c r="F250">
        <v>0</v>
      </c>
      <c r="G250">
        <v>0</v>
      </c>
      <c r="H250">
        <v>0</v>
      </c>
      <c r="I250">
        <v>0</v>
      </c>
      <c r="J250">
        <v>400</v>
      </c>
      <c r="K250">
        <v>0</v>
      </c>
      <c r="L250">
        <v>0</v>
      </c>
      <c r="M250">
        <v>213</v>
      </c>
      <c r="N250">
        <v>58</v>
      </c>
      <c r="O250">
        <v>0</v>
      </c>
      <c r="P250">
        <v>0</v>
      </c>
      <c r="Q250">
        <v>0</v>
      </c>
      <c r="R250">
        <v>1180</v>
      </c>
      <c r="S250">
        <v>213</v>
      </c>
      <c r="T250">
        <v>73</v>
      </c>
      <c r="U250">
        <v>14</v>
      </c>
      <c r="V250">
        <v>198</v>
      </c>
      <c r="W250">
        <v>45</v>
      </c>
      <c r="X250">
        <f t="shared" si="18"/>
        <v>671</v>
      </c>
      <c r="Y250">
        <f t="shared" si="19"/>
        <v>1723</v>
      </c>
      <c r="Z250">
        <f t="shared" si="21"/>
        <v>3383.6530000000107</v>
      </c>
      <c r="AA250">
        <f t="shared" si="22"/>
        <v>6767.1232199999858</v>
      </c>
      <c r="AB250">
        <f t="shared" si="23"/>
        <v>10150.684829999989</v>
      </c>
      <c r="AC250">
        <f t="shared" si="20"/>
        <v>300</v>
      </c>
    </row>
    <row r="251" spans="1:29" ht="15.75" customHeight="1" x14ac:dyDescent="0.15">
      <c r="A251">
        <v>249</v>
      </c>
      <c r="B251" s="3">
        <v>45540</v>
      </c>
      <c r="C251" s="7">
        <v>2024</v>
      </c>
      <c r="D251" s="8" t="s">
        <v>122</v>
      </c>
      <c r="E251" s="7">
        <v>5</v>
      </c>
      <c r="F251">
        <v>0</v>
      </c>
      <c r="G251">
        <v>0</v>
      </c>
      <c r="H251">
        <v>0</v>
      </c>
      <c r="I251">
        <v>0</v>
      </c>
      <c r="J251">
        <v>634</v>
      </c>
      <c r="K251">
        <v>0</v>
      </c>
      <c r="L251">
        <v>0</v>
      </c>
      <c r="M251">
        <v>173</v>
      </c>
      <c r="N251">
        <v>57</v>
      </c>
      <c r="O251">
        <v>0</v>
      </c>
      <c r="P251">
        <v>0</v>
      </c>
      <c r="Q251">
        <v>0</v>
      </c>
      <c r="R251">
        <v>1770</v>
      </c>
      <c r="S251">
        <v>173</v>
      </c>
      <c r="T251">
        <v>50</v>
      </c>
      <c r="U251">
        <v>43</v>
      </c>
      <c r="V251">
        <v>235</v>
      </c>
      <c r="W251">
        <v>63</v>
      </c>
      <c r="X251">
        <f t="shared" si="18"/>
        <v>864</v>
      </c>
      <c r="Y251">
        <f t="shared" si="19"/>
        <v>2334</v>
      </c>
      <c r="Z251">
        <f t="shared" si="21"/>
        <v>3397.3520000000108</v>
      </c>
      <c r="AA251">
        <f t="shared" si="22"/>
        <v>6794.5204799999856</v>
      </c>
      <c r="AB251">
        <f t="shared" si="23"/>
        <v>10191.78071999999</v>
      </c>
      <c r="AC251">
        <f t="shared" si="20"/>
        <v>300</v>
      </c>
    </row>
    <row r="252" spans="1:29" ht="15.75" customHeight="1" x14ac:dyDescent="0.15">
      <c r="A252">
        <v>250</v>
      </c>
      <c r="B252" s="3">
        <v>45541</v>
      </c>
      <c r="C252" s="7">
        <v>2024</v>
      </c>
      <c r="D252" s="8" t="s">
        <v>122</v>
      </c>
      <c r="E252" s="7">
        <v>6</v>
      </c>
      <c r="F252">
        <v>0</v>
      </c>
      <c r="G252">
        <v>0</v>
      </c>
      <c r="H252">
        <v>0</v>
      </c>
      <c r="I252">
        <v>0</v>
      </c>
      <c r="J252">
        <v>269</v>
      </c>
      <c r="K252">
        <v>0</v>
      </c>
      <c r="L252">
        <v>0</v>
      </c>
      <c r="M252">
        <v>186</v>
      </c>
      <c r="N252">
        <v>107</v>
      </c>
      <c r="O252">
        <v>0</v>
      </c>
      <c r="P252">
        <v>0</v>
      </c>
      <c r="Q252">
        <v>0</v>
      </c>
      <c r="R252">
        <v>1040</v>
      </c>
      <c r="S252">
        <v>186</v>
      </c>
      <c r="T252">
        <v>35</v>
      </c>
      <c r="U252">
        <v>64</v>
      </c>
      <c r="V252">
        <v>228</v>
      </c>
      <c r="W252">
        <v>62</v>
      </c>
      <c r="X252">
        <f t="shared" si="18"/>
        <v>562</v>
      </c>
      <c r="Y252">
        <f t="shared" si="19"/>
        <v>1615</v>
      </c>
      <c r="Z252">
        <f t="shared" si="21"/>
        <v>3411.0510000000108</v>
      </c>
      <c r="AA252">
        <f t="shared" si="22"/>
        <v>6821.9177399999853</v>
      </c>
      <c r="AB252">
        <f t="shared" si="23"/>
        <v>10232.87660999999</v>
      </c>
      <c r="AC252">
        <f t="shared" si="20"/>
        <v>300</v>
      </c>
    </row>
    <row r="253" spans="1:29" ht="15.75" customHeight="1" x14ac:dyDescent="0.15">
      <c r="A253">
        <v>251</v>
      </c>
      <c r="B253" s="3">
        <v>45542</v>
      </c>
      <c r="C253" s="7">
        <v>2024</v>
      </c>
      <c r="D253" s="8" t="s">
        <v>122</v>
      </c>
      <c r="E253" s="7">
        <v>7</v>
      </c>
      <c r="F253">
        <v>0</v>
      </c>
      <c r="G253">
        <v>0</v>
      </c>
      <c r="H253">
        <v>0</v>
      </c>
      <c r="I253">
        <v>0</v>
      </c>
      <c r="J253">
        <v>309</v>
      </c>
      <c r="K253">
        <v>0</v>
      </c>
      <c r="L253">
        <v>0</v>
      </c>
      <c r="M253">
        <v>92</v>
      </c>
      <c r="N253">
        <v>85</v>
      </c>
      <c r="O253">
        <v>0</v>
      </c>
      <c r="P253">
        <v>0</v>
      </c>
      <c r="Q253">
        <v>0</v>
      </c>
      <c r="R253">
        <v>1180</v>
      </c>
      <c r="S253">
        <v>92</v>
      </c>
      <c r="T253">
        <v>35</v>
      </c>
      <c r="U253">
        <v>35</v>
      </c>
      <c r="V253">
        <v>192</v>
      </c>
      <c r="W253">
        <v>26</v>
      </c>
      <c r="X253">
        <f t="shared" si="18"/>
        <v>486</v>
      </c>
      <c r="Y253">
        <f t="shared" si="19"/>
        <v>1560</v>
      </c>
      <c r="Z253">
        <f t="shared" si="21"/>
        <v>3424.7500000000109</v>
      </c>
      <c r="AA253">
        <f t="shared" si="22"/>
        <v>6849.314999999985</v>
      </c>
      <c r="AB253">
        <f t="shared" si="23"/>
        <v>10273.972499999991</v>
      </c>
      <c r="AC253">
        <f t="shared" si="20"/>
        <v>300</v>
      </c>
    </row>
    <row r="254" spans="1:29" ht="15.75" customHeight="1" x14ac:dyDescent="0.15">
      <c r="A254">
        <v>252</v>
      </c>
      <c r="B254" s="3">
        <v>45543</v>
      </c>
      <c r="C254" s="7">
        <v>2024</v>
      </c>
      <c r="D254" s="8" t="s">
        <v>122</v>
      </c>
      <c r="E254" s="7">
        <v>8</v>
      </c>
      <c r="F254">
        <v>0</v>
      </c>
      <c r="G254">
        <v>0</v>
      </c>
      <c r="H254">
        <v>0</v>
      </c>
      <c r="I254">
        <v>0</v>
      </c>
      <c r="J254">
        <v>342</v>
      </c>
      <c r="K254">
        <v>0</v>
      </c>
      <c r="L254">
        <v>0</v>
      </c>
      <c r="M254">
        <v>121</v>
      </c>
      <c r="N254">
        <v>107</v>
      </c>
      <c r="O254">
        <v>0</v>
      </c>
      <c r="P254">
        <v>0</v>
      </c>
      <c r="Q254">
        <v>0</v>
      </c>
      <c r="R254">
        <v>1770</v>
      </c>
      <c r="S254">
        <v>121</v>
      </c>
      <c r="T254">
        <v>57</v>
      </c>
      <c r="U254">
        <v>49</v>
      </c>
      <c r="V254">
        <v>170</v>
      </c>
      <c r="W254">
        <v>59</v>
      </c>
      <c r="X254">
        <f t="shared" si="18"/>
        <v>570</v>
      </c>
      <c r="Y254">
        <f t="shared" si="19"/>
        <v>2226</v>
      </c>
      <c r="Z254">
        <f t="shared" si="21"/>
        <v>3438.449000000011</v>
      </c>
      <c r="AA254">
        <f t="shared" si="22"/>
        <v>6876.7122599999848</v>
      </c>
      <c r="AB254">
        <f t="shared" si="23"/>
        <v>10315.068389999991</v>
      </c>
      <c r="AC254">
        <f t="shared" si="20"/>
        <v>300</v>
      </c>
    </row>
    <row r="255" spans="1:29" ht="15.75" customHeight="1" x14ac:dyDescent="0.15">
      <c r="A255">
        <v>253</v>
      </c>
      <c r="B255" s="3">
        <v>45544</v>
      </c>
      <c r="C255" s="7">
        <v>2024</v>
      </c>
      <c r="D255" s="8" t="s">
        <v>122</v>
      </c>
      <c r="E255" s="7">
        <v>9</v>
      </c>
      <c r="F255">
        <v>0</v>
      </c>
      <c r="G255">
        <v>0</v>
      </c>
      <c r="H255">
        <v>0</v>
      </c>
      <c r="I255">
        <v>0</v>
      </c>
      <c r="J255">
        <v>412</v>
      </c>
      <c r="K255">
        <v>0</v>
      </c>
      <c r="L255">
        <v>0</v>
      </c>
      <c r="M255">
        <v>36</v>
      </c>
      <c r="N255">
        <v>64</v>
      </c>
      <c r="O255">
        <v>0</v>
      </c>
      <c r="P255">
        <v>0</v>
      </c>
      <c r="Q255">
        <v>0</v>
      </c>
      <c r="R255">
        <v>1040</v>
      </c>
      <c r="S255">
        <v>36</v>
      </c>
      <c r="T255">
        <v>93</v>
      </c>
      <c r="U255">
        <v>43</v>
      </c>
      <c r="V255">
        <v>194</v>
      </c>
      <c r="W255">
        <v>24</v>
      </c>
      <c r="X255">
        <f t="shared" si="18"/>
        <v>512</v>
      </c>
      <c r="Y255">
        <f t="shared" si="19"/>
        <v>1430</v>
      </c>
      <c r="Z255">
        <f t="shared" si="21"/>
        <v>3452.1480000000111</v>
      </c>
      <c r="AA255">
        <f t="shared" si="22"/>
        <v>6904.1095199999845</v>
      </c>
      <c r="AB255">
        <f t="shared" si="23"/>
        <v>10356.164279999992</v>
      </c>
      <c r="AC255">
        <f t="shared" si="20"/>
        <v>300</v>
      </c>
    </row>
    <row r="256" spans="1:29" ht="15.75" customHeight="1" x14ac:dyDescent="0.15">
      <c r="A256">
        <v>254</v>
      </c>
      <c r="B256" s="3">
        <v>45545</v>
      </c>
      <c r="C256" s="7">
        <v>2024</v>
      </c>
      <c r="D256" s="8" t="s">
        <v>122</v>
      </c>
      <c r="E256" s="7">
        <v>10</v>
      </c>
      <c r="F256">
        <v>0</v>
      </c>
      <c r="G256">
        <v>0</v>
      </c>
      <c r="H256">
        <v>0</v>
      </c>
      <c r="I256">
        <v>0</v>
      </c>
      <c r="J256">
        <v>379</v>
      </c>
      <c r="K256">
        <v>0</v>
      </c>
      <c r="L256">
        <v>0</v>
      </c>
      <c r="M256">
        <v>176</v>
      </c>
      <c r="N256">
        <v>73</v>
      </c>
      <c r="O256">
        <v>0</v>
      </c>
      <c r="P256">
        <v>0</v>
      </c>
      <c r="Q256">
        <v>0</v>
      </c>
      <c r="R256">
        <v>1180</v>
      </c>
      <c r="S256">
        <v>176</v>
      </c>
      <c r="T256">
        <v>58</v>
      </c>
      <c r="U256">
        <v>58</v>
      </c>
      <c r="V256">
        <v>221</v>
      </c>
      <c r="W256">
        <v>39</v>
      </c>
      <c r="X256">
        <f t="shared" si="18"/>
        <v>628</v>
      </c>
      <c r="Y256">
        <f t="shared" si="19"/>
        <v>1732</v>
      </c>
      <c r="Z256">
        <f t="shared" si="21"/>
        <v>3465.8470000000111</v>
      </c>
      <c r="AA256">
        <f t="shared" si="22"/>
        <v>6931.5067799999842</v>
      </c>
      <c r="AB256">
        <f t="shared" si="23"/>
        <v>10397.260169999992</v>
      </c>
      <c r="AC256">
        <f t="shared" si="20"/>
        <v>300</v>
      </c>
    </row>
    <row r="257" spans="1:29" ht="15.75" customHeight="1" x14ac:dyDescent="0.15">
      <c r="A257">
        <v>255</v>
      </c>
      <c r="B257" s="3">
        <v>45546</v>
      </c>
      <c r="C257" s="7">
        <v>2024</v>
      </c>
      <c r="D257" s="8" t="s">
        <v>122</v>
      </c>
      <c r="E257" s="7">
        <v>11</v>
      </c>
      <c r="F257">
        <v>0</v>
      </c>
      <c r="G257">
        <v>0</v>
      </c>
      <c r="H257">
        <v>0</v>
      </c>
      <c r="I257">
        <v>0</v>
      </c>
      <c r="J257">
        <v>407</v>
      </c>
      <c r="K257">
        <v>0</v>
      </c>
      <c r="L257">
        <v>0</v>
      </c>
      <c r="M257">
        <v>262</v>
      </c>
      <c r="N257">
        <v>67</v>
      </c>
      <c r="O257">
        <v>0</v>
      </c>
      <c r="P257">
        <v>0</v>
      </c>
      <c r="Q257">
        <v>0</v>
      </c>
      <c r="R257">
        <v>1770</v>
      </c>
      <c r="S257">
        <v>262</v>
      </c>
      <c r="T257">
        <v>112</v>
      </c>
      <c r="U257">
        <v>67</v>
      </c>
      <c r="V257">
        <v>156</v>
      </c>
      <c r="W257">
        <v>45</v>
      </c>
      <c r="X257">
        <f t="shared" si="18"/>
        <v>736</v>
      </c>
      <c r="Y257">
        <f t="shared" si="19"/>
        <v>2412</v>
      </c>
      <c r="Z257">
        <f t="shared" si="21"/>
        <v>3479.5460000000112</v>
      </c>
      <c r="AA257">
        <f t="shared" si="22"/>
        <v>6958.904039999984</v>
      </c>
      <c r="AB257">
        <f t="shared" si="23"/>
        <v>10438.356059999993</v>
      </c>
      <c r="AC257">
        <f t="shared" si="20"/>
        <v>300</v>
      </c>
    </row>
    <row r="258" spans="1:29" ht="15.75" customHeight="1" x14ac:dyDescent="0.15">
      <c r="A258">
        <v>256</v>
      </c>
      <c r="B258" s="3">
        <v>45547</v>
      </c>
      <c r="C258" s="7">
        <v>2024</v>
      </c>
      <c r="D258" s="8" t="s">
        <v>122</v>
      </c>
      <c r="E258" s="7">
        <v>12</v>
      </c>
      <c r="F258">
        <v>0</v>
      </c>
      <c r="G258">
        <v>0</v>
      </c>
      <c r="H258">
        <v>0</v>
      </c>
      <c r="I258">
        <v>0</v>
      </c>
      <c r="J258">
        <v>322</v>
      </c>
      <c r="K258">
        <v>0</v>
      </c>
      <c r="L258">
        <v>0</v>
      </c>
      <c r="M258">
        <v>135</v>
      </c>
      <c r="N258">
        <v>98</v>
      </c>
      <c r="O258">
        <v>0</v>
      </c>
      <c r="P258">
        <v>0</v>
      </c>
      <c r="Q258">
        <v>0</v>
      </c>
      <c r="R258">
        <v>1040</v>
      </c>
      <c r="S258">
        <v>135</v>
      </c>
      <c r="T258">
        <v>82</v>
      </c>
      <c r="U258">
        <v>52</v>
      </c>
      <c r="V258">
        <v>244</v>
      </c>
      <c r="W258">
        <v>43</v>
      </c>
      <c r="X258">
        <f t="shared" si="18"/>
        <v>555</v>
      </c>
      <c r="Y258">
        <f t="shared" si="19"/>
        <v>1596</v>
      </c>
      <c r="Z258">
        <f t="shared" si="21"/>
        <v>3493.2450000000113</v>
      </c>
      <c r="AA258">
        <f t="shared" si="22"/>
        <v>6986.3012999999837</v>
      </c>
      <c r="AB258">
        <f t="shared" si="23"/>
        <v>10479.451949999993</v>
      </c>
      <c r="AC258">
        <f t="shared" si="20"/>
        <v>300</v>
      </c>
    </row>
    <row r="259" spans="1:29" ht="15.75" customHeight="1" x14ac:dyDescent="0.15">
      <c r="A259">
        <v>257</v>
      </c>
      <c r="B259" s="3">
        <v>45548</v>
      </c>
      <c r="C259" s="7">
        <v>2024</v>
      </c>
      <c r="D259" s="8" t="s">
        <v>122</v>
      </c>
      <c r="E259" s="7">
        <v>13</v>
      </c>
      <c r="F259">
        <v>0</v>
      </c>
      <c r="G259">
        <v>0</v>
      </c>
      <c r="H259">
        <v>0</v>
      </c>
      <c r="I259">
        <v>0</v>
      </c>
      <c r="J259">
        <v>389</v>
      </c>
      <c r="K259">
        <v>0</v>
      </c>
      <c r="L259">
        <v>0</v>
      </c>
      <c r="M259">
        <v>210</v>
      </c>
      <c r="N259">
        <v>67</v>
      </c>
      <c r="O259">
        <v>0</v>
      </c>
      <c r="P259">
        <v>0</v>
      </c>
      <c r="Q259">
        <v>0</v>
      </c>
      <c r="R259">
        <v>1180</v>
      </c>
      <c r="S259">
        <v>210</v>
      </c>
      <c r="T259">
        <v>60</v>
      </c>
      <c r="U259">
        <v>67</v>
      </c>
      <c r="V259">
        <v>225</v>
      </c>
      <c r="W259">
        <v>43</v>
      </c>
      <c r="X259">
        <f t="shared" ref="X259:X322" si="24">SUM(F259:Q259)</f>
        <v>666</v>
      </c>
      <c r="Y259">
        <f t="shared" ref="Y259:Y323" si="25">SUM(R259:W259)</f>
        <v>1785</v>
      </c>
      <c r="Z259">
        <f t="shared" si="21"/>
        <v>3506.9440000000113</v>
      </c>
      <c r="AA259">
        <f t="shared" si="22"/>
        <v>7013.6985599999834</v>
      </c>
      <c r="AB259">
        <f t="shared" si="23"/>
        <v>10520.547839999994</v>
      </c>
      <c r="AC259">
        <f t="shared" si="20"/>
        <v>300</v>
      </c>
    </row>
    <row r="260" spans="1:29" ht="15.75" customHeight="1" x14ac:dyDescent="0.15">
      <c r="A260">
        <v>258</v>
      </c>
      <c r="B260" s="3">
        <v>45549</v>
      </c>
      <c r="C260" s="7">
        <v>2024</v>
      </c>
      <c r="D260" s="8" t="s">
        <v>122</v>
      </c>
      <c r="E260" s="7">
        <v>14</v>
      </c>
      <c r="F260">
        <v>0</v>
      </c>
      <c r="G260">
        <v>0</v>
      </c>
      <c r="H260">
        <v>0</v>
      </c>
      <c r="I260">
        <v>0</v>
      </c>
      <c r="J260">
        <v>501</v>
      </c>
      <c r="K260">
        <v>0</v>
      </c>
      <c r="L260">
        <v>0</v>
      </c>
      <c r="M260">
        <v>215</v>
      </c>
      <c r="N260">
        <v>81</v>
      </c>
      <c r="O260">
        <v>0</v>
      </c>
      <c r="P260">
        <v>0</v>
      </c>
      <c r="Q260">
        <v>0</v>
      </c>
      <c r="R260">
        <v>1770</v>
      </c>
      <c r="S260">
        <v>215</v>
      </c>
      <c r="T260">
        <v>51</v>
      </c>
      <c r="U260">
        <v>37</v>
      </c>
      <c r="V260">
        <v>209</v>
      </c>
      <c r="W260">
        <v>21</v>
      </c>
      <c r="X260">
        <f t="shared" si="24"/>
        <v>797</v>
      </c>
      <c r="Y260">
        <f t="shared" si="25"/>
        <v>2303</v>
      </c>
      <c r="Z260">
        <f t="shared" si="21"/>
        <v>3520.6430000000114</v>
      </c>
      <c r="AA260">
        <f t="shared" si="22"/>
        <v>7041.0958199999832</v>
      </c>
      <c r="AB260">
        <f t="shared" si="23"/>
        <v>10561.643729999994</v>
      </c>
      <c r="AC260">
        <f t="shared" ref="AC260:AC323" si="26" xml:space="preserve"> 300</f>
        <v>300</v>
      </c>
    </row>
    <row r="261" spans="1:29" ht="15.75" customHeight="1" x14ac:dyDescent="0.15">
      <c r="A261">
        <v>259</v>
      </c>
      <c r="B261" s="3">
        <v>45550</v>
      </c>
      <c r="C261" s="7">
        <v>2024</v>
      </c>
      <c r="D261" s="8" t="s">
        <v>122</v>
      </c>
      <c r="E261" s="7">
        <v>15</v>
      </c>
      <c r="F261">
        <v>0</v>
      </c>
      <c r="G261">
        <v>0</v>
      </c>
      <c r="H261">
        <v>0</v>
      </c>
      <c r="I261">
        <v>0</v>
      </c>
      <c r="J261">
        <v>230</v>
      </c>
      <c r="K261">
        <v>0</v>
      </c>
      <c r="L261">
        <v>0</v>
      </c>
      <c r="M261">
        <v>196</v>
      </c>
      <c r="N261">
        <v>58</v>
      </c>
      <c r="O261">
        <v>0</v>
      </c>
      <c r="P261">
        <v>0</v>
      </c>
      <c r="Q261">
        <v>0</v>
      </c>
      <c r="R261">
        <v>1040</v>
      </c>
      <c r="S261">
        <v>196</v>
      </c>
      <c r="T261">
        <v>58</v>
      </c>
      <c r="U261">
        <v>14</v>
      </c>
      <c r="V261">
        <v>222</v>
      </c>
      <c r="W261">
        <v>21</v>
      </c>
      <c r="X261">
        <f t="shared" si="24"/>
        <v>484</v>
      </c>
      <c r="Y261">
        <f t="shared" si="25"/>
        <v>1551</v>
      </c>
      <c r="Z261">
        <f t="shared" ref="Z261:Z324" si="27">Z260+13.699</f>
        <v>3534.3420000000115</v>
      </c>
      <c r="AA261">
        <f t="shared" ref="AA261:AA324" si="28">AA260+27.39726</f>
        <v>7068.4930799999829</v>
      </c>
      <c r="AB261">
        <f t="shared" ref="AB261:AB324" si="29">AB260+41.09589</f>
        <v>10602.739619999995</v>
      </c>
      <c r="AC261">
        <f t="shared" si="26"/>
        <v>300</v>
      </c>
    </row>
    <row r="262" spans="1:29" ht="15.75" customHeight="1" x14ac:dyDescent="0.15">
      <c r="A262">
        <v>260</v>
      </c>
      <c r="B262" s="3">
        <v>45551</v>
      </c>
      <c r="C262" s="7">
        <v>2024</v>
      </c>
      <c r="D262" s="8" t="s">
        <v>122</v>
      </c>
      <c r="E262" s="7">
        <v>16</v>
      </c>
      <c r="F262">
        <v>0</v>
      </c>
      <c r="G262">
        <v>0</v>
      </c>
      <c r="H262">
        <v>0</v>
      </c>
      <c r="I262">
        <v>0</v>
      </c>
      <c r="J262">
        <v>313</v>
      </c>
      <c r="K262">
        <v>0</v>
      </c>
      <c r="L262">
        <v>0</v>
      </c>
      <c r="M262">
        <v>185</v>
      </c>
      <c r="N262">
        <v>78</v>
      </c>
      <c r="O262">
        <v>0</v>
      </c>
      <c r="P262">
        <v>0</v>
      </c>
      <c r="Q262">
        <v>0</v>
      </c>
      <c r="R262">
        <v>1180</v>
      </c>
      <c r="S262">
        <v>185</v>
      </c>
      <c r="T262">
        <v>107</v>
      </c>
      <c r="U262">
        <v>21</v>
      </c>
      <c r="V262">
        <v>205</v>
      </c>
      <c r="W262">
        <v>36</v>
      </c>
      <c r="X262">
        <f t="shared" si="24"/>
        <v>576</v>
      </c>
      <c r="Y262">
        <f t="shared" si="25"/>
        <v>1734</v>
      </c>
      <c r="Z262">
        <f t="shared" si="27"/>
        <v>3548.0410000000115</v>
      </c>
      <c r="AA262">
        <f t="shared" si="28"/>
        <v>7095.8903399999826</v>
      </c>
      <c r="AB262">
        <f t="shared" si="29"/>
        <v>10643.835509999995</v>
      </c>
      <c r="AC262">
        <f t="shared" si="26"/>
        <v>300</v>
      </c>
    </row>
    <row r="263" spans="1:29" ht="15.75" customHeight="1" x14ac:dyDescent="0.15">
      <c r="A263">
        <v>261</v>
      </c>
      <c r="B263" s="3">
        <v>45552</v>
      </c>
      <c r="C263" s="7">
        <v>2024</v>
      </c>
      <c r="D263" s="8" t="s">
        <v>122</v>
      </c>
      <c r="E263" s="7">
        <v>17</v>
      </c>
      <c r="F263">
        <v>0</v>
      </c>
      <c r="G263">
        <v>0</v>
      </c>
      <c r="H263">
        <v>0</v>
      </c>
      <c r="I263">
        <v>0</v>
      </c>
      <c r="J263">
        <v>480</v>
      </c>
      <c r="K263">
        <v>0</v>
      </c>
      <c r="L263">
        <v>0</v>
      </c>
      <c r="M263">
        <v>163</v>
      </c>
      <c r="N263">
        <v>49</v>
      </c>
      <c r="O263">
        <v>0</v>
      </c>
      <c r="P263">
        <v>0</v>
      </c>
      <c r="Q263">
        <v>0</v>
      </c>
      <c r="R263">
        <v>1770</v>
      </c>
      <c r="S263">
        <v>163</v>
      </c>
      <c r="T263">
        <v>35</v>
      </c>
      <c r="U263">
        <v>21</v>
      </c>
      <c r="V263">
        <v>192</v>
      </c>
      <c r="W263">
        <v>29</v>
      </c>
      <c r="X263">
        <f t="shared" si="24"/>
        <v>692</v>
      </c>
      <c r="Y263">
        <f t="shared" si="25"/>
        <v>2210</v>
      </c>
      <c r="Z263">
        <f t="shared" si="27"/>
        <v>3561.7400000000116</v>
      </c>
      <c r="AA263">
        <f t="shared" si="28"/>
        <v>7123.2875999999824</v>
      </c>
      <c r="AB263">
        <f t="shared" si="29"/>
        <v>10684.931399999996</v>
      </c>
      <c r="AC263">
        <f t="shared" si="26"/>
        <v>300</v>
      </c>
    </row>
    <row r="264" spans="1:29" ht="15.75" customHeight="1" x14ac:dyDescent="0.15">
      <c r="A264">
        <v>262</v>
      </c>
      <c r="B264" s="3">
        <v>45553</v>
      </c>
      <c r="C264" s="7">
        <v>2024</v>
      </c>
      <c r="D264" s="8" t="s">
        <v>122</v>
      </c>
      <c r="E264" s="7">
        <v>18</v>
      </c>
      <c r="F264">
        <v>0</v>
      </c>
      <c r="G264">
        <v>0</v>
      </c>
      <c r="H264">
        <v>0</v>
      </c>
      <c r="I264">
        <v>0</v>
      </c>
      <c r="J264">
        <v>426</v>
      </c>
      <c r="K264">
        <v>0</v>
      </c>
      <c r="L264">
        <v>0</v>
      </c>
      <c r="M264">
        <v>193</v>
      </c>
      <c r="N264">
        <v>86</v>
      </c>
      <c r="O264">
        <v>0</v>
      </c>
      <c r="P264">
        <v>0</v>
      </c>
      <c r="Q264">
        <v>0</v>
      </c>
      <c r="R264">
        <v>1040</v>
      </c>
      <c r="S264">
        <v>193</v>
      </c>
      <c r="T264">
        <v>50</v>
      </c>
      <c r="U264">
        <v>35</v>
      </c>
      <c r="V264">
        <v>167</v>
      </c>
      <c r="W264">
        <v>30</v>
      </c>
      <c r="X264">
        <f t="shared" si="24"/>
        <v>705</v>
      </c>
      <c r="Y264">
        <f t="shared" si="25"/>
        <v>1515</v>
      </c>
      <c r="Z264">
        <f t="shared" si="27"/>
        <v>3575.4390000000117</v>
      </c>
      <c r="AA264">
        <f t="shared" si="28"/>
        <v>7150.6848599999821</v>
      </c>
      <c r="AB264">
        <f t="shared" si="29"/>
        <v>10726.027289999996</v>
      </c>
      <c r="AC264">
        <f t="shared" si="26"/>
        <v>300</v>
      </c>
    </row>
    <row r="265" spans="1:29" ht="15.75" customHeight="1" x14ac:dyDescent="0.15">
      <c r="A265">
        <v>263</v>
      </c>
      <c r="B265" s="3">
        <v>45554</v>
      </c>
      <c r="C265" s="7">
        <v>2024</v>
      </c>
      <c r="D265" s="8" t="s">
        <v>122</v>
      </c>
      <c r="E265" s="7">
        <v>19</v>
      </c>
      <c r="F265">
        <v>0</v>
      </c>
      <c r="G265">
        <v>0</v>
      </c>
      <c r="H265">
        <v>0</v>
      </c>
      <c r="I265">
        <v>0</v>
      </c>
      <c r="J265">
        <v>540</v>
      </c>
      <c r="K265">
        <v>0</v>
      </c>
      <c r="L265">
        <v>0</v>
      </c>
      <c r="M265">
        <v>161</v>
      </c>
      <c r="N265">
        <v>102</v>
      </c>
      <c r="O265">
        <v>0</v>
      </c>
      <c r="P265">
        <v>0</v>
      </c>
      <c r="Q265">
        <v>0</v>
      </c>
      <c r="R265">
        <v>1180</v>
      </c>
      <c r="S265">
        <v>161</v>
      </c>
      <c r="T265">
        <v>43</v>
      </c>
      <c r="U265">
        <v>36</v>
      </c>
      <c r="V265">
        <v>170</v>
      </c>
      <c r="W265">
        <v>31</v>
      </c>
      <c r="X265">
        <f t="shared" si="24"/>
        <v>803</v>
      </c>
      <c r="Y265">
        <f t="shared" si="25"/>
        <v>1621</v>
      </c>
      <c r="Z265">
        <f t="shared" si="27"/>
        <v>3589.1380000000117</v>
      </c>
      <c r="AA265">
        <f t="shared" si="28"/>
        <v>7178.0821199999818</v>
      </c>
      <c r="AB265">
        <f t="shared" si="29"/>
        <v>10767.123179999997</v>
      </c>
      <c r="AC265">
        <f t="shared" si="26"/>
        <v>300</v>
      </c>
    </row>
    <row r="266" spans="1:29" ht="15.75" customHeight="1" x14ac:dyDescent="0.15">
      <c r="A266">
        <v>264</v>
      </c>
      <c r="B266" s="3">
        <v>45555</v>
      </c>
      <c r="C266" s="7">
        <v>2024</v>
      </c>
      <c r="D266" s="8" t="s">
        <v>122</v>
      </c>
      <c r="E266" s="7">
        <v>20</v>
      </c>
      <c r="F266">
        <v>0</v>
      </c>
      <c r="G266">
        <v>0</v>
      </c>
      <c r="H266">
        <v>0</v>
      </c>
      <c r="I266">
        <v>0</v>
      </c>
      <c r="J266">
        <v>458</v>
      </c>
      <c r="K266">
        <v>0</v>
      </c>
      <c r="L266">
        <v>0</v>
      </c>
      <c r="M266">
        <v>229</v>
      </c>
      <c r="N266">
        <v>51</v>
      </c>
      <c r="O266">
        <v>0</v>
      </c>
      <c r="P266">
        <v>0</v>
      </c>
      <c r="Q266">
        <v>0</v>
      </c>
      <c r="R266">
        <v>1770</v>
      </c>
      <c r="S266">
        <v>229</v>
      </c>
      <c r="T266">
        <v>88</v>
      </c>
      <c r="U266">
        <v>44</v>
      </c>
      <c r="V266">
        <v>217</v>
      </c>
      <c r="W266">
        <v>40</v>
      </c>
      <c r="X266">
        <f t="shared" si="24"/>
        <v>738</v>
      </c>
      <c r="Y266">
        <f t="shared" si="25"/>
        <v>2388</v>
      </c>
      <c r="Z266">
        <f t="shared" si="27"/>
        <v>3602.8370000000118</v>
      </c>
      <c r="AA266">
        <f t="shared" si="28"/>
        <v>7205.4793799999816</v>
      </c>
      <c r="AB266">
        <f t="shared" si="29"/>
        <v>10808.219069999997</v>
      </c>
      <c r="AC266">
        <f t="shared" si="26"/>
        <v>300</v>
      </c>
    </row>
    <row r="267" spans="1:29" ht="15.75" customHeight="1" x14ac:dyDescent="0.15">
      <c r="A267">
        <v>265</v>
      </c>
      <c r="B267" s="3">
        <v>45556</v>
      </c>
      <c r="C267" s="7">
        <v>2024</v>
      </c>
      <c r="D267" s="8" t="s">
        <v>122</v>
      </c>
      <c r="E267" s="7">
        <v>21</v>
      </c>
      <c r="F267">
        <v>0</v>
      </c>
      <c r="G267">
        <v>0</v>
      </c>
      <c r="H267">
        <v>0</v>
      </c>
      <c r="I267">
        <v>0</v>
      </c>
      <c r="J267">
        <v>299</v>
      </c>
      <c r="K267">
        <v>0</v>
      </c>
      <c r="L267">
        <v>0</v>
      </c>
      <c r="M267">
        <v>184</v>
      </c>
      <c r="N267">
        <v>96</v>
      </c>
      <c r="O267">
        <v>0</v>
      </c>
      <c r="P267">
        <v>0</v>
      </c>
      <c r="Q267">
        <v>0</v>
      </c>
      <c r="R267">
        <v>1040</v>
      </c>
      <c r="S267">
        <v>184</v>
      </c>
      <c r="T267">
        <v>73</v>
      </c>
      <c r="U267">
        <v>36</v>
      </c>
      <c r="V267">
        <v>226</v>
      </c>
      <c r="W267">
        <v>25</v>
      </c>
      <c r="X267">
        <f t="shared" si="24"/>
        <v>579</v>
      </c>
      <c r="Y267">
        <f t="shared" si="25"/>
        <v>1584</v>
      </c>
      <c r="Z267">
        <f t="shared" si="27"/>
        <v>3616.5360000000119</v>
      </c>
      <c r="AA267">
        <f t="shared" si="28"/>
        <v>7232.8766399999813</v>
      </c>
      <c r="AB267">
        <f t="shared" si="29"/>
        <v>10849.314959999998</v>
      </c>
      <c r="AC267">
        <f t="shared" si="26"/>
        <v>300</v>
      </c>
    </row>
    <row r="268" spans="1:29" ht="15.75" customHeight="1" x14ac:dyDescent="0.15">
      <c r="A268">
        <v>266</v>
      </c>
      <c r="B268" s="3">
        <v>45557</v>
      </c>
      <c r="C268" s="7">
        <v>2024</v>
      </c>
      <c r="D268" s="8" t="s">
        <v>122</v>
      </c>
      <c r="E268" s="7">
        <v>22</v>
      </c>
      <c r="F268">
        <v>0</v>
      </c>
      <c r="G268">
        <v>0</v>
      </c>
      <c r="H268">
        <v>0</v>
      </c>
      <c r="I268">
        <v>0</v>
      </c>
      <c r="J268">
        <v>337</v>
      </c>
      <c r="K268">
        <v>0</v>
      </c>
      <c r="L268">
        <v>0</v>
      </c>
      <c r="M268">
        <v>101</v>
      </c>
      <c r="N268">
        <v>50</v>
      </c>
      <c r="O268">
        <v>0</v>
      </c>
      <c r="P268">
        <v>0</v>
      </c>
      <c r="Q268">
        <v>0</v>
      </c>
      <c r="R268">
        <v>1180</v>
      </c>
      <c r="S268">
        <v>101</v>
      </c>
      <c r="T268">
        <v>94</v>
      </c>
      <c r="U268">
        <v>21</v>
      </c>
      <c r="V268">
        <v>169</v>
      </c>
      <c r="W268">
        <v>26</v>
      </c>
      <c r="X268">
        <f t="shared" si="24"/>
        <v>488</v>
      </c>
      <c r="Y268">
        <f t="shared" si="25"/>
        <v>1591</v>
      </c>
      <c r="Z268">
        <f t="shared" si="27"/>
        <v>3630.235000000012</v>
      </c>
      <c r="AA268">
        <f t="shared" si="28"/>
        <v>7260.273899999981</v>
      </c>
      <c r="AB268">
        <f t="shared" si="29"/>
        <v>10890.410849999998</v>
      </c>
      <c r="AC268">
        <f t="shared" si="26"/>
        <v>300</v>
      </c>
    </row>
    <row r="269" spans="1:29" ht="15.75" customHeight="1" x14ac:dyDescent="0.15">
      <c r="A269">
        <v>267</v>
      </c>
      <c r="B269" s="3">
        <v>45558</v>
      </c>
      <c r="C269" s="7">
        <v>2024</v>
      </c>
      <c r="D269" s="8" t="s">
        <v>122</v>
      </c>
      <c r="E269" s="7">
        <v>23</v>
      </c>
      <c r="F269">
        <v>0</v>
      </c>
      <c r="G269">
        <v>0</v>
      </c>
      <c r="H269">
        <v>0</v>
      </c>
      <c r="I269">
        <v>0</v>
      </c>
      <c r="J269">
        <v>439</v>
      </c>
      <c r="K269">
        <v>0</v>
      </c>
      <c r="L269">
        <v>0</v>
      </c>
      <c r="M269">
        <v>85</v>
      </c>
      <c r="N269">
        <v>71</v>
      </c>
      <c r="O269">
        <v>0</v>
      </c>
      <c r="P269">
        <v>0</v>
      </c>
      <c r="Q269">
        <v>0</v>
      </c>
      <c r="R269">
        <v>1770</v>
      </c>
      <c r="S269">
        <v>85</v>
      </c>
      <c r="T269">
        <v>85</v>
      </c>
      <c r="U269">
        <v>42</v>
      </c>
      <c r="V269">
        <v>218</v>
      </c>
      <c r="W269">
        <v>54</v>
      </c>
      <c r="X269">
        <f t="shared" si="24"/>
        <v>595</v>
      </c>
      <c r="Y269">
        <f t="shared" si="25"/>
        <v>2254</v>
      </c>
      <c r="Z269">
        <f t="shared" si="27"/>
        <v>3643.934000000012</v>
      </c>
      <c r="AA269">
        <f t="shared" si="28"/>
        <v>7287.6711599999808</v>
      </c>
      <c r="AB269">
        <f t="shared" si="29"/>
        <v>10931.506739999999</v>
      </c>
      <c r="AC269">
        <f t="shared" si="26"/>
        <v>300</v>
      </c>
    </row>
    <row r="270" spans="1:29" ht="15.75" customHeight="1" x14ac:dyDescent="0.15">
      <c r="A270">
        <v>268</v>
      </c>
      <c r="B270" s="3">
        <v>45559</v>
      </c>
      <c r="C270" s="7">
        <v>2024</v>
      </c>
      <c r="D270" s="8" t="s">
        <v>122</v>
      </c>
      <c r="E270" s="7">
        <v>24</v>
      </c>
      <c r="F270">
        <v>0</v>
      </c>
      <c r="G270">
        <v>0</v>
      </c>
      <c r="H270">
        <v>0</v>
      </c>
      <c r="I270">
        <v>0</v>
      </c>
      <c r="J270">
        <v>585</v>
      </c>
      <c r="K270">
        <v>0</v>
      </c>
      <c r="L270">
        <v>0</v>
      </c>
      <c r="M270">
        <v>41</v>
      </c>
      <c r="N270">
        <v>97</v>
      </c>
      <c r="O270">
        <v>0</v>
      </c>
      <c r="P270">
        <v>0</v>
      </c>
      <c r="Q270">
        <v>0</v>
      </c>
      <c r="R270">
        <v>1040</v>
      </c>
      <c r="S270">
        <v>41</v>
      </c>
      <c r="T270">
        <v>55</v>
      </c>
      <c r="U270">
        <v>27</v>
      </c>
      <c r="V270">
        <v>192</v>
      </c>
      <c r="W270">
        <v>47</v>
      </c>
      <c r="X270">
        <f t="shared" si="24"/>
        <v>723</v>
      </c>
      <c r="Y270">
        <f t="shared" si="25"/>
        <v>1402</v>
      </c>
      <c r="Z270">
        <f t="shared" si="27"/>
        <v>3657.6330000000121</v>
      </c>
      <c r="AA270">
        <f t="shared" si="28"/>
        <v>7315.0684199999805</v>
      </c>
      <c r="AB270">
        <f t="shared" si="29"/>
        <v>10972.602629999999</v>
      </c>
      <c r="AC270">
        <f t="shared" si="26"/>
        <v>300</v>
      </c>
    </row>
    <row r="271" spans="1:29" ht="15.75" customHeight="1" x14ac:dyDescent="0.15">
      <c r="A271">
        <v>269</v>
      </c>
      <c r="B271" s="3">
        <v>45560</v>
      </c>
      <c r="C271" s="7">
        <v>2024</v>
      </c>
      <c r="D271" s="8" t="s">
        <v>122</v>
      </c>
      <c r="E271" s="7">
        <v>25</v>
      </c>
      <c r="F271">
        <v>0</v>
      </c>
      <c r="G271">
        <v>0</v>
      </c>
      <c r="H271">
        <v>0</v>
      </c>
      <c r="I271">
        <v>0</v>
      </c>
      <c r="J271">
        <v>440</v>
      </c>
      <c r="K271">
        <v>0</v>
      </c>
      <c r="L271">
        <v>0</v>
      </c>
      <c r="M271">
        <v>48</v>
      </c>
      <c r="N271">
        <v>55</v>
      </c>
      <c r="O271">
        <v>0</v>
      </c>
      <c r="P271">
        <v>0</v>
      </c>
      <c r="Q271">
        <v>0</v>
      </c>
      <c r="R271">
        <v>1180</v>
      </c>
      <c r="S271">
        <v>48</v>
      </c>
      <c r="T271">
        <v>104</v>
      </c>
      <c r="U271">
        <v>27</v>
      </c>
      <c r="V271">
        <v>230</v>
      </c>
      <c r="W271">
        <v>28</v>
      </c>
      <c r="X271">
        <f t="shared" si="24"/>
        <v>543</v>
      </c>
      <c r="Y271">
        <f t="shared" si="25"/>
        <v>1617</v>
      </c>
      <c r="Z271">
        <f t="shared" si="27"/>
        <v>3671.3320000000122</v>
      </c>
      <c r="AA271">
        <f t="shared" si="28"/>
        <v>7342.4656799999802</v>
      </c>
      <c r="AB271">
        <f t="shared" si="29"/>
        <v>11013.69852</v>
      </c>
      <c r="AC271">
        <f t="shared" si="26"/>
        <v>300</v>
      </c>
    </row>
    <row r="272" spans="1:29" ht="15.75" customHeight="1" x14ac:dyDescent="0.15">
      <c r="A272">
        <v>270</v>
      </c>
      <c r="B272" s="3">
        <v>45561</v>
      </c>
      <c r="C272" s="7">
        <v>2024</v>
      </c>
      <c r="D272" s="8" t="s">
        <v>122</v>
      </c>
      <c r="E272" s="7">
        <v>26</v>
      </c>
      <c r="F272">
        <v>0</v>
      </c>
      <c r="G272">
        <v>0</v>
      </c>
      <c r="H272">
        <v>0</v>
      </c>
      <c r="I272">
        <v>0</v>
      </c>
      <c r="J272">
        <v>697</v>
      </c>
      <c r="K272">
        <v>0</v>
      </c>
      <c r="L272">
        <v>0</v>
      </c>
      <c r="M272">
        <v>48</v>
      </c>
      <c r="N272">
        <v>90</v>
      </c>
      <c r="O272">
        <v>0</v>
      </c>
      <c r="P272">
        <v>0</v>
      </c>
      <c r="Q272">
        <v>0</v>
      </c>
      <c r="R272">
        <v>1770</v>
      </c>
      <c r="S272">
        <v>48</v>
      </c>
      <c r="T272">
        <v>90</v>
      </c>
      <c r="U272">
        <v>62</v>
      </c>
      <c r="V272">
        <v>153</v>
      </c>
      <c r="W272">
        <v>58</v>
      </c>
      <c r="X272">
        <f t="shared" si="24"/>
        <v>835</v>
      </c>
      <c r="Y272">
        <f t="shared" si="25"/>
        <v>2181</v>
      </c>
      <c r="Z272">
        <f t="shared" si="27"/>
        <v>3685.0310000000122</v>
      </c>
      <c r="AA272">
        <f t="shared" si="28"/>
        <v>7369.86293999998</v>
      </c>
      <c r="AB272">
        <f t="shared" si="29"/>
        <v>11054.79441</v>
      </c>
      <c r="AC272">
        <f t="shared" si="26"/>
        <v>300</v>
      </c>
    </row>
    <row r="273" spans="1:29" ht="15.75" customHeight="1" x14ac:dyDescent="0.15">
      <c r="A273">
        <v>271</v>
      </c>
      <c r="B273" s="3">
        <v>45562</v>
      </c>
      <c r="C273" s="7">
        <v>2024</v>
      </c>
      <c r="D273" s="8" t="s">
        <v>122</v>
      </c>
      <c r="E273" s="7">
        <v>27</v>
      </c>
      <c r="F273">
        <v>0</v>
      </c>
      <c r="G273">
        <v>0</v>
      </c>
      <c r="H273">
        <v>0</v>
      </c>
      <c r="I273">
        <v>0</v>
      </c>
      <c r="J273">
        <v>516</v>
      </c>
      <c r="K273">
        <v>0</v>
      </c>
      <c r="L273">
        <v>0</v>
      </c>
      <c r="M273">
        <v>205</v>
      </c>
      <c r="N273">
        <v>56</v>
      </c>
      <c r="O273">
        <v>0</v>
      </c>
      <c r="P273">
        <v>0</v>
      </c>
      <c r="Q273">
        <v>0</v>
      </c>
      <c r="R273">
        <v>1040</v>
      </c>
      <c r="S273">
        <v>205</v>
      </c>
      <c r="T273">
        <v>63</v>
      </c>
      <c r="U273">
        <v>42</v>
      </c>
      <c r="V273">
        <v>226</v>
      </c>
      <c r="W273">
        <v>29</v>
      </c>
      <c r="X273">
        <f t="shared" si="24"/>
        <v>777</v>
      </c>
      <c r="Y273">
        <f t="shared" si="25"/>
        <v>1605</v>
      </c>
      <c r="Z273">
        <f t="shared" si="27"/>
        <v>3698.7300000000123</v>
      </c>
      <c r="AA273">
        <f t="shared" si="28"/>
        <v>7397.2601999999797</v>
      </c>
      <c r="AB273">
        <f t="shared" si="29"/>
        <v>11095.890300000001</v>
      </c>
      <c r="AC273">
        <f t="shared" si="26"/>
        <v>300</v>
      </c>
    </row>
    <row r="274" spans="1:29" ht="15.75" customHeight="1" x14ac:dyDescent="0.15">
      <c r="A274">
        <v>272</v>
      </c>
      <c r="B274" s="3">
        <v>45563</v>
      </c>
      <c r="C274" s="7">
        <v>2024</v>
      </c>
      <c r="D274" s="8" t="s">
        <v>122</v>
      </c>
      <c r="E274" s="7">
        <v>28</v>
      </c>
      <c r="F274">
        <v>0</v>
      </c>
      <c r="G274">
        <v>0</v>
      </c>
      <c r="H274">
        <v>0</v>
      </c>
      <c r="I274">
        <v>0</v>
      </c>
      <c r="J274">
        <v>497</v>
      </c>
      <c r="K274">
        <v>0</v>
      </c>
      <c r="L274">
        <v>0</v>
      </c>
      <c r="M274">
        <v>43</v>
      </c>
      <c r="N274">
        <v>108</v>
      </c>
      <c r="O274">
        <v>0</v>
      </c>
      <c r="P274">
        <v>0</v>
      </c>
      <c r="Q274">
        <v>0</v>
      </c>
      <c r="R274">
        <v>1180</v>
      </c>
      <c r="S274">
        <v>43</v>
      </c>
      <c r="T274">
        <v>58</v>
      </c>
      <c r="U274">
        <v>50</v>
      </c>
      <c r="V274">
        <v>200</v>
      </c>
      <c r="W274">
        <v>48</v>
      </c>
      <c r="X274">
        <f t="shared" si="24"/>
        <v>648</v>
      </c>
      <c r="Y274">
        <f t="shared" si="25"/>
        <v>1579</v>
      </c>
      <c r="Z274">
        <f t="shared" si="27"/>
        <v>3712.4290000000124</v>
      </c>
      <c r="AA274">
        <f t="shared" si="28"/>
        <v>7424.6574599999794</v>
      </c>
      <c r="AB274">
        <f t="shared" si="29"/>
        <v>11136.986190000001</v>
      </c>
      <c r="AC274">
        <f t="shared" si="26"/>
        <v>300</v>
      </c>
    </row>
    <row r="275" spans="1:29" ht="15.75" customHeight="1" x14ac:dyDescent="0.15">
      <c r="A275">
        <v>273</v>
      </c>
      <c r="B275" s="3">
        <v>45564</v>
      </c>
      <c r="C275" s="7">
        <v>2024</v>
      </c>
      <c r="D275" s="8" t="s">
        <v>122</v>
      </c>
      <c r="E275" s="7">
        <v>29</v>
      </c>
      <c r="F275">
        <v>0</v>
      </c>
      <c r="G275">
        <v>0</v>
      </c>
      <c r="H275">
        <v>0</v>
      </c>
      <c r="I275">
        <v>0</v>
      </c>
      <c r="J275">
        <v>387</v>
      </c>
      <c r="K275">
        <v>0</v>
      </c>
      <c r="L275">
        <v>0</v>
      </c>
      <c r="M275">
        <v>198</v>
      </c>
      <c r="N275">
        <v>95</v>
      </c>
      <c r="O275">
        <v>0</v>
      </c>
      <c r="P275">
        <v>0</v>
      </c>
      <c r="Q275">
        <v>0</v>
      </c>
      <c r="R275">
        <v>1770</v>
      </c>
      <c r="S275">
        <v>198</v>
      </c>
      <c r="T275">
        <v>73</v>
      </c>
      <c r="U275">
        <v>29</v>
      </c>
      <c r="V275">
        <v>175</v>
      </c>
      <c r="W275">
        <v>67</v>
      </c>
      <c r="X275">
        <f t="shared" si="24"/>
        <v>680</v>
      </c>
      <c r="Y275">
        <f t="shared" si="25"/>
        <v>2312</v>
      </c>
      <c r="Z275">
        <f t="shared" si="27"/>
        <v>3726.1280000000124</v>
      </c>
      <c r="AA275">
        <f t="shared" si="28"/>
        <v>7452.0547199999792</v>
      </c>
      <c r="AB275">
        <f t="shared" si="29"/>
        <v>11178.082080000002</v>
      </c>
      <c r="AC275">
        <f t="shared" si="26"/>
        <v>300</v>
      </c>
    </row>
    <row r="276" spans="1:29" ht="15.75" customHeight="1" x14ac:dyDescent="0.15">
      <c r="A276">
        <v>274</v>
      </c>
      <c r="B276" s="3">
        <v>45565</v>
      </c>
      <c r="C276" s="7">
        <v>2024</v>
      </c>
      <c r="D276" s="8" t="s">
        <v>122</v>
      </c>
      <c r="E276" s="7">
        <v>30</v>
      </c>
      <c r="F276">
        <v>0</v>
      </c>
      <c r="G276">
        <v>0</v>
      </c>
      <c r="H276">
        <v>0</v>
      </c>
      <c r="I276">
        <v>0</v>
      </c>
      <c r="J276">
        <v>635</v>
      </c>
      <c r="K276">
        <v>0</v>
      </c>
      <c r="L276">
        <v>0</v>
      </c>
      <c r="M276">
        <v>58</v>
      </c>
      <c r="N276">
        <v>95</v>
      </c>
      <c r="O276">
        <v>0</v>
      </c>
      <c r="P276">
        <v>0</v>
      </c>
      <c r="Q276">
        <v>0</v>
      </c>
      <c r="R276">
        <v>1040</v>
      </c>
      <c r="S276">
        <v>58</v>
      </c>
      <c r="T276">
        <v>58</v>
      </c>
      <c r="U276">
        <v>36</v>
      </c>
      <c r="V276">
        <v>184</v>
      </c>
      <c r="W276">
        <v>57</v>
      </c>
      <c r="X276">
        <f t="shared" si="24"/>
        <v>788</v>
      </c>
      <c r="Y276">
        <f t="shared" si="25"/>
        <v>1433</v>
      </c>
      <c r="Z276">
        <f t="shared" si="27"/>
        <v>3739.8270000000125</v>
      </c>
      <c r="AA276">
        <f t="shared" si="28"/>
        <v>7479.4519799999789</v>
      </c>
      <c r="AB276">
        <f t="shared" si="29"/>
        <v>11219.177970000002</v>
      </c>
      <c r="AC276">
        <f t="shared" si="26"/>
        <v>300</v>
      </c>
    </row>
    <row r="277" spans="1:29" ht="15.75" customHeight="1" x14ac:dyDescent="0.15">
      <c r="A277">
        <v>275</v>
      </c>
      <c r="B277" s="3">
        <v>45566</v>
      </c>
      <c r="C277" s="7">
        <v>2024</v>
      </c>
      <c r="D277" s="8" t="s">
        <v>123</v>
      </c>
      <c r="E277" s="7">
        <v>1</v>
      </c>
      <c r="F277">
        <v>0</v>
      </c>
      <c r="G277">
        <v>0</v>
      </c>
      <c r="H277">
        <v>0</v>
      </c>
      <c r="I277">
        <v>0</v>
      </c>
      <c r="J277">
        <v>543</v>
      </c>
      <c r="K277">
        <v>0</v>
      </c>
      <c r="L277">
        <v>0</v>
      </c>
      <c r="M277">
        <v>211</v>
      </c>
      <c r="N277">
        <v>87</v>
      </c>
      <c r="O277">
        <v>0</v>
      </c>
      <c r="P277">
        <v>0</v>
      </c>
      <c r="Q277">
        <v>0</v>
      </c>
      <c r="R277">
        <v>1180</v>
      </c>
      <c r="S277">
        <v>211</v>
      </c>
      <c r="T277">
        <v>72</v>
      </c>
      <c r="U277">
        <v>29</v>
      </c>
      <c r="V277">
        <v>174</v>
      </c>
      <c r="W277">
        <v>59</v>
      </c>
      <c r="X277">
        <f t="shared" si="24"/>
        <v>841</v>
      </c>
      <c r="Y277">
        <f t="shared" si="25"/>
        <v>1725</v>
      </c>
      <c r="Z277">
        <f t="shared" si="27"/>
        <v>3753.5260000000126</v>
      </c>
      <c r="AA277">
        <f t="shared" si="28"/>
        <v>7506.8492399999786</v>
      </c>
      <c r="AB277">
        <f t="shared" si="29"/>
        <v>11260.273860000003</v>
      </c>
      <c r="AC277">
        <f t="shared" si="26"/>
        <v>300</v>
      </c>
    </row>
    <row r="278" spans="1:29" ht="15.75" customHeight="1" x14ac:dyDescent="0.15">
      <c r="A278">
        <v>276</v>
      </c>
      <c r="B278" s="3">
        <v>45567</v>
      </c>
      <c r="C278" s="7">
        <v>2024</v>
      </c>
      <c r="D278" s="8" t="s">
        <v>123</v>
      </c>
      <c r="E278" s="7">
        <v>2</v>
      </c>
      <c r="F278">
        <v>0</v>
      </c>
      <c r="G278">
        <v>0</v>
      </c>
      <c r="H278">
        <v>0</v>
      </c>
      <c r="I278">
        <v>0</v>
      </c>
      <c r="J278">
        <v>436</v>
      </c>
      <c r="K278">
        <v>0</v>
      </c>
      <c r="L278">
        <v>0</v>
      </c>
      <c r="M278">
        <v>143</v>
      </c>
      <c r="N278">
        <v>78</v>
      </c>
      <c r="O278">
        <v>0</v>
      </c>
      <c r="P278">
        <v>0</v>
      </c>
      <c r="Q278">
        <v>0</v>
      </c>
      <c r="R278">
        <v>1770</v>
      </c>
      <c r="S278">
        <v>143</v>
      </c>
      <c r="T278">
        <v>78</v>
      </c>
      <c r="U278">
        <v>57</v>
      </c>
      <c r="V278">
        <v>167</v>
      </c>
      <c r="W278">
        <v>24</v>
      </c>
      <c r="X278">
        <f t="shared" si="24"/>
        <v>657</v>
      </c>
      <c r="Y278">
        <f t="shared" si="25"/>
        <v>2239</v>
      </c>
      <c r="Z278">
        <f t="shared" si="27"/>
        <v>3767.2250000000126</v>
      </c>
      <c r="AA278">
        <f t="shared" si="28"/>
        <v>7534.2464999999784</v>
      </c>
      <c r="AB278">
        <f t="shared" si="29"/>
        <v>11301.369750000003</v>
      </c>
      <c r="AC278">
        <f t="shared" si="26"/>
        <v>300</v>
      </c>
    </row>
    <row r="279" spans="1:29" ht="15.75" customHeight="1" x14ac:dyDescent="0.15">
      <c r="A279">
        <v>277</v>
      </c>
      <c r="B279" s="3">
        <v>45568</v>
      </c>
      <c r="C279" s="7">
        <v>2024</v>
      </c>
      <c r="D279" s="8" t="s">
        <v>123</v>
      </c>
      <c r="E279" s="7">
        <v>3</v>
      </c>
      <c r="F279">
        <v>0</v>
      </c>
      <c r="G279">
        <v>0</v>
      </c>
      <c r="H279">
        <v>0</v>
      </c>
      <c r="I279">
        <v>0</v>
      </c>
      <c r="J279">
        <v>425</v>
      </c>
      <c r="K279">
        <v>0</v>
      </c>
      <c r="L279">
        <v>0</v>
      </c>
      <c r="M279">
        <v>112</v>
      </c>
      <c r="N279">
        <v>56</v>
      </c>
      <c r="O279">
        <v>0</v>
      </c>
      <c r="P279">
        <v>0</v>
      </c>
      <c r="Q279">
        <v>0</v>
      </c>
      <c r="R279">
        <v>1040</v>
      </c>
      <c r="S279">
        <v>112</v>
      </c>
      <c r="T279">
        <v>84</v>
      </c>
      <c r="U279">
        <v>14</v>
      </c>
      <c r="V279">
        <v>198</v>
      </c>
      <c r="W279">
        <v>39</v>
      </c>
      <c r="X279">
        <f t="shared" si="24"/>
        <v>593</v>
      </c>
      <c r="Y279">
        <f t="shared" si="25"/>
        <v>1487</v>
      </c>
      <c r="Z279">
        <f t="shared" si="27"/>
        <v>3780.9240000000127</v>
      </c>
      <c r="AA279">
        <f t="shared" si="28"/>
        <v>7561.6437599999781</v>
      </c>
      <c r="AB279">
        <f t="shared" si="29"/>
        <v>11342.465640000004</v>
      </c>
      <c r="AC279">
        <f t="shared" si="26"/>
        <v>300</v>
      </c>
    </row>
    <row r="280" spans="1:29" ht="15.75" customHeight="1" x14ac:dyDescent="0.15">
      <c r="A280">
        <v>278</v>
      </c>
      <c r="B280" s="3">
        <v>45569</v>
      </c>
      <c r="C280" s="7">
        <v>2024</v>
      </c>
      <c r="D280" s="8" t="s">
        <v>123</v>
      </c>
      <c r="E280" s="7">
        <v>4</v>
      </c>
      <c r="F280">
        <v>0</v>
      </c>
      <c r="G280">
        <v>0</v>
      </c>
      <c r="H280">
        <v>0</v>
      </c>
      <c r="I280">
        <v>0</v>
      </c>
      <c r="J280">
        <v>432</v>
      </c>
      <c r="K280">
        <v>0</v>
      </c>
      <c r="L280">
        <v>0</v>
      </c>
      <c r="M280">
        <v>171</v>
      </c>
      <c r="N280">
        <v>103</v>
      </c>
      <c r="O280">
        <v>0</v>
      </c>
      <c r="P280">
        <v>0</v>
      </c>
      <c r="Q280">
        <v>0</v>
      </c>
      <c r="R280">
        <v>1180</v>
      </c>
      <c r="S280">
        <v>171</v>
      </c>
      <c r="T280">
        <v>54</v>
      </c>
      <c r="U280">
        <v>68</v>
      </c>
      <c r="V280">
        <v>231</v>
      </c>
      <c r="W280">
        <v>30</v>
      </c>
      <c r="X280">
        <f t="shared" si="24"/>
        <v>706</v>
      </c>
      <c r="Y280">
        <f t="shared" si="25"/>
        <v>1734</v>
      </c>
      <c r="Z280">
        <f t="shared" si="27"/>
        <v>3794.6230000000128</v>
      </c>
      <c r="AA280">
        <f t="shared" si="28"/>
        <v>7589.0410199999778</v>
      </c>
      <c r="AB280">
        <f t="shared" si="29"/>
        <v>11383.561530000004</v>
      </c>
      <c r="AC280">
        <f t="shared" si="26"/>
        <v>300</v>
      </c>
    </row>
    <row r="281" spans="1:29" ht="15.75" customHeight="1" x14ac:dyDescent="0.15">
      <c r="A281">
        <v>279</v>
      </c>
      <c r="B281" s="3">
        <v>45570</v>
      </c>
      <c r="C281" s="7">
        <v>2024</v>
      </c>
      <c r="D281" s="8" t="s">
        <v>123</v>
      </c>
      <c r="E281" s="7">
        <v>5</v>
      </c>
      <c r="F281">
        <v>0</v>
      </c>
      <c r="G281">
        <v>0</v>
      </c>
      <c r="H281">
        <v>0</v>
      </c>
      <c r="I281">
        <v>0</v>
      </c>
      <c r="J281">
        <v>433</v>
      </c>
      <c r="K281">
        <v>0</v>
      </c>
      <c r="L281">
        <v>0</v>
      </c>
      <c r="M281">
        <v>40</v>
      </c>
      <c r="N281">
        <v>81</v>
      </c>
      <c r="O281">
        <v>0</v>
      </c>
      <c r="P281">
        <v>0</v>
      </c>
      <c r="Q281">
        <v>0</v>
      </c>
      <c r="R281">
        <v>1770</v>
      </c>
      <c r="S281">
        <v>40</v>
      </c>
      <c r="T281">
        <v>74</v>
      </c>
      <c r="U281">
        <v>40</v>
      </c>
      <c r="V281">
        <v>178</v>
      </c>
      <c r="W281">
        <v>43</v>
      </c>
      <c r="X281">
        <f t="shared" si="24"/>
        <v>554</v>
      </c>
      <c r="Y281">
        <f t="shared" si="25"/>
        <v>2145</v>
      </c>
      <c r="Z281">
        <f t="shared" si="27"/>
        <v>3808.3220000000128</v>
      </c>
      <c r="AA281">
        <f t="shared" si="28"/>
        <v>7616.4382799999776</v>
      </c>
      <c r="AB281">
        <f t="shared" si="29"/>
        <v>11424.657420000005</v>
      </c>
      <c r="AC281">
        <f t="shared" si="26"/>
        <v>300</v>
      </c>
    </row>
    <row r="282" spans="1:29" ht="15.75" customHeight="1" x14ac:dyDescent="0.15">
      <c r="A282">
        <v>280</v>
      </c>
      <c r="B282" s="3">
        <v>45571</v>
      </c>
      <c r="C282" s="7">
        <v>2024</v>
      </c>
      <c r="D282" s="8" t="s">
        <v>123</v>
      </c>
      <c r="E282" s="7">
        <v>6</v>
      </c>
      <c r="F282">
        <v>0</v>
      </c>
      <c r="G282">
        <v>0</v>
      </c>
      <c r="H282">
        <v>0</v>
      </c>
      <c r="I282">
        <v>0</v>
      </c>
      <c r="J282">
        <v>449</v>
      </c>
      <c r="K282">
        <v>0</v>
      </c>
      <c r="L282">
        <v>0</v>
      </c>
      <c r="M282">
        <v>161</v>
      </c>
      <c r="N282">
        <v>73</v>
      </c>
      <c r="O282">
        <v>0</v>
      </c>
      <c r="P282">
        <v>0</v>
      </c>
      <c r="Q282">
        <v>0</v>
      </c>
      <c r="R282">
        <v>1040</v>
      </c>
      <c r="S282">
        <v>161</v>
      </c>
      <c r="T282">
        <v>100</v>
      </c>
      <c r="U282">
        <v>60</v>
      </c>
      <c r="V282">
        <v>189</v>
      </c>
      <c r="W282">
        <v>41</v>
      </c>
      <c r="X282">
        <f t="shared" si="24"/>
        <v>683</v>
      </c>
      <c r="Y282">
        <f t="shared" si="25"/>
        <v>1591</v>
      </c>
      <c r="Z282">
        <f t="shared" si="27"/>
        <v>3822.0210000000129</v>
      </c>
      <c r="AA282">
        <f t="shared" si="28"/>
        <v>7643.8355399999773</v>
      </c>
      <c r="AB282">
        <f t="shared" si="29"/>
        <v>11465.753310000006</v>
      </c>
      <c r="AC282">
        <f t="shared" si="26"/>
        <v>300</v>
      </c>
    </row>
    <row r="283" spans="1:29" ht="15.75" customHeight="1" x14ac:dyDescent="0.15">
      <c r="A283">
        <v>281</v>
      </c>
      <c r="B283" s="3">
        <v>45572</v>
      </c>
      <c r="C283" s="7">
        <v>2024</v>
      </c>
      <c r="D283" s="8" t="s">
        <v>123</v>
      </c>
      <c r="E283" s="7">
        <v>7</v>
      </c>
      <c r="F283">
        <v>0</v>
      </c>
      <c r="G283">
        <v>0</v>
      </c>
      <c r="H283">
        <v>0</v>
      </c>
      <c r="I283">
        <v>0</v>
      </c>
      <c r="J283">
        <v>359</v>
      </c>
      <c r="K283">
        <v>0</v>
      </c>
      <c r="L283">
        <v>0</v>
      </c>
      <c r="M283">
        <v>235</v>
      </c>
      <c r="N283">
        <v>94</v>
      </c>
      <c r="O283">
        <v>0</v>
      </c>
      <c r="P283">
        <v>0</v>
      </c>
      <c r="Q283">
        <v>0</v>
      </c>
      <c r="R283">
        <v>1180</v>
      </c>
      <c r="S283">
        <v>235</v>
      </c>
      <c r="T283">
        <v>47</v>
      </c>
      <c r="U283">
        <v>26</v>
      </c>
      <c r="V283">
        <v>189</v>
      </c>
      <c r="W283">
        <v>33</v>
      </c>
      <c r="X283">
        <f t="shared" si="24"/>
        <v>688</v>
      </c>
      <c r="Y283">
        <f t="shared" si="25"/>
        <v>1710</v>
      </c>
      <c r="Z283">
        <f t="shared" si="27"/>
        <v>3835.720000000013</v>
      </c>
      <c r="AA283">
        <f t="shared" si="28"/>
        <v>7671.232799999977</v>
      </c>
      <c r="AB283">
        <f t="shared" si="29"/>
        <v>11506.849200000006</v>
      </c>
      <c r="AC283">
        <f t="shared" si="26"/>
        <v>300</v>
      </c>
    </row>
    <row r="284" spans="1:29" ht="15.75" customHeight="1" x14ac:dyDescent="0.15">
      <c r="A284">
        <v>282</v>
      </c>
      <c r="B284" s="3">
        <v>45573</v>
      </c>
      <c r="C284" s="7">
        <v>2024</v>
      </c>
      <c r="D284" s="8" t="s">
        <v>123</v>
      </c>
      <c r="E284" s="7">
        <v>8</v>
      </c>
      <c r="F284">
        <v>0</v>
      </c>
      <c r="G284">
        <v>0</v>
      </c>
      <c r="H284">
        <v>0</v>
      </c>
      <c r="I284">
        <v>0</v>
      </c>
      <c r="J284">
        <v>419</v>
      </c>
      <c r="K284">
        <v>0</v>
      </c>
      <c r="L284">
        <v>0</v>
      </c>
      <c r="M284">
        <v>95</v>
      </c>
      <c r="N284">
        <v>82</v>
      </c>
      <c r="O284">
        <v>0</v>
      </c>
      <c r="P284">
        <v>0</v>
      </c>
      <c r="Q284">
        <v>0</v>
      </c>
      <c r="R284">
        <v>1770</v>
      </c>
      <c r="S284">
        <v>95</v>
      </c>
      <c r="T284">
        <v>54</v>
      </c>
      <c r="U284">
        <v>34</v>
      </c>
      <c r="V284">
        <v>213</v>
      </c>
      <c r="W284">
        <v>25</v>
      </c>
      <c r="X284">
        <f t="shared" si="24"/>
        <v>596</v>
      </c>
      <c r="Y284">
        <f t="shared" si="25"/>
        <v>2191</v>
      </c>
      <c r="Z284">
        <f t="shared" si="27"/>
        <v>3849.4190000000131</v>
      </c>
      <c r="AA284">
        <f t="shared" si="28"/>
        <v>7698.6300599999768</v>
      </c>
      <c r="AB284">
        <f t="shared" si="29"/>
        <v>11547.945090000007</v>
      </c>
      <c r="AC284">
        <f t="shared" si="26"/>
        <v>300</v>
      </c>
    </row>
    <row r="285" spans="1:29" ht="15.75" customHeight="1" x14ac:dyDescent="0.15">
      <c r="A285">
        <v>283</v>
      </c>
      <c r="B285" s="3">
        <v>45574</v>
      </c>
      <c r="C285" s="7">
        <v>2024</v>
      </c>
      <c r="D285" s="8" t="s">
        <v>123</v>
      </c>
      <c r="E285" s="7">
        <v>9</v>
      </c>
      <c r="F285">
        <v>0</v>
      </c>
      <c r="G285">
        <v>0</v>
      </c>
      <c r="H285">
        <v>0</v>
      </c>
      <c r="I285">
        <v>0</v>
      </c>
      <c r="J285">
        <v>302</v>
      </c>
      <c r="K285">
        <v>0</v>
      </c>
      <c r="L285">
        <v>0</v>
      </c>
      <c r="M285">
        <v>76</v>
      </c>
      <c r="N285">
        <v>62</v>
      </c>
      <c r="O285">
        <v>0</v>
      </c>
      <c r="P285">
        <v>0</v>
      </c>
      <c r="Q285">
        <v>0</v>
      </c>
      <c r="R285">
        <v>1040</v>
      </c>
      <c r="S285">
        <v>76</v>
      </c>
      <c r="T285">
        <v>69</v>
      </c>
      <c r="U285">
        <v>27</v>
      </c>
      <c r="V285">
        <v>209</v>
      </c>
      <c r="W285">
        <v>42</v>
      </c>
      <c r="X285">
        <f t="shared" si="24"/>
        <v>440</v>
      </c>
      <c r="Y285">
        <f t="shared" si="25"/>
        <v>1463</v>
      </c>
      <c r="Z285">
        <f t="shared" si="27"/>
        <v>3863.1180000000131</v>
      </c>
      <c r="AA285">
        <f t="shared" si="28"/>
        <v>7726.0273199999765</v>
      </c>
      <c r="AB285">
        <f t="shared" si="29"/>
        <v>11589.040980000007</v>
      </c>
      <c r="AC285">
        <f t="shared" si="26"/>
        <v>300</v>
      </c>
    </row>
    <row r="286" spans="1:29" ht="15.75" customHeight="1" x14ac:dyDescent="0.15">
      <c r="A286">
        <v>284</v>
      </c>
      <c r="B286" s="3">
        <v>45575</v>
      </c>
      <c r="C286" s="7">
        <v>2024</v>
      </c>
      <c r="D286" s="8" t="s">
        <v>123</v>
      </c>
      <c r="E286" s="7">
        <v>10</v>
      </c>
      <c r="F286">
        <v>0</v>
      </c>
      <c r="G286">
        <v>0</v>
      </c>
      <c r="H286">
        <v>0</v>
      </c>
      <c r="I286">
        <v>0</v>
      </c>
      <c r="J286">
        <v>295</v>
      </c>
      <c r="K286">
        <v>0</v>
      </c>
      <c r="L286">
        <v>0</v>
      </c>
      <c r="M286">
        <v>63</v>
      </c>
      <c r="N286">
        <v>49</v>
      </c>
      <c r="O286">
        <v>0</v>
      </c>
      <c r="P286">
        <v>0</v>
      </c>
      <c r="Q286">
        <v>0</v>
      </c>
      <c r="R286">
        <v>1180</v>
      </c>
      <c r="S286">
        <v>63</v>
      </c>
      <c r="T286">
        <v>49</v>
      </c>
      <c r="U286">
        <v>42</v>
      </c>
      <c r="V286">
        <v>216</v>
      </c>
      <c r="W286">
        <v>29</v>
      </c>
      <c r="X286">
        <f t="shared" si="24"/>
        <v>407</v>
      </c>
      <c r="Y286">
        <f t="shared" si="25"/>
        <v>1579</v>
      </c>
      <c r="Z286">
        <f t="shared" si="27"/>
        <v>3876.8170000000132</v>
      </c>
      <c r="AA286">
        <f t="shared" si="28"/>
        <v>7753.4245799999762</v>
      </c>
      <c r="AB286">
        <f t="shared" si="29"/>
        <v>11630.136870000008</v>
      </c>
      <c r="AC286">
        <f t="shared" si="26"/>
        <v>300</v>
      </c>
    </row>
    <row r="287" spans="1:29" ht="15.75" customHeight="1" x14ac:dyDescent="0.15">
      <c r="A287">
        <v>285</v>
      </c>
      <c r="B287" s="3">
        <v>45576</v>
      </c>
      <c r="C287" s="7">
        <v>2024</v>
      </c>
      <c r="D287" s="8" t="s">
        <v>123</v>
      </c>
      <c r="E287" s="7">
        <v>11</v>
      </c>
      <c r="F287">
        <v>0</v>
      </c>
      <c r="G287">
        <v>0</v>
      </c>
      <c r="H287">
        <v>0</v>
      </c>
      <c r="I287">
        <v>0</v>
      </c>
      <c r="J287">
        <v>196</v>
      </c>
      <c r="K287">
        <v>0</v>
      </c>
      <c r="L287">
        <v>0</v>
      </c>
      <c r="M287">
        <v>176</v>
      </c>
      <c r="N287">
        <v>49</v>
      </c>
      <c r="O287">
        <v>0</v>
      </c>
      <c r="P287">
        <v>0</v>
      </c>
      <c r="Q287">
        <v>0</v>
      </c>
      <c r="R287">
        <v>1770</v>
      </c>
      <c r="S287">
        <v>176</v>
      </c>
      <c r="T287">
        <v>42</v>
      </c>
      <c r="U287">
        <v>42</v>
      </c>
      <c r="V287">
        <v>190</v>
      </c>
      <c r="W287">
        <v>17</v>
      </c>
      <c r="X287">
        <f t="shared" si="24"/>
        <v>421</v>
      </c>
      <c r="Y287">
        <f t="shared" si="25"/>
        <v>2237</v>
      </c>
      <c r="Z287">
        <f t="shared" si="27"/>
        <v>3890.5160000000133</v>
      </c>
      <c r="AA287">
        <f t="shared" si="28"/>
        <v>7780.821839999976</v>
      </c>
      <c r="AB287">
        <f t="shared" si="29"/>
        <v>11671.232760000008</v>
      </c>
      <c r="AC287">
        <f t="shared" si="26"/>
        <v>300</v>
      </c>
    </row>
    <row r="288" spans="1:29" ht="15.75" customHeight="1" x14ac:dyDescent="0.15">
      <c r="A288">
        <v>286</v>
      </c>
      <c r="B288" s="3">
        <v>45577</v>
      </c>
      <c r="C288" s="7">
        <v>2024</v>
      </c>
      <c r="D288" s="8" t="s">
        <v>123</v>
      </c>
      <c r="E288" s="7">
        <v>12</v>
      </c>
      <c r="F288">
        <v>0</v>
      </c>
      <c r="G288">
        <v>0</v>
      </c>
      <c r="H288">
        <v>0</v>
      </c>
      <c r="I288">
        <v>0</v>
      </c>
      <c r="J288">
        <v>271</v>
      </c>
      <c r="K288">
        <v>0</v>
      </c>
      <c r="L288">
        <v>0</v>
      </c>
      <c r="M288">
        <v>147</v>
      </c>
      <c r="N288">
        <v>91</v>
      </c>
      <c r="O288">
        <v>0</v>
      </c>
      <c r="P288">
        <v>0</v>
      </c>
      <c r="Q288">
        <v>0</v>
      </c>
      <c r="R288">
        <v>1040</v>
      </c>
      <c r="S288">
        <v>147</v>
      </c>
      <c r="T288">
        <v>70</v>
      </c>
      <c r="U288">
        <v>49</v>
      </c>
      <c r="V288">
        <v>220</v>
      </c>
      <c r="W288">
        <v>17</v>
      </c>
      <c r="X288">
        <f t="shared" si="24"/>
        <v>509</v>
      </c>
      <c r="Y288">
        <f t="shared" si="25"/>
        <v>1543</v>
      </c>
      <c r="Z288">
        <f t="shared" si="27"/>
        <v>3904.2150000000133</v>
      </c>
      <c r="AA288">
        <f t="shared" si="28"/>
        <v>7808.2190999999757</v>
      </c>
      <c r="AB288">
        <f t="shared" si="29"/>
        <v>11712.328650000009</v>
      </c>
      <c r="AC288">
        <f t="shared" si="26"/>
        <v>300</v>
      </c>
    </row>
    <row r="289" spans="1:29" ht="15.75" customHeight="1" x14ac:dyDescent="0.15">
      <c r="A289">
        <v>287</v>
      </c>
      <c r="B289" s="3">
        <v>45578</v>
      </c>
      <c r="C289" s="7">
        <v>2024</v>
      </c>
      <c r="D289" s="8" t="s">
        <v>123</v>
      </c>
      <c r="E289" s="7">
        <v>13</v>
      </c>
      <c r="F289">
        <v>0</v>
      </c>
      <c r="G289">
        <v>0</v>
      </c>
      <c r="H289">
        <v>0</v>
      </c>
      <c r="I289">
        <v>0</v>
      </c>
      <c r="J289">
        <v>254</v>
      </c>
      <c r="K289">
        <v>0</v>
      </c>
      <c r="L289">
        <v>0</v>
      </c>
      <c r="M289">
        <v>236</v>
      </c>
      <c r="N289">
        <v>48</v>
      </c>
      <c r="O289">
        <v>0</v>
      </c>
      <c r="P289">
        <v>0</v>
      </c>
      <c r="Q289">
        <v>0</v>
      </c>
      <c r="R289">
        <v>1180</v>
      </c>
      <c r="S289">
        <v>236</v>
      </c>
      <c r="T289">
        <v>97</v>
      </c>
      <c r="U289">
        <v>34</v>
      </c>
      <c r="V289">
        <v>178</v>
      </c>
      <c r="W289">
        <v>17</v>
      </c>
      <c r="X289">
        <f t="shared" si="24"/>
        <v>538</v>
      </c>
      <c r="Y289">
        <f t="shared" si="25"/>
        <v>1742</v>
      </c>
      <c r="Z289">
        <f t="shared" si="27"/>
        <v>3917.9140000000134</v>
      </c>
      <c r="AA289">
        <f t="shared" si="28"/>
        <v>7835.6163599999754</v>
      </c>
      <c r="AB289">
        <f t="shared" si="29"/>
        <v>11753.424540000009</v>
      </c>
      <c r="AC289">
        <f t="shared" si="26"/>
        <v>300</v>
      </c>
    </row>
    <row r="290" spans="1:29" ht="15.75" customHeight="1" x14ac:dyDescent="0.15">
      <c r="A290">
        <v>288</v>
      </c>
      <c r="B290" s="3">
        <v>45579</v>
      </c>
      <c r="C290" s="7">
        <v>2024</v>
      </c>
      <c r="D290" s="8" t="s">
        <v>123</v>
      </c>
      <c r="E290" s="7">
        <v>14</v>
      </c>
      <c r="F290">
        <v>0</v>
      </c>
      <c r="G290">
        <v>0</v>
      </c>
      <c r="H290">
        <v>0</v>
      </c>
      <c r="I290">
        <v>0</v>
      </c>
      <c r="J290">
        <v>391</v>
      </c>
      <c r="K290">
        <v>0</v>
      </c>
      <c r="L290">
        <v>0</v>
      </c>
      <c r="M290">
        <v>54</v>
      </c>
      <c r="N290">
        <v>47</v>
      </c>
      <c r="O290">
        <v>0</v>
      </c>
      <c r="P290">
        <v>0</v>
      </c>
      <c r="Q290">
        <v>0</v>
      </c>
      <c r="R290">
        <v>1770</v>
      </c>
      <c r="S290">
        <v>54</v>
      </c>
      <c r="T290">
        <v>95</v>
      </c>
      <c r="U290">
        <v>40</v>
      </c>
      <c r="V290">
        <v>174</v>
      </c>
      <c r="W290">
        <v>36</v>
      </c>
      <c r="X290">
        <f t="shared" si="24"/>
        <v>492</v>
      </c>
      <c r="Y290">
        <f t="shared" si="25"/>
        <v>2169</v>
      </c>
      <c r="Z290">
        <f t="shared" si="27"/>
        <v>3931.6130000000135</v>
      </c>
      <c r="AA290">
        <f t="shared" si="28"/>
        <v>7863.0136199999752</v>
      </c>
      <c r="AB290">
        <f t="shared" si="29"/>
        <v>11794.52043000001</v>
      </c>
      <c r="AC290">
        <f t="shared" si="26"/>
        <v>300</v>
      </c>
    </row>
    <row r="291" spans="1:29" ht="15.75" customHeight="1" x14ac:dyDescent="0.15">
      <c r="A291">
        <v>289</v>
      </c>
      <c r="B291" s="3">
        <v>45580</v>
      </c>
      <c r="C291" s="7">
        <v>2024</v>
      </c>
      <c r="D291" s="8" t="s">
        <v>123</v>
      </c>
      <c r="E291" s="7">
        <v>15</v>
      </c>
      <c r="F291">
        <v>0</v>
      </c>
      <c r="G291">
        <v>0</v>
      </c>
      <c r="H291">
        <v>0</v>
      </c>
      <c r="I291">
        <v>0</v>
      </c>
      <c r="J291">
        <v>221</v>
      </c>
      <c r="K291">
        <v>0</v>
      </c>
      <c r="L291">
        <v>0</v>
      </c>
      <c r="M291">
        <v>165</v>
      </c>
      <c r="N291">
        <v>92</v>
      </c>
      <c r="O291">
        <v>0</v>
      </c>
      <c r="P291">
        <v>0</v>
      </c>
      <c r="Q291">
        <v>0</v>
      </c>
      <c r="R291">
        <v>1040</v>
      </c>
      <c r="S291">
        <v>165</v>
      </c>
      <c r="T291">
        <v>72</v>
      </c>
      <c r="U291">
        <v>52</v>
      </c>
      <c r="V291">
        <v>141</v>
      </c>
      <c r="W291">
        <v>31</v>
      </c>
      <c r="X291">
        <f t="shared" si="24"/>
        <v>478</v>
      </c>
      <c r="Y291">
        <f t="shared" si="25"/>
        <v>1501</v>
      </c>
      <c r="Z291">
        <f t="shared" si="27"/>
        <v>3945.3120000000135</v>
      </c>
      <c r="AA291">
        <f t="shared" si="28"/>
        <v>7890.4108799999749</v>
      </c>
      <c r="AB291">
        <f t="shared" si="29"/>
        <v>11835.61632000001</v>
      </c>
      <c r="AC291">
        <f t="shared" si="26"/>
        <v>300</v>
      </c>
    </row>
    <row r="292" spans="1:29" ht="15.75" customHeight="1" x14ac:dyDescent="0.15">
      <c r="A292">
        <v>290</v>
      </c>
      <c r="B292" s="3">
        <v>45581</v>
      </c>
      <c r="C292" s="7">
        <v>2024</v>
      </c>
      <c r="D292" s="8" t="s">
        <v>123</v>
      </c>
      <c r="E292" s="7">
        <v>16</v>
      </c>
      <c r="F292">
        <v>0</v>
      </c>
      <c r="G292">
        <v>0</v>
      </c>
      <c r="H292">
        <v>0</v>
      </c>
      <c r="I292">
        <v>0</v>
      </c>
      <c r="J292">
        <v>284</v>
      </c>
      <c r="K292">
        <v>0</v>
      </c>
      <c r="L292">
        <v>0</v>
      </c>
      <c r="M292">
        <v>189</v>
      </c>
      <c r="N292">
        <v>71</v>
      </c>
      <c r="O292">
        <v>0</v>
      </c>
      <c r="P292">
        <v>0</v>
      </c>
      <c r="Q292">
        <v>0</v>
      </c>
      <c r="R292">
        <v>1180</v>
      </c>
      <c r="S292">
        <v>189</v>
      </c>
      <c r="T292">
        <v>32</v>
      </c>
      <c r="U292">
        <v>19</v>
      </c>
      <c r="V292">
        <v>171</v>
      </c>
      <c r="W292">
        <v>19</v>
      </c>
      <c r="X292">
        <f t="shared" si="24"/>
        <v>544</v>
      </c>
      <c r="Y292">
        <f t="shared" si="25"/>
        <v>1610</v>
      </c>
      <c r="Z292">
        <f t="shared" si="27"/>
        <v>3959.0110000000136</v>
      </c>
      <c r="AA292">
        <f t="shared" si="28"/>
        <v>7917.8081399999746</v>
      </c>
      <c r="AB292">
        <f t="shared" si="29"/>
        <v>11876.712210000011</v>
      </c>
      <c r="AC292">
        <f t="shared" si="26"/>
        <v>300</v>
      </c>
    </row>
    <row r="293" spans="1:29" ht="15.75" customHeight="1" x14ac:dyDescent="0.15">
      <c r="A293">
        <v>291</v>
      </c>
      <c r="B293" s="3">
        <v>45582</v>
      </c>
      <c r="C293" s="7">
        <v>2024</v>
      </c>
      <c r="D293" s="8" t="s">
        <v>123</v>
      </c>
      <c r="E293" s="7">
        <v>17</v>
      </c>
      <c r="F293">
        <v>0</v>
      </c>
      <c r="G293">
        <v>0</v>
      </c>
      <c r="H293">
        <v>0</v>
      </c>
      <c r="I293">
        <v>0</v>
      </c>
      <c r="J293">
        <v>409</v>
      </c>
      <c r="K293">
        <v>0</v>
      </c>
      <c r="L293">
        <v>0</v>
      </c>
      <c r="M293">
        <v>83</v>
      </c>
      <c r="N293">
        <v>58</v>
      </c>
      <c r="O293">
        <v>0</v>
      </c>
      <c r="P293">
        <v>0</v>
      </c>
      <c r="Q293">
        <v>0</v>
      </c>
      <c r="R293">
        <v>1770</v>
      </c>
      <c r="S293">
        <v>83</v>
      </c>
      <c r="T293">
        <v>77</v>
      </c>
      <c r="U293">
        <v>51</v>
      </c>
      <c r="V293">
        <v>182</v>
      </c>
      <c r="W293">
        <v>41</v>
      </c>
      <c r="X293">
        <f t="shared" si="24"/>
        <v>550</v>
      </c>
      <c r="Y293">
        <f t="shared" si="25"/>
        <v>2204</v>
      </c>
      <c r="Z293">
        <f t="shared" si="27"/>
        <v>3972.7100000000137</v>
      </c>
      <c r="AA293">
        <f t="shared" si="28"/>
        <v>7945.2053999999744</v>
      </c>
      <c r="AB293">
        <f t="shared" si="29"/>
        <v>11917.808100000011</v>
      </c>
      <c r="AC293">
        <f t="shared" si="26"/>
        <v>300</v>
      </c>
    </row>
    <row r="294" spans="1:29" ht="15.75" customHeight="1" x14ac:dyDescent="0.15">
      <c r="A294">
        <v>292</v>
      </c>
      <c r="B294" s="3">
        <v>45583</v>
      </c>
      <c r="C294" s="7">
        <v>2024</v>
      </c>
      <c r="D294" s="8" t="s">
        <v>123</v>
      </c>
      <c r="E294" s="7">
        <v>18</v>
      </c>
      <c r="F294">
        <v>0</v>
      </c>
      <c r="G294">
        <v>0</v>
      </c>
      <c r="H294">
        <v>0</v>
      </c>
      <c r="I294">
        <v>0</v>
      </c>
      <c r="J294">
        <v>179</v>
      </c>
      <c r="K294">
        <v>0</v>
      </c>
      <c r="L294">
        <v>0</v>
      </c>
      <c r="M294">
        <v>109</v>
      </c>
      <c r="N294">
        <v>64</v>
      </c>
      <c r="O294">
        <v>0</v>
      </c>
      <c r="P294">
        <v>0</v>
      </c>
      <c r="Q294">
        <v>0</v>
      </c>
      <c r="R294">
        <v>1040</v>
      </c>
      <c r="S294">
        <v>109</v>
      </c>
      <c r="T294">
        <v>77</v>
      </c>
      <c r="U294">
        <v>51</v>
      </c>
      <c r="V294">
        <v>149</v>
      </c>
      <c r="W294">
        <v>21</v>
      </c>
      <c r="X294">
        <f t="shared" si="24"/>
        <v>352</v>
      </c>
      <c r="Y294">
        <f t="shared" si="25"/>
        <v>1447</v>
      </c>
      <c r="Z294">
        <f t="shared" si="27"/>
        <v>3986.4090000000137</v>
      </c>
      <c r="AA294">
        <f t="shared" si="28"/>
        <v>7972.6026599999741</v>
      </c>
      <c r="AB294">
        <f t="shared" si="29"/>
        <v>11958.903990000012</v>
      </c>
      <c r="AC294">
        <f t="shared" si="26"/>
        <v>300</v>
      </c>
    </row>
    <row r="295" spans="1:29" ht="15.75" customHeight="1" x14ac:dyDescent="0.15">
      <c r="A295">
        <v>293</v>
      </c>
      <c r="B295" s="3">
        <v>45584</v>
      </c>
      <c r="C295" s="7">
        <v>2024</v>
      </c>
      <c r="D295" s="8" t="s">
        <v>123</v>
      </c>
      <c r="E295" s="7">
        <v>19</v>
      </c>
      <c r="F295">
        <v>0</v>
      </c>
      <c r="G295">
        <v>0</v>
      </c>
      <c r="H295">
        <v>0</v>
      </c>
      <c r="I295">
        <v>0</v>
      </c>
      <c r="J295">
        <v>377</v>
      </c>
      <c r="K295">
        <v>0</v>
      </c>
      <c r="L295">
        <v>0</v>
      </c>
      <c r="M295">
        <v>195</v>
      </c>
      <c r="N295">
        <v>97</v>
      </c>
      <c r="O295">
        <v>0</v>
      </c>
      <c r="P295">
        <v>0</v>
      </c>
      <c r="Q295">
        <v>0</v>
      </c>
      <c r="R295">
        <v>1180</v>
      </c>
      <c r="S295">
        <v>195</v>
      </c>
      <c r="T295">
        <v>91</v>
      </c>
      <c r="U295">
        <v>45</v>
      </c>
      <c r="V295">
        <v>135</v>
      </c>
      <c r="W295">
        <v>36</v>
      </c>
      <c r="X295">
        <f t="shared" si="24"/>
        <v>669</v>
      </c>
      <c r="Y295">
        <f t="shared" si="25"/>
        <v>1682</v>
      </c>
      <c r="Z295">
        <f t="shared" si="27"/>
        <v>4000.1080000000138</v>
      </c>
      <c r="AA295">
        <f t="shared" si="28"/>
        <v>7999.9999199999738</v>
      </c>
      <c r="AB295">
        <f t="shared" si="29"/>
        <v>11999.999880000012</v>
      </c>
      <c r="AC295">
        <f t="shared" si="26"/>
        <v>300</v>
      </c>
    </row>
    <row r="296" spans="1:29" ht="15.75" customHeight="1" x14ac:dyDescent="0.15">
      <c r="A296">
        <v>294</v>
      </c>
      <c r="B296" s="3">
        <v>45585</v>
      </c>
      <c r="C296" s="7">
        <v>2024</v>
      </c>
      <c r="D296" s="8" t="s">
        <v>123</v>
      </c>
      <c r="E296" s="7">
        <v>20</v>
      </c>
      <c r="F296">
        <v>0</v>
      </c>
      <c r="G296">
        <v>0</v>
      </c>
      <c r="H296">
        <v>0</v>
      </c>
      <c r="I296">
        <v>0</v>
      </c>
      <c r="J296">
        <v>275</v>
      </c>
      <c r="K296">
        <v>0</v>
      </c>
      <c r="L296">
        <v>0</v>
      </c>
      <c r="M296">
        <v>39</v>
      </c>
      <c r="N296">
        <v>93</v>
      </c>
      <c r="O296">
        <v>0</v>
      </c>
      <c r="P296">
        <v>0</v>
      </c>
      <c r="Q296">
        <v>0</v>
      </c>
      <c r="R296">
        <v>1770</v>
      </c>
      <c r="S296">
        <v>39</v>
      </c>
      <c r="T296">
        <v>46</v>
      </c>
      <c r="U296">
        <v>46</v>
      </c>
      <c r="V296">
        <v>163</v>
      </c>
      <c r="W296">
        <v>43</v>
      </c>
      <c r="X296">
        <f t="shared" si="24"/>
        <v>407</v>
      </c>
      <c r="Y296">
        <f t="shared" si="25"/>
        <v>2107</v>
      </c>
      <c r="Z296">
        <f t="shared" si="27"/>
        <v>4013.8070000000139</v>
      </c>
      <c r="AA296">
        <f t="shared" si="28"/>
        <v>8027.3971799999736</v>
      </c>
      <c r="AB296">
        <f t="shared" si="29"/>
        <v>12041.095770000013</v>
      </c>
      <c r="AC296">
        <f t="shared" si="26"/>
        <v>300</v>
      </c>
    </row>
    <row r="297" spans="1:29" ht="15.75" customHeight="1" x14ac:dyDescent="0.15">
      <c r="A297">
        <v>295</v>
      </c>
      <c r="B297" s="3">
        <v>45586</v>
      </c>
      <c r="C297" s="7">
        <v>2024</v>
      </c>
      <c r="D297" s="8" t="s">
        <v>123</v>
      </c>
      <c r="E297" s="7">
        <v>21</v>
      </c>
      <c r="F297">
        <v>0</v>
      </c>
      <c r="G297">
        <v>0</v>
      </c>
      <c r="H297">
        <v>0</v>
      </c>
      <c r="I297">
        <v>0</v>
      </c>
      <c r="J297">
        <v>391</v>
      </c>
      <c r="K297">
        <v>0</v>
      </c>
      <c r="L297">
        <v>0</v>
      </c>
      <c r="M297">
        <v>74</v>
      </c>
      <c r="N297">
        <v>87</v>
      </c>
      <c r="O297">
        <v>0</v>
      </c>
      <c r="P297">
        <v>0</v>
      </c>
      <c r="Q297">
        <v>0</v>
      </c>
      <c r="R297">
        <v>1040</v>
      </c>
      <c r="S297">
        <v>74</v>
      </c>
      <c r="T297">
        <v>54</v>
      </c>
      <c r="U297">
        <v>27</v>
      </c>
      <c r="V297">
        <v>140</v>
      </c>
      <c r="W297">
        <v>42</v>
      </c>
      <c r="X297">
        <f t="shared" si="24"/>
        <v>552</v>
      </c>
      <c r="Y297">
        <f t="shared" si="25"/>
        <v>1377</v>
      </c>
      <c r="Z297">
        <f t="shared" si="27"/>
        <v>4027.506000000014</v>
      </c>
      <c r="AA297">
        <f t="shared" si="28"/>
        <v>8054.7944399999733</v>
      </c>
      <c r="AB297">
        <f t="shared" si="29"/>
        <v>12082.191660000013</v>
      </c>
      <c r="AC297">
        <f t="shared" si="26"/>
        <v>300</v>
      </c>
    </row>
    <row r="298" spans="1:29" ht="15.75" customHeight="1" x14ac:dyDescent="0.15">
      <c r="A298">
        <v>296</v>
      </c>
      <c r="B298" s="3">
        <v>45587</v>
      </c>
      <c r="C298" s="7">
        <v>2024</v>
      </c>
      <c r="D298" s="8" t="s">
        <v>123</v>
      </c>
      <c r="E298" s="7">
        <v>22</v>
      </c>
      <c r="F298">
        <v>0</v>
      </c>
      <c r="G298">
        <v>0</v>
      </c>
      <c r="H298">
        <v>0</v>
      </c>
      <c r="I298">
        <v>0</v>
      </c>
      <c r="J298">
        <v>233</v>
      </c>
      <c r="K298">
        <v>0</v>
      </c>
      <c r="L298">
        <v>0</v>
      </c>
      <c r="M298">
        <v>176</v>
      </c>
      <c r="N298">
        <v>88</v>
      </c>
      <c r="O298">
        <v>0</v>
      </c>
      <c r="P298">
        <v>0</v>
      </c>
      <c r="Q298">
        <v>0</v>
      </c>
      <c r="R298">
        <v>1180</v>
      </c>
      <c r="S298">
        <v>176</v>
      </c>
      <c r="T298">
        <v>81</v>
      </c>
      <c r="U298">
        <v>47</v>
      </c>
      <c r="V298">
        <v>203</v>
      </c>
      <c r="W298">
        <v>47</v>
      </c>
      <c r="X298">
        <f t="shared" si="24"/>
        <v>497</v>
      </c>
      <c r="Y298">
        <f t="shared" si="25"/>
        <v>1734</v>
      </c>
      <c r="Z298">
        <f t="shared" si="27"/>
        <v>4041.205000000014</v>
      </c>
      <c r="AA298">
        <f t="shared" si="28"/>
        <v>8082.191699999973</v>
      </c>
      <c r="AB298">
        <f t="shared" si="29"/>
        <v>12123.287550000014</v>
      </c>
      <c r="AC298">
        <f t="shared" si="26"/>
        <v>300</v>
      </c>
    </row>
    <row r="299" spans="1:29" ht="15.75" customHeight="1" x14ac:dyDescent="0.15">
      <c r="A299">
        <v>297</v>
      </c>
      <c r="B299" s="3">
        <v>45588</v>
      </c>
      <c r="C299" s="7">
        <v>2024</v>
      </c>
      <c r="D299" s="8" t="s">
        <v>123</v>
      </c>
      <c r="E299" s="7">
        <v>23</v>
      </c>
      <c r="F299">
        <v>0</v>
      </c>
      <c r="G299">
        <v>0</v>
      </c>
      <c r="H299">
        <v>0</v>
      </c>
      <c r="I299">
        <v>0</v>
      </c>
      <c r="J299">
        <v>299</v>
      </c>
      <c r="K299">
        <v>0</v>
      </c>
      <c r="L299">
        <v>0</v>
      </c>
      <c r="M299">
        <v>228</v>
      </c>
      <c r="N299">
        <v>73</v>
      </c>
      <c r="O299">
        <v>0</v>
      </c>
      <c r="P299">
        <v>0</v>
      </c>
      <c r="Q299">
        <v>0</v>
      </c>
      <c r="R299">
        <v>1770</v>
      </c>
      <c r="S299">
        <v>228</v>
      </c>
      <c r="T299">
        <v>53</v>
      </c>
      <c r="U299">
        <v>47</v>
      </c>
      <c r="V299">
        <v>210</v>
      </c>
      <c r="W299">
        <v>19</v>
      </c>
      <c r="X299">
        <f t="shared" si="24"/>
        <v>600</v>
      </c>
      <c r="Y299">
        <f t="shared" si="25"/>
        <v>2327</v>
      </c>
      <c r="Z299">
        <f t="shared" si="27"/>
        <v>4054.9040000000141</v>
      </c>
      <c r="AA299">
        <f t="shared" si="28"/>
        <v>8109.5889599999728</v>
      </c>
      <c r="AB299">
        <f t="shared" si="29"/>
        <v>12164.383440000014</v>
      </c>
      <c r="AC299">
        <f t="shared" si="26"/>
        <v>300</v>
      </c>
    </row>
    <row r="300" spans="1:29" ht="15.75" customHeight="1" x14ac:dyDescent="0.15">
      <c r="A300">
        <v>298</v>
      </c>
      <c r="B300" s="3">
        <v>45589</v>
      </c>
      <c r="C300" s="7">
        <v>2024</v>
      </c>
      <c r="D300" s="8" t="s">
        <v>123</v>
      </c>
      <c r="E300" s="7">
        <v>24</v>
      </c>
      <c r="F300">
        <v>0</v>
      </c>
      <c r="G300">
        <v>0</v>
      </c>
      <c r="H300">
        <v>0</v>
      </c>
      <c r="I300">
        <v>0</v>
      </c>
      <c r="J300">
        <v>315</v>
      </c>
      <c r="K300">
        <v>0</v>
      </c>
      <c r="L300">
        <v>0</v>
      </c>
      <c r="M300">
        <v>66</v>
      </c>
      <c r="N300">
        <v>72</v>
      </c>
      <c r="O300">
        <v>0</v>
      </c>
      <c r="P300">
        <v>0</v>
      </c>
      <c r="Q300">
        <v>0</v>
      </c>
      <c r="R300">
        <v>1040</v>
      </c>
      <c r="S300">
        <v>66</v>
      </c>
      <c r="T300">
        <v>59</v>
      </c>
      <c r="U300">
        <v>19</v>
      </c>
      <c r="V300">
        <v>141</v>
      </c>
      <c r="W300">
        <v>18</v>
      </c>
      <c r="X300">
        <f t="shared" si="24"/>
        <v>453</v>
      </c>
      <c r="Y300">
        <f t="shared" si="25"/>
        <v>1343</v>
      </c>
      <c r="Z300">
        <f t="shared" si="27"/>
        <v>4068.6030000000142</v>
      </c>
      <c r="AA300">
        <f t="shared" si="28"/>
        <v>8136.9862199999725</v>
      </c>
      <c r="AB300">
        <f t="shared" si="29"/>
        <v>12205.479330000015</v>
      </c>
      <c r="AC300">
        <f t="shared" si="26"/>
        <v>300</v>
      </c>
    </row>
    <row r="301" spans="1:29" ht="15.75" customHeight="1" x14ac:dyDescent="0.15">
      <c r="A301">
        <v>299</v>
      </c>
      <c r="B301" s="3">
        <v>45590</v>
      </c>
      <c r="C301" s="7">
        <v>2024</v>
      </c>
      <c r="D301" s="8" t="s">
        <v>123</v>
      </c>
      <c r="E301" s="7">
        <v>25</v>
      </c>
      <c r="F301">
        <v>0</v>
      </c>
      <c r="G301">
        <v>0</v>
      </c>
      <c r="H301">
        <v>0</v>
      </c>
      <c r="I301">
        <v>0</v>
      </c>
      <c r="J301">
        <v>430</v>
      </c>
      <c r="K301">
        <v>0</v>
      </c>
      <c r="L301">
        <v>0</v>
      </c>
      <c r="M301">
        <v>226</v>
      </c>
      <c r="N301">
        <v>96</v>
      </c>
      <c r="O301">
        <v>0</v>
      </c>
      <c r="P301">
        <v>0</v>
      </c>
      <c r="Q301">
        <v>0</v>
      </c>
      <c r="R301">
        <v>1180</v>
      </c>
      <c r="S301">
        <v>226</v>
      </c>
      <c r="T301">
        <v>71</v>
      </c>
      <c r="U301">
        <v>38</v>
      </c>
      <c r="V301">
        <v>186</v>
      </c>
      <c r="W301">
        <v>23</v>
      </c>
      <c r="X301">
        <f t="shared" si="24"/>
        <v>752</v>
      </c>
      <c r="Y301">
        <f t="shared" si="25"/>
        <v>1724</v>
      </c>
      <c r="Z301">
        <f t="shared" si="27"/>
        <v>4082.3020000000142</v>
      </c>
      <c r="AA301">
        <f t="shared" si="28"/>
        <v>8164.3834799999722</v>
      </c>
      <c r="AB301">
        <f t="shared" si="29"/>
        <v>12246.575220000015</v>
      </c>
      <c r="AC301">
        <f t="shared" si="26"/>
        <v>300</v>
      </c>
    </row>
    <row r="302" spans="1:29" ht="15.75" customHeight="1" x14ac:dyDescent="0.15">
      <c r="A302">
        <v>300</v>
      </c>
      <c r="B302" s="3">
        <v>45591</v>
      </c>
      <c r="C302" s="7">
        <v>2024</v>
      </c>
      <c r="D302" s="8" t="s">
        <v>123</v>
      </c>
      <c r="E302" s="7">
        <v>26</v>
      </c>
      <c r="F302">
        <v>0</v>
      </c>
      <c r="G302">
        <v>0</v>
      </c>
      <c r="H302">
        <v>0</v>
      </c>
      <c r="I302">
        <v>0</v>
      </c>
      <c r="J302">
        <v>407</v>
      </c>
      <c r="K302">
        <v>0</v>
      </c>
      <c r="L302">
        <v>0</v>
      </c>
      <c r="M302">
        <v>176</v>
      </c>
      <c r="N302">
        <v>50</v>
      </c>
      <c r="O302">
        <v>0</v>
      </c>
      <c r="P302">
        <v>0</v>
      </c>
      <c r="Q302">
        <v>0</v>
      </c>
      <c r="R302">
        <v>1770</v>
      </c>
      <c r="S302">
        <v>176</v>
      </c>
      <c r="T302">
        <v>37</v>
      </c>
      <c r="U302">
        <v>44</v>
      </c>
      <c r="V302">
        <v>170</v>
      </c>
      <c r="W302">
        <v>34</v>
      </c>
      <c r="X302">
        <f t="shared" si="24"/>
        <v>633</v>
      </c>
      <c r="Y302">
        <f t="shared" si="25"/>
        <v>2231</v>
      </c>
      <c r="Z302">
        <f t="shared" si="27"/>
        <v>4096.0010000000138</v>
      </c>
      <c r="AA302">
        <f t="shared" si="28"/>
        <v>8191.780739999972</v>
      </c>
      <c r="AB302">
        <f t="shared" si="29"/>
        <v>12287.671110000016</v>
      </c>
      <c r="AC302">
        <f t="shared" si="26"/>
        <v>300</v>
      </c>
    </row>
    <row r="303" spans="1:29" ht="15.75" customHeight="1" x14ac:dyDescent="0.15">
      <c r="A303">
        <v>301</v>
      </c>
      <c r="B303" s="3">
        <v>45592</v>
      </c>
      <c r="C303" s="7">
        <v>2024</v>
      </c>
      <c r="D303" s="8" t="s">
        <v>123</v>
      </c>
      <c r="E303" s="7">
        <v>27</v>
      </c>
      <c r="F303">
        <v>0</v>
      </c>
      <c r="G303">
        <v>0</v>
      </c>
      <c r="H303">
        <v>0</v>
      </c>
      <c r="I303">
        <v>0</v>
      </c>
      <c r="J303">
        <v>260</v>
      </c>
      <c r="K303">
        <v>0</v>
      </c>
      <c r="L303">
        <v>0</v>
      </c>
      <c r="M303">
        <v>204</v>
      </c>
      <c r="N303">
        <v>80</v>
      </c>
      <c r="O303">
        <v>0</v>
      </c>
      <c r="P303">
        <v>0</v>
      </c>
      <c r="Q303">
        <v>0</v>
      </c>
      <c r="R303">
        <v>1040</v>
      </c>
      <c r="S303">
        <v>204</v>
      </c>
      <c r="T303">
        <v>74</v>
      </c>
      <c r="U303">
        <v>24</v>
      </c>
      <c r="V303">
        <v>128</v>
      </c>
      <c r="W303">
        <v>40</v>
      </c>
      <c r="X303">
        <f t="shared" si="24"/>
        <v>544</v>
      </c>
      <c r="Y303">
        <f t="shared" si="25"/>
        <v>1510</v>
      </c>
      <c r="Z303">
        <f t="shared" si="27"/>
        <v>4109.7000000000135</v>
      </c>
      <c r="AA303">
        <f t="shared" si="28"/>
        <v>8219.1779999999726</v>
      </c>
      <c r="AB303">
        <f t="shared" si="29"/>
        <v>12328.767000000016</v>
      </c>
      <c r="AC303">
        <f t="shared" si="26"/>
        <v>300</v>
      </c>
    </row>
    <row r="304" spans="1:29" ht="15.75" customHeight="1" x14ac:dyDescent="0.15">
      <c r="A304">
        <v>302</v>
      </c>
      <c r="B304" s="3">
        <v>45593</v>
      </c>
      <c r="C304" s="7">
        <v>2024</v>
      </c>
      <c r="D304" s="8" t="s">
        <v>123</v>
      </c>
      <c r="E304" s="7">
        <v>28</v>
      </c>
      <c r="F304">
        <v>0</v>
      </c>
      <c r="G304">
        <v>0</v>
      </c>
      <c r="H304">
        <v>0</v>
      </c>
      <c r="I304">
        <v>0</v>
      </c>
      <c r="J304">
        <v>331</v>
      </c>
      <c r="K304">
        <v>0</v>
      </c>
      <c r="L304">
        <v>0</v>
      </c>
      <c r="M304">
        <v>86</v>
      </c>
      <c r="N304">
        <v>86</v>
      </c>
      <c r="O304">
        <v>0</v>
      </c>
      <c r="P304">
        <v>0</v>
      </c>
      <c r="Q304">
        <v>0</v>
      </c>
      <c r="R304">
        <v>1180</v>
      </c>
      <c r="S304">
        <v>86</v>
      </c>
      <c r="T304">
        <v>49</v>
      </c>
      <c r="U304">
        <v>61</v>
      </c>
      <c r="V304">
        <v>195</v>
      </c>
      <c r="W304">
        <v>23</v>
      </c>
      <c r="X304">
        <f t="shared" si="24"/>
        <v>503</v>
      </c>
      <c r="Y304">
        <f t="shared" si="25"/>
        <v>1594</v>
      </c>
      <c r="Z304">
        <f t="shared" si="27"/>
        <v>4123.3990000000131</v>
      </c>
      <c r="AA304">
        <f t="shared" si="28"/>
        <v>8246.5752599999723</v>
      </c>
      <c r="AB304">
        <f t="shared" si="29"/>
        <v>12369.862890000017</v>
      </c>
      <c r="AC304">
        <f t="shared" si="26"/>
        <v>300</v>
      </c>
    </row>
    <row r="305" spans="1:29" ht="15.75" customHeight="1" x14ac:dyDescent="0.15">
      <c r="A305">
        <v>303</v>
      </c>
      <c r="B305" s="3">
        <v>45594</v>
      </c>
      <c r="C305" s="7">
        <v>2024</v>
      </c>
      <c r="D305" s="8" t="s">
        <v>123</v>
      </c>
      <c r="E305" s="7">
        <v>29</v>
      </c>
      <c r="F305">
        <v>0</v>
      </c>
      <c r="G305">
        <v>0</v>
      </c>
      <c r="H305">
        <v>0</v>
      </c>
      <c r="I305">
        <v>0</v>
      </c>
      <c r="J305">
        <v>306</v>
      </c>
      <c r="K305">
        <v>0</v>
      </c>
      <c r="L305">
        <v>0</v>
      </c>
      <c r="M305">
        <v>122</v>
      </c>
      <c r="N305">
        <v>61</v>
      </c>
      <c r="O305">
        <v>0</v>
      </c>
      <c r="P305">
        <v>0</v>
      </c>
      <c r="Q305">
        <v>0</v>
      </c>
      <c r="R305">
        <v>1770</v>
      </c>
      <c r="S305">
        <v>122</v>
      </c>
      <c r="T305">
        <v>61</v>
      </c>
      <c r="U305">
        <v>49</v>
      </c>
      <c r="V305">
        <v>158</v>
      </c>
      <c r="W305">
        <v>17</v>
      </c>
      <c r="X305">
        <f t="shared" si="24"/>
        <v>489</v>
      </c>
      <c r="Y305">
        <f t="shared" si="25"/>
        <v>2177</v>
      </c>
      <c r="Z305">
        <f t="shared" si="27"/>
        <v>4137.0980000000127</v>
      </c>
      <c r="AA305">
        <f t="shared" si="28"/>
        <v>8273.9725199999721</v>
      </c>
      <c r="AB305">
        <f t="shared" si="29"/>
        <v>12410.958780000017</v>
      </c>
      <c r="AC305">
        <f t="shared" si="26"/>
        <v>300</v>
      </c>
    </row>
    <row r="306" spans="1:29" ht="15.75" customHeight="1" x14ac:dyDescent="0.15">
      <c r="A306">
        <v>304</v>
      </c>
      <c r="B306" s="3">
        <v>45595</v>
      </c>
      <c r="C306" s="7">
        <v>2024</v>
      </c>
      <c r="D306" s="8" t="s">
        <v>123</v>
      </c>
      <c r="E306" s="7">
        <v>30</v>
      </c>
      <c r="F306">
        <v>0</v>
      </c>
      <c r="G306">
        <v>0</v>
      </c>
      <c r="H306">
        <v>0</v>
      </c>
      <c r="I306">
        <v>0</v>
      </c>
      <c r="J306">
        <v>186</v>
      </c>
      <c r="K306">
        <v>0</v>
      </c>
      <c r="L306">
        <v>0</v>
      </c>
      <c r="M306">
        <v>197</v>
      </c>
      <c r="N306">
        <v>73</v>
      </c>
      <c r="O306">
        <v>0</v>
      </c>
      <c r="P306">
        <v>0</v>
      </c>
      <c r="Q306">
        <v>0</v>
      </c>
      <c r="R306">
        <v>1040</v>
      </c>
      <c r="S306">
        <v>197</v>
      </c>
      <c r="T306">
        <v>80</v>
      </c>
      <c r="U306">
        <v>12</v>
      </c>
      <c r="V306">
        <v>154</v>
      </c>
      <c r="W306">
        <v>29</v>
      </c>
      <c r="X306">
        <f t="shared" si="24"/>
        <v>456</v>
      </c>
      <c r="Y306">
        <f t="shared" si="25"/>
        <v>1512</v>
      </c>
      <c r="Z306">
        <f t="shared" si="27"/>
        <v>4150.7970000000123</v>
      </c>
      <c r="AA306">
        <f t="shared" si="28"/>
        <v>8301.3697799999718</v>
      </c>
      <c r="AB306">
        <f t="shared" si="29"/>
        <v>12452.054670000018</v>
      </c>
      <c r="AC306">
        <f t="shared" si="26"/>
        <v>300</v>
      </c>
    </row>
    <row r="307" spans="1:29" ht="15.75" customHeight="1" x14ac:dyDescent="0.15">
      <c r="A307">
        <v>305</v>
      </c>
      <c r="B307" s="3">
        <v>45596</v>
      </c>
      <c r="C307" s="7">
        <v>2024</v>
      </c>
      <c r="D307" s="8" t="s">
        <v>123</v>
      </c>
      <c r="E307" s="7">
        <v>31</v>
      </c>
      <c r="F307">
        <v>0</v>
      </c>
      <c r="G307">
        <v>0</v>
      </c>
      <c r="H307">
        <v>0</v>
      </c>
      <c r="I307">
        <v>0</v>
      </c>
      <c r="J307">
        <v>296</v>
      </c>
      <c r="K307">
        <v>0</v>
      </c>
      <c r="L307">
        <v>0</v>
      </c>
      <c r="M307">
        <v>37</v>
      </c>
      <c r="N307">
        <v>68</v>
      </c>
      <c r="O307">
        <v>0</v>
      </c>
      <c r="P307">
        <v>0</v>
      </c>
      <c r="Q307">
        <v>0</v>
      </c>
      <c r="R307">
        <v>1180</v>
      </c>
      <c r="S307">
        <v>37</v>
      </c>
      <c r="T307">
        <v>31</v>
      </c>
      <c r="U307">
        <v>24</v>
      </c>
      <c r="V307">
        <v>186</v>
      </c>
      <c r="W307">
        <v>30</v>
      </c>
      <c r="X307">
        <f t="shared" si="24"/>
        <v>401</v>
      </c>
      <c r="Y307">
        <f t="shared" si="25"/>
        <v>1488</v>
      </c>
      <c r="Z307">
        <f t="shared" si="27"/>
        <v>4164.4960000000119</v>
      </c>
      <c r="AA307">
        <f t="shared" si="28"/>
        <v>8328.7670399999715</v>
      </c>
      <c r="AB307">
        <f t="shared" si="29"/>
        <v>12493.150560000018</v>
      </c>
      <c r="AC307">
        <f t="shared" si="26"/>
        <v>300</v>
      </c>
    </row>
    <row r="308" spans="1:29" ht="15.75" customHeight="1" x14ac:dyDescent="0.15">
      <c r="A308">
        <v>306</v>
      </c>
      <c r="B308" s="3">
        <v>45597</v>
      </c>
      <c r="C308" s="7">
        <v>2024</v>
      </c>
      <c r="D308" s="8" t="s">
        <v>124</v>
      </c>
      <c r="E308" s="7">
        <v>1</v>
      </c>
      <c r="F308">
        <v>0</v>
      </c>
      <c r="G308">
        <v>0</v>
      </c>
      <c r="H308">
        <v>0</v>
      </c>
      <c r="I308">
        <v>0</v>
      </c>
      <c r="J308">
        <v>169</v>
      </c>
      <c r="K308">
        <v>0</v>
      </c>
      <c r="L308">
        <v>0</v>
      </c>
      <c r="M308">
        <v>82</v>
      </c>
      <c r="N308">
        <v>57</v>
      </c>
      <c r="O308">
        <v>0</v>
      </c>
      <c r="P308">
        <v>0</v>
      </c>
      <c r="Q308">
        <v>0</v>
      </c>
      <c r="R308">
        <v>1770</v>
      </c>
      <c r="S308">
        <v>82</v>
      </c>
      <c r="T308">
        <v>44</v>
      </c>
      <c r="U308">
        <v>38</v>
      </c>
      <c r="V308">
        <v>155</v>
      </c>
      <c r="W308">
        <v>43</v>
      </c>
      <c r="X308">
        <f t="shared" si="24"/>
        <v>308</v>
      </c>
      <c r="Y308">
        <f t="shared" si="25"/>
        <v>2132</v>
      </c>
      <c r="Z308">
        <f t="shared" si="27"/>
        <v>4178.1950000000115</v>
      </c>
      <c r="AA308">
        <f t="shared" si="28"/>
        <v>8356.1642999999713</v>
      </c>
      <c r="AB308">
        <f t="shared" si="29"/>
        <v>12534.246450000019</v>
      </c>
      <c r="AC308">
        <f t="shared" si="26"/>
        <v>300</v>
      </c>
    </row>
    <row r="309" spans="1:29" ht="15.75" customHeight="1" x14ac:dyDescent="0.15">
      <c r="A309">
        <v>307</v>
      </c>
      <c r="B309" s="3">
        <v>45598</v>
      </c>
      <c r="C309" s="7">
        <v>2024</v>
      </c>
      <c r="D309" s="8" t="s">
        <v>124</v>
      </c>
      <c r="E309" s="7">
        <v>2</v>
      </c>
      <c r="F309">
        <v>0</v>
      </c>
      <c r="G309">
        <v>0</v>
      </c>
      <c r="H309">
        <v>0</v>
      </c>
      <c r="I309">
        <v>0</v>
      </c>
      <c r="J309">
        <v>267</v>
      </c>
      <c r="K309">
        <v>0</v>
      </c>
      <c r="L309">
        <v>0</v>
      </c>
      <c r="M309">
        <v>52</v>
      </c>
      <c r="N309">
        <v>91</v>
      </c>
      <c r="O309">
        <v>0</v>
      </c>
      <c r="P309">
        <v>0</v>
      </c>
      <c r="Q309">
        <v>0</v>
      </c>
      <c r="R309">
        <v>1040</v>
      </c>
      <c r="S309">
        <v>52</v>
      </c>
      <c r="T309">
        <v>65</v>
      </c>
      <c r="U309">
        <v>13</v>
      </c>
      <c r="V309">
        <v>167</v>
      </c>
      <c r="W309">
        <v>22</v>
      </c>
      <c r="X309">
        <f t="shared" si="24"/>
        <v>410</v>
      </c>
      <c r="Y309">
        <f t="shared" si="25"/>
        <v>1359</v>
      </c>
      <c r="Z309">
        <f t="shared" si="27"/>
        <v>4191.8940000000111</v>
      </c>
      <c r="AA309">
        <f t="shared" si="28"/>
        <v>8383.561559999971</v>
      </c>
      <c r="AB309">
        <f t="shared" si="29"/>
        <v>12575.342340000019</v>
      </c>
      <c r="AC309">
        <f t="shared" si="26"/>
        <v>300</v>
      </c>
    </row>
    <row r="310" spans="1:29" ht="15.75" customHeight="1" x14ac:dyDescent="0.15">
      <c r="A310">
        <v>308</v>
      </c>
      <c r="B310" s="3">
        <v>45599</v>
      </c>
      <c r="C310" s="7">
        <v>2024</v>
      </c>
      <c r="D310" s="8" t="s">
        <v>124</v>
      </c>
      <c r="E310" s="7">
        <v>3</v>
      </c>
      <c r="F310">
        <v>0</v>
      </c>
      <c r="G310">
        <v>0</v>
      </c>
      <c r="H310">
        <v>0</v>
      </c>
      <c r="I310">
        <v>0</v>
      </c>
      <c r="J310">
        <v>441</v>
      </c>
      <c r="K310">
        <v>0</v>
      </c>
      <c r="L310">
        <v>0</v>
      </c>
      <c r="M310">
        <v>193</v>
      </c>
      <c r="N310">
        <v>60</v>
      </c>
      <c r="O310">
        <v>0</v>
      </c>
      <c r="P310">
        <v>0</v>
      </c>
      <c r="Q310">
        <v>0</v>
      </c>
      <c r="R310">
        <v>1180</v>
      </c>
      <c r="S310">
        <v>193</v>
      </c>
      <c r="T310">
        <v>66</v>
      </c>
      <c r="U310">
        <v>26</v>
      </c>
      <c r="V310">
        <v>188</v>
      </c>
      <c r="W310">
        <v>47</v>
      </c>
      <c r="X310">
        <f t="shared" si="24"/>
        <v>694</v>
      </c>
      <c r="Y310">
        <f t="shared" si="25"/>
        <v>1700</v>
      </c>
      <c r="Z310">
        <f t="shared" si="27"/>
        <v>4205.5930000000108</v>
      </c>
      <c r="AA310">
        <f t="shared" si="28"/>
        <v>8410.9588199999707</v>
      </c>
      <c r="AB310">
        <f t="shared" si="29"/>
        <v>12616.43823000002</v>
      </c>
      <c r="AC310">
        <f t="shared" si="26"/>
        <v>300</v>
      </c>
    </row>
    <row r="311" spans="1:29" ht="15.75" customHeight="1" x14ac:dyDescent="0.15">
      <c r="A311">
        <v>309</v>
      </c>
      <c r="B311" s="3">
        <v>45600</v>
      </c>
      <c r="C311" s="7">
        <v>2024</v>
      </c>
      <c r="D311" s="8" t="s">
        <v>124</v>
      </c>
      <c r="E311" s="7">
        <v>4</v>
      </c>
      <c r="F311">
        <v>0</v>
      </c>
      <c r="G311">
        <v>0</v>
      </c>
      <c r="H311">
        <v>0</v>
      </c>
      <c r="I311">
        <v>0</v>
      </c>
      <c r="J311">
        <v>330</v>
      </c>
      <c r="K311">
        <v>0</v>
      </c>
      <c r="L311">
        <v>0</v>
      </c>
      <c r="M311">
        <v>40</v>
      </c>
      <c r="N311">
        <v>102</v>
      </c>
      <c r="O311">
        <v>0</v>
      </c>
      <c r="P311">
        <v>0</v>
      </c>
      <c r="Q311">
        <v>0</v>
      </c>
      <c r="R311">
        <v>1770</v>
      </c>
      <c r="S311">
        <v>40</v>
      </c>
      <c r="T311">
        <v>68</v>
      </c>
      <c r="U311">
        <v>27</v>
      </c>
      <c r="V311">
        <v>204</v>
      </c>
      <c r="W311">
        <v>41</v>
      </c>
      <c r="X311">
        <f t="shared" si="24"/>
        <v>472</v>
      </c>
      <c r="Y311">
        <f t="shared" si="25"/>
        <v>2150</v>
      </c>
      <c r="Z311">
        <f t="shared" si="27"/>
        <v>4219.2920000000104</v>
      </c>
      <c r="AA311">
        <f t="shared" si="28"/>
        <v>8438.3560799999705</v>
      </c>
      <c r="AB311">
        <f t="shared" si="29"/>
        <v>12657.53412000002</v>
      </c>
      <c r="AC311">
        <f t="shared" si="26"/>
        <v>300</v>
      </c>
    </row>
    <row r="312" spans="1:29" ht="15.75" customHeight="1" x14ac:dyDescent="0.15">
      <c r="A312">
        <v>310</v>
      </c>
      <c r="B312" s="3">
        <v>45601</v>
      </c>
      <c r="C312" s="7">
        <v>2024</v>
      </c>
      <c r="D312" s="8" t="s">
        <v>124</v>
      </c>
      <c r="E312" s="7">
        <v>5</v>
      </c>
      <c r="F312">
        <v>0</v>
      </c>
      <c r="G312">
        <v>0</v>
      </c>
      <c r="H312">
        <v>0</v>
      </c>
      <c r="I312">
        <v>0</v>
      </c>
      <c r="J312">
        <v>540</v>
      </c>
      <c r="K312">
        <v>0</v>
      </c>
      <c r="L312">
        <v>0</v>
      </c>
      <c r="M312">
        <v>103</v>
      </c>
      <c r="N312">
        <v>103</v>
      </c>
      <c r="O312">
        <v>0</v>
      </c>
      <c r="P312">
        <v>0</v>
      </c>
      <c r="Q312">
        <v>0</v>
      </c>
      <c r="R312">
        <v>1040</v>
      </c>
      <c r="S312">
        <v>103</v>
      </c>
      <c r="T312">
        <v>48</v>
      </c>
      <c r="U312">
        <v>13</v>
      </c>
      <c r="V312">
        <v>189</v>
      </c>
      <c r="W312">
        <v>51</v>
      </c>
      <c r="X312">
        <f t="shared" si="24"/>
        <v>746</v>
      </c>
      <c r="Y312">
        <f t="shared" si="25"/>
        <v>1444</v>
      </c>
      <c r="Z312">
        <f t="shared" si="27"/>
        <v>4232.99100000001</v>
      </c>
      <c r="AA312">
        <f t="shared" si="28"/>
        <v>8465.7533399999702</v>
      </c>
      <c r="AB312">
        <f t="shared" si="29"/>
        <v>12698.630010000021</v>
      </c>
      <c r="AC312">
        <f t="shared" si="26"/>
        <v>300</v>
      </c>
    </row>
    <row r="313" spans="1:29" ht="15.75" customHeight="1" x14ac:dyDescent="0.15">
      <c r="A313">
        <v>311</v>
      </c>
      <c r="B313" s="3">
        <v>45602</v>
      </c>
      <c r="C313" s="7">
        <v>2024</v>
      </c>
      <c r="D313" s="8" t="s">
        <v>124</v>
      </c>
      <c r="E313" s="7">
        <v>6</v>
      </c>
      <c r="F313">
        <v>0</v>
      </c>
      <c r="G313">
        <v>0</v>
      </c>
      <c r="H313">
        <v>0</v>
      </c>
      <c r="I313">
        <v>0</v>
      </c>
      <c r="J313">
        <v>376</v>
      </c>
      <c r="K313">
        <v>0</v>
      </c>
      <c r="L313">
        <v>0</v>
      </c>
      <c r="M313">
        <v>34</v>
      </c>
      <c r="N313">
        <v>48</v>
      </c>
      <c r="O313">
        <v>0</v>
      </c>
      <c r="P313">
        <v>0</v>
      </c>
      <c r="Q313">
        <v>0</v>
      </c>
      <c r="R313">
        <v>1180</v>
      </c>
      <c r="S313">
        <v>34</v>
      </c>
      <c r="T313">
        <v>89</v>
      </c>
      <c r="U313">
        <v>68</v>
      </c>
      <c r="V313">
        <v>160</v>
      </c>
      <c r="W313">
        <v>35</v>
      </c>
      <c r="X313">
        <f t="shared" si="24"/>
        <v>458</v>
      </c>
      <c r="Y313">
        <f t="shared" si="25"/>
        <v>1566</v>
      </c>
      <c r="Z313">
        <f t="shared" si="27"/>
        <v>4246.6900000000096</v>
      </c>
      <c r="AA313">
        <f t="shared" si="28"/>
        <v>8493.1505999999699</v>
      </c>
      <c r="AB313">
        <f t="shared" si="29"/>
        <v>12739.725900000021</v>
      </c>
      <c r="AC313">
        <f t="shared" si="26"/>
        <v>300</v>
      </c>
    </row>
    <row r="314" spans="1:29" ht="15.75" customHeight="1" x14ac:dyDescent="0.15">
      <c r="A314">
        <v>312</v>
      </c>
      <c r="B314" s="3">
        <v>45603</v>
      </c>
      <c r="C314" s="7">
        <v>2024</v>
      </c>
      <c r="D314" s="8" t="s">
        <v>124</v>
      </c>
      <c r="E314" s="7">
        <v>7</v>
      </c>
      <c r="F314">
        <v>0</v>
      </c>
      <c r="G314">
        <v>0</v>
      </c>
      <c r="H314">
        <v>0</v>
      </c>
      <c r="I314">
        <v>0</v>
      </c>
      <c r="J314">
        <v>577</v>
      </c>
      <c r="K314">
        <v>0</v>
      </c>
      <c r="L314">
        <v>0</v>
      </c>
      <c r="M314">
        <v>110</v>
      </c>
      <c r="N314">
        <v>96</v>
      </c>
      <c r="O314">
        <v>0</v>
      </c>
      <c r="P314">
        <v>0</v>
      </c>
      <c r="Q314">
        <v>0</v>
      </c>
      <c r="R314">
        <v>1770</v>
      </c>
      <c r="S314">
        <v>110</v>
      </c>
      <c r="T314">
        <v>41</v>
      </c>
      <c r="U314">
        <v>20</v>
      </c>
      <c r="V314">
        <v>173</v>
      </c>
      <c r="W314">
        <v>37</v>
      </c>
      <c r="X314">
        <f t="shared" si="24"/>
        <v>783</v>
      </c>
      <c r="Y314">
        <f t="shared" si="25"/>
        <v>2151</v>
      </c>
      <c r="Z314">
        <f t="shared" si="27"/>
        <v>4260.3890000000092</v>
      </c>
      <c r="AA314">
        <f t="shared" si="28"/>
        <v>8520.5478599999697</v>
      </c>
      <c r="AB314">
        <f t="shared" si="29"/>
        <v>12780.821790000022</v>
      </c>
      <c r="AC314">
        <f t="shared" si="26"/>
        <v>300</v>
      </c>
    </row>
    <row r="315" spans="1:29" ht="15.75" customHeight="1" x14ac:dyDescent="0.15">
      <c r="A315">
        <v>313</v>
      </c>
      <c r="B315" s="3">
        <v>45604</v>
      </c>
      <c r="C315" s="7">
        <v>2024</v>
      </c>
      <c r="D315" s="8" t="s">
        <v>124</v>
      </c>
      <c r="E315" s="7">
        <v>8</v>
      </c>
      <c r="F315">
        <v>0</v>
      </c>
      <c r="G315">
        <v>0</v>
      </c>
      <c r="H315">
        <v>0</v>
      </c>
      <c r="I315">
        <v>0</v>
      </c>
      <c r="J315">
        <v>500</v>
      </c>
      <c r="K315">
        <v>0</v>
      </c>
      <c r="L315">
        <v>0</v>
      </c>
      <c r="M315">
        <v>95</v>
      </c>
      <c r="N315">
        <v>102</v>
      </c>
      <c r="O315">
        <v>0</v>
      </c>
      <c r="P315">
        <v>0</v>
      </c>
      <c r="Q315">
        <v>0</v>
      </c>
      <c r="R315">
        <v>1040</v>
      </c>
      <c r="S315">
        <v>95</v>
      </c>
      <c r="T315">
        <v>40</v>
      </c>
      <c r="U315">
        <v>47</v>
      </c>
      <c r="V315">
        <v>201</v>
      </c>
      <c r="W315">
        <v>28</v>
      </c>
      <c r="X315">
        <f t="shared" si="24"/>
        <v>697</v>
      </c>
      <c r="Y315">
        <f t="shared" si="25"/>
        <v>1451</v>
      </c>
      <c r="Z315">
        <f t="shared" si="27"/>
        <v>4274.0880000000088</v>
      </c>
      <c r="AA315">
        <f t="shared" si="28"/>
        <v>8547.9451199999694</v>
      </c>
      <c r="AB315">
        <f t="shared" si="29"/>
        <v>12821.917680000022</v>
      </c>
      <c r="AC315">
        <f t="shared" si="26"/>
        <v>300</v>
      </c>
    </row>
    <row r="316" spans="1:29" ht="15.75" customHeight="1" x14ac:dyDescent="0.15">
      <c r="A316">
        <v>314</v>
      </c>
      <c r="B316" s="3">
        <v>45605</v>
      </c>
      <c r="C316" s="7">
        <v>2024</v>
      </c>
      <c r="D316" s="8" t="s">
        <v>124</v>
      </c>
      <c r="E316" s="7">
        <v>9</v>
      </c>
      <c r="F316">
        <v>0</v>
      </c>
      <c r="G316">
        <v>0</v>
      </c>
      <c r="H316">
        <v>0</v>
      </c>
      <c r="I316">
        <v>0</v>
      </c>
      <c r="J316">
        <v>375</v>
      </c>
      <c r="K316">
        <v>0</v>
      </c>
      <c r="L316">
        <v>0</v>
      </c>
      <c r="M316">
        <v>232</v>
      </c>
      <c r="N316">
        <v>66</v>
      </c>
      <c r="O316">
        <v>0</v>
      </c>
      <c r="P316">
        <v>0</v>
      </c>
      <c r="Q316">
        <v>0</v>
      </c>
      <c r="R316">
        <v>1180</v>
      </c>
      <c r="S316">
        <v>232</v>
      </c>
      <c r="T316">
        <v>33</v>
      </c>
      <c r="U316">
        <v>59</v>
      </c>
      <c r="V316">
        <v>183</v>
      </c>
      <c r="W316">
        <v>39</v>
      </c>
      <c r="X316">
        <f t="shared" si="24"/>
        <v>673</v>
      </c>
      <c r="Y316">
        <f t="shared" si="25"/>
        <v>1726</v>
      </c>
      <c r="Z316">
        <f t="shared" si="27"/>
        <v>4287.7870000000084</v>
      </c>
      <c r="AA316">
        <f t="shared" si="28"/>
        <v>8575.3423799999691</v>
      </c>
      <c r="AB316">
        <f t="shared" si="29"/>
        <v>12863.013570000023</v>
      </c>
      <c r="AC316">
        <f t="shared" si="26"/>
        <v>300</v>
      </c>
    </row>
    <row r="317" spans="1:29" ht="15.75" customHeight="1" x14ac:dyDescent="0.15">
      <c r="A317">
        <v>315</v>
      </c>
      <c r="B317" s="3">
        <v>45606</v>
      </c>
      <c r="C317" s="7">
        <v>2024</v>
      </c>
      <c r="D317" s="8" t="s">
        <v>124</v>
      </c>
      <c r="E317" s="7">
        <v>10</v>
      </c>
      <c r="F317">
        <v>0</v>
      </c>
      <c r="G317">
        <v>0</v>
      </c>
      <c r="H317">
        <v>0</v>
      </c>
      <c r="I317">
        <v>0</v>
      </c>
      <c r="J317">
        <v>442</v>
      </c>
      <c r="K317">
        <v>0</v>
      </c>
      <c r="L317">
        <v>0</v>
      </c>
      <c r="M317">
        <v>117</v>
      </c>
      <c r="N317">
        <v>98</v>
      </c>
      <c r="O317">
        <v>0</v>
      </c>
      <c r="P317">
        <v>0</v>
      </c>
      <c r="Q317">
        <v>0</v>
      </c>
      <c r="R317">
        <v>1770</v>
      </c>
      <c r="S317">
        <v>117</v>
      </c>
      <c r="T317">
        <v>71</v>
      </c>
      <c r="U317">
        <v>26</v>
      </c>
      <c r="V317">
        <v>216</v>
      </c>
      <c r="W317">
        <v>70</v>
      </c>
      <c r="X317">
        <f t="shared" si="24"/>
        <v>657</v>
      </c>
      <c r="Y317">
        <f t="shared" si="25"/>
        <v>2270</v>
      </c>
      <c r="Z317">
        <f t="shared" si="27"/>
        <v>4301.4860000000081</v>
      </c>
      <c r="AA317">
        <f t="shared" si="28"/>
        <v>8602.7396399999689</v>
      </c>
      <c r="AB317">
        <f t="shared" si="29"/>
        <v>12904.109460000023</v>
      </c>
      <c r="AC317">
        <f t="shared" si="26"/>
        <v>300</v>
      </c>
    </row>
    <row r="318" spans="1:29" ht="15.75" customHeight="1" x14ac:dyDescent="0.15">
      <c r="A318">
        <v>316</v>
      </c>
      <c r="B318" s="3">
        <v>45607</v>
      </c>
      <c r="C318" s="7">
        <v>2024</v>
      </c>
      <c r="D318" s="8" t="s">
        <v>124</v>
      </c>
      <c r="E318" s="7">
        <v>11</v>
      </c>
      <c r="F318">
        <v>0</v>
      </c>
      <c r="G318">
        <v>0</v>
      </c>
      <c r="H318">
        <v>0</v>
      </c>
      <c r="I318">
        <v>0</v>
      </c>
      <c r="J318">
        <v>763</v>
      </c>
      <c r="K318">
        <v>0</v>
      </c>
      <c r="L318">
        <v>0</v>
      </c>
      <c r="M318">
        <v>38</v>
      </c>
      <c r="N318">
        <v>90</v>
      </c>
      <c r="O318">
        <v>0</v>
      </c>
      <c r="P318">
        <v>0</v>
      </c>
      <c r="Q318">
        <v>0</v>
      </c>
      <c r="R318">
        <v>1040</v>
      </c>
      <c r="S318">
        <v>38</v>
      </c>
      <c r="T318">
        <v>45</v>
      </c>
      <c r="U318">
        <v>64</v>
      </c>
      <c r="V318">
        <v>190</v>
      </c>
      <c r="W318">
        <v>40</v>
      </c>
      <c r="X318">
        <f t="shared" si="24"/>
        <v>891</v>
      </c>
      <c r="Y318">
        <f t="shared" si="25"/>
        <v>1417</v>
      </c>
      <c r="Z318">
        <f t="shared" si="27"/>
        <v>4315.1850000000077</v>
      </c>
      <c r="AA318">
        <f t="shared" si="28"/>
        <v>8630.1368999999686</v>
      </c>
      <c r="AB318">
        <f t="shared" si="29"/>
        <v>12945.205350000024</v>
      </c>
      <c r="AC318">
        <f t="shared" si="26"/>
        <v>300</v>
      </c>
    </row>
    <row r="319" spans="1:29" ht="15.75" customHeight="1" x14ac:dyDescent="0.15">
      <c r="A319">
        <v>317</v>
      </c>
      <c r="B319" s="3">
        <v>45608</v>
      </c>
      <c r="C319" s="7">
        <v>2024</v>
      </c>
      <c r="D319" s="8" t="s">
        <v>124</v>
      </c>
      <c r="E319" s="7">
        <v>12</v>
      </c>
      <c r="F319">
        <v>0</v>
      </c>
      <c r="G319">
        <v>0</v>
      </c>
      <c r="H319">
        <v>0</v>
      </c>
      <c r="I319">
        <v>0</v>
      </c>
      <c r="J319">
        <v>389</v>
      </c>
      <c r="K319">
        <v>0</v>
      </c>
      <c r="L319">
        <v>0</v>
      </c>
      <c r="M319">
        <v>213</v>
      </c>
      <c r="N319">
        <v>45</v>
      </c>
      <c r="O319">
        <v>0</v>
      </c>
      <c r="P319">
        <v>0</v>
      </c>
      <c r="Q319">
        <v>0</v>
      </c>
      <c r="R319">
        <v>1180</v>
      </c>
      <c r="S319">
        <v>213</v>
      </c>
      <c r="T319">
        <v>32</v>
      </c>
      <c r="U319">
        <v>25</v>
      </c>
      <c r="V319">
        <v>214</v>
      </c>
      <c r="W319">
        <v>40</v>
      </c>
      <c r="X319">
        <f t="shared" si="24"/>
        <v>647</v>
      </c>
      <c r="Y319">
        <f t="shared" si="25"/>
        <v>1704</v>
      </c>
      <c r="Z319">
        <f t="shared" si="27"/>
        <v>4328.8840000000073</v>
      </c>
      <c r="AA319">
        <f t="shared" si="28"/>
        <v>8657.5341599999683</v>
      </c>
      <c r="AB319">
        <f t="shared" si="29"/>
        <v>12986.301240000024</v>
      </c>
      <c r="AC319">
        <f t="shared" si="26"/>
        <v>300</v>
      </c>
    </row>
    <row r="320" spans="1:29" ht="15.75" customHeight="1" x14ac:dyDescent="0.15">
      <c r="A320">
        <v>318</v>
      </c>
      <c r="B320" s="3">
        <v>45609</v>
      </c>
      <c r="C320" s="7">
        <v>2024</v>
      </c>
      <c r="D320" s="8" t="s">
        <v>124</v>
      </c>
      <c r="E320" s="7">
        <v>13</v>
      </c>
      <c r="F320">
        <v>0</v>
      </c>
      <c r="G320">
        <v>0</v>
      </c>
      <c r="H320">
        <v>0</v>
      </c>
      <c r="I320">
        <v>0</v>
      </c>
      <c r="J320">
        <v>350</v>
      </c>
      <c r="K320">
        <v>0</v>
      </c>
      <c r="L320">
        <v>0</v>
      </c>
      <c r="M320">
        <v>201</v>
      </c>
      <c r="N320">
        <v>78</v>
      </c>
      <c r="O320">
        <v>0</v>
      </c>
      <c r="P320">
        <v>0</v>
      </c>
      <c r="Q320">
        <v>0</v>
      </c>
      <c r="R320">
        <v>1770</v>
      </c>
      <c r="S320">
        <v>201</v>
      </c>
      <c r="T320">
        <v>52</v>
      </c>
      <c r="U320">
        <v>65</v>
      </c>
      <c r="V320">
        <v>203</v>
      </c>
      <c r="W320">
        <v>71</v>
      </c>
      <c r="X320">
        <f t="shared" si="24"/>
        <v>629</v>
      </c>
      <c r="Y320">
        <f t="shared" si="25"/>
        <v>2362</v>
      </c>
      <c r="Z320">
        <f t="shared" si="27"/>
        <v>4342.5830000000069</v>
      </c>
      <c r="AA320">
        <f t="shared" si="28"/>
        <v>8684.9314199999681</v>
      </c>
      <c r="AB320">
        <f t="shared" si="29"/>
        <v>13027.397130000025</v>
      </c>
      <c r="AC320">
        <f t="shared" si="26"/>
        <v>300</v>
      </c>
    </row>
    <row r="321" spans="1:29" ht="15.75" customHeight="1" x14ac:dyDescent="0.15">
      <c r="A321">
        <v>319</v>
      </c>
      <c r="B321" s="3">
        <v>45610</v>
      </c>
      <c r="C321" s="7">
        <v>2024</v>
      </c>
      <c r="D321" s="8" t="s">
        <v>124</v>
      </c>
      <c r="E321" s="7">
        <v>14</v>
      </c>
      <c r="F321">
        <v>0</v>
      </c>
      <c r="G321">
        <v>0</v>
      </c>
      <c r="H321">
        <v>0</v>
      </c>
      <c r="I321">
        <v>0</v>
      </c>
      <c r="J321">
        <v>455</v>
      </c>
      <c r="K321">
        <v>0</v>
      </c>
      <c r="L321">
        <v>0</v>
      </c>
      <c r="M321">
        <v>78</v>
      </c>
      <c r="N321">
        <v>98</v>
      </c>
      <c r="O321">
        <v>0</v>
      </c>
      <c r="P321">
        <v>0</v>
      </c>
      <c r="Q321">
        <v>0</v>
      </c>
      <c r="R321">
        <v>1040</v>
      </c>
      <c r="S321">
        <v>78</v>
      </c>
      <c r="T321">
        <v>78</v>
      </c>
      <c r="U321">
        <v>26</v>
      </c>
      <c r="V321">
        <v>169</v>
      </c>
      <c r="W321">
        <v>30</v>
      </c>
      <c r="X321">
        <f t="shared" si="24"/>
        <v>631</v>
      </c>
      <c r="Y321">
        <f t="shared" si="25"/>
        <v>1421</v>
      </c>
      <c r="Z321">
        <f t="shared" si="27"/>
        <v>4356.2820000000065</v>
      </c>
      <c r="AA321">
        <f t="shared" si="28"/>
        <v>8712.3286799999678</v>
      </c>
      <c r="AB321">
        <f t="shared" si="29"/>
        <v>13068.493020000025</v>
      </c>
      <c r="AC321">
        <f t="shared" si="26"/>
        <v>300</v>
      </c>
    </row>
    <row r="322" spans="1:29" ht="15.75" customHeight="1" x14ac:dyDescent="0.15">
      <c r="A322">
        <v>320</v>
      </c>
      <c r="B322" s="3">
        <v>45611</v>
      </c>
      <c r="C322" s="7">
        <v>2024</v>
      </c>
      <c r="D322" s="8" t="s">
        <v>124</v>
      </c>
      <c r="E322" s="7">
        <v>15</v>
      </c>
      <c r="F322">
        <v>0</v>
      </c>
      <c r="G322">
        <v>0</v>
      </c>
      <c r="H322">
        <v>0</v>
      </c>
      <c r="I322">
        <v>0</v>
      </c>
      <c r="J322">
        <v>495</v>
      </c>
      <c r="K322">
        <v>0</v>
      </c>
      <c r="L322">
        <v>0</v>
      </c>
      <c r="M322">
        <v>73</v>
      </c>
      <c r="N322">
        <v>59</v>
      </c>
      <c r="O322">
        <v>0</v>
      </c>
      <c r="P322">
        <v>0</v>
      </c>
      <c r="Q322">
        <v>0</v>
      </c>
      <c r="R322">
        <v>1180</v>
      </c>
      <c r="S322">
        <v>73</v>
      </c>
      <c r="T322">
        <v>46</v>
      </c>
      <c r="U322">
        <v>33</v>
      </c>
      <c r="V322">
        <v>163</v>
      </c>
      <c r="W322">
        <v>30</v>
      </c>
      <c r="X322">
        <f t="shared" si="24"/>
        <v>627</v>
      </c>
      <c r="Y322">
        <f t="shared" si="25"/>
        <v>1525</v>
      </c>
      <c r="Z322">
        <f t="shared" si="27"/>
        <v>4369.9810000000061</v>
      </c>
      <c r="AA322">
        <f t="shared" si="28"/>
        <v>8739.7259399999675</v>
      </c>
      <c r="AB322">
        <f t="shared" si="29"/>
        <v>13109.588910000026</v>
      </c>
      <c r="AC322">
        <f t="shared" si="26"/>
        <v>300</v>
      </c>
    </row>
    <row r="323" spans="1:29" ht="15.75" customHeight="1" x14ac:dyDescent="0.15">
      <c r="A323">
        <v>321</v>
      </c>
      <c r="B323" s="3">
        <v>45612</v>
      </c>
      <c r="C323" s="7">
        <v>2024</v>
      </c>
      <c r="D323" s="8" t="s">
        <v>124</v>
      </c>
      <c r="E323" s="7">
        <v>16</v>
      </c>
      <c r="F323">
        <v>0</v>
      </c>
      <c r="G323">
        <v>0</v>
      </c>
      <c r="H323">
        <v>0</v>
      </c>
      <c r="I323">
        <v>0</v>
      </c>
      <c r="J323">
        <v>687</v>
      </c>
      <c r="K323">
        <v>0</v>
      </c>
      <c r="L323">
        <v>0</v>
      </c>
      <c r="M323">
        <v>40</v>
      </c>
      <c r="N323">
        <v>94</v>
      </c>
      <c r="O323">
        <v>0</v>
      </c>
      <c r="P323">
        <v>0</v>
      </c>
      <c r="Q323">
        <v>0</v>
      </c>
      <c r="R323">
        <v>1770</v>
      </c>
      <c r="S323">
        <v>40</v>
      </c>
      <c r="T323">
        <v>40</v>
      </c>
      <c r="U323">
        <v>13</v>
      </c>
      <c r="V323">
        <v>153</v>
      </c>
      <c r="W323">
        <v>51</v>
      </c>
      <c r="X323">
        <f t="shared" ref="X323:X368" si="30">SUM(F323:Q323)</f>
        <v>821</v>
      </c>
      <c r="Y323">
        <f t="shared" si="25"/>
        <v>2067</v>
      </c>
      <c r="Z323">
        <f t="shared" si="27"/>
        <v>4383.6800000000057</v>
      </c>
      <c r="AA323">
        <f t="shared" si="28"/>
        <v>8767.1231999999673</v>
      </c>
      <c r="AB323">
        <f t="shared" si="29"/>
        <v>13150.684800000026</v>
      </c>
      <c r="AC323">
        <f t="shared" si="26"/>
        <v>300</v>
      </c>
    </row>
    <row r="324" spans="1:29" ht="15.75" customHeight="1" x14ac:dyDescent="0.15">
      <c r="A324">
        <v>322</v>
      </c>
      <c r="B324" s="3">
        <v>45613</v>
      </c>
      <c r="C324" s="7">
        <v>2024</v>
      </c>
      <c r="D324" s="8" t="s">
        <v>124</v>
      </c>
      <c r="E324" s="7">
        <v>17</v>
      </c>
      <c r="F324">
        <v>0</v>
      </c>
      <c r="G324">
        <v>0</v>
      </c>
      <c r="H324">
        <v>0</v>
      </c>
      <c r="I324">
        <v>0</v>
      </c>
      <c r="J324">
        <v>661</v>
      </c>
      <c r="K324">
        <v>0</v>
      </c>
      <c r="L324">
        <v>0</v>
      </c>
      <c r="M324">
        <v>180</v>
      </c>
      <c r="N324">
        <v>83</v>
      </c>
      <c r="O324">
        <v>0</v>
      </c>
      <c r="P324">
        <v>0</v>
      </c>
      <c r="Q324">
        <v>0</v>
      </c>
      <c r="R324">
        <v>1040</v>
      </c>
      <c r="S324">
        <v>180</v>
      </c>
      <c r="T324">
        <v>69</v>
      </c>
      <c r="U324">
        <v>62</v>
      </c>
      <c r="V324">
        <v>178</v>
      </c>
      <c r="W324">
        <v>71</v>
      </c>
      <c r="X324">
        <f t="shared" si="30"/>
        <v>924</v>
      </c>
      <c r="Y324">
        <f t="shared" ref="Y324:Y368" si="31">SUM(R324:W324)</f>
        <v>1600</v>
      </c>
      <c r="Z324">
        <f t="shared" si="27"/>
        <v>4397.3790000000054</v>
      </c>
      <c r="AA324">
        <f t="shared" si="28"/>
        <v>8794.520459999967</v>
      </c>
      <c r="AB324">
        <f t="shared" si="29"/>
        <v>13191.780690000027</v>
      </c>
      <c r="AC324">
        <f t="shared" ref="AC324:AC368" si="32" xml:space="preserve"> 300</f>
        <v>300</v>
      </c>
    </row>
    <row r="325" spans="1:29" ht="15.75" customHeight="1" x14ac:dyDescent="0.15">
      <c r="A325">
        <v>323</v>
      </c>
      <c r="B325" s="3">
        <v>45614</v>
      </c>
      <c r="C325" s="7">
        <v>2024</v>
      </c>
      <c r="D325" s="8" t="s">
        <v>124</v>
      </c>
      <c r="E325" s="7">
        <v>18</v>
      </c>
      <c r="F325">
        <v>0</v>
      </c>
      <c r="G325">
        <v>0</v>
      </c>
      <c r="H325">
        <v>0</v>
      </c>
      <c r="I325">
        <v>0</v>
      </c>
      <c r="J325">
        <v>453</v>
      </c>
      <c r="K325">
        <v>0</v>
      </c>
      <c r="L325">
        <v>0</v>
      </c>
      <c r="M325">
        <v>106</v>
      </c>
      <c r="N325">
        <v>85</v>
      </c>
      <c r="O325">
        <v>0</v>
      </c>
      <c r="P325">
        <v>0</v>
      </c>
      <c r="Q325">
        <v>0</v>
      </c>
      <c r="R325">
        <v>1180</v>
      </c>
      <c r="S325">
        <v>106</v>
      </c>
      <c r="T325">
        <v>56</v>
      </c>
      <c r="U325">
        <v>49</v>
      </c>
      <c r="V325">
        <v>152</v>
      </c>
      <c r="W325">
        <v>50</v>
      </c>
      <c r="X325">
        <f t="shared" si="30"/>
        <v>644</v>
      </c>
      <c r="Y325">
        <f t="shared" si="31"/>
        <v>1593</v>
      </c>
      <c r="Z325">
        <f t="shared" ref="Z325:Z368" si="33">Z324+13.699</f>
        <v>4411.078000000005</v>
      </c>
      <c r="AA325">
        <f t="shared" ref="AA325:AA368" si="34">AA324+27.39726</f>
        <v>8821.9177199999667</v>
      </c>
      <c r="AB325">
        <f t="shared" ref="AB325:AB368" si="35">AB324+41.09589</f>
        <v>13232.876580000027</v>
      </c>
      <c r="AC325">
        <f t="shared" si="32"/>
        <v>300</v>
      </c>
    </row>
    <row r="326" spans="1:29" ht="15.75" customHeight="1" x14ac:dyDescent="0.15">
      <c r="A326">
        <v>324</v>
      </c>
      <c r="B326" s="3">
        <v>45615</v>
      </c>
      <c r="C326" s="7">
        <v>2024</v>
      </c>
      <c r="D326" s="8" t="s">
        <v>124</v>
      </c>
      <c r="E326" s="7">
        <v>19</v>
      </c>
      <c r="F326">
        <v>0</v>
      </c>
      <c r="G326">
        <v>0</v>
      </c>
      <c r="H326">
        <v>0</v>
      </c>
      <c r="I326">
        <v>0</v>
      </c>
      <c r="J326">
        <v>543</v>
      </c>
      <c r="K326">
        <v>0</v>
      </c>
      <c r="L326">
        <v>0</v>
      </c>
      <c r="M326">
        <v>247</v>
      </c>
      <c r="N326">
        <v>58</v>
      </c>
      <c r="O326">
        <v>0</v>
      </c>
      <c r="P326">
        <v>0</v>
      </c>
      <c r="Q326">
        <v>0</v>
      </c>
      <c r="R326">
        <v>1770</v>
      </c>
      <c r="S326">
        <v>247</v>
      </c>
      <c r="T326">
        <v>80</v>
      </c>
      <c r="U326">
        <v>21</v>
      </c>
      <c r="V326">
        <v>191</v>
      </c>
      <c r="W326">
        <v>68</v>
      </c>
      <c r="X326">
        <f t="shared" si="30"/>
        <v>848</v>
      </c>
      <c r="Y326">
        <f t="shared" si="31"/>
        <v>2377</v>
      </c>
      <c r="Z326">
        <f t="shared" si="33"/>
        <v>4424.7770000000046</v>
      </c>
      <c r="AA326">
        <f t="shared" si="34"/>
        <v>8849.3149799999665</v>
      </c>
      <c r="AB326">
        <f t="shared" si="35"/>
        <v>13273.972470000028</v>
      </c>
      <c r="AC326">
        <f t="shared" si="32"/>
        <v>300</v>
      </c>
    </row>
    <row r="327" spans="1:29" ht="15.75" customHeight="1" x14ac:dyDescent="0.15">
      <c r="A327">
        <v>325</v>
      </c>
      <c r="B327" s="3">
        <v>45616</v>
      </c>
      <c r="C327" s="7">
        <v>2024</v>
      </c>
      <c r="D327" s="8" t="s">
        <v>124</v>
      </c>
      <c r="E327" s="7">
        <v>20</v>
      </c>
      <c r="F327">
        <v>0</v>
      </c>
      <c r="G327">
        <v>0</v>
      </c>
      <c r="H327">
        <v>0</v>
      </c>
      <c r="I327">
        <v>0</v>
      </c>
      <c r="J327">
        <v>328</v>
      </c>
      <c r="K327">
        <v>0</v>
      </c>
      <c r="L327">
        <v>0</v>
      </c>
      <c r="M327">
        <v>199</v>
      </c>
      <c r="N327">
        <v>66</v>
      </c>
      <c r="O327">
        <v>0</v>
      </c>
      <c r="P327">
        <v>0</v>
      </c>
      <c r="Q327">
        <v>0</v>
      </c>
      <c r="R327">
        <v>1040</v>
      </c>
      <c r="S327">
        <v>199</v>
      </c>
      <c r="T327">
        <v>44</v>
      </c>
      <c r="U327">
        <v>44</v>
      </c>
      <c r="V327">
        <v>163</v>
      </c>
      <c r="W327">
        <v>67</v>
      </c>
      <c r="X327">
        <f t="shared" si="30"/>
        <v>593</v>
      </c>
      <c r="Y327">
        <f t="shared" si="31"/>
        <v>1557</v>
      </c>
      <c r="Z327">
        <f t="shared" si="33"/>
        <v>4438.4760000000042</v>
      </c>
      <c r="AA327">
        <f t="shared" si="34"/>
        <v>8876.7122399999662</v>
      </c>
      <c r="AB327">
        <f t="shared" si="35"/>
        <v>13315.068360000028</v>
      </c>
      <c r="AC327">
        <f t="shared" si="32"/>
        <v>300</v>
      </c>
    </row>
    <row r="328" spans="1:29" ht="15.75" customHeight="1" x14ac:dyDescent="0.15">
      <c r="A328">
        <v>326</v>
      </c>
      <c r="B328" s="3">
        <v>45617</v>
      </c>
      <c r="C328" s="7">
        <v>2024</v>
      </c>
      <c r="D328" s="8" t="s">
        <v>124</v>
      </c>
      <c r="E328" s="7">
        <v>21</v>
      </c>
      <c r="F328">
        <v>0</v>
      </c>
      <c r="G328">
        <v>0</v>
      </c>
      <c r="H328">
        <v>0</v>
      </c>
      <c r="I328">
        <v>0</v>
      </c>
      <c r="J328">
        <v>563</v>
      </c>
      <c r="K328">
        <v>0</v>
      </c>
      <c r="L328">
        <v>0</v>
      </c>
      <c r="M328">
        <v>82</v>
      </c>
      <c r="N328">
        <v>111</v>
      </c>
      <c r="O328">
        <v>0</v>
      </c>
      <c r="P328">
        <v>0</v>
      </c>
      <c r="Q328">
        <v>0</v>
      </c>
      <c r="R328">
        <v>1180</v>
      </c>
      <c r="S328">
        <v>82</v>
      </c>
      <c r="T328">
        <v>97</v>
      </c>
      <c r="U328">
        <v>22</v>
      </c>
      <c r="V328">
        <v>233</v>
      </c>
      <c r="W328">
        <v>65</v>
      </c>
      <c r="X328">
        <f t="shared" si="30"/>
        <v>756</v>
      </c>
      <c r="Y328">
        <f t="shared" si="31"/>
        <v>1679</v>
      </c>
      <c r="Z328">
        <f t="shared" si="33"/>
        <v>4452.1750000000038</v>
      </c>
      <c r="AA328">
        <f t="shared" si="34"/>
        <v>8904.1094999999659</v>
      </c>
      <c r="AB328">
        <f t="shared" si="35"/>
        <v>13356.164250000029</v>
      </c>
      <c r="AC328">
        <f t="shared" si="32"/>
        <v>300</v>
      </c>
    </row>
    <row r="329" spans="1:29" ht="15.75" customHeight="1" x14ac:dyDescent="0.15">
      <c r="A329">
        <v>327</v>
      </c>
      <c r="B329" s="3">
        <v>45618</v>
      </c>
      <c r="C329" s="7">
        <v>2024</v>
      </c>
      <c r="D329" s="8" t="s">
        <v>124</v>
      </c>
      <c r="E329" s="7">
        <v>22</v>
      </c>
      <c r="F329">
        <v>0</v>
      </c>
      <c r="G329">
        <v>0</v>
      </c>
      <c r="H329">
        <v>0</v>
      </c>
      <c r="I329">
        <v>0</v>
      </c>
      <c r="J329">
        <v>380</v>
      </c>
      <c r="K329">
        <v>0</v>
      </c>
      <c r="L329">
        <v>0</v>
      </c>
      <c r="M329">
        <v>195</v>
      </c>
      <c r="N329">
        <v>112</v>
      </c>
      <c r="O329">
        <v>0</v>
      </c>
      <c r="P329">
        <v>0</v>
      </c>
      <c r="Q329">
        <v>0</v>
      </c>
      <c r="R329">
        <v>1770</v>
      </c>
      <c r="S329">
        <v>195</v>
      </c>
      <c r="T329">
        <v>75</v>
      </c>
      <c r="U329">
        <v>37</v>
      </c>
      <c r="V329">
        <v>198</v>
      </c>
      <c r="W329">
        <v>54</v>
      </c>
      <c r="X329">
        <f t="shared" si="30"/>
        <v>687</v>
      </c>
      <c r="Y329">
        <f t="shared" si="31"/>
        <v>2329</v>
      </c>
      <c r="Z329">
        <f t="shared" si="33"/>
        <v>4465.8740000000034</v>
      </c>
      <c r="AA329">
        <f t="shared" si="34"/>
        <v>8931.5067599999657</v>
      </c>
      <c r="AB329">
        <f t="shared" si="35"/>
        <v>13397.260140000029</v>
      </c>
      <c r="AC329">
        <f t="shared" si="32"/>
        <v>300</v>
      </c>
    </row>
    <row r="330" spans="1:29" ht="15.75" customHeight="1" x14ac:dyDescent="0.15">
      <c r="A330">
        <v>328</v>
      </c>
      <c r="B330" s="3">
        <v>45619</v>
      </c>
      <c r="C330" s="7">
        <v>2024</v>
      </c>
      <c r="D330" s="8" t="s">
        <v>124</v>
      </c>
      <c r="E330" s="7">
        <v>23</v>
      </c>
      <c r="F330">
        <v>0</v>
      </c>
      <c r="G330">
        <v>0</v>
      </c>
      <c r="H330">
        <v>0</v>
      </c>
      <c r="I330">
        <v>0</v>
      </c>
      <c r="J330">
        <v>471</v>
      </c>
      <c r="K330">
        <v>0</v>
      </c>
      <c r="L330">
        <v>0</v>
      </c>
      <c r="M330">
        <v>60</v>
      </c>
      <c r="N330">
        <v>112</v>
      </c>
      <c r="O330">
        <v>0</v>
      </c>
      <c r="P330">
        <v>0</v>
      </c>
      <c r="Q330">
        <v>0</v>
      </c>
      <c r="R330">
        <v>1040</v>
      </c>
      <c r="S330">
        <v>60</v>
      </c>
      <c r="T330">
        <v>52</v>
      </c>
      <c r="U330">
        <v>22</v>
      </c>
      <c r="V330">
        <v>221</v>
      </c>
      <c r="W330">
        <v>26</v>
      </c>
      <c r="X330">
        <f t="shared" si="30"/>
        <v>643</v>
      </c>
      <c r="Y330">
        <f t="shared" si="31"/>
        <v>1421</v>
      </c>
      <c r="Z330">
        <f t="shared" si="33"/>
        <v>4479.573000000003</v>
      </c>
      <c r="AA330">
        <f t="shared" si="34"/>
        <v>8958.9040199999654</v>
      </c>
      <c r="AB330">
        <f t="shared" si="35"/>
        <v>13438.35603000003</v>
      </c>
      <c r="AC330">
        <f t="shared" si="32"/>
        <v>300</v>
      </c>
    </row>
    <row r="331" spans="1:29" ht="15.75" customHeight="1" x14ac:dyDescent="0.15">
      <c r="A331">
        <v>329</v>
      </c>
      <c r="B331" s="3">
        <v>45620</v>
      </c>
      <c r="C331" s="7">
        <v>2024</v>
      </c>
      <c r="D331" s="8" t="s">
        <v>124</v>
      </c>
      <c r="E331" s="7">
        <v>24</v>
      </c>
      <c r="F331">
        <v>0</v>
      </c>
      <c r="G331">
        <v>0</v>
      </c>
      <c r="H331">
        <v>0</v>
      </c>
      <c r="I331">
        <v>0</v>
      </c>
      <c r="J331">
        <v>268</v>
      </c>
      <c r="K331">
        <v>0</v>
      </c>
      <c r="L331">
        <v>0</v>
      </c>
      <c r="M331">
        <v>113</v>
      </c>
      <c r="N331">
        <v>82</v>
      </c>
      <c r="O331">
        <v>0</v>
      </c>
      <c r="P331">
        <v>0</v>
      </c>
      <c r="Q331">
        <v>0</v>
      </c>
      <c r="R331">
        <v>1180</v>
      </c>
      <c r="S331">
        <v>113</v>
      </c>
      <c r="T331">
        <v>105</v>
      </c>
      <c r="U331">
        <v>37</v>
      </c>
      <c r="V331">
        <v>240</v>
      </c>
      <c r="W331">
        <v>50</v>
      </c>
      <c r="X331">
        <f t="shared" si="30"/>
        <v>463</v>
      </c>
      <c r="Y331">
        <f t="shared" si="31"/>
        <v>1725</v>
      </c>
      <c r="Z331">
        <f t="shared" si="33"/>
        <v>4493.2720000000027</v>
      </c>
      <c r="AA331">
        <f t="shared" si="34"/>
        <v>8986.3012799999651</v>
      </c>
      <c r="AB331">
        <f t="shared" si="35"/>
        <v>13479.45192000003</v>
      </c>
      <c r="AC331">
        <f t="shared" si="32"/>
        <v>300</v>
      </c>
    </row>
    <row r="332" spans="1:29" ht="15.75" customHeight="1" x14ac:dyDescent="0.15">
      <c r="A332">
        <v>330</v>
      </c>
      <c r="B332" s="3">
        <v>45621</v>
      </c>
      <c r="C332" s="7">
        <v>2024</v>
      </c>
      <c r="D332" s="8" t="s">
        <v>124</v>
      </c>
      <c r="E332" s="7">
        <v>25</v>
      </c>
      <c r="F332">
        <v>0</v>
      </c>
      <c r="G332">
        <v>0</v>
      </c>
      <c r="H332">
        <v>0</v>
      </c>
      <c r="I332">
        <v>0</v>
      </c>
      <c r="J332">
        <v>312</v>
      </c>
      <c r="K332">
        <v>0</v>
      </c>
      <c r="L332">
        <v>0</v>
      </c>
      <c r="M332">
        <v>262</v>
      </c>
      <c r="N332">
        <v>90</v>
      </c>
      <c r="O332">
        <v>0</v>
      </c>
      <c r="P332">
        <v>0</v>
      </c>
      <c r="Q332">
        <v>0</v>
      </c>
      <c r="R332">
        <v>1770</v>
      </c>
      <c r="S332">
        <v>262</v>
      </c>
      <c r="T332">
        <v>37</v>
      </c>
      <c r="U332">
        <v>15</v>
      </c>
      <c r="V332">
        <v>252</v>
      </c>
      <c r="W332">
        <v>47</v>
      </c>
      <c r="X332">
        <f t="shared" si="30"/>
        <v>664</v>
      </c>
      <c r="Y332">
        <f t="shared" si="31"/>
        <v>2383</v>
      </c>
      <c r="Z332">
        <f t="shared" si="33"/>
        <v>4506.9710000000023</v>
      </c>
      <c r="AA332">
        <f t="shared" si="34"/>
        <v>9013.6985399999649</v>
      </c>
      <c r="AB332">
        <f t="shared" si="35"/>
        <v>13520.547810000031</v>
      </c>
      <c r="AC332">
        <f t="shared" si="32"/>
        <v>300</v>
      </c>
    </row>
    <row r="333" spans="1:29" ht="15.75" customHeight="1" x14ac:dyDescent="0.15">
      <c r="A333">
        <v>331</v>
      </c>
      <c r="B333" s="3">
        <v>45622</v>
      </c>
      <c r="C333" s="7">
        <v>2024</v>
      </c>
      <c r="D333" s="8" t="s">
        <v>124</v>
      </c>
      <c r="E333" s="7">
        <v>26</v>
      </c>
      <c r="F333">
        <v>0</v>
      </c>
      <c r="G333">
        <v>0</v>
      </c>
      <c r="H333">
        <v>0</v>
      </c>
      <c r="I333">
        <v>0</v>
      </c>
      <c r="J333">
        <v>244</v>
      </c>
      <c r="K333">
        <v>0</v>
      </c>
      <c r="L333">
        <v>0</v>
      </c>
      <c r="M333">
        <v>207</v>
      </c>
      <c r="N333">
        <v>103</v>
      </c>
      <c r="O333">
        <v>0</v>
      </c>
      <c r="P333">
        <v>0</v>
      </c>
      <c r="Q333">
        <v>0</v>
      </c>
      <c r="R333">
        <v>1040</v>
      </c>
      <c r="S333">
        <v>207</v>
      </c>
      <c r="T333">
        <v>36</v>
      </c>
      <c r="U333">
        <v>44</v>
      </c>
      <c r="V333">
        <v>222</v>
      </c>
      <c r="W333">
        <v>45</v>
      </c>
      <c r="X333">
        <f t="shared" si="30"/>
        <v>554</v>
      </c>
      <c r="Y333">
        <f t="shared" si="31"/>
        <v>1594</v>
      </c>
      <c r="Z333">
        <f t="shared" si="33"/>
        <v>4520.6700000000019</v>
      </c>
      <c r="AA333">
        <f t="shared" si="34"/>
        <v>9041.0957999999646</v>
      </c>
      <c r="AB333">
        <f t="shared" si="35"/>
        <v>13561.643700000031</v>
      </c>
      <c r="AC333">
        <f t="shared" si="32"/>
        <v>300</v>
      </c>
    </row>
    <row r="334" spans="1:29" ht="15.75" customHeight="1" x14ac:dyDescent="0.15">
      <c r="A334">
        <v>332</v>
      </c>
      <c r="B334" s="3">
        <v>45623</v>
      </c>
      <c r="C334" s="7">
        <v>2024</v>
      </c>
      <c r="D334" s="8" t="s">
        <v>124</v>
      </c>
      <c r="E334" s="7">
        <v>27</v>
      </c>
      <c r="F334">
        <v>0</v>
      </c>
      <c r="G334">
        <v>0</v>
      </c>
      <c r="H334">
        <v>0</v>
      </c>
      <c r="I334">
        <v>0</v>
      </c>
      <c r="J334">
        <v>445</v>
      </c>
      <c r="K334">
        <v>0</v>
      </c>
      <c r="L334">
        <v>0</v>
      </c>
      <c r="M334">
        <v>43</v>
      </c>
      <c r="N334">
        <v>72</v>
      </c>
      <c r="O334">
        <v>0</v>
      </c>
      <c r="P334">
        <v>0</v>
      </c>
      <c r="Q334">
        <v>0</v>
      </c>
      <c r="R334">
        <v>1180</v>
      </c>
      <c r="S334">
        <v>43</v>
      </c>
      <c r="T334">
        <v>101</v>
      </c>
      <c r="U334">
        <v>43</v>
      </c>
      <c r="V334">
        <v>195</v>
      </c>
      <c r="W334">
        <v>22</v>
      </c>
      <c r="X334">
        <f t="shared" si="30"/>
        <v>560</v>
      </c>
      <c r="Y334">
        <f t="shared" si="31"/>
        <v>1584</v>
      </c>
      <c r="Z334">
        <f t="shared" si="33"/>
        <v>4534.3690000000015</v>
      </c>
      <c r="AA334">
        <f t="shared" si="34"/>
        <v>9068.4930599999643</v>
      </c>
      <c r="AB334">
        <f t="shared" si="35"/>
        <v>13602.739590000032</v>
      </c>
      <c r="AC334">
        <f t="shared" si="32"/>
        <v>300</v>
      </c>
    </row>
    <row r="335" spans="1:29" ht="15.75" customHeight="1" x14ac:dyDescent="0.15">
      <c r="A335">
        <v>333</v>
      </c>
      <c r="B335" s="3">
        <v>45624</v>
      </c>
      <c r="C335" s="7">
        <v>2024</v>
      </c>
      <c r="D335" s="8" t="s">
        <v>124</v>
      </c>
      <c r="E335" s="7">
        <v>28</v>
      </c>
      <c r="F335">
        <v>0</v>
      </c>
      <c r="G335">
        <v>0</v>
      </c>
      <c r="H335">
        <v>0</v>
      </c>
      <c r="I335">
        <v>0</v>
      </c>
      <c r="J335">
        <v>321</v>
      </c>
      <c r="K335">
        <v>0</v>
      </c>
      <c r="L335">
        <v>0</v>
      </c>
      <c r="M335">
        <v>206</v>
      </c>
      <c r="N335">
        <v>63</v>
      </c>
      <c r="O335">
        <v>0</v>
      </c>
      <c r="P335">
        <v>0</v>
      </c>
      <c r="Q335">
        <v>0</v>
      </c>
      <c r="R335">
        <v>1770</v>
      </c>
      <c r="S335">
        <v>206</v>
      </c>
      <c r="T335">
        <v>85</v>
      </c>
      <c r="U335">
        <v>56</v>
      </c>
      <c r="V335">
        <v>195</v>
      </c>
      <c r="W335">
        <v>35</v>
      </c>
      <c r="X335">
        <f t="shared" si="30"/>
        <v>590</v>
      </c>
      <c r="Y335">
        <f t="shared" si="31"/>
        <v>2347</v>
      </c>
      <c r="Z335">
        <f t="shared" si="33"/>
        <v>4548.0680000000011</v>
      </c>
      <c r="AA335">
        <f t="shared" si="34"/>
        <v>9095.890319999964</v>
      </c>
      <c r="AB335">
        <f t="shared" si="35"/>
        <v>13643.835480000032</v>
      </c>
      <c r="AC335">
        <f t="shared" si="32"/>
        <v>300</v>
      </c>
    </row>
    <row r="336" spans="1:29" ht="15.75" customHeight="1" x14ac:dyDescent="0.15">
      <c r="A336">
        <v>334</v>
      </c>
      <c r="B336" s="3">
        <v>45625</v>
      </c>
      <c r="C336" s="7">
        <v>2024</v>
      </c>
      <c r="D336" s="8" t="s">
        <v>124</v>
      </c>
      <c r="E336" s="7">
        <v>29</v>
      </c>
      <c r="F336">
        <v>0</v>
      </c>
      <c r="G336">
        <v>0</v>
      </c>
      <c r="H336">
        <v>0</v>
      </c>
      <c r="I336">
        <v>0</v>
      </c>
      <c r="J336">
        <v>350</v>
      </c>
      <c r="K336">
        <v>0</v>
      </c>
      <c r="L336">
        <v>0</v>
      </c>
      <c r="M336">
        <v>222</v>
      </c>
      <c r="N336">
        <v>62</v>
      </c>
      <c r="O336">
        <v>0</v>
      </c>
      <c r="P336">
        <v>0</v>
      </c>
      <c r="Q336">
        <v>0</v>
      </c>
      <c r="R336">
        <v>1040</v>
      </c>
      <c r="S336">
        <v>222</v>
      </c>
      <c r="T336">
        <v>90</v>
      </c>
      <c r="U336">
        <v>69</v>
      </c>
      <c r="V336">
        <v>221</v>
      </c>
      <c r="W336">
        <v>48</v>
      </c>
      <c r="X336">
        <f t="shared" si="30"/>
        <v>634</v>
      </c>
      <c r="Y336">
        <f t="shared" si="31"/>
        <v>1690</v>
      </c>
      <c r="Z336">
        <f t="shared" si="33"/>
        <v>4561.7670000000007</v>
      </c>
      <c r="AA336">
        <f t="shared" si="34"/>
        <v>9123.2875799999638</v>
      </c>
      <c r="AB336">
        <f t="shared" si="35"/>
        <v>13684.931370000033</v>
      </c>
      <c r="AC336">
        <f t="shared" si="32"/>
        <v>300</v>
      </c>
    </row>
    <row r="337" spans="1:29" ht="15.75" customHeight="1" x14ac:dyDescent="0.15">
      <c r="A337">
        <v>335</v>
      </c>
      <c r="B337" s="3">
        <v>45626</v>
      </c>
      <c r="C337" s="7">
        <v>2024</v>
      </c>
      <c r="D337" s="8" t="s">
        <v>124</v>
      </c>
      <c r="E337" s="7">
        <v>30</v>
      </c>
      <c r="F337">
        <v>0</v>
      </c>
      <c r="G337">
        <v>0</v>
      </c>
      <c r="H337">
        <v>0</v>
      </c>
      <c r="I337">
        <v>0</v>
      </c>
      <c r="J337">
        <v>275</v>
      </c>
      <c r="K337">
        <v>0</v>
      </c>
      <c r="L337">
        <v>0</v>
      </c>
      <c r="M337">
        <v>239</v>
      </c>
      <c r="N337">
        <v>89</v>
      </c>
      <c r="O337">
        <v>0</v>
      </c>
      <c r="P337">
        <v>0</v>
      </c>
      <c r="Q337">
        <v>0</v>
      </c>
      <c r="R337">
        <v>1180</v>
      </c>
      <c r="S337">
        <v>239</v>
      </c>
      <c r="T337">
        <v>89</v>
      </c>
      <c r="U337">
        <v>27</v>
      </c>
      <c r="V337">
        <v>197</v>
      </c>
      <c r="W337">
        <v>47</v>
      </c>
      <c r="X337">
        <f t="shared" si="30"/>
        <v>603</v>
      </c>
      <c r="Y337">
        <f t="shared" si="31"/>
        <v>1779</v>
      </c>
      <c r="Z337">
        <f t="shared" si="33"/>
        <v>4575.4660000000003</v>
      </c>
      <c r="AA337">
        <f t="shared" si="34"/>
        <v>9150.6848399999635</v>
      </c>
      <c r="AB337">
        <f t="shared" si="35"/>
        <v>13726.027260000033</v>
      </c>
      <c r="AC337">
        <f t="shared" si="32"/>
        <v>300</v>
      </c>
    </row>
    <row r="338" spans="1:29" ht="15.75" customHeight="1" x14ac:dyDescent="0.15">
      <c r="A338">
        <v>336</v>
      </c>
      <c r="B338" s="3">
        <v>45627</v>
      </c>
      <c r="C338" s="7">
        <v>2024</v>
      </c>
      <c r="D338" s="8" t="s">
        <v>125</v>
      </c>
      <c r="E338" s="7">
        <v>1</v>
      </c>
      <c r="F338">
        <v>0</v>
      </c>
      <c r="G338">
        <v>0</v>
      </c>
      <c r="H338">
        <v>0</v>
      </c>
      <c r="I338">
        <v>0</v>
      </c>
      <c r="J338">
        <v>313</v>
      </c>
      <c r="K338">
        <v>0</v>
      </c>
      <c r="L338">
        <v>0</v>
      </c>
      <c r="M338">
        <v>133</v>
      </c>
      <c r="N338">
        <v>59</v>
      </c>
      <c r="O338">
        <v>0</v>
      </c>
      <c r="P338">
        <v>0</v>
      </c>
      <c r="Q338">
        <v>0</v>
      </c>
      <c r="R338">
        <v>1770</v>
      </c>
      <c r="S338">
        <v>133</v>
      </c>
      <c r="T338">
        <v>51</v>
      </c>
      <c r="U338">
        <v>14</v>
      </c>
      <c r="V338">
        <v>181</v>
      </c>
      <c r="W338">
        <v>27</v>
      </c>
      <c r="X338">
        <f t="shared" si="30"/>
        <v>505</v>
      </c>
      <c r="Y338">
        <f t="shared" si="31"/>
        <v>2176</v>
      </c>
      <c r="Z338">
        <f t="shared" si="33"/>
        <v>4589.165</v>
      </c>
      <c r="AA338">
        <f t="shared" si="34"/>
        <v>9178.0820999999632</v>
      </c>
      <c r="AB338">
        <f t="shared" si="35"/>
        <v>13767.123150000034</v>
      </c>
      <c r="AC338">
        <f t="shared" si="32"/>
        <v>300</v>
      </c>
    </row>
    <row r="339" spans="1:29" ht="15.75" customHeight="1" x14ac:dyDescent="0.15">
      <c r="A339">
        <v>337</v>
      </c>
      <c r="B339" s="3">
        <v>45628</v>
      </c>
      <c r="C339" s="7">
        <v>2024</v>
      </c>
      <c r="D339" s="8" t="s">
        <v>125</v>
      </c>
      <c r="E339" s="7">
        <v>2</v>
      </c>
      <c r="F339">
        <v>0</v>
      </c>
      <c r="G339">
        <v>0</v>
      </c>
      <c r="H339">
        <v>0</v>
      </c>
      <c r="I339">
        <v>0</v>
      </c>
      <c r="J339">
        <v>419</v>
      </c>
      <c r="K339">
        <v>0</v>
      </c>
      <c r="L339">
        <v>0</v>
      </c>
      <c r="M339">
        <v>44</v>
      </c>
      <c r="N339">
        <v>66</v>
      </c>
      <c r="O339">
        <v>0</v>
      </c>
      <c r="P339">
        <v>0</v>
      </c>
      <c r="Q339">
        <v>0</v>
      </c>
      <c r="R339">
        <v>1770</v>
      </c>
      <c r="S339">
        <v>44</v>
      </c>
      <c r="T339">
        <v>44</v>
      </c>
      <c r="U339">
        <v>66</v>
      </c>
      <c r="V339">
        <v>154</v>
      </c>
      <c r="W339">
        <v>40</v>
      </c>
      <c r="X339">
        <f t="shared" si="30"/>
        <v>529</v>
      </c>
      <c r="Y339">
        <f t="shared" si="31"/>
        <v>2118</v>
      </c>
      <c r="Z339">
        <f t="shared" si="33"/>
        <v>4602.8639999999996</v>
      </c>
      <c r="AA339">
        <f t="shared" si="34"/>
        <v>9205.479359999963</v>
      </c>
      <c r="AB339">
        <f t="shared" si="35"/>
        <v>13808.219040000035</v>
      </c>
      <c r="AC339">
        <f t="shared" si="32"/>
        <v>300</v>
      </c>
    </row>
    <row r="340" spans="1:29" ht="15.75" customHeight="1" x14ac:dyDescent="0.15">
      <c r="A340">
        <v>338</v>
      </c>
      <c r="B340" s="3">
        <v>45629</v>
      </c>
      <c r="C340" s="7">
        <v>2024</v>
      </c>
      <c r="D340" s="8" t="s">
        <v>125</v>
      </c>
      <c r="E340" s="7">
        <v>3</v>
      </c>
      <c r="F340">
        <v>0</v>
      </c>
      <c r="G340">
        <v>0</v>
      </c>
      <c r="H340">
        <v>0</v>
      </c>
      <c r="I340">
        <v>0</v>
      </c>
      <c r="J340">
        <v>406</v>
      </c>
      <c r="K340">
        <v>0</v>
      </c>
      <c r="L340">
        <v>0</v>
      </c>
      <c r="M340">
        <v>186</v>
      </c>
      <c r="N340">
        <v>104</v>
      </c>
      <c r="O340">
        <v>0</v>
      </c>
      <c r="P340">
        <v>0</v>
      </c>
      <c r="Q340">
        <v>0</v>
      </c>
      <c r="R340">
        <v>1770</v>
      </c>
      <c r="S340">
        <v>186</v>
      </c>
      <c r="T340">
        <v>104</v>
      </c>
      <c r="U340">
        <v>44</v>
      </c>
      <c r="V340">
        <v>219</v>
      </c>
      <c r="W340">
        <v>33</v>
      </c>
      <c r="X340">
        <f t="shared" si="30"/>
        <v>696</v>
      </c>
      <c r="Y340">
        <f t="shared" si="31"/>
        <v>2356</v>
      </c>
      <c r="Z340">
        <f t="shared" si="33"/>
        <v>4616.5629999999992</v>
      </c>
      <c r="AA340">
        <f t="shared" si="34"/>
        <v>9232.8766199999627</v>
      </c>
      <c r="AB340">
        <f t="shared" si="35"/>
        <v>13849.314930000035</v>
      </c>
      <c r="AC340">
        <f t="shared" si="32"/>
        <v>300</v>
      </c>
    </row>
    <row r="341" spans="1:29" ht="15.75" customHeight="1" x14ac:dyDescent="0.15">
      <c r="A341">
        <v>339</v>
      </c>
      <c r="B341" s="3">
        <v>45630</v>
      </c>
      <c r="C341" s="7">
        <v>2024</v>
      </c>
      <c r="D341" s="8" t="s">
        <v>125</v>
      </c>
      <c r="E341" s="7">
        <v>4</v>
      </c>
      <c r="F341">
        <v>0</v>
      </c>
      <c r="G341">
        <v>0</v>
      </c>
      <c r="H341">
        <v>0</v>
      </c>
      <c r="I341">
        <v>0</v>
      </c>
      <c r="J341">
        <v>336</v>
      </c>
      <c r="K341">
        <v>0</v>
      </c>
      <c r="L341">
        <v>0</v>
      </c>
      <c r="M341">
        <v>128</v>
      </c>
      <c r="N341">
        <v>90</v>
      </c>
      <c r="O341">
        <v>0</v>
      </c>
      <c r="P341">
        <v>0</v>
      </c>
      <c r="Q341">
        <v>0</v>
      </c>
      <c r="R341">
        <v>1770</v>
      </c>
      <c r="S341">
        <v>128</v>
      </c>
      <c r="T341">
        <v>45</v>
      </c>
      <c r="U341">
        <v>45</v>
      </c>
      <c r="V341">
        <v>255</v>
      </c>
      <c r="W341">
        <v>47</v>
      </c>
      <c r="X341">
        <f t="shared" si="30"/>
        <v>554</v>
      </c>
      <c r="Y341">
        <f t="shared" si="31"/>
        <v>2290</v>
      </c>
      <c r="Z341">
        <f t="shared" si="33"/>
        <v>4630.2619999999988</v>
      </c>
      <c r="AA341">
        <f t="shared" si="34"/>
        <v>9260.2738799999624</v>
      </c>
      <c r="AB341">
        <f t="shared" si="35"/>
        <v>13890.410820000036</v>
      </c>
      <c r="AC341">
        <f t="shared" si="32"/>
        <v>300</v>
      </c>
    </row>
    <row r="342" spans="1:29" ht="15.75" customHeight="1" x14ac:dyDescent="0.15">
      <c r="A342">
        <v>340</v>
      </c>
      <c r="B342" s="3">
        <v>45631</v>
      </c>
      <c r="C342" s="7">
        <v>2024</v>
      </c>
      <c r="D342" s="8" t="s">
        <v>125</v>
      </c>
      <c r="E342" s="7">
        <v>5</v>
      </c>
      <c r="F342">
        <v>0</v>
      </c>
      <c r="G342">
        <v>0</v>
      </c>
      <c r="H342">
        <v>0</v>
      </c>
      <c r="I342">
        <v>0</v>
      </c>
      <c r="J342">
        <v>430</v>
      </c>
      <c r="K342">
        <v>0</v>
      </c>
      <c r="L342">
        <v>0</v>
      </c>
      <c r="M342">
        <v>108</v>
      </c>
      <c r="N342">
        <v>100</v>
      </c>
      <c r="O342">
        <v>0</v>
      </c>
      <c r="P342">
        <v>0</v>
      </c>
      <c r="Q342">
        <v>0</v>
      </c>
      <c r="R342">
        <v>1770</v>
      </c>
      <c r="S342">
        <v>108</v>
      </c>
      <c r="T342">
        <v>92</v>
      </c>
      <c r="U342">
        <v>69</v>
      </c>
      <c r="V342">
        <v>175</v>
      </c>
      <c r="W342">
        <v>42</v>
      </c>
      <c r="X342">
        <f t="shared" si="30"/>
        <v>638</v>
      </c>
      <c r="Y342">
        <f t="shared" si="31"/>
        <v>2256</v>
      </c>
      <c r="Z342">
        <f t="shared" si="33"/>
        <v>4643.9609999999984</v>
      </c>
      <c r="AA342">
        <f t="shared" si="34"/>
        <v>9287.6711399999622</v>
      </c>
      <c r="AB342">
        <f t="shared" si="35"/>
        <v>13931.506710000036</v>
      </c>
      <c r="AC342">
        <f t="shared" si="32"/>
        <v>300</v>
      </c>
    </row>
    <row r="343" spans="1:29" ht="15.75" customHeight="1" x14ac:dyDescent="0.15">
      <c r="A343">
        <v>341</v>
      </c>
      <c r="B343" s="3">
        <v>45632</v>
      </c>
      <c r="C343" s="7">
        <v>2024</v>
      </c>
      <c r="D343" s="8" t="s">
        <v>125</v>
      </c>
      <c r="E343" s="7">
        <v>6</v>
      </c>
      <c r="F343">
        <v>0</v>
      </c>
      <c r="G343">
        <v>0</v>
      </c>
      <c r="H343">
        <v>0</v>
      </c>
      <c r="I343">
        <v>0</v>
      </c>
      <c r="J343">
        <v>251</v>
      </c>
      <c r="K343">
        <v>0</v>
      </c>
      <c r="L343">
        <v>0</v>
      </c>
      <c r="M343">
        <v>225</v>
      </c>
      <c r="N343">
        <v>109</v>
      </c>
      <c r="O343">
        <v>0</v>
      </c>
      <c r="P343">
        <v>0</v>
      </c>
      <c r="Q343">
        <v>0</v>
      </c>
      <c r="R343">
        <v>1770</v>
      </c>
      <c r="S343">
        <v>225</v>
      </c>
      <c r="T343">
        <v>116</v>
      </c>
      <c r="U343">
        <v>70</v>
      </c>
      <c r="V343">
        <v>195</v>
      </c>
      <c r="W343">
        <v>51</v>
      </c>
      <c r="X343">
        <f t="shared" si="30"/>
        <v>585</v>
      </c>
      <c r="Y343">
        <f t="shared" si="31"/>
        <v>2427</v>
      </c>
      <c r="Z343">
        <f t="shared" si="33"/>
        <v>4657.659999999998</v>
      </c>
      <c r="AA343">
        <f t="shared" si="34"/>
        <v>9315.0683999999619</v>
      </c>
      <c r="AB343">
        <f t="shared" si="35"/>
        <v>13972.602600000037</v>
      </c>
      <c r="AC343">
        <f t="shared" si="32"/>
        <v>300</v>
      </c>
    </row>
    <row r="344" spans="1:29" ht="15.75" customHeight="1" x14ac:dyDescent="0.15">
      <c r="A344">
        <v>342</v>
      </c>
      <c r="B344" s="3">
        <v>45633</v>
      </c>
      <c r="C344" s="7">
        <v>2024</v>
      </c>
      <c r="D344" s="8" t="s">
        <v>125</v>
      </c>
      <c r="E344" s="7">
        <v>7</v>
      </c>
      <c r="F344">
        <v>0</v>
      </c>
      <c r="G344">
        <v>0</v>
      </c>
      <c r="H344">
        <v>0</v>
      </c>
      <c r="I344">
        <v>0</v>
      </c>
      <c r="J344">
        <v>376</v>
      </c>
      <c r="K344">
        <v>0</v>
      </c>
      <c r="L344">
        <v>0</v>
      </c>
      <c r="M344">
        <v>179</v>
      </c>
      <c r="N344">
        <v>77</v>
      </c>
      <c r="O344">
        <v>0</v>
      </c>
      <c r="P344">
        <v>0</v>
      </c>
      <c r="Q344">
        <v>0</v>
      </c>
      <c r="R344">
        <v>1770</v>
      </c>
      <c r="S344">
        <v>179</v>
      </c>
      <c r="T344">
        <v>77</v>
      </c>
      <c r="U344">
        <v>46</v>
      </c>
      <c r="V344">
        <v>210</v>
      </c>
      <c r="W344">
        <v>46</v>
      </c>
      <c r="X344">
        <f t="shared" si="30"/>
        <v>632</v>
      </c>
      <c r="Y344">
        <f t="shared" si="31"/>
        <v>2328</v>
      </c>
      <c r="Z344">
        <f t="shared" si="33"/>
        <v>4671.3589999999976</v>
      </c>
      <c r="AA344">
        <f t="shared" si="34"/>
        <v>9342.4656599999616</v>
      </c>
      <c r="AB344">
        <f t="shared" si="35"/>
        <v>14013.698490000037</v>
      </c>
      <c r="AC344">
        <f t="shared" si="32"/>
        <v>300</v>
      </c>
    </row>
    <row r="345" spans="1:29" ht="15.75" customHeight="1" x14ac:dyDescent="0.15">
      <c r="A345">
        <v>343</v>
      </c>
      <c r="B345" s="3">
        <v>45634</v>
      </c>
      <c r="C345" s="7">
        <v>2024</v>
      </c>
      <c r="D345" s="8" t="s">
        <v>125</v>
      </c>
      <c r="E345" s="7">
        <v>8</v>
      </c>
      <c r="F345">
        <v>0</v>
      </c>
      <c r="G345">
        <v>0</v>
      </c>
      <c r="H345">
        <v>0</v>
      </c>
      <c r="I345">
        <v>0</v>
      </c>
      <c r="J345">
        <v>441</v>
      </c>
      <c r="K345">
        <v>0</v>
      </c>
      <c r="L345">
        <v>0</v>
      </c>
      <c r="M345">
        <v>139</v>
      </c>
      <c r="N345">
        <v>69</v>
      </c>
      <c r="O345">
        <v>0</v>
      </c>
      <c r="P345">
        <v>0</v>
      </c>
      <c r="Q345">
        <v>0</v>
      </c>
      <c r="R345">
        <v>1770</v>
      </c>
      <c r="S345">
        <v>139</v>
      </c>
      <c r="T345">
        <v>46</v>
      </c>
      <c r="U345">
        <v>54</v>
      </c>
      <c r="V345">
        <v>166</v>
      </c>
      <c r="W345">
        <v>55</v>
      </c>
      <c r="X345">
        <f t="shared" si="30"/>
        <v>649</v>
      </c>
      <c r="Y345">
        <f t="shared" si="31"/>
        <v>2230</v>
      </c>
      <c r="Z345">
        <f t="shared" si="33"/>
        <v>4685.0579999999973</v>
      </c>
      <c r="AA345">
        <f t="shared" si="34"/>
        <v>9369.8629199999614</v>
      </c>
      <c r="AB345">
        <f t="shared" si="35"/>
        <v>14054.794380000038</v>
      </c>
      <c r="AC345">
        <f t="shared" si="32"/>
        <v>300</v>
      </c>
    </row>
    <row r="346" spans="1:29" ht="15.75" customHeight="1" x14ac:dyDescent="0.15">
      <c r="A346">
        <v>344</v>
      </c>
      <c r="B346" s="3">
        <v>45635</v>
      </c>
      <c r="C346" s="7">
        <v>2024</v>
      </c>
      <c r="D346" s="8" t="s">
        <v>125</v>
      </c>
      <c r="E346" s="7">
        <v>9</v>
      </c>
      <c r="F346">
        <v>0</v>
      </c>
      <c r="G346">
        <v>0</v>
      </c>
      <c r="H346">
        <v>0</v>
      </c>
      <c r="I346">
        <v>0</v>
      </c>
      <c r="J346">
        <v>497</v>
      </c>
      <c r="K346">
        <v>0</v>
      </c>
      <c r="L346">
        <v>0</v>
      </c>
      <c r="M346">
        <v>238</v>
      </c>
      <c r="N346">
        <v>99</v>
      </c>
      <c r="O346">
        <v>0</v>
      </c>
      <c r="P346">
        <v>0</v>
      </c>
      <c r="Q346">
        <v>0</v>
      </c>
      <c r="R346">
        <v>1770</v>
      </c>
      <c r="S346">
        <v>238</v>
      </c>
      <c r="T346">
        <v>46</v>
      </c>
      <c r="U346">
        <v>15</v>
      </c>
      <c r="V346">
        <v>230</v>
      </c>
      <c r="W346">
        <v>48</v>
      </c>
      <c r="X346">
        <f t="shared" si="30"/>
        <v>834</v>
      </c>
      <c r="Y346">
        <f t="shared" si="31"/>
        <v>2347</v>
      </c>
      <c r="Z346">
        <f t="shared" si="33"/>
        <v>4698.7569999999969</v>
      </c>
      <c r="AA346">
        <f t="shared" si="34"/>
        <v>9397.2601799999611</v>
      </c>
      <c r="AB346">
        <f t="shared" si="35"/>
        <v>14095.890270000038</v>
      </c>
      <c r="AC346">
        <f t="shared" si="32"/>
        <v>300</v>
      </c>
    </row>
    <row r="347" spans="1:29" ht="15.75" customHeight="1" x14ac:dyDescent="0.15">
      <c r="A347">
        <v>345</v>
      </c>
      <c r="B347" s="3">
        <v>45636</v>
      </c>
      <c r="C347" s="7">
        <v>2024</v>
      </c>
      <c r="D347" s="8" t="s">
        <v>125</v>
      </c>
      <c r="E347" s="7">
        <v>10</v>
      </c>
      <c r="F347">
        <v>0</v>
      </c>
      <c r="G347">
        <v>0</v>
      </c>
      <c r="H347">
        <v>0</v>
      </c>
      <c r="I347">
        <v>0</v>
      </c>
      <c r="J347">
        <v>440</v>
      </c>
      <c r="K347">
        <v>0</v>
      </c>
      <c r="L347">
        <v>0</v>
      </c>
      <c r="M347">
        <v>105</v>
      </c>
      <c r="N347">
        <v>105</v>
      </c>
      <c r="O347">
        <v>0</v>
      </c>
      <c r="P347">
        <v>0</v>
      </c>
      <c r="Q347">
        <v>0</v>
      </c>
      <c r="R347">
        <v>1770</v>
      </c>
      <c r="S347">
        <v>105</v>
      </c>
      <c r="T347">
        <v>45</v>
      </c>
      <c r="U347">
        <v>30</v>
      </c>
      <c r="V347">
        <v>221</v>
      </c>
      <c r="W347">
        <v>32</v>
      </c>
      <c r="X347">
        <f t="shared" si="30"/>
        <v>650</v>
      </c>
      <c r="Y347">
        <f t="shared" si="31"/>
        <v>2203</v>
      </c>
      <c r="Z347">
        <f t="shared" si="33"/>
        <v>4712.4559999999965</v>
      </c>
      <c r="AA347">
        <f t="shared" si="34"/>
        <v>9424.6574399999608</v>
      </c>
      <c r="AB347">
        <f t="shared" si="35"/>
        <v>14136.986160000039</v>
      </c>
      <c r="AC347">
        <f t="shared" si="32"/>
        <v>300</v>
      </c>
    </row>
    <row r="348" spans="1:29" ht="15.75" customHeight="1" x14ac:dyDescent="0.15">
      <c r="A348">
        <v>346</v>
      </c>
      <c r="B348" s="3">
        <v>45637</v>
      </c>
      <c r="C348" s="7">
        <v>2024</v>
      </c>
      <c r="D348" s="8" t="s">
        <v>125</v>
      </c>
      <c r="E348" s="7">
        <v>11</v>
      </c>
      <c r="F348">
        <v>0</v>
      </c>
      <c r="G348">
        <v>0</v>
      </c>
      <c r="H348">
        <v>0</v>
      </c>
      <c r="I348">
        <v>0</v>
      </c>
      <c r="J348">
        <v>235</v>
      </c>
      <c r="K348">
        <v>0</v>
      </c>
      <c r="L348">
        <v>0</v>
      </c>
      <c r="M348">
        <v>51</v>
      </c>
      <c r="N348">
        <v>88</v>
      </c>
      <c r="O348">
        <v>0</v>
      </c>
      <c r="P348">
        <v>0</v>
      </c>
      <c r="Q348">
        <v>0</v>
      </c>
      <c r="R348">
        <v>1770</v>
      </c>
      <c r="S348">
        <v>51</v>
      </c>
      <c r="T348">
        <v>59</v>
      </c>
      <c r="U348">
        <v>29</v>
      </c>
      <c r="V348">
        <v>180</v>
      </c>
      <c r="W348">
        <v>48</v>
      </c>
      <c r="X348">
        <f t="shared" si="30"/>
        <v>374</v>
      </c>
      <c r="Y348">
        <f t="shared" si="31"/>
        <v>2137</v>
      </c>
      <c r="Z348">
        <f t="shared" si="33"/>
        <v>4726.1549999999961</v>
      </c>
      <c r="AA348">
        <f t="shared" si="34"/>
        <v>9452.0546999999606</v>
      </c>
      <c r="AB348">
        <f t="shared" si="35"/>
        <v>14178.082050000039</v>
      </c>
      <c r="AC348">
        <f t="shared" si="32"/>
        <v>300</v>
      </c>
    </row>
    <row r="349" spans="1:29" ht="15.75" customHeight="1" x14ac:dyDescent="0.15">
      <c r="A349">
        <v>347</v>
      </c>
      <c r="B349" s="3">
        <v>45638</v>
      </c>
      <c r="C349" s="7">
        <v>2024</v>
      </c>
      <c r="D349" s="8" t="s">
        <v>125</v>
      </c>
      <c r="E349" s="7">
        <v>12</v>
      </c>
      <c r="F349">
        <v>0</v>
      </c>
      <c r="G349">
        <v>0</v>
      </c>
      <c r="H349">
        <v>0</v>
      </c>
      <c r="I349">
        <v>0</v>
      </c>
      <c r="J349">
        <v>514</v>
      </c>
      <c r="K349">
        <v>0</v>
      </c>
      <c r="L349">
        <v>0</v>
      </c>
      <c r="M349">
        <v>50</v>
      </c>
      <c r="N349">
        <v>86</v>
      </c>
      <c r="O349">
        <v>0</v>
      </c>
      <c r="P349">
        <v>0</v>
      </c>
      <c r="Q349">
        <v>0</v>
      </c>
      <c r="R349">
        <v>1770</v>
      </c>
      <c r="S349">
        <v>50</v>
      </c>
      <c r="T349">
        <v>86</v>
      </c>
      <c r="U349">
        <v>28</v>
      </c>
      <c r="V349">
        <v>208</v>
      </c>
      <c r="W349">
        <v>47</v>
      </c>
      <c r="X349">
        <f t="shared" si="30"/>
        <v>650</v>
      </c>
      <c r="Y349">
        <f t="shared" si="31"/>
        <v>2189</v>
      </c>
      <c r="Z349">
        <f t="shared" si="33"/>
        <v>4739.8539999999957</v>
      </c>
      <c r="AA349">
        <f t="shared" si="34"/>
        <v>9479.4519599999603</v>
      </c>
      <c r="AB349">
        <f t="shared" si="35"/>
        <v>14219.17794000004</v>
      </c>
      <c r="AC349">
        <f t="shared" si="32"/>
        <v>300</v>
      </c>
    </row>
    <row r="350" spans="1:29" ht="15.75" customHeight="1" x14ac:dyDescent="0.15">
      <c r="A350">
        <v>348</v>
      </c>
      <c r="B350" s="3">
        <v>45639</v>
      </c>
      <c r="C350" s="7">
        <v>2024</v>
      </c>
      <c r="D350" s="8" t="s">
        <v>125</v>
      </c>
      <c r="E350" s="7">
        <v>13</v>
      </c>
      <c r="F350">
        <v>0</v>
      </c>
      <c r="G350">
        <v>0</v>
      </c>
      <c r="H350">
        <v>0</v>
      </c>
      <c r="I350">
        <v>0</v>
      </c>
      <c r="J350">
        <v>223</v>
      </c>
      <c r="K350">
        <v>0</v>
      </c>
      <c r="L350">
        <v>0</v>
      </c>
      <c r="M350">
        <v>157</v>
      </c>
      <c r="N350">
        <v>71</v>
      </c>
      <c r="O350">
        <v>0</v>
      </c>
      <c r="P350">
        <v>0</v>
      </c>
      <c r="Q350">
        <v>0</v>
      </c>
      <c r="R350">
        <v>1770</v>
      </c>
      <c r="S350">
        <v>157</v>
      </c>
      <c r="T350">
        <v>50</v>
      </c>
      <c r="U350">
        <v>71</v>
      </c>
      <c r="V350">
        <v>237</v>
      </c>
      <c r="W350">
        <v>22</v>
      </c>
      <c r="X350">
        <f t="shared" si="30"/>
        <v>451</v>
      </c>
      <c r="Y350">
        <f t="shared" si="31"/>
        <v>2307</v>
      </c>
      <c r="Z350">
        <f t="shared" si="33"/>
        <v>4753.5529999999953</v>
      </c>
      <c r="AA350">
        <f t="shared" si="34"/>
        <v>9506.84921999996</v>
      </c>
      <c r="AB350">
        <f t="shared" si="35"/>
        <v>14260.27383000004</v>
      </c>
      <c r="AC350">
        <f t="shared" si="32"/>
        <v>300</v>
      </c>
    </row>
    <row r="351" spans="1:29" ht="15.75" customHeight="1" x14ac:dyDescent="0.15">
      <c r="A351">
        <v>349</v>
      </c>
      <c r="B351" s="3">
        <v>45640</v>
      </c>
      <c r="C351" s="7">
        <v>2024</v>
      </c>
      <c r="D351" s="8" t="s">
        <v>125</v>
      </c>
      <c r="E351" s="7">
        <v>14</v>
      </c>
      <c r="F351">
        <v>0</v>
      </c>
      <c r="G351">
        <v>0</v>
      </c>
      <c r="H351">
        <v>0</v>
      </c>
      <c r="I351">
        <v>0</v>
      </c>
      <c r="J351">
        <v>536</v>
      </c>
      <c r="K351">
        <v>0</v>
      </c>
      <c r="L351">
        <v>0</v>
      </c>
      <c r="M351">
        <v>241</v>
      </c>
      <c r="N351">
        <v>99</v>
      </c>
      <c r="O351">
        <v>0</v>
      </c>
      <c r="P351">
        <v>0</v>
      </c>
      <c r="Q351">
        <v>0</v>
      </c>
      <c r="R351">
        <v>1770</v>
      </c>
      <c r="S351">
        <v>241</v>
      </c>
      <c r="T351">
        <v>49</v>
      </c>
      <c r="U351">
        <v>71</v>
      </c>
      <c r="V351">
        <v>157</v>
      </c>
      <c r="W351">
        <v>51</v>
      </c>
      <c r="X351">
        <f t="shared" si="30"/>
        <v>876</v>
      </c>
      <c r="Y351">
        <f t="shared" si="31"/>
        <v>2339</v>
      </c>
      <c r="Z351">
        <f t="shared" si="33"/>
        <v>4767.251999999995</v>
      </c>
      <c r="AA351">
        <f t="shared" si="34"/>
        <v>9534.2464799999598</v>
      </c>
      <c r="AB351">
        <f t="shared" si="35"/>
        <v>14301.369720000041</v>
      </c>
      <c r="AC351">
        <f t="shared" si="32"/>
        <v>300</v>
      </c>
    </row>
    <row r="352" spans="1:29" ht="15.75" customHeight="1" x14ac:dyDescent="0.15">
      <c r="A352">
        <v>350</v>
      </c>
      <c r="B352" s="3">
        <v>45641</v>
      </c>
      <c r="C352" s="7">
        <v>2024</v>
      </c>
      <c r="D352" s="8" t="s">
        <v>125</v>
      </c>
      <c r="E352" s="7">
        <v>15</v>
      </c>
      <c r="F352">
        <v>0</v>
      </c>
      <c r="G352">
        <v>0</v>
      </c>
      <c r="H352">
        <v>0</v>
      </c>
      <c r="I352">
        <v>0</v>
      </c>
      <c r="J352">
        <v>402</v>
      </c>
      <c r="K352">
        <v>0</v>
      </c>
      <c r="L352">
        <v>0</v>
      </c>
      <c r="M352">
        <v>57</v>
      </c>
      <c r="N352">
        <v>85</v>
      </c>
      <c r="O352">
        <v>0</v>
      </c>
      <c r="P352">
        <v>0</v>
      </c>
      <c r="Q352">
        <v>0</v>
      </c>
      <c r="R352">
        <v>1770</v>
      </c>
      <c r="S352">
        <v>57</v>
      </c>
      <c r="T352">
        <v>99</v>
      </c>
      <c r="U352">
        <v>64</v>
      </c>
      <c r="V352">
        <v>240</v>
      </c>
      <c r="W352">
        <v>35</v>
      </c>
      <c r="X352">
        <f t="shared" si="30"/>
        <v>544</v>
      </c>
      <c r="Y352">
        <f t="shared" si="31"/>
        <v>2265</v>
      </c>
      <c r="Z352">
        <f t="shared" si="33"/>
        <v>4780.9509999999946</v>
      </c>
      <c r="AA352">
        <f t="shared" si="34"/>
        <v>9561.6437399999595</v>
      </c>
      <c r="AB352">
        <f t="shared" si="35"/>
        <v>14342.465610000041</v>
      </c>
      <c r="AC352">
        <f t="shared" si="32"/>
        <v>300</v>
      </c>
    </row>
    <row r="353" spans="1:29" ht="15.75" customHeight="1" x14ac:dyDescent="0.15">
      <c r="A353">
        <v>351</v>
      </c>
      <c r="B353" s="3">
        <v>45642</v>
      </c>
      <c r="C353" s="7">
        <v>2024</v>
      </c>
      <c r="D353" s="8" t="s">
        <v>125</v>
      </c>
      <c r="E353" s="7">
        <v>16</v>
      </c>
      <c r="F353">
        <v>0</v>
      </c>
      <c r="G353">
        <v>0</v>
      </c>
      <c r="H353">
        <v>0</v>
      </c>
      <c r="I353">
        <v>0</v>
      </c>
      <c r="J353">
        <v>329</v>
      </c>
      <c r="K353">
        <v>0</v>
      </c>
      <c r="L353">
        <v>0</v>
      </c>
      <c r="M353">
        <v>247</v>
      </c>
      <c r="N353">
        <v>87</v>
      </c>
      <c r="O353">
        <v>0</v>
      </c>
      <c r="P353">
        <v>0</v>
      </c>
      <c r="Q353">
        <v>0</v>
      </c>
      <c r="R353">
        <v>1770</v>
      </c>
      <c r="S353">
        <v>247</v>
      </c>
      <c r="T353">
        <v>43</v>
      </c>
      <c r="U353">
        <v>50</v>
      </c>
      <c r="V353">
        <v>213</v>
      </c>
      <c r="W353">
        <v>35</v>
      </c>
      <c r="X353">
        <f t="shared" si="30"/>
        <v>663</v>
      </c>
      <c r="Y353">
        <f t="shared" si="31"/>
        <v>2358</v>
      </c>
      <c r="Z353">
        <f t="shared" si="33"/>
        <v>4794.6499999999942</v>
      </c>
      <c r="AA353">
        <f t="shared" si="34"/>
        <v>9589.0409999999592</v>
      </c>
      <c r="AB353">
        <f t="shared" si="35"/>
        <v>14383.561500000042</v>
      </c>
      <c r="AC353">
        <f t="shared" si="32"/>
        <v>300</v>
      </c>
    </row>
    <row r="354" spans="1:29" ht="15.75" customHeight="1" x14ac:dyDescent="0.15">
      <c r="A354">
        <v>352</v>
      </c>
      <c r="B354" s="3">
        <v>45643</v>
      </c>
      <c r="C354" s="7">
        <v>2024</v>
      </c>
      <c r="D354" s="8" t="s">
        <v>125</v>
      </c>
      <c r="E354" s="7">
        <v>17</v>
      </c>
      <c r="F354">
        <v>0</v>
      </c>
      <c r="G354">
        <v>0</v>
      </c>
      <c r="H354">
        <v>0</v>
      </c>
      <c r="I354">
        <v>0</v>
      </c>
      <c r="J354">
        <v>337</v>
      </c>
      <c r="K354">
        <v>0</v>
      </c>
      <c r="L354">
        <v>0</v>
      </c>
      <c r="M354">
        <v>162</v>
      </c>
      <c r="N354">
        <v>103</v>
      </c>
      <c r="O354">
        <v>0</v>
      </c>
      <c r="P354">
        <v>0</v>
      </c>
      <c r="Q354">
        <v>0</v>
      </c>
      <c r="R354">
        <v>1770</v>
      </c>
      <c r="S354">
        <v>162</v>
      </c>
      <c r="T354">
        <v>110</v>
      </c>
      <c r="U354">
        <v>59</v>
      </c>
      <c r="V354">
        <v>248</v>
      </c>
      <c r="W354">
        <v>49</v>
      </c>
      <c r="X354">
        <f t="shared" si="30"/>
        <v>602</v>
      </c>
      <c r="Y354">
        <f t="shared" si="31"/>
        <v>2398</v>
      </c>
      <c r="Z354">
        <f t="shared" si="33"/>
        <v>4808.3489999999938</v>
      </c>
      <c r="AA354">
        <f t="shared" si="34"/>
        <v>9616.438259999959</v>
      </c>
      <c r="AB354">
        <f t="shared" si="35"/>
        <v>14424.657390000042</v>
      </c>
      <c r="AC354">
        <f t="shared" si="32"/>
        <v>300</v>
      </c>
    </row>
    <row r="355" spans="1:29" ht="15.75" customHeight="1" x14ac:dyDescent="0.15">
      <c r="A355">
        <v>353</v>
      </c>
      <c r="B355" s="3">
        <v>45644</v>
      </c>
      <c r="C355" s="7">
        <v>2024</v>
      </c>
      <c r="D355" s="8" t="s">
        <v>125</v>
      </c>
      <c r="E355" s="7">
        <v>18</v>
      </c>
      <c r="F355">
        <v>0</v>
      </c>
      <c r="G355">
        <v>0</v>
      </c>
      <c r="H355">
        <v>0</v>
      </c>
      <c r="I355">
        <v>0</v>
      </c>
      <c r="J355">
        <v>231</v>
      </c>
      <c r="K355">
        <v>0</v>
      </c>
      <c r="L355">
        <v>0</v>
      </c>
      <c r="M355">
        <v>103</v>
      </c>
      <c r="N355">
        <v>66</v>
      </c>
      <c r="O355">
        <v>0</v>
      </c>
      <c r="P355">
        <v>0</v>
      </c>
      <c r="Q355">
        <v>0</v>
      </c>
      <c r="R355">
        <v>1770</v>
      </c>
      <c r="S355">
        <v>103</v>
      </c>
      <c r="T355">
        <v>103</v>
      </c>
      <c r="U355">
        <v>66</v>
      </c>
      <c r="V355">
        <v>172</v>
      </c>
      <c r="W355">
        <v>28</v>
      </c>
      <c r="X355">
        <f t="shared" si="30"/>
        <v>400</v>
      </c>
      <c r="Y355">
        <f t="shared" si="31"/>
        <v>2242</v>
      </c>
      <c r="Z355">
        <f t="shared" si="33"/>
        <v>4822.0479999999934</v>
      </c>
      <c r="AA355">
        <f t="shared" si="34"/>
        <v>9643.8355199999587</v>
      </c>
      <c r="AB355">
        <f t="shared" si="35"/>
        <v>14465.753280000043</v>
      </c>
      <c r="AC355">
        <f t="shared" si="32"/>
        <v>300</v>
      </c>
    </row>
    <row r="356" spans="1:29" ht="15.75" customHeight="1" x14ac:dyDescent="0.15">
      <c r="A356">
        <v>354</v>
      </c>
      <c r="B356" s="3">
        <v>45645</v>
      </c>
      <c r="C356" s="7">
        <v>2024</v>
      </c>
      <c r="D356" s="8" t="s">
        <v>125</v>
      </c>
      <c r="E356" s="7">
        <v>19</v>
      </c>
      <c r="F356">
        <v>0</v>
      </c>
      <c r="G356">
        <v>0</v>
      </c>
      <c r="H356">
        <v>0</v>
      </c>
      <c r="I356">
        <v>0</v>
      </c>
      <c r="J356">
        <v>432</v>
      </c>
      <c r="K356">
        <v>0</v>
      </c>
      <c r="L356">
        <v>0</v>
      </c>
      <c r="M356">
        <v>58</v>
      </c>
      <c r="N356">
        <v>95</v>
      </c>
      <c r="O356">
        <v>0</v>
      </c>
      <c r="P356">
        <v>0</v>
      </c>
      <c r="Q356">
        <v>0</v>
      </c>
      <c r="R356">
        <v>1770</v>
      </c>
      <c r="S356">
        <v>58</v>
      </c>
      <c r="T356">
        <v>36</v>
      </c>
      <c r="U356">
        <v>51</v>
      </c>
      <c r="V356">
        <v>185</v>
      </c>
      <c r="W356">
        <v>43</v>
      </c>
      <c r="X356">
        <f t="shared" si="30"/>
        <v>585</v>
      </c>
      <c r="Y356">
        <f t="shared" si="31"/>
        <v>2143</v>
      </c>
      <c r="Z356">
        <f t="shared" si="33"/>
        <v>4835.746999999993</v>
      </c>
      <c r="AA356">
        <f t="shared" si="34"/>
        <v>9671.2327799999584</v>
      </c>
      <c r="AB356">
        <f t="shared" si="35"/>
        <v>14506.849170000043</v>
      </c>
      <c r="AC356">
        <f t="shared" si="32"/>
        <v>300</v>
      </c>
    </row>
    <row r="357" spans="1:29" ht="15.75" customHeight="1" x14ac:dyDescent="0.15">
      <c r="A357">
        <v>355</v>
      </c>
      <c r="B357" s="3">
        <v>45646</v>
      </c>
      <c r="C357" s="7">
        <v>2024</v>
      </c>
      <c r="D357" s="8" t="s">
        <v>125</v>
      </c>
      <c r="E357" s="7">
        <v>20</v>
      </c>
      <c r="F357">
        <v>0</v>
      </c>
      <c r="G357">
        <v>0</v>
      </c>
      <c r="H357">
        <v>0</v>
      </c>
      <c r="I357">
        <v>0</v>
      </c>
      <c r="J357">
        <v>333</v>
      </c>
      <c r="K357">
        <v>0</v>
      </c>
      <c r="L357">
        <v>0</v>
      </c>
      <c r="M357">
        <v>232</v>
      </c>
      <c r="N357">
        <v>94</v>
      </c>
      <c r="O357">
        <v>0</v>
      </c>
      <c r="P357">
        <v>0</v>
      </c>
      <c r="Q357">
        <v>0</v>
      </c>
      <c r="R357">
        <v>1770</v>
      </c>
      <c r="S357">
        <v>232</v>
      </c>
      <c r="T357">
        <v>43</v>
      </c>
      <c r="U357">
        <v>50</v>
      </c>
      <c r="V357">
        <v>151</v>
      </c>
      <c r="W357">
        <v>45</v>
      </c>
      <c r="X357">
        <f t="shared" si="30"/>
        <v>659</v>
      </c>
      <c r="Y357">
        <f t="shared" si="31"/>
        <v>2291</v>
      </c>
      <c r="Z357">
        <f t="shared" si="33"/>
        <v>4849.4459999999926</v>
      </c>
      <c r="AA357">
        <f t="shared" si="34"/>
        <v>9698.6300399999582</v>
      </c>
      <c r="AB357">
        <f t="shared" si="35"/>
        <v>14547.945060000044</v>
      </c>
      <c r="AC357">
        <f t="shared" si="32"/>
        <v>300</v>
      </c>
    </row>
    <row r="358" spans="1:29" ht="15.75" customHeight="1" x14ac:dyDescent="0.15">
      <c r="A358">
        <v>356</v>
      </c>
      <c r="B358" s="3">
        <v>45647</v>
      </c>
      <c r="C358" s="7">
        <v>2024</v>
      </c>
      <c r="D358" s="8" t="s">
        <v>125</v>
      </c>
      <c r="E358" s="7">
        <v>21</v>
      </c>
      <c r="F358">
        <v>0</v>
      </c>
      <c r="G358">
        <v>0</v>
      </c>
      <c r="H358">
        <v>0</v>
      </c>
      <c r="I358">
        <v>0</v>
      </c>
      <c r="J358">
        <v>371</v>
      </c>
      <c r="K358">
        <v>0</v>
      </c>
      <c r="L358">
        <v>0</v>
      </c>
      <c r="M358">
        <v>178</v>
      </c>
      <c r="N358">
        <v>99</v>
      </c>
      <c r="O358">
        <v>0</v>
      </c>
      <c r="P358">
        <v>0</v>
      </c>
      <c r="Q358">
        <v>0</v>
      </c>
      <c r="R358">
        <v>1770</v>
      </c>
      <c r="S358">
        <v>178</v>
      </c>
      <c r="T358">
        <v>106</v>
      </c>
      <c r="U358">
        <v>35</v>
      </c>
      <c r="V358">
        <v>196</v>
      </c>
      <c r="W358">
        <v>55</v>
      </c>
      <c r="X358">
        <f t="shared" si="30"/>
        <v>648</v>
      </c>
      <c r="Y358">
        <f t="shared" si="31"/>
        <v>2340</v>
      </c>
      <c r="Z358">
        <f t="shared" si="33"/>
        <v>4863.1449999999923</v>
      </c>
      <c r="AA358">
        <f t="shared" si="34"/>
        <v>9726.0272999999579</v>
      </c>
      <c r="AB358">
        <f t="shared" si="35"/>
        <v>14589.040950000044</v>
      </c>
      <c r="AC358">
        <f t="shared" si="32"/>
        <v>300</v>
      </c>
    </row>
    <row r="359" spans="1:29" ht="15.75" customHeight="1" x14ac:dyDescent="0.15">
      <c r="A359">
        <v>357</v>
      </c>
      <c r="B359" s="3">
        <v>45648</v>
      </c>
      <c r="C359" s="7">
        <v>2024</v>
      </c>
      <c r="D359" s="8" t="s">
        <v>125</v>
      </c>
      <c r="E359" s="7">
        <v>22</v>
      </c>
      <c r="F359">
        <v>0</v>
      </c>
      <c r="G359">
        <v>0</v>
      </c>
      <c r="H359">
        <v>0</v>
      </c>
      <c r="I359">
        <v>0</v>
      </c>
      <c r="J359">
        <v>363</v>
      </c>
      <c r="K359">
        <v>0</v>
      </c>
      <c r="L359">
        <v>0</v>
      </c>
      <c r="M359">
        <v>145</v>
      </c>
      <c r="N359">
        <v>55</v>
      </c>
      <c r="O359">
        <v>0</v>
      </c>
      <c r="P359">
        <v>0</v>
      </c>
      <c r="Q359">
        <v>0</v>
      </c>
      <c r="R359">
        <v>1770</v>
      </c>
      <c r="S359">
        <v>145</v>
      </c>
      <c r="T359">
        <v>62</v>
      </c>
      <c r="U359">
        <v>41</v>
      </c>
      <c r="V359">
        <v>233</v>
      </c>
      <c r="W359">
        <v>32</v>
      </c>
      <c r="X359">
        <f t="shared" si="30"/>
        <v>563</v>
      </c>
      <c r="Y359">
        <f t="shared" si="31"/>
        <v>2283</v>
      </c>
      <c r="Z359">
        <f t="shared" si="33"/>
        <v>4876.8439999999919</v>
      </c>
      <c r="AA359">
        <f t="shared" si="34"/>
        <v>9753.4245599999576</v>
      </c>
      <c r="AB359">
        <f t="shared" si="35"/>
        <v>14630.136840000045</v>
      </c>
      <c r="AC359">
        <f t="shared" si="32"/>
        <v>300</v>
      </c>
    </row>
    <row r="360" spans="1:29" ht="15.75" customHeight="1" x14ac:dyDescent="0.15">
      <c r="A360">
        <v>358</v>
      </c>
      <c r="B360" s="3">
        <v>45649</v>
      </c>
      <c r="C360" s="7">
        <v>2024</v>
      </c>
      <c r="D360" s="8" t="s">
        <v>125</v>
      </c>
      <c r="E360" s="7">
        <v>23</v>
      </c>
      <c r="F360">
        <v>0</v>
      </c>
      <c r="G360">
        <v>0</v>
      </c>
      <c r="H360">
        <v>0</v>
      </c>
      <c r="I360">
        <v>0</v>
      </c>
      <c r="J360">
        <v>497</v>
      </c>
      <c r="K360">
        <v>0</v>
      </c>
      <c r="L360">
        <v>0</v>
      </c>
      <c r="M360">
        <v>68</v>
      </c>
      <c r="N360">
        <v>81</v>
      </c>
      <c r="O360">
        <v>0</v>
      </c>
      <c r="P360">
        <v>0</v>
      </c>
      <c r="Q360">
        <v>0</v>
      </c>
      <c r="R360">
        <v>1770</v>
      </c>
      <c r="S360">
        <v>68</v>
      </c>
      <c r="T360">
        <v>95</v>
      </c>
      <c r="U360">
        <v>27</v>
      </c>
      <c r="V360">
        <v>200</v>
      </c>
      <c r="W360">
        <v>25</v>
      </c>
      <c r="X360">
        <f t="shared" si="30"/>
        <v>646</v>
      </c>
      <c r="Y360">
        <f t="shared" si="31"/>
        <v>2185</v>
      </c>
      <c r="Z360">
        <f t="shared" si="33"/>
        <v>4890.5429999999915</v>
      </c>
      <c r="AA360">
        <f t="shared" si="34"/>
        <v>9780.8218199999574</v>
      </c>
      <c r="AB360">
        <f t="shared" si="35"/>
        <v>14671.232730000045</v>
      </c>
      <c r="AC360">
        <f t="shared" si="32"/>
        <v>300</v>
      </c>
    </row>
    <row r="361" spans="1:29" ht="15.75" customHeight="1" x14ac:dyDescent="0.15">
      <c r="A361">
        <v>359</v>
      </c>
      <c r="B361" s="3">
        <v>45650</v>
      </c>
      <c r="C361" s="7">
        <v>2024</v>
      </c>
      <c r="D361" s="8" t="s">
        <v>125</v>
      </c>
      <c r="E361" s="7">
        <v>24</v>
      </c>
      <c r="F361">
        <v>0</v>
      </c>
      <c r="G361">
        <v>0</v>
      </c>
      <c r="H361">
        <v>0</v>
      </c>
      <c r="I361">
        <v>0</v>
      </c>
      <c r="J361">
        <v>520</v>
      </c>
      <c r="K361">
        <v>0</v>
      </c>
      <c r="L361">
        <v>0</v>
      </c>
      <c r="M361">
        <v>215</v>
      </c>
      <c r="N361">
        <v>60</v>
      </c>
      <c r="O361">
        <v>0</v>
      </c>
      <c r="P361">
        <v>0</v>
      </c>
      <c r="Q361">
        <v>0</v>
      </c>
      <c r="R361">
        <v>1770</v>
      </c>
      <c r="S361">
        <v>215</v>
      </c>
      <c r="T361">
        <v>94</v>
      </c>
      <c r="U361">
        <v>53</v>
      </c>
      <c r="V361">
        <v>198</v>
      </c>
      <c r="W361">
        <v>44</v>
      </c>
      <c r="X361">
        <f t="shared" si="30"/>
        <v>795</v>
      </c>
      <c r="Y361">
        <f t="shared" si="31"/>
        <v>2374</v>
      </c>
      <c r="Z361">
        <f t="shared" si="33"/>
        <v>4904.2419999999911</v>
      </c>
      <c r="AA361">
        <f t="shared" si="34"/>
        <v>9808.2190799999571</v>
      </c>
      <c r="AB361">
        <f t="shared" si="35"/>
        <v>14712.328620000046</v>
      </c>
      <c r="AC361">
        <f t="shared" si="32"/>
        <v>300</v>
      </c>
    </row>
    <row r="362" spans="1:29" ht="15.75" customHeight="1" x14ac:dyDescent="0.15">
      <c r="A362">
        <v>360</v>
      </c>
      <c r="B362" s="3">
        <v>45651</v>
      </c>
      <c r="C362" s="7">
        <v>2024</v>
      </c>
      <c r="D362" s="8" t="s">
        <v>125</v>
      </c>
      <c r="E362" s="7">
        <v>25</v>
      </c>
      <c r="F362">
        <v>0</v>
      </c>
      <c r="G362">
        <v>0</v>
      </c>
      <c r="H362">
        <v>0</v>
      </c>
      <c r="I362">
        <v>0</v>
      </c>
      <c r="J362">
        <v>335</v>
      </c>
      <c r="K362">
        <v>0</v>
      </c>
      <c r="L362">
        <v>0</v>
      </c>
      <c r="M362">
        <v>188</v>
      </c>
      <c r="N362">
        <v>60</v>
      </c>
      <c r="O362">
        <v>0</v>
      </c>
      <c r="P362">
        <v>0</v>
      </c>
      <c r="Q362">
        <v>0</v>
      </c>
      <c r="R362">
        <v>1770</v>
      </c>
      <c r="S362">
        <v>188</v>
      </c>
      <c r="T362">
        <v>33</v>
      </c>
      <c r="U362">
        <v>26</v>
      </c>
      <c r="V362">
        <v>222</v>
      </c>
      <c r="W362">
        <v>45</v>
      </c>
      <c r="X362">
        <f t="shared" si="30"/>
        <v>583</v>
      </c>
      <c r="Y362">
        <f t="shared" si="31"/>
        <v>2284</v>
      </c>
      <c r="Z362">
        <f t="shared" si="33"/>
        <v>4917.9409999999907</v>
      </c>
      <c r="AA362">
        <f t="shared" si="34"/>
        <v>9835.6163399999568</v>
      </c>
      <c r="AB362">
        <f t="shared" si="35"/>
        <v>14753.424510000046</v>
      </c>
      <c r="AC362">
        <f t="shared" si="32"/>
        <v>300</v>
      </c>
    </row>
    <row r="363" spans="1:29" ht="15.75" customHeight="1" x14ac:dyDescent="0.15">
      <c r="A363">
        <v>361</v>
      </c>
      <c r="B363" s="3">
        <v>45652</v>
      </c>
      <c r="C363" s="7">
        <v>2024</v>
      </c>
      <c r="D363" s="8" t="s">
        <v>125</v>
      </c>
      <c r="E363" s="7">
        <v>26</v>
      </c>
      <c r="F363">
        <v>0</v>
      </c>
      <c r="G363">
        <v>0</v>
      </c>
      <c r="H363">
        <v>0</v>
      </c>
      <c r="I363">
        <v>0</v>
      </c>
      <c r="J363">
        <v>429</v>
      </c>
      <c r="K363">
        <v>0</v>
      </c>
      <c r="L363">
        <v>0</v>
      </c>
      <c r="M363">
        <v>101</v>
      </c>
      <c r="N363">
        <v>94</v>
      </c>
      <c r="O363">
        <v>0</v>
      </c>
      <c r="P363">
        <v>0</v>
      </c>
      <c r="Q363">
        <v>0</v>
      </c>
      <c r="R363">
        <v>1770</v>
      </c>
      <c r="S363">
        <v>101</v>
      </c>
      <c r="T363">
        <v>94</v>
      </c>
      <c r="U363">
        <v>60</v>
      </c>
      <c r="V363">
        <v>144</v>
      </c>
      <c r="W363">
        <v>27</v>
      </c>
      <c r="X363">
        <f t="shared" si="30"/>
        <v>624</v>
      </c>
      <c r="Y363">
        <f t="shared" si="31"/>
        <v>2196</v>
      </c>
      <c r="Z363">
        <f t="shared" si="33"/>
        <v>4931.6399999999903</v>
      </c>
      <c r="AA363">
        <f t="shared" si="34"/>
        <v>9863.0135999999566</v>
      </c>
      <c r="AB363">
        <f t="shared" si="35"/>
        <v>14794.520400000047</v>
      </c>
      <c r="AC363">
        <f t="shared" si="32"/>
        <v>300</v>
      </c>
    </row>
    <row r="364" spans="1:29" ht="15.75" customHeight="1" x14ac:dyDescent="0.15">
      <c r="A364">
        <v>362</v>
      </c>
      <c r="B364" s="3">
        <v>45653</v>
      </c>
      <c r="C364" s="7">
        <v>2024</v>
      </c>
      <c r="D364" s="8" t="s">
        <v>125</v>
      </c>
      <c r="E364" s="7">
        <v>27</v>
      </c>
      <c r="F364">
        <v>0</v>
      </c>
      <c r="G364">
        <v>0</v>
      </c>
      <c r="H364">
        <v>0</v>
      </c>
      <c r="I364">
        <v>0</v>
      </c>
      <c r="J364">
        <v>476</v>
      </c>
      <c r="K364">
        <v>0</v>
      </c>
      <c r="L364">
        <v>0</v>
      </c>
      <c r="M364">
        <v>203</v>
      </c>
      <c r="N364">
        <v>81</v>
      </c>
      <c r="O364">
        <v>0</v>
      </c>
      <c r="P364">
        <v>0</v>
      </c>
      <c r="Q364">
        <v>0</v>
      </c>
      <c r="R364">
        <v>1770</v>
      </c>
      <c r="S364">
        <v>203</v>
      </c>
      <c r="T364">
        <v>94</v>
      </c>
      <c r="U364">
        <v>40</v>
      </c>
      <c r="V364">
        <v>216</v>
      </c>
      <c r="W364">
        <v>54</v>
      </c>
      <c r="X364">
        <f t="shared" si="30"/>
        <v>760</v>
      </c>
      <c r="Y364">
        <f t="shared" si="31"/>
        <v>2377</v>
      </c>
      <c r="Z364">
        <f t="shared" si="33"/>
        <v>4945.3389999999899</v>
      </c>
      <c r="AA364">
        <f t="shared" si="34"/>
        <v>9890.4108599999563</v>
      </c>
      <c r="AB364">
        <f t="shared" si="35"/>
        <v>14835.616290000047</v>
      </c>
      <c r="AC364">
        <f t="shared" si="32"/>
        <v>300</v>
      </c>
    </row>
    <row r="365" spans="1:29" ht="15.75" customHeight="1" x14ac:dyDescent="0.15">
      <c r="A365">
        <v>363</v>
      </c>
      <c r="B365" s="3">
        <v>45654</v>
      </c>
      <c r="C365" s="7">
        <v>2024</v>
      </c>
      <c r="D365" s="8" t="s">
        <v>125</v>
      </c>
      <c r="E365" s="7">
        <v>28</v>
      </c>
      <c r="F365">
        <v>0</v>
      </c>
      <c r="G365">
        <v>0</v>
      </c>
      <c r="H365">
        <v>0</v>
      </c>
      <c r="I365">
        <v>0</v>
      </c>
      <c r="J365">
        <v>391</v>
      </c>
      <c r="K365">
        <v>0</v>
      </c>
      <c r="L365">
        <v>0</v>
      </c>
      <c r="M365">
        <v>61</v>
      </c>
      <c r="N365">
        <v>54</v>
      </c>
      <c r="O365">
        <v>0</v>
      </c>
      <c r="P365">
        <v>0</v>
      </c>
      <c r="Q365">
        <v>0</v>
      </c>
      <c r="R365">
        <v>1770</v>
      </c>
      <c r="S365">
        <v>61</v>
      </c>
      <c r="T365">
        <v>75</v>
      </c>
      <c r="U365">
        <v>41</v>
      </c>
      <c r="V365">
        <v>201</v>
      </c>
      <c r="W365">
        <v>63</v>
      </c>
      <c r="X365">
        <f t="shared" si="30"/>
        <v>506</v>
      </c>
      <c r="Y365">
        <f t="shared" si="31"/>
        <v>2211</v>
      </c>
      <c r="Z365">
        <f t="shared" si="33"/>
        <v>4959.0379999999896</v>
      </c>
      <c r="AA365">
        <f t="shared" si="34"/>
        <v>9917.808119999956</v>
      </c>
      <c r="AB365">
        <f t="shared" si="35"/>
        <v>14876.712180000048</v>
      </c>
      <c r="AC365">
        <f t="shared" si="32"/>
        <v>300</v>
      </c>
    </row>
    <row r="366" spans="1:29" ht="15.75" customHeight="1" x14ac:dyDescent="0.15">
      <c r="A366">
        <v>364</v>
      </c>
      <c r="B366" s="3">
        <v>45655</v>
      </c>
      <c r="C366" s="7">
        <v>2024</v>
      </c>
      <c r="D366" s="8" t="s">
        <v>125</v>
      </c>
      <c r="E366" s="7">
        <v>29</v>
      </c>
      <c r="F366">
        <v>0</v>
      </c>
      <c r="G366">
        <v>0</v>
      </c>
      <c r="H366">
        <v>0</v>
      </c>
      <c r="I366">
        <v>0</v>
      </c>
      <c r="J366">
        <v>431</v>
      </c>
      <c r="K366">
        <v>0</v>
      </c>
      <c r="L366">
        <v>0</v>
      </c>
      <c r="M366">
        <v>90</v>
      </c>
      <c r="N366">
        <v>55</v>
      </c>
      <c r="O366">
        <v>0</v>
      </c>
      <c r="P366">
        <v>0</v>
      </c>
      <c r="Q366">
        <v>0</v>
      </c>
      <c r="R366">
        <v>1770</v>
      </c>
      <c r="S366">
        <v>90</v>
      </c>
      <c r="T366">
        <v>83</v>
      </c>
      <c r="U366">
        <v>55</v>
      </c>
      <c r="V366">
        <v>230</v>
      </c>
      <c r="W366">
        <v>53</v>
      </c>
      <c r="X366">
        <f t="shared" si="30"/>
        <v>576</v>
      </c>
      <c r="Y366">
        <f t="shared" si="31"/>
        <v>2281</v>
      </c>
      <c r="Z366">
        <f t="shared" si="33"/>
        <v>4972.7369999999892</v>
      </c>
      <c r="AA366">
        <f t="shared" si="34"/>
        <v>9945.2053799999558</v>
      </c>
      <c r="AB366">
        <f t="shared" si="35"/>
        <v>14917.808070000048</v>
      </c>
      <c r="AC366">
        <f t="shared" si="32"/>
        <v>300</v>
      </c>
    </row>
    <row r="367" spans="1:29" ht="15.75" customHeight="1" x14ac:dyDescent="0.15">
      <c r="A367">
        <v>365</v>
      </c>
      <c r="B367" s="3">
        <v>45656</v>
      </c>
      <c r="C367" s="7">
        <v>2024</v>
      </c>
      <c r="D367" s="8" t="s">
        <v>125</v>
      </c>
      <c r="E367" s="7">
        <v>30</v>
      </c>
      <c r="F367">
        <v>0</v>
      </c>
      <c r="G367">
        <v>0</v>
      </c>
      <c r="H367">
        <v>0</v>
      </c>
      <c r="I367">
        <v>0</v>
      </c>
      <c r="J367">
        <v>406</v>
      </c>
      <c r="K367">
        <v>0</v>
      </c>
      <c r="L367">
        <v>0</v>
      </c>
      <c r="M367">
        <v>155</v>
      </c>
      <c r="N367">
        <v>56</v>
      </c>
      <c r="O367">
        <v>0</v>
      </c>
      <c r="P367">
        <v>0</v>
      </c>
      <c r="Q367">
        <v>0</v>
      </c>
      <c r="R367">
        <v>1770</v>
      </c>
      <c r="S367">
        <v>155</v>
      </c>
      <c r="T367">
        <v>63</v>
      </c>
      <c r="U367">
        <v>14</v>
      </c>
      <c r="V367">
        <v>207</v>
      </c>
      <c r="W367">
        <v>52</v>
      </c>
      <c r="X367">
        <f t="shared" si="30"/>
        <v>617</v>
      </c>
      <c r="Y367">
        <f t="shared" si="31"/>
        <v>2261</v>
      </c>
      <c r="Z367">
        <f t="shared" si="33"/>
        <v>4986.4359999999888</v>
      </c>
      <c r="AA367">
        <f t="shared" si="34"/>
        <v>9972.6026399999555</v>
      </c>
      <c r="AB367">
        <f t="shared" si="35"/>
        <v>14958.903960000049</v>
      </c>
      <c r="AC367">
        <f t="shared" si="32"/>
        <v>300</v>
      </c>
    </row>
    <row r="368" spans="1:29" ht="15.75" customHeight="1" x14ac:dyDescent="0.15">
      <c r="A368">
        <v>366</v>
      </c>
      <c r="B368" s="3">
        <v>45657</v>
      </c>
      <c r="C368" s="7">
        <v>2024</v>
      </c>
      <c r="D368" s="8" t="s">
        <v>125</v>
      </c>
      <c r="E368" s="7">
        <v>31</v>
      </c>
      <c r="F368">
        <v>0</v>
      </c>
      <c r="G368">
        <v>0</v>
      </c>
      <c r="H368">
        <v>0</v>
      </c>
      <c r="I368">
        <v>0</v>
      </c>
      <c r="J368">
        <v>415</v>
      </c>
      <c r="K368">
        <v>0</v>
      </c>
      <c r="L368">
        <v>0</v>
      </c>
      <c r="M368">
        <v>226</v>
      </c>
      <c r="N368">
        <v>63</v>
      </c>
      <c r="O368">
        <v>0</v>
      </c>
      <c r="P368">
        <v>0</v>
      </c>
      <c r="Q368">
        <v>0</v>
      </c>
      <c r="R368">
        <v>1770</v>
      </c>
      <c r="S368">
        <v>226</v>
      </c>
      <c r="T368">
        <v>84</v>
      </c>
      <c r="U368">
        <v>35</v>
      </c>
      <c r="V368">
        <v>186</v>
      </c>
      <c r="W368">
        <v>26</v>
      </c>
      <c r="X368">
        <f t="shared" si="30"/>
        <v>704</v>
      </c>
      <c r="Y368">
        <f t="shared" si="31"/>
        <v>2327</v>
      </c>
      <c r="Z368">
        <f t="shared" si="33"/>
        <v>5000.1349999999884</v>
      </c>
      <c r="AA368">
        <f t="shared" si="34"/>
        <v>9999.9998999999552</v>
      </c>
      <c r="AB368">
        <f t="shared" si="35"/>
        <v>14999.999850000049</v>
      </c>
      <c r="AC368">
        <f t="shared" si="32"/>
        <v>300</v>
      </c>
    </row>
  </sheetData>
  <mergeCells count="4">
    <mergeCell ref="F1:Q1"/>
    <mergeCell ref="A1:E1"/>
    <mergeCell ref="R1:W1"/>
    <mergeCell ref="X1:AC1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FEE4E-5C95-F041-8673-CA040A2553D9}">
  <dimension ref="A1:AR92"/>
  <sheetViews>
    <sheetView topLeftCell="AA18" zoomScale="75" zoomScaleNormal="100" workbookViewId="0">
      <selection activeCell="AF72" sqref="AF72"/>
    </sheetView>
  </sheetViews>
  <sheetFormatPr baseColWidth="10" defaultRowHeight="13" x14ac:dyDescent="0.15"/>
  <cols>
    <col min="1" max="1" width="20" customWidth="1"/>
    <col min="4" max="4" width="40.83203125" customWidth="1"/>
    <col min="5" max="5" width="11" customWidth="1"/>
    <col min="6" max="6" width="14.1640625" customWidth="1"/>
    <col min="7" max="7" width="12.1640625" customWidth="1"/>
    <col min="8" max="8" width="32.5" customWidth="1"/>
    <col min="9" max="9" width="25.33203125" customWidth="1"/>
    <col min="10" max="10" width="28.5" customWidth="1"/>
    <col min="11" max="11" width="16.1640625" customWidth="1"/>
    <col min="12" max="12" width="37.33203125" customWidth="1"/>
    <col min="13" max="13" width="29" customWidth="1"/>
    <col min="14" max="14" width="23.83203125" customWidth="1"/>
    <col min="15" max="15" width="14.1640625" bestFit="1" customWidth="1"/>
    <col min="16" max="16" width="18.5" customWidth="1"/>
    <col min="17" max="17" width="17.1640625" customWidth="1"/>
    <col min="18" max="18" width="17" customWidth="1"/>
    <col min="19" max="19" width="14.1640625" customWidth="1"/>
    <col min="20" max="20" width="11.83203125" customWidth="1"/>
    <col min="21" max="21" width="28.33203125" customWidth="1"/>
    <col min="22" max="23" width="14.6640625" customWidth="1"/>
    <col min="28" max="28" width="23.5" customWidth="1"/>
    <col min="29" max="29" width="16.1640625" customWidth="1"/>
    <col min="30" max="30" width="16.33203125" customWidth="1"/>
    <col min="31" max="31" width="19.33203125" customWidth="1"/>
    <col min="32" max="32" width="14.33203125" bestFit="1" customWidth="1"/>
    <col min="33" max="33" width="11.6640625" customWidth="1"/>
    <col min="34" max="34" width="14.1640625" bestFit="1" customWidth="1"/>
    <col min="36" max="36" width="14.1640625" customWidth="1"/>
    <col min="37" max="40" width="23" customWidth="1"/>
    <col min="41" max="41" width="21" customWidth="1"/>
    <col min="42" max="42" width="19.5" customWidth="1"/>
    <col min="43" max="43" width="18.83203125" customWidth="1"/>
  </cols>
  <sheetData>
    <row r="1" spans="1:24" ht="39" customHeight="1" x14ac:dyDescent="0.2">
      <c r="A1" s="17" t="s">
        <v>143</v>
      </c>
      <c r="B1" s="16" t="s">
        <v>18</v>
      </c>
      <c r="C1" s="33">
        <v>2024</v>
      </c>
      <c r="D1" s="16" t="s">
        <v>173</v>
      </c>
      <c r="E1" s="33" t="str">
        <f>Control!B5</f>
        <v>OCTUBRE</v>
      </c>
      <c r="F1" s="17" t="s">
        <v>144</v>
      </c>
      <c r="G1" s="34">
        <f ca="1">TODAY()</f>
        <v>45200</v>
      </c>
      <c r="H1" s="33" t="str" cm="1">
        <f t="array" aca="1" ref="H1" ca="1">"Hoy: "&amp;DAY(G1)&amp;" "&amp;INDEX(M57:M68,MONTH(G1))&amp;" "&amp;YEAR(G1)</f>
        <v>Hoy: 1 OCTUBRE 2023</v>
      </c>
      <c r="I1" s="114"/>
      <c r="J1" s="114"/>
      <c r="K1" s="37"/>
      <c r="L1" s="17" t="s">
        <v>168</v>
      </c>
      <c r="M1" s="53" cm="1">
        <f t="array" ref="M1">SUM(Datos!AC3:AC368*(--(Datos!B3:B368=DATE($C$1,$E$2,MAX(O57:O87)))))</f>
        <v>300</v>
      </c>
      <c r="N1" s="54"/>
      <c r="P1" s="31"/>
    </row>
    <row r="2" spans="1:24" ht="14" x14ac:dyDescent="0.15">
      <c r="A2" s="30"/>
      <c r="B2" s="30"/>
      <c r="C2" s="30"/>
      <c r="D2" s="30"/>
      <c r="E2" s="35">
        <f>MATCH(E1,{"ENERO";"FEBRERO";"MARZO";"ABRIL";"MAYO";"JUNIO";"JULIO";"AGOSTO";"SEPTIEMBRE";"OCTUBRE";"NOVIEMBRE";"DICIEMBRE"},0)</f>
        <v>10</v>
      </c>
      <c r="F2" s="30"/>
      <c r="G2" s="30"/>
      <c r="H2" s="30"/>
      <c r="I2" s="115"/>
      <c r="J2" s="115"/>
      <c r="K2" s="13"/>
      <c r="O2" s="13"/>
      <c r="X2" s="4"/>
    </row>
    <row r="3" spans="1:24" ht="14" x14ac:dyDescent="0.15">
      <c r="A3" s="13"/>
      <c r="B3" s="13"/>
      <c r="C3" s="13"/>
      <c r="D3" s="13"/>
      <c r="E3" s="55"/>
      <c r="F3" s="13"/>
      <c r="G3" s="13"/>
      <c r="H3" s="13"/>
      <c r="I3" s="13"/>
      <c r="J3" s="13"/>
      <c r="K3" s="13"/>
      <c r="O3" s="13"/>
      <c r="X3" s="4"/>
    </row>
    <row r="4" spans="1:24" ht="14" x14ac:dyDescent="0.1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77"/>
      <c r="M4" s="83"/>
      <c r="N4" s="83"/>
      <c r="O4" s="83"/>
      <c r="P4" s="83"/>
      <c r="Q4" s="83"/>
      <c r="R4" s="83"/>
      <c r="S4" s="83"/>
      <c r="T4" s="83"/>
      <c r="U4" s="83"/>
      <c r="V4" s="83"/>
      <c r="W4" s="56"/>
      <c r="X4" s="74"/>
    </row>
    <row r="5" spans="1:24" ht="18" customHeight="1" x14ac:dyDescent="0.1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78"/>
      <c r="M5" s="87" t="s">
        <v>169</v>
      </c>
      <c r="N5" s="87"/>
      <c r="O5" s="78"/>
      <c r="P5" s="84"/>
      <c r="Q5" s="84"/>
      <c r="R5" s="84"/>
      <c r="S5" s="84"/>
      <c r="T5" s="88"/>
      <c r="U5" s="39" t="s">
        <v>172</v>
      </c>
      <c r="V5" s="38"/>
      <c r="W5" s="49"/>
      <c r="X5" s="75"/>
    </row>
    <row r="6" spans="1:24" ht="23" customHeight="1" x14ac:dyDescent="0.1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78"/>
      <c r="M6" s="40" t="s">
        <v>145</v>
      </c>
      <c r="N6" s="40" t="s">
        <v>113</v>
      </c>
      <c r="O6" s="40" t="s">
        <v>141</v>
      </c>
      <c r="P6" s="40" t="s">
        <v>142</v>
      </c>
      <c r="Q6" s="40" t="s">
        <v>170</v>
      </c>
      <c r="R6" s="40" t="s">
        <v>171</v>
      </c>
      <c r="S6" s="81"/>
      <c r="T6" s="81"/>
      <c r="U6" s="41" t="s">
        <v>170</v>
      </c>
      <c r="V6" s="40" t="s">
        <v>171</v>
      </c>
      <c r="W6" s="49"/>
      <c r="X6" s="75"/>
    </row>
    <row r="7" spans="1:24" ht="14" x14ac:dyDescent="0.1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78"/>
      <c r="M7" s="42">
        <v>1</v>
      </c>
      <c r="N7" s="43" t="s">
        <v>112</v>
      </c>
      <c r="O7" s="42">
        <f>SUMIF(Datos!$D$3:D$368,Procesamiento!N7,Datos!$Y$3:$Y$368)</f>
        <v>49301</v>
      </c>
      <c r="P7" s="42">
        <f>SUMIF(Datos!$D$3:D$368,Procesamiento!N7,Datos!$X$3:$X$368)</f>
        <v>13777</v>
      </c>
      <c r="Q7" s="44">
        <f>O7/SUM(O7:P7)</f>
        <v>0.78158787532895779</v>
      </c>
      <c r="R7" s="44">
        <f>P7/SUM(O7:P7)</f>
        <v>0.21841212467104221</v>
      </c>
      <c r="S7" s="81"/>
      <c r="T7" s="81"/>
      <c r="U7" s="45">
        <f>INDEX(Q7:Q18,MATCH(E1, {"ENERO";"FEBRERO";"MARZO";"ABRIL";"MAYO";"JUNIO";"JULIO";"AGOSTO";"SEPTIEMBRE";"OCTUBRE";"NOVIEMBRE";"DICIEMBRE"}, 0))</f>
        <v>0.76423857586512867</v>
      </c>
      <c r="V7" s="45">
        <f>INDEX(R7:R18,MATCH(E1, {"ENERO";"FEBRERO";"MARZO";"ABRIL";"MAYO";"JUNIO";"JULIO";"AGOSTO";"SEPTIEMBRE";"OCTUBRE";"NOVIEMBRE";"DICIEMBRE"}, 0))</f>
        <v>0.23576142413487133</v>
      </c>
      <c r="W7" s="49"/>
      <c r="X7" s="75"/>
    </row>
    <row r="8" spans="1:24" ht="14" x14ac:dyDescent="0.1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78"/>
      <c r="M8" s="42">
        <v>2</v>
      </c>
      <c r="N8" s="43" t="s">
        <v>115</v>
      </c>
      <c r="O8" s="42">
        <f>SUMIF(Datos!$D$3:D$368,Procesamiento!N8,Datos!$Y$3:$Y$368)</f>
        <v>48031</v>
      </c>
      <c r="P8" s="42">
        <f>SUMIF(Datos!$D$3:D$368,Procesamiento!N8,Datos!$X$3:$X$368)</f>
        <v>16594</v>
      </c>
      <c r="Q8" s="44">
        <f t="shared" ref="Q8:Q18" si="0">O8/SUM(O8:P8)</f>
        <v>0.74322630560928438</v>
      </c>
      <c r="R8" s="44">
        <f t="shared" ref="R8:R18" si="1">P8/SUM(O8:P8)</f>
        <v>0.25677369439071568</v>
      </c>
      <c r="S8" s="81"/>
      <c r="T8" s="81"/>
      <c r="U8" s="82"/>
      <c r="V8" s="82"/>
      <c r="W8" s="49"/>
      <c r="X8" s="75"/>
    </row>
    <row r="9" spans="1:24" ht="14" x14ac:dyDescent="0.1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78"/>
      <c r="M9" s="42">
        <v>3</v>
      </c>
      <c r="N9" s="43" t="s">
        <v>116</v>
      </c>
      <c r="O9" s="42">
        <f>SUMIF(Datos!$D$3:D$368,Procesamiento!N9,Datos!$Y$3:$Y$368)</f>
        <v>50614</v>
      </c>
      <c r="P9" s="42">
        <f>SUMIF(Datos!$D$3:D$368,Procesamiento!N9,Datos!$X$3:$X$368)</f>
        <v>14576</v>
      </c>
      <c r="Q9" s="44">
        <f t="shared" si="0"/>
        <v>0.77640742445160305</v>
      </c>
      <c r="R9" s="44">
        <f t="shared" si="1"/>
        <v>0.22359257554839698</v>
      </c>
      <c r="S9" s="81"/>
      <c r="T9" s="81"/>
      <c r="U9" s="82"/>
      <c r="V9" s="82"/>
      <c r="W9" s="49"/>
      <c r="X9" s="75"/>
    </row>
    <row r="10" spans="1:24" ht="14" x14ac:dyDescent="0.1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78"/>
      <c r="M10" s="42">
        <v>4</v>
      </c>
      <c r="N10" s="43" t="s">
        <v>117</v>
      </c>
      <c r="O10" s="42">
        <f>SUMIF(Datos!$D$3:D$368,Procesamiento!N10,Datos!$Y$3:$Y$368)</f>
        <v>50520</v>
      </c>
      <c r="P10" s="42">
        <f>SUMIF(Datos!$D$3:D$368,Procesamiento!N10,Datos!$X$3:$X$368)</f>
        <v>15600</v>
      </c>
      <c r="Q10" s="44">
        <f t="shared" si="0"/>
        <v>0.76406533575317603</v>
      </c>
      <c r="R10" s="44">
        <f t="shared" si="1"/>
        <v>0.23593466424682397</v>
      </c>
      <c r="S10" s="81"/>
      <c r="T10" s="81"/>
      <c r="U10" s="46" t="s">
        <v>146</v>
      </c>
      <c r="V10" s="46" t="s">
        <v>174</v>
      </c>
      <c r="W10" s="49"/>
      <c r="X10" s="75"/>
    </row>
    <row r="11" spans="1:24" ht="13" customHeight="1" x14ac:dyDescent="0.1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78"/>
      <c r="M11" s="42">
        <v>5</v>
      </c>
      <c r="N11" s="43" t="s">
        <v>118</v>
      </c>
      <c r="O11" s="42">
        <f>SUMIF(Datos!$D$3:D$368,Procesamiento!N11,Datos!$Y$3:$Y$368)</f>
        <v>54572</v>
      </c>
      <c r="P11" s="42">
        <f>SUMIF(Datos!$D$3:D$368,Procesamiento!N11,Datos!$X$3:$X$368)</f>
        <v>17968</v>
      </c>
      <c r="Q11" s="44">
        <f t="shared" si="0"/>
        <v>0.75230217810862976</v>
      </c>
      <c r="R11" s="44">
        <f t="shared" si="1"/>
        <v>0.24769782189137027</v>
      </c>
      <c r="S11" s="81"/>
      <c r="T11" s="81"/>
      <c r="U11" s="47">
        <v>0</v>
      </c>
      <c r="V11" s="47">
        <v>1</v>
      </c>
      <c r="W11" s="49"/>
      <c r="X11" s="75"/>
    </row>
    <row r="12" spans="1:24" ht="13" customHeight="1" x14ac:dyDescent="0.1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78"/>
      <c r="M12" s="42">
        <v>6</v>
      </c>
      <c r="N12" s="43" t="s">
        <v>119</v>
      </c>
      <c r="O12" s="42">
        <f>SUMIF(Datos!$D$3:D$368,Procesamiento!N12,Datos!$Y$3:$Y$368)</f>
        <v>54193</v>
      </c>
      <c r="P12" s="42">
        <f>SUMIF(Datos!$D$3:D$368,Procesamiento!N12,Datos!$X$3:$X$368)</f>
        <v>18590</v>
      </c>
      <c r="Q12" s="44">
        <f t="shared" si="0"/>
        <v>0.74458321311295217</v>
      </c>
      <c r="R12" s="44">
        <f t="shared" si="1"/>
        <v>0.25541678688704778</v>
      </c>
      <c r="S12" s="81"/>
      <c r="T12" s="81"/>
      <c r="U12" s="47">
        <f>SIN(U7*2*PI())</f>
        <v>-0.99600079962985788</v>
      </c>
      <c r="V12" s="47">
        <f>COS(V7*2*PI())</f>
        <v>8.934431787575442E-2</v>
      </c>
      <c r="W12" s="49"/>
      <c r="X12" s="75"/>
    </row>
    <row r="13" spans="1:24" ht="13" customHeight="1" x14ac:dyDescent="0.1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78"/>
      <c r="M13" s="42">
        <v>7</v>
      </c>
      <c r="N13" s="43" t="s">
        <v>120</v>
      </c>
      <c r="O13" s="42">
        <f>SUMIF(Datos!$D$3:D$368,Procesamiento!N13,Datos!$Y$3:$Y$368)</f>
        <v>54439</v>
      </c>
      <c r="P13" s="42">
        <f>SUMIF(Datos!$D$3:D$368,Procesamiento!N13,Datos!$X$3:$X$368)</f>
        <v>16455</v>
      </c>
      <c r="Q13" s="44">
        <f t="shared" si="0"/>
        <v>0.76789291054250008</v>
      </c>
      <c r="R13" s="44">
        <f t="shared" si="1"/>
        <v>0.23210708945749994</v>
      </c>
      <c r="S13" s="81"/>
      <c r="T13" s="81"/>
      <c r="U13" s="48"/>
      <c r="V13" s="49"/>
      <c r="W13" s="49"/>
      <c r="X13" s="75"/>
    </row>
    <row r="14" spans="1:24" ht="13" customHeight="1" x14ac:dyDescent="0.1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78"/>
      <c r="M14" s="42">
        <v>8</v>
      </c>
      <c r="N14" s="43" t="s">
        <v>121</v>
      </c>
      <c r="O14" s="42">
        <f>SUMIF(Datos!$D$3:D$368,Procesamiento!N14,Datos!$Y$3:$Y$368)</f>
        <v>55375</v>
      </c>
      <c r="P14" s="42">
        <f>SUMIF(Datos!$D$3:D$368,Procesamiento!N14,Datos!$X$3:$X$368)</f>
        <v>17185</v>
      </c>
      <c r="Q14" s="44">
        <f t="shared" si="0"/>
        <v>0.76316152149944871</v>
      </c>
      <c r="R14" s="44">
        <f t="shared" si="1"/>
        <v>0.23683847850055126</v>
      </c>
      <c r="S14" s="81"/>
      <c r="T14" s="81"/>
      <c r="U14" s="80" t="s">
        <v>175</v>
      </c>
      <c r="V14" s="80"/>
      <c r="W14" s="49"/>
      <c r="X14" s="75"/>
    </row>
    <row r="15" spans="1:24" ht="13" customHeight="1" x14ac:dyDescent="0.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78"/>
      <c r="M15" s="42">
        <v>9</v>
      </c>
      <c r="N15" s="43" t="s">
        <v>122</v>
      </c>
      <c r="O15" s="42">
        <f>SUMIF(Datos!$D$3:D$368,Procesamiento!N15,Datos!$Y$3:$Y$368)</f>
        <v>55112</v>
      </c>
      <c r="P15" s="42">
        <f>SUMIF(Datos!$D$3:D$368,Procesamiento!N15,Datos!$X$3:$X$368)</f>
        <v>19954</v>
      </c>
      <c r="Q15" s="44">
        <f t="shared" si="0"/>
        <v>0.73418058774944717</v>
      </c>
      <c r="R15" s="44">
        <f t="shared" si="1"/>
        <v>0.26581941225055283</v>
      </c>
      <c r="S15" s="81"/>
      <c r="T15" s="81"/>
      <c r="U15" s="50" t="s">
        <v>146</v>
      </c>
      <c r="V15" s="50" t="s">
        <v>174</v>
      </c>
      <c r="W15" s="58" t="s">
        <v>176</v>
      </c>
      <c r="X15" s="75"/>
    </row>
    <row r="16" spans="1:24" ht="13" customHeight="1" x14ac:dyDescent="0.1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78"/>
      <c r="M16" s="42">
        <v>10</v>
      </c>
      <c r="N16" s="43" t="s">
        <v>123</v>
      </c>
      <c r="O16" s="42">
        <f>SUMIF(Datos!$D$3:D$368,Procesamiento!N16,Datos!$Y$3:$Y$368)</f>
        <v>55123</v>
      </c>
      <c r="P16" s="42">
        <f>SUMIF(Datos!$D$3:D$368,Procesamiento!N16,Datos!$X$3:$X$368)</f>
        <v>17005</v>
      </c>
      <c r="Q16" s="44">
        <f t="shared" si="0"/>
        <v>0.76423857586512867</v>
      </c>
      <c r="R16" s="44">
        <f t="shared" si="1"/>
        <v>0.23576142413487133</v>
      </c>
      <c r="S16" s="82"/>
      <c r="T16" s="51" t="s">
        <v>141</v>
      </c>
      <c r="U16" s="42">
        <f>E2</f>
        <v>10</v>
      </c>
      <c r="V16" s="136" cm="1">
        <f t="array" ref="V16">INDEX(O7:O18,$E$2)</f>
        <v>55123</v>
      </c>
      <c r="W16" s="137">
        <f>V16-V17</f>
        <v>38118</v>
      </c>
      <c r="X16" s="75"/>
    </row>
    <row r="17" spans="1:37" ht="13" customHeight="1" x14ac:dyDescent="0.1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78"/>
      <c r="M17" s="42">
        <v>11</v>
      </c>
      <c r="N17" s="43" t="s">
        <v>124</v>
      </c>
      <c r="O17" s="42">
        <f>SUMIF(Datos!$D$3:D$368,Procesamiento!N17,Datos!$Y$3:$Y$368)</f>
        <v>54103</v>
      </c>
      <c r="P17" s="42">
        <f>SUMIF(Datos!$D$3:D$368,Procesamiento!N17,Datos!$X$3:$X$368)</f>
        <v>19307</v>
      </c>
      <c r="Q17" s="44">
        <f t="shared" si="0"/>
        <v>0.73699768423920442</v>
      </c>
      <c r="R17" s="44">
        <f t="shared" si="1"/>
        <v>0.26300231576079552</v>
      </c>
      <c r="S17" s="82"/>
      <c r="T17" s="51" t="s">
        <v>142</v>
      </c>
      <c r="U17" s="42">
        <f>E2</f>
        <v>10</v>
      </c>
      <c r="V17" s="136" cm="1">
        <f t="array" ref="V17">INDEX(P7:P18,$E$2)</f>
        <v>17005</v>
      </c>
      <c r="W17" s="137"/>
      <c r="X17" s="75"/>
    </row>
    <row r="18" spans="1:37" ht="13" customHeight="1" x14ac:dyDescent="0.1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78"/>
      <c r="M18" s="42">
        <v>12</v>
      </c>
      <c r="N18" s="43" t="s">
        <v>125</v>
      </c>
      <c r="O18" s="42">
        <f>SUMIF(Datos!$D$3:D$368,Procesamiento!N18,Datos!$Y$3:$Y$368)</f>
        <v>70519</v>
      </c>
      <c r="P18" s="42">
        <f>SUMIF(Datos!$D$3:D$368,Procesamiento!N18,Datos!$X$3:$X$368)</f>
        <v>19098</v>
      </c>
      <c r="Q18" s="44">
        <f t="shared" si="0"/>
        <v>0.78689311179798471</v>
      </c>
      <c r="R18" s="44">
        <f t="shared" si="1"/>
        <v>0.21310688820201523</v>
      </c>
      <c r="S18" s="82"/>
      <c r="T18" s="86"/>
      <c r="U18" s="86"/>
      <c r="V18" s="86"/>
      <c r="W18" s="49"/>
      <c r="X18" s="75"/>
    </row>
    <row r="19" spans="1:37" ht="13" customHeight="1" x14ac:dyDescent="0.1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78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49"/>
      <c r="X19" s="75"/>
    </row>
    <row r="20" spans="1:37" ht="13" customHeight="1" x14ac:dyDescent="0.1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79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57"/>
      <c r="X20" s="76"/>
    </row>
    <row r="21" spans="1:37" ht="13" customHeight="1" x14ac:dyDescent="0.1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</row>
    <row r="22" spans="1:37" ht="13" customHeight="1" x14ac:dyDescent="0.15">
      <c r="A22" s="13"/>
      <c r="B22" s="13"/>
      <c r="C22" s="13"/>
      <c r="D22" s="13"/>
      <c r="E22" s="13"/>
      <c r="F22" s="13"/>
      <c r="G22" s="13"/>
      <c r="H22" s="13"/>
      <c r="I22" s="13"/>
      <c r="J22" s="116" t="s">
        <v>192</v>
      </c>
      <c r="K22" s="117"/>
      <c r="L22" s="67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112"/>
      <c r="AA22" s="148"/>
      <c r="AB22" s="151"/>
      <c r="AC22" s="56"/>
      <c r="AD22" s="56"/>
      <c r="AE22" s="56"/>
      <c r="AF22" s="56"/>
      <c r="AG22" s="56"/>
      <c r="AH22" s="56"/>
      <c r="AI22" s="56"/>
      <c r="AJ22" s="56"/>
      <c r="AK22" s="112"/>
    </row>
    <row r="23" spans="1:37" ht="13" customHeight="1" x14ac:dyDescent="0.15">
      <c r="A23" s="13"/>
      <c r="B23" s="13"/>
      <c r="C23" s="13"/>
      <c r="D23" s="13"/>
      <c r="E23" s="13"/>
      <c r="F23" s="13"/>
      <c r="G23" s="13"/>
      <c r="H23" s="13"/>
      <c r="I23" s="13"/>
      <c r="J23" s="118"/>
      <c r="K23" s="119"/>
      <c r="L23" s="66"/>
      <c r="M23" s="92" t="s">
        <v>177</v>
      </c>
      <c r="N23" s="49"/>
      <c r="O23" s="49"/>
      <c r="P23" s="113"/>
      <c r="Q23" s="93" t="s">
        <v>178</v>
      </c>
      <c r="R23" s="113"/>
      <c r="S23" s="113"/>
      <c r="T23" s="113"/>
      <c r="U23" s="113"/>
      <c r="V23" s="113"/>
      <c r="W23" s="113"/>
      <c r="X23" s="110"/>
      <c r="AA23" s="152"/>
      <c r="AB23" s="153"/>
      <c r="AC23" s="113"/>
      <c r="AD23" s="113"/>
      <c r="AE23" s="113"/>
      <c r="AF23" s="113"/>
      <c r="AG23" s="113"/>
      <c r="AH23" s="113"/>
      <c r="AI23" s="113"/>
      <c r="AJ23" s="113"/>
      <c r="AK23" s="110"/>
    </row>
    <row r="24" spans="1:37" ht="13" customHeight="1" x14ac:dyDescent="0.15">
      <c r="A24" s="13"/>
      <c r="B24" s="13"/>
      <c r="C24" s="13"/>
      <c r="D24" s="13"/>
      <c r="E24" s="13"/>
      <c r="F24" s="13"/>
      <c r="G24" s="13"/>
      <c r="H24" s="13"/>
      <c r="I24" s="13"/>
      <c r="J24" s="122"/>
      <c r="K24" s="121"/>
      <c r="L24" s="113"/>
      <c r="M24" s="63" t="s">
        <v>19</v>
      </c>
      <c r="N24" s="44">
        <f>O24/($O$31+$O$44)</f>
        <v>0.56954303460514644</v>
      </c>
      <c r="O24" s="138">
        <f>GETPIVOTDATA(""&amp;M24,Control!$A$7)</f>
        <v>41080</v>
      </c>
      <c r="P24" s="49"/>
      <c r="Q24" s="69">
        <f>SUM($N$24:$N$29)</f>
        <v>0.76423857586512878</v>
      </c>
      <c r="R24" s="69">
        <f>$N$30</f>
        <v>0.28875055456965393</v>
      </c>
      <c r="S24" s="70">
        <f>$N$32</f>
        <v>0</v>
      </c>
      <c r="T24" s="70">
        <f>$N$36</f>
        <v>0.14424356699201421</v>
      </c>
      <c r="U24" s="70">
        <f>$N$43</f>
        <v>9.1517857142857137E-2</v>
      </c>
      <c r="V24" s="109"/>
      <c r="W24" s="49"/>
      <c r="X24" s="110"/>
      <c r="AA24" s="149"/>
      <c r="AB24" s="113"/>
      <c r="AC24" s="113"/>
      <c r="AD24" s="113"/>
      <c r="AE24" s="142" t="s">
        <v>193</v>
      </c>
      <c r="AF24" s="143">
        <f>SUM(AE26:AE30)</f>
        <v>14043</v>
      </c>
      <c r="AG24" s="113"/>
      <c r="AH24" s="113"/>
      <c r="AI24" s="113"/>
      <c r="AJ24" s="113"/>
      <c r="AK24" s="110"/>
    </row>
    <row r="25" spans="1:37" ht="13" customHeight="1" x14ac:dyDescent="0.15">
      <c r="A25" s="13"/>
      <c r="B25" s="13"/>
      <c r="C25" s="13"/>
      <c r="D25" s="13"/>
      <c r="E25" s="13"/>
      <c r="F25" s="13"/>
      <c r="G25" s="13"/>
      <c r="H25" s="13"/>
      <c r="I25" s="13"/>
      <c r="J25" s="122"/>
      <c r="K25" s="121"/>
      <c r="L25" s="113"/>
      <c r="M25" s="63" t="s">
        <v>140</v>
      </c>
      <c r="N25" s="44">
        <f t="shared" ref="N25:N30" si="2">O25/($O$31+$O$44)</f>
        <v>7.6780168589174802E-2</v>
      </c>
      <c r="O25" s="138">
        <f>GETPIVOTDATA(""&amp;M25,Control!$A$7)</f>
        <v>5538</v>
      </c>
      <c r="P25" s="107"/>
      <c r="Q25" s="69">
        <f t="shared" ref="Q25:Q26" si="3">SUM($N$24:$N$29)</f>
        <v>0.76423857586512878</v>
      </c>
      <c r="R25" s="69">
        <f>$N$30</f>
        <v>0.28875055456965393</v>
      </c>
      <c r="S25" s="70">
        <f>$N$32</f>
        <v>0</v>
      </c>
      <c r="T25" s="70">
        <f>$N$36</f>
        <v>0.14424356699201421</v>
      </c>
      <c r="U25" s="70">
        <f>$N$43</f>
        <v>9.1517857142857137E-2</v>
      </c>
      <c r="V25" s="109"/>
      <c r="W25" s="49"/>
      <c r="X25" s="110"/>
      <c r="AA25" s="149"/>
      <c r="AB25" s="150"/>
      <c r="AC25" s="113"/>
      <c r="AD25" s="58" t="s">
        <v>19</v>
      </c>
      <c r="AE25" s="144" cm="1">
        <f t="array" ref="AE25">SUM(Datos!$R$3:$R$368*(MONTH(Datos!$B$3:$B$368)=$E$2)*(YEAR(Datos!$B$3:$B$368)=$C$1))</f>
        <v>41080</v>
      </c>
      <c r="AF25" s="44">
        <f>$AE$25/$AF$24</f>
        <v>2.9253008616392511</v>
      </c>
      <c r="AG25" s="44">
        <f>$AE$25/$AF$24</f>
        <v>2.9253008616392511</v>
      </c>
      <c r="AH25" s="44">
        <f>$AE$25/$AF$24</f>
        <v>2.9253008616392511</v>
      </c>
      <c r="AI25" s="44">
        <f>$AE$25/$AF$24</f>
        <v>2.9253008616392511</v>
      </c>
      <c r="AJ25" s="44">
        <f>$AE$25/$AF$24</f>
        <v>2.9253008616392511</v>
      </c>
      <c r="AK25" s="110"/>
    </row>
    <row r="26" spans="1:37" ht="13" customHeight="1" x14ac:dyDescent="0.15">
      <c r="A26" s="13"/>
      <c r="B26" s="13"/>
      <c r="C26" s="13"/>
      <c r="D26" s="13"/>
      <c r="E26" s="13"/>
      <c r="F26" s="13"/>
      <c r="G26" s="13"/>
      <c r="H26" s="13"/>
      <c r="I26" s="13"/>
      <c r="J26" s="122"/>
      <c r="K26" s="121"/>
      <c r="L26" s="113"/>
      <c r="M26" s="63" t="s">
        <v>136</v>
      </c>
      <c r="N26" s="44">
        <f t="shared" si="2"/>
        <v>5.9505323868677906E-2</v>
      </c>
      <c r="O26" s="138">
        <f>GETPIVOTDATA(""&amp;M26,Control!$A$7)</f>
        <v>4292</v>
      </c>
      <c r="P26" s="49"/>
      <c r="Q26" s="69">
        <f t="shared" si="3"/>
        <v>0.76423857586512878</v>
      </c>
      <c r="R26" s="69">
        <f>$N$30</f>
        <v>0.28875055456965393</v>
      </c>
      <c r="S26" s="70">
        <f>$N$32</f>
        <v>0</v>
      </c>
      <c r="T26" s="70">
        <f>$N$36</f>
        <v>0.14424356699201421</v>
      </c>
      <c r="U26" s="70">
        <f>$N$43</f>
        <v>9.1517857142857137E-2</v>
      </c>
      <c r="V26" s="109"/>
      <c r="W26" s="49"/>
      <c r="X26" s="110"/>
      <c r="AA26" s="149"/>
      <c r="AB26" s="150"/>
      <c r="AC26" s="113"/>
      <c r="AD26" s="58" t="s">
        <v>136</v>
      </c>
      <c r="AE26" s="136" cm="1">
        <f t="array" ref="AE26">SUM(Datos!$S$3:$S$368*(MONTH(Datos!$B$3:$B$368)=$E$2)*(YEAR(Datos!$B$3:$B$368)=$C$1))</f>
        <v>4292</v>
      </c>
      <c r="AF26" s="44">
        <f>$AE$26/$AF$24</f>
        <v>0.30563269956561989</v>
      </c>
      <c r="AG26" s="44">
        <f>$AE$26/$AF$24</f>
        <v>0.30563269956561989</v>
      </c>
      <c r="AH26" s="44">
        <f>$AE$26/$AF$24</f>
        <v>0.30563269956561989</v>
      </c>
      <c r="AI26" s="44">
        <f>$AE$26/$AF$24</f>
        <v>0.30563269956561989</v>
      </c>
      <c r="AJ26" s="44">
        <f>$AE$26/$AF$24</f>
        <v>0.30563269956561989</v>
      </c>
      <c r="AK26" s="110"/>
    </row>
    <row r="27" spans="1:37" ht="13" customHeight="1" x14ac:dyDescent="0.15">
      <c r="A27" s="13"/>
      <c r="B27" s="13"/>
      <c r="C27" s="13"/>
      <c r="D27" s="13"/>
      <c r="E27" s="13"/>
      <c r="F27" s="13"/>
      <c r="G27" s="13"/>
      <c r="H27" s="13"/>
      <c r="I27" s="13"/>
      <c r="J27" s="122"/>
      <c r="K27" s="121"/>
      <c r="L27" s="113"/>
      <c r="M27" s="63" t="s">
        <v>137</v>
      </c>
      <c r="N27" s="44">
        <f t="shared" si="2"/>
        <v>2.81444099378882E-2</v>
      </c>
      <c r="O27" s="138">
        <f>GETPIVOTDATA(""&amp;M27,Control!$A$7)</f>
        <v>2030</v>
      </c>
      <c r="P27" s="49"/>
      <c r="Q27" s="49"/>
      <c r="R27" s="49"/>
      <c r="S27" s="49"/>
      <c r="T27" s="49"/>
      <c r="U27" s="49"/>
      <c r="V27" s="49"/>
      <c r="W27" s="49"/>
      <c r="X27" s="110"/>
      <c r="AA27" s="66"/>
      <c r="AB27" s="113"/>
      <c r="AC27" s="113"/>
      <c r="AD27" s="42" t="s">
        <v>137</v>
      </c>
      <c r="AE27" s="136" cm="1">
        <f t="array" ref="AE27">SUM(Datos!$T$3:$T$368*(MONTH(Datos!$B$3:$B$368)=$E$2)*(YEAR(Datos!$B$3:$B$368)=$C$1))</f>
        <v>2030</v>
      </c>
      <c r="AF27" s="44">
        <f>$AE$27/$AF$24</f>
        <v>0.14455600655130671</v>
      </c>
      <c r="AG27" s="44">
        <f>$AE$27/$AF$24</f>
        <v>0.14455600655130671</v>
      </c>
      <c r="AH27" s="44">
        <f>$AE$27/$AF$24</f>
        <v>0.14455600655130671</v>
      </c>
      <c r="AI27" s="44">
        <f>$AE$27/$AF$24</f>
        <v>0.14455600655130671</v>
      </c>
      <c r="AJ27" s="44">
        <f>$AE$27/$AF$24</f>
        <v>0.14455600655130671</v>
      </c>
      <c r="AK27" s="110"/>
    </row>
    <row r="28" spans="1:37" ht="13" customHeight="1" x14ac:dyDescent="0.15">
      <c r="A28" s="13"/>
      <c r="B28" s="13"/>
      <c r="C28" s="13"/>
      <c r="D28" s="13"/>
      <c r="E28" s="13"/>
      <c r="F28" s="13"/>
      <c r="G28" s="13"/>
      <c r="H28" s="13"/>
      <c r="I28" s="13"/>
      <c r="J28" s="122"/>
      <c r="K28" s="121"/>
      <c r="L28" s="113"/>
      <c r="M28" s="63" t="s">
        <v>139</v>
      </c>
      <c r="N28" s="44">
        <f t="shared" si="2"/>
        <v>1.688664596273292E-2</v>
      </c>
      <c r="O28" s="138">
        <f>GETPIVOTDATA(""&amp;M28,Control!$A$7)</f>
        <v>1218</v>
      </c>
      <c r="P28" s="49"/>
      <c r="Q28" s="49"/>
      <c r="R28" s="49"/>
      <c r="S28" s="49"/>
      <c r="T28" s="49"/>
      <c r="U28" s="49"/>
      <c r="V28" s="49"/>
      <c r="W28" s="49"/>
      <c r="X28" s="110"/>
      <c r="AA28" s="66"/>
      <c r="AB28" s="113"/>
      <c r="AC28" s="113"/>
      <c r="AD28" s="58" t="s">
        <v>139</v>
      </c>
      <c r="AE28" s="136" cm="1">
        <f t="array" ref="AE28">SUM(Datos!$U$3:$U$368*(MONTH(Datos!$B$3:$B$368)=$E$2)*(YEAR(Datos!$B$3:$B$368)=$C$1))</f>
        <v>1218</v>
      </c>
      <c r="AF28" s="44">
        <f>$AE$28/$AF$24</f>
        <v>8.6733603930784026E-2</v>
      </c>
      <c r="AG28" s="44">
        <f>$AE$28/$AF$24</f>
        <v>8.6733603930784026E-2</v>
      </c>
      <c r="AH28" s="44">
        <f>$AE$28/$AF$24</f>
        <v>8.6733603930784026E-2</v>
      </c>
      <c r="AI28" s="44">
        <f>$AE$28/$AF$24</f>
        <v>8.6733603930784026E-2</v>
      </c>
      <c r="AJ28" s="44">
        <f>$AE$28/$AF$24</f>
        <v>8.6733603930784026E-2</v>
      </c>
      <c r="AK28" s="110"/>
    </row>
    <row r="29" spans="1:37" ht="13" customHeight="1" x14ac:dyDescent="0.15">
      <c r="A29" s="13"/>
      <c r="B29" s="13"/>
      <c r="C29" s="13"/>
      <c r="D29" s="13"/>
      <c r="E29" s="13"/>
      <c r="F29" s="13"/>
      <c r="G29" s="13"/>
      <c r="H29" s="13"/>
      <c r="I29" s="13"/>
      <c r="J29" s="122"/>
      <c r="K29" s="121"/>
      <c r="L29" s="113"/>
      <c r="M29" s="63" t="s">
        <v>179</v>
      </c>
      <c r="N29" s="44">
        <f t="shared" si="2"/>
        <v>1.337899290150843E-2</v>
      </c>
      <c r="O29" s="138">
        <f>GETPIVOTDATA(""&amp;M29,Control!$A$7)</f>
        <v>965</v>
      </c>
      <c r="P29" s="49"/>
      <c r="Q29" s="49"/>
      <c r="R29" s="49"/>
      <c r="S29" s="49"/>
      <c r="T29" s="49"/>
      <c r="U29" s="49"/>
      <c r="V29" s="49"/>
      <c r="W29" s="49"/>
      <c r="X29" s="110"/>
      <c r="AA29" s="66"/>
      <c r="AB29" s="113"/>
      <c r="AC29" s="113"/>
      <c r="AD29" s="58" t="s">
        <v>140</v>
      </c>
      <c r="AE29" s="136" cm="1">
        <f t="array" ref="AE29">SUM(Datos!$V$3:$V$368*(MONTH(Datos!$B$3:$B$368)=$E$2)*(YEAR(Datos!$B$3:$B$368)=$C$1))</f>
        <v>5538</v>
      </c>
      <c r="AF29" s="44">
        <f>$AE$29/$AF$24</f>
        <v>0.39436017944883572</v>
      </c>
      <c r="AG29" s="44">
        <f>$AE$29/$AF$24</f>
        <v>0.39436017944883572</v>
      </c>
      <c r="AH29" s="44">
        <f>$AE$29/$AF$24</f>
        <v>0.39436017944883572</v>
      </c>
      <c r="AI29" s="44">
        <f>$AE$29/$AF$24</f>
        <v>0.39436017944883572</v>
      </c>
      <c r="AJ29" s="44">
        <f>$AE$29/$AF$24</f>
        <v>0.39436017944883572</v>
      </c>
      <c r="AK29" s="110"/>
    </row>
    <row r="30" spans="1:37" ht="13" customHeight="1" x14ac:dyDescent="0.15">
      <c r="A30" s="13"/>
      <c r="B30" s="13"/>
      <c r="C30" s="13"/>
      <c r="D30" s="13"/>
      <c r="E30" s="13"/>
      <c r="F30" s="13"/>
      <c r="G30" s="13"/>
      <c r="H30" s="13"/>
      <c r="I30" s="13"/>
      <c r="J30" s="122"/>
      <c r="K30" s="121"/>
      <c r="L30" s="113"/>
      <c r="M30" s="63" t="s">
        <v>183</v>
      </c>
      <c r="N30" s="44">
        <f t="shared" si="2"/>
        <v>0.28875055456965393</v>
      </c>
      <c r="O30" s="138" cm="1">
        <f t="array" ref="O30">SUM(O27:O29+O25)</f>
        <v>20827</v>
      </c>
      <c r="P30" s="49"/>
      <c r="Q30" s="49"/>
      <c r="R30" s="49"/>
      <c r="S30" s="49"/>
      <c r="T30" s="49"/>
      <c r="U30" s="49"/>
      <c r="V30" s="49"/>
      <c r="W30" s="49"/>
      <c r="X30" s="110"/>
      <c r="AA30" s="66"/>
      <c r="AB30" s="113"/>
      <c r="AC30" s="113"/>
      <c r="AD30" s="58" t="s">
        <v>180</v>
      </c>
      <c r="AE30" s="136" cm="1">
        <f t="array" ref="AE30">SUM(Datos!$W$3:$W$368*(MONTH(Datos!$B$3:$B$368)=$E$2)*(YEAR(Datos!$B$3:$B$368)=$C$1))</f>
        <v>965</v>
      </c>
      <c r="AF30" s="44">
        <f>$AE$30/$AF$24</f>
        <v>6.8717510503453677E-2</v>
      </c>
      <c r="AG30" s="44">
        <f>$AE$30/$AF$24</f>
        <v>6.8717510503453677E-2</v>
      </c>
      <c r="AH30" s="44">
        <f>$AE$30/$AF$24</f>
        <v>6.8717510503453677E-2</v>
      </c>
      <c r="AI30" s="44">
        <f>$AE$30/$AF$24</f>
        <v>6.8717510503453677E-2</v>
      </c>
      <c r="AJ30" s="44">
        <f>$AE$30/$AF$24</f>
        <v>6.8717510503453677E-2</v>
      </c>
      <c r="AK30" s="110"/>
    </row>
    <row r="31" spans="1:37" ht="13" customHeight="1" x14ac:dyDescent="0.15">
      <c r="A31" s="13"/>
      <c r="B31" s="13"/>
      <c r="C31" s="13"/>
      <c r="D31" s="13"/>
      <c r="E31" s="13"/>
      <c r="F31" s="13"/>
      <c r="G31" s="13"/>
      <c r="H31" s="13"/>
      <c r="I31" s="13"/>
      <c r="J31" s="122"/>
      <c r="K31" s="121"/>
      <c r="L31" s="113"/>
      <c r="M31" s="60" t="s">
        <v>181</v>
      </c>
      <c r="N31" s="61">
        <f>SUM(N24:N29)</f>
        <v>0.76423857586512878</v>
      </c>
      <c r="O31" s="139">
        <f>SUM(O24:O29)</f>
        <v>55123</v>
      </c>
      <c r="P31" s="108"/>
      <c r="Q31" s="147" t="s">
        <v>196</v>
      </c>
      <c r="R31" s="147"/>
      <c r="S31" s="49"/>
      <c r="T31" s="49"/>
      <c r="U31" s="49"/>
      <c r="V31" s="49"/>
      <c r="W31" s="49"/>
      <c r="X31" s="110"/>
      <c r="AA31" s="66"/>
      <c r="AB31" s="113"/>
      <c r="AC31" s="113"/>
      <c r="AD31" s="113"/>
      <c r="AE31" s="113"/>
      <c r="AF31" s="64">
        <f>SUM(AF25:AF30)</f>
        <v>3.9253008616392511</v>
      </c>
      <c r="AG31" s="64">
        <f>SUM(AG25:AG30)</f>
        <v>3.9253008616392511</v>
      </c>
      <c r="AH31" s="64">
        <f>SUM(AH25:AH30)</f>
        <v>3.9253008616392511</v>
      </c>
      <c r="AI31" s="64">
        <f>SUM(AI25:AI30)</f>
        <v>3.9253008616392511</v>
      </c>
      <c r="AJ31" s="64">
        <f>SUM(AJ25:AJ30)</f>
        <v>3.9253008616392511</v>
      </c>
      <c r="AK31" s="110"/>
    </row>
    <row r="32" spans="1:37" ht="13" customHeight="1" x14ac:dyDescent="0.15">
      <c r="A32" s="13"/>
      <c r="B32" s="13"/>
      <c r="C32" s="13"/>
      <c r="D32" s="13"/>
      <c r="E32" s="13"/>
      <c r="F32" s="13"/>
      <c r="G32" s="13"/>
      <c r="H32" s="13"/>
      <c r="I32" s="13"/>
      <c r="J32" s="122"/>
      <c r="K32" s="121"/>
      <c r="L32" s="146" t="s">
        <v>200</v>
      </c>
      <c r="M32" s="63" t="s">
        <v>126</v>
      </c>
      <c r="N32" s="64">
        <f>O32/($O$31+$O$44)</f>
        <v>0</v>
      </c>
      <c r="O32" s="138">
        <f>GETPIVOTDATA(""&amp;M32,Control!$A$7)</f>
        <v>0</v>
      </c>
      <c r="P32" s="108"/>
      <c r="Q32" s="147"/>
      <c r="R32" s="147"/>
      <c r="S32" s="49"/>
      <c r="T32" s="49"/>
      <c r="U32" s="49"/>
      <c r="V32" s="49"/>
      <c r="W32" s="49"/>
      <c r="X32" s="110"/>
      <c r="AA32" s="66"/>
      <c r="AB32" s="113"/>
      <c r="AC32" s="113"/>
      <c r="AD32" s="113"/>
      <c r="AE32" s="113"/>
      <c r="AF32" s="113"/>
      <c r="AG32" s="113"/>
      <c r="AH32" s="113"/>
      <c r="AI32" s="113"/>
      <c r="AJ32" s="113"/>
      <c r="AK32" s="110"/>
    </row>
    <row r="33" spans="1:37" ht="13" customHeight="1" x14ac:dyDescent="0.15">
      <c r="A33" s="13"/>
      <c r="B33" s="13"/>
      <c r="C33" s="13"/>
      <c r="D33" s="13"/>
      <c r="E33" s="13"/>
      <c r="F33" s="13"/>
      <c r="G33" s="13"/>
      <c r="H33" s="13"/>
      <c r="I33" s="13"/>
      <c r="J33" s="122"/>
      <c r="K33" s="121"/>
      <c r="L33" s="113"/>
      <c r="M33" s="63" t="s">
        <v>127</v>
      </c>
      <c r="N33" s="64">
        <f t="shared" ref="N33:N42" si="4">O33/($O$31+$O$44)</f>
        <v>0</v>
      </c>
      <c r="O33" s="138">
        <f>GETPIVOTDATA(""&amp;M33,Control!$A$7)</f>
        <v>0</v>
      </c>
      <c r="P33" s="108"/>
      <c r="Q33" s="162" t="s">
        <v>199</v>
      </c>
      <c r="R33" s="136">
        <f>$O$32</f>
        <v>0</v>
      </c>
      <c r="S33" s="49"/>
      <c r="T33" s="49"/>
      <c r="U33" s="49"/>
      <c r="V33" s="49"/>
      <c r="W33" s="49"/>
      <c r="X33" s="110"/>
      <c r="AA33" s="66"/>
      <c r="AB33" s="113"/>
      <c r="AC33" s="113"/>
      <c r="AD33" s="113"/>
      <c r="AE33" s="113"/>
      <c r="AF33" s="113"/>
      <c r="AG33" s="113"/>
      <c r="AH33" s="113"/>
      <c r="AI33" s="113"/>
      <c r="AJ33" s="113"/>
      <c r="AK33" s="110"/>
    </row>
    <row r="34" spans="1:37" ht="13" customHeight="1" x14ac:dyDescent="0.15">
      <c r="A34" s="13"/>
      <c r="B34" s="13"/>
      <c r="C34" s="13"/>
      <c r="D34" s="13"/>
      <c r="E34" s="13"/>
      <c r="F34" s="13"/>
      <c r="G34" s="13"/>
      <c r="H34" s="13"/>
      <c r="I34" s="13"/>
      <c r="J34" s="122"/>
      <c r="K34" s="121"/>
      <c r="L34" s="113"/>
      <c r="M34" s="63" t="s">
        <v>26</v>
      </c>
      <c r="N34" s="64">
        <f t="shared" si="4"/>
        <v>0</v>
      </c>
      <c r="O34" s="138">
        <f>GETPIVOTDATA(""&amp;M34,Control!$A$7)</f>
        <v>0</v>
      </c>
      <c r="P34" s="108"/>
      <c r="Q34" s="162" t="s">
        <v>129</v>
      </c>
      <c r="R34" s="136">
        <f>$O$36</f>
        <v>10404</v>
      </c>
      <c r="S34" s="49"/>
      <c r="T34" s="49"/>
      <c r="U34" s="49"/>
      <c r="V34" s="49"/>
      <c r="W34" s="49"/>
      <c r="X34" s="110"/>
      <c r="AA34" s="66"/>
      <c r="AB34" s="113"/>
      <c r="AC34" s="113"/>
      <c r="AD34" s="113"/>
      <c r="AE34" s="113"/>
      <c r="AF34" s="113"/>
      <c r="AG34" s="113"/>
      <c r="AH34" s="113"/>
      <c r="AI34" s="113"/>
      <c r="AJ34" s="113"/>
      <c r="AK34" s="110"/>
    </row>
    <row r="35" spans="1:37" ht="13" customHeight="1" x14ac:dyDescent="0.15">
      <c r="A35" s="13"/>
      <c r="B35" s="13"/>
      <c r="C35" s="13"/>
      <c r="D35" s="13"/>
      <c r="E35" s="13"/>
      <c r="F35" s="13"/>
      <c r="G35" s="13"/>
      <c r="H35" s="13"/>
      <c r="I35" s="13"/>
      <c r="J35" s="122"/>
      <c r="K35" s="121"/>
      <c r="L35" s="113"/>
      <c r="M35" s="63" t="s">
        <v>128</v>
      </c>
      <c r="N35" s="64"/>
      <c r="O35" s="138">
        <f>GETPIVOTDATA(""&amp;M35,Control!$A$7)</f>
        <v>0</v>
      </c>
      <c r="P35" s="108"/>
      <c r="Q35" s="162" t="s">
        <v>198</v>
      </c>
      <c r="R35" s="136">
        <f>O38+O41+O39</f>
        <v>4292</v>
      </c>
      <c r="S35" s="49"/>
      <c r="T35" s="49"/>
      <c r="U35" s="49"/>
      <c r="V35" s="49"/>
      <c r="W35" s="49"/>
      <c r="X35" s="110"/>
      <c r="AA35" s="66"/>
      <c r="AB35" s="113"/>
      <c r="AC35" s="113"/>
      <c r="AD35" s="113"/>
      <c r="AE35" s="113"/>
      <c r="AF35" s="113"/>
      <c r="AG35" s="113"/>
      <c r="AH35" s="113"/>
      <c r="AI35" s="113"/>
      <c r="AJ35" s="113"/>
      <c r="AK35" s="110"/>
    </row>
    <row r="36" spans="1:37" ht="13" customHeight="1" x14ac:dyDescent="0.15">
      <c r="A36" s="13"/>
      <c r="B36" s="13"/>
      <c r="C36" s="13"/>
      <c r="D36" s="13"/>
      <c r="E36" s="13"/>
      <c r="F36" s="13"/>
      <c r="G36" s="13"/>
      <c r="H36" s="13"/>
      <c r="I36" s="13"/>
      <c r="J36" s="122"/>
      <c r="K36" s="121"/>
      <c r="L36" s="113"/>
      <c r="M36" s="63" t="s">
        <v>129</v>
      </c>
      <c r="N36" s="64">
        <f t="shared" si="4"/>
        <v>0.14424356699201421</v>
      </c>
      <c r="O36" s="138">
        <f>GETPIVOTDATA(""&amp;M36,Control!$A$7)</f>
        <v>10404</v>
      </c>
      <c r="P36" s="108"/>
      <c r="Q36" s="162" t="s">
        <v>20</v>
      </c>
      <c r="R36" s="136">
        <f>O42+O40+O34</f>
        <v>2309</v>
      </c>
      <c r="S36" s="49"/>
      <c r="T36" s="49"/>
      <c r="U36" s="49"/>
      <c r="V36" s="49"/>
      <c r="W36" s="49"/>
      <c r="X36" s="110"/>
      <c r="AA36" s="66"/>
      <c r="AB36" s="113"/>
      <c r="AC36" s="113"/>
      <c r="AD36" s="113"/>
      <c r="AE36" s="113"/>
      <c r="AF36" s="113"/>
      <c r="AG36" s="113"/>
      <c r="AH36" s="113"/>
      <c r="AI36" s="113"/>
      <c r="AJ36" s="113"/>
      <c r="AK36" s="110"/>
    </row>
    <row r="37" spans="1:37" ht="13" customHeight="1" x14ac:dyDescent="0.15">
      <c r="A37" s="13"/>
      <c r="B37" s="13"/>
      <c r="C37" s="13"/>
      <c r="D37" s="13"/>
      <c r="E37" s="13"/>
      <c r="F37" s="13"/>
      <c r="G37" s="13"/>
      <c r="H37" s="13"/>
      <c r="I37" s="13"/>
      <c r="J37" s="122"/>
      <c r="K37" s="121"/>
      <c r="L37" s="113"/>
      <c r="M37" s="63" t="s">
        <v>130</v>
      </c>
      <c r="N37" s="64">
        <f t="shared" si="4"/>
        <v>0</v>
      </c>
      <c r="O37" s="138">
        <f>GETPIVOTDATA(""&amp;M37,Control!$A$7)</f>
        <v>0</v>
      </c>
      <c r="P37" s="108"/>
      <c r="Q37" s="109"/>
      <c r="R37" s="49"/>
      <c r="S37" s="49"/>
      <c r="T37" s="49"/>
      <c r="U37" s="49"/>
      <c r="V37" s="49"/>
      <c r="W37" s="49"/>
      <c r="X37" s="110"/>
      <c r="AA37" s="66"/>
      <c r="AB37" s="113"/>
      <c r="AC37" s="113"/>
      <c r="AD37" s="113"/>
      <c r="AE37" s="113"/>
      <c r="AF37" s="113"/>
      <c r="AG37" s="113"/>
      <c r="AH37" s="113"/>
      <c r="AI37" s="113"/>
      <c r="AJ37" s="113"/>
      <c r="AK37" s="110"/>
    </row>
    <row r="38" spans="1:37" ht="13" customHeight="1" x14ac:dyDescent="0.15">
      <c r="A38" s="13"/>
      <c r="B38" s="13"/>
      <c r="C38" s="13"/>
      <c r="D38" s="13"/>
      <c r="E38" s="13"/>
      <c r="F38" s="13"/>
      <c r="G38" s="13"/>
      <c r="H38" s="13"/>
      <c r="I38" s="13"/>
      <c r="J38" s="122"/>
      <c r="K38" s="121"/>
      <c r="L38" s="113"/>
      <c r="M38" s="65" t="s">
        <v>131</v>
      </c>
      <c r="N38" s="64">
        <f t="shared" si="4"/>
        <v>0</v>
      </c>
      <c r="O38" s="138">
        <f>GETPIVOTDATA(""&amp;M38,Control!$A$7)</f>
        <v>0</v>
      </c>
      <c r="P38" s="108"/>
      <c r="Q38" s="109"/>
      <c r="R38" s="49"/>
      <c r="S38" s="49"/>
      <c r="T38" s="49"/>
      <c r="U38" s="49"/>
      <c r="V38" s="49"/>
      <c r="W38" s="49"/>
      <c r="X38" s="110"/>
      <c r="AA38" s="66"/>
      <c r="AB38" s="113"/>
      <c r="AC38" s="113"/>
      <c r="AD38" s="113"/>
      <c r="AE38" s="113"/>
      <c r="AF38" s="113"/>
      <c r="AG38" s="113"/>
      <c r="AH38" s="113"/>
      <c r="AI38" s="113"/>
      <c r="AJ38" s="113"/>
      <c r="AK38" s="110"/>
    </row>
    <row r="39" spans="1:37" ht="13" customHeight="1" x14ac:dyDescent="0.15">
      <c r="A39" s="13"/>
      <c r="B39" s="13"/>
      <c r="C39" s="13"/>
      <c r="D39" s="13"/>
      <c r="E39" s="13"/>
      <c r="F39" s="13"/>
      <c r="G39" s="13"/>
      <c r="H39" s="13"/>
      <c r="I39" s="13"/>
      <c r="J39" s="122"/>
      <c r="K39" s="121"/>
      <c r="L39" s="113"/>
      <c r="M39" s="65" t="s">
        <v>194</v>
      </c>
      <c r="N39" s="64"/>
      <c r="O39" s="138">
        <f>GETPIVOTDATA(""&amp;M39,Control!$A$7)</f>
        <v>4292</v>
      </c>
      <c r="P39" s="108"/>
      <c r="Q39" s="109"/>
      <c r="R39" s="49"/>
      <c r="S39" s="49"/>
      <c r="T39" s="49"/>
      <c r="U39" s="49"/>
      <c r="V39" s="49"/>
      <c r="W39" s="49"/>
      <c r="X39" s="110"/>
      <c r="AA39" s="66"/>
      <c r="AB39" s="113"/>
      <c r="AC39" s="113"/>
      <c r="AD39" s="113"/>
      <c r="AE39" s="113"/>
      <c r="AF39" s="113"/>
      <c r="AG39" s="113"/>
      <c r="AH39" s="113"/>
      <c r="AI39" s="113"/>
      <c r="AJ39" s="113"/>
      <c r="AK39" s="110"/>
    </row>
    <row r="40" spans="1:37" ht="13" customHeight="1" x14ac:dyDescent="0.15">
      <c r="A40" s="13"/>
      <c r="B40" s="13"/>
      <c r="C40" s="13"/>
      <c r="D40" s="13"/>
      <c r="E40" s="13"/>
      <c r="F40" s="13"/>
      <c r="G40" s="13"/>
      <c r="H40" s="13"/>
      <c r="I40" s="13"/>
      <c r="J40" s="122"/>
      <c r="K40" s="121"/>
      <c r="L40" s="113"/>
      <c r="M40" s="63" t="s">
        <v>133</v>
      </c>
      <c r="N40" s="64">
        <f t="shared" si="4"/>
        <v>3.2012533274179238E-2</v>
      </c>
      <c r="O40" s="138">
        <f>GETPIVOTDATA(""&amp;M40,Control!$A$7)</f>
        <v>2309</v>
      </c>
      <c r="P40" s="108"/>
      <c r="Q40" s="109"/>
      <c r="R40" s="49"/>
      <c r="S40" s="49"/>
      <c r="T40" s="49"/>
      <c r="U40" s="49"/>
      <c r="V40" s="49"/>
      <c r="W40" s="49"/>
      <c r="X40" s="110"/>
      <c r="AA40" s="66"/>
      <c r="AB40" s="113"/>
      <c r="AC40" s="113"/>
      <c r="AD40" s="113"/>
      <c r="AE40" s="113"/>
      <c r="AF40" s="113"/>
      <c r="AG40" s="113"/>
      <c r="AH40" s="113"/>
      <c r="AI40" s="113"/>
      <c r="AJ40" s="113"/>
      <c r="AK40" s="110"/>
    </row>
    <row r="41" spans="1:37" ht="13" customHeight="1" x14ac:dyDescent="0.15">
      <c r="A41" s="13"/>
      <c r="B41" s="13"/>
      <c r="C41" s="13"/>
      <c r="D41" s="13"/>
      <c r="E41" s="13"/>
      <c r="F41" s="13"/>
      <c r="G41" s="13"/>
      <c r="H41" s="13"/>
      <c r="I41" s="13"/>
      <c r="J41" s="122"/>
      <c r="K41" s="121"/>
      <c r="L41" s="113"/>
      <c r="M41" s="63" t="s">
        <v>24</v>
      </c>
      <c r="N41" s="64">
        <f t="shared" si="4"/>
        <v>0</v>
      </c>
      <c r="O41" s="138">
        <f>GETPIVOTDATA(""&amp;M41,Control!$A$7)</f>
        <v>0</v>
      </c>
      <c r="P41" s="108"/>
      <c r="Q41" s="109"/>
      <c r="R41" s="49"/>
      <c r="S41" s="49"/>
      <c r="T41" s="49"/>
      <c r="U41" s="49"/>
      <c r="V41" s="49"/>
      <c r="W41" s="49"/>
      <c r="X41" s="110"/>
      <c r="AA41" s="66"/>
      <c r="AB41" s="113"/>
      <c r="AC41" s="113"/>
      <c r="AD41" s="113"/>
      <c r="AE41" s="113"/>
      <c r="AF41" s="113"/>
      <c r="AG41" s="113"/>
      <c r="AH41" s="113"/>
      <c r="AI41" s="113"/>
      <c r="AJ41" s="113"/>
      <c r="AK41" s="110"/>
    </row>
    <row r="42" spans="1:37" ht="13" customHeight="1" x14ac:dyDescent="0.15">
      <c r="A42" s="13"/>
      <c r="B42" s="13"/>
      <c r="C42" s="13"/>
      <c r="D42" s="13"/>
      <c r="E42" s="13"/>
      <c r="F42" s="13"/>
      <c r="G42" s="13"/>
      <c r="H42" s="13"/>
      <c r="I42" s="13"/>
      <c r="J42" s="122"/>
      <c r="K42" s="121"/>
      <c r="L42" s="113"/>
      <c r="M42" s="63" t="s">
        <v>20</v>
      </c>
      <c r="N42" s="64">
        <f t="shared" si="4"/>
        <v>0</v>
      </c>
      <c r="O42" s="138">
        <f>GETPIVOTDATA(""&amp;M42,Control!$A$7)</f>
        <v>0</v>
      </c>
      <c r="P42" s="108"/>
      <c r="Q42" s="109"/>
      <c r="R42" s="49"/>
      <c r="S42" s="49"/>
      <c r="T42" s="49"/>
      <c r="U42" s="49"/>
      <c r="V42" s="49"/>
      <c r="W42" s="49"/>
      <c r="X42" s="110"/>
      <c r="AA42" s="66"/>
      <c r="AB42" s="113"/>
      <c r="AC42" s="113"/>
      <c r="AD42" s="113"/>
      <c r="AE42" s="113"/>
      <c r="AF42" s="113"/>
      <c r="AG42" s="113"/>
      <c r="AH42" s="113"/>
      <c r="AI42" s="113"/>
      <c r="AJ42" s="113"/>
      <c r="AK42" s="110"/>
    </row>
    <row r="43" spans="1:37" ht="13" customHeight="1" x14ac:dyDescent="0.15">
      <c r="A43" s="13"/>
      <c r="B43" s="13"/>
      <c r="C43" s="13"/>
      <c r="D43" s="13"/>
      <c r="E43" s="13"/>
      <c r="F43" s="13"/>
      <c r="G43" s="13"/>
      <c r="H43" s="13"/>
      <c r="I43" s="13"/>
      <c r="J43" s="122"/>
      <c r="K43" s="121"/>
      <c r="L43" s="113"/>
      <c r="M43" s="63" t="s">
        <v>184</v>
      </c>
      <c r="N43" s="64">
        <f>O43/(O44+O31)</f>
        <v>9.1517857142857137E-2</v>
      </c>
      <c r="O43" s="138" cm="1">
        <f t="array" ref="O43">SUM(O33+O34+O37:O42)</f>
        <v>6601</v>
      </c>
      <c r="P43" s="108"/>
      <c r="Q43" s="109"/>
      <c r="R43" s="49"/>
      <c r="S43" s="49"/>
      <c r="T43" s="49"/>
      <c r="U43" s="49"/>
      <c r="V43" s="49"/>
      <c r="W43" s="49"/>
      <c r="X43" s="110"/>
      <c r="AA43" s="66"/>
      <c r="AB43" s="113"/>
      <c r="AC43" s="113"/>
      <c r="AD43" s="113"/>
      <c r="AE43" s="113"/>
      <c r="AF43" s="113"/>
      <c r="AG43" s="113"/>
      <c r="AH43" s="113"/>
      <c r="AI43" s="113"/>
      <c r="AJ43" s="113"/>
      <c r="AK43" s="110"/>
    </row>
    <row r="44" spans="1:37" ht="13" customHeight="1" x14ac:dyDescent="0.15">
      <c r="A44" s="13"/>
      <c r="B44" s="13"/>
      <c r="C44" s="13"/>
      <c r="D44" s="13"/>
      <c r="E44" s="13"/>
      <c r="F44" s="13"/>
      <c r="G44" s="13"/>
      <c r="H44" s="13"/>
      <c r="I44" s="13"/>
      <c r="J44" s="122"/>
      <c r="K44" s="121"/>
      <c r="L44" s="113"/>
      <c r="M44" s="62" t="s">
        <v>182</v>
      </c>
      <c r="N44" s="61">
        <f>SUM(N32:N42)</f>
        <v>0.17625610026619346</v>
      </c>
      <c r="O44" s="139">
        <f>SUM(O32:O42)</f>
        <v>17005</v>
      </c>
      <c r="P44" s="49"/>
      <c r="Q44" s="49"/>
      <c r="R44" s="49"/>
      <c r="S44" s="49"/>
      <c r="T44" s="49"/>
      <c r="U44" s="49"/>
      <c r="V44" s="49"/>
      <c r="W44" s="49"/>
      <c r="X44" s="110"/>
      <c r="AA44" s="66"/>
      <c r="AB44" s="113"/>
      <c r="AC44" s="113"/>
      <c r="AD44" s="113"/>
      <c r="AE44" s="113"/>
      <c r="AF44" s="113"/>
      <c r="AG44" s="113"/>
      <c r="AH44" s="113"/>
      <c r="AI44" s="113"/>
      <c r="AJ44" s="113"/>
      <c r="AK44" s="110"/>
    </row>
    <row r="45" spans="1:37" ht="13" customHeight="1" x14ac:dyDescent="0.15">
      <c r="A45" s="13"/>
      <c r="B45" s="13"/>
      <c r="C45" s="13"/>
      <c r="D45" s="13"/>
      <c r="E45" s="13"/>
      <c r="F45" s="13"/>
      <c r="G45" s="13"/>
      <c r="H45" s="13"/>
      <c r="I45" s="13"/>
      <c r="J45" s="122"/>
      <c r="K45" s="121"/>
      <c r="L45" s="113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110"/>
      <c r="AA45" s="66"/>
      <c r="AB45" s="113"/>
      <c r="AC45" s="113"/>
      <c r="AD45" s="113"/>
      <c r="AE45" s="113"/>
      <c r="AF45" s="113"/>
      <c r="AG45" s="113"/>
      <c r="AH45" s="113"/>
      <c r="AI45" s="113"/>
      <c r="AJ45" s="113"/>
      <c r="AK45" s="110"/>
    </row>
    <row r="46" spans="1:37" ht="13" customHeight="1" x14ac:dyDescent="0.15">
      <c r="A46" s="13"/>
      <c r="B46" s="13"/>
      <c r="C46" s="13"/>
      <c r="D46" s="13"/>
      <c r="E46" s="13"/>
      <c r="F46" s="13"/>
      <c r="G46" s="13"/>
      <c r="H46" s="13"/>
      <c r="I46" s="13"/>
      <c r="J46" s="123"/>
      <c r="K46" s="124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111"/>
      <c r="AA46" s="68"/>
      <c r="AB46" s="57"/>
      <c r="AC46" s="57"/>
      <c r="AD46" s="57"/>
      <c r="AE46" s="57"/>
      <c r="AF46" s="57"/>
      <c r="AG46" s="57"/>
      <c r="AH46" s="57"/>
      <c r="AI46" s="57"/>
      <c r="AJ46" s="57"/>
      <c r="AK46" s="111"/>
    </row>
    <row r="47" spans="1:37" ht="13" customHeight="1" x14ac:dyDescent="0.1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</row>
    <row r="48" spans="1:37" ht="13" customHeight="1" x14ac:dyDescent="0.1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</row>
    <row r="49" spans="1:44" ht="13" customHeight="1" x14ac:dyDescent="0.1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</row>
    <row r="50" spans="1:44" ht="13" customHeight="1" x14ac:dyDescent="0.1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</row>
    <row r="51" spans="1:44" ht="13" customHeight="1" x14ac:dyDescent="0.1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</row>
    <row r="52" spans="1:44" ht="13" customHeight="1" x14ac:dyDescent="0.1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</row>
    <row r="53" spans="1:44" ht="13" customHeight="1" x14ac:dyDescent="0.1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AA53" s="154" t="s">
        <v>202</v>
      </c>
      <c r="AB53" s="155"/>
      <c r="AC53" s="49"/>
      <c r="AD53" s="49"/>
      <c r="AE53" s="49"/>
      <c r="AF53" s="161" t="s">
        <v>207</v>
      </c>
      <c r="AG53" s="130"/>
      <c r="AH53" s="130"/>
      <c r="AI53" s="145"/>
      <c r="AJ53" s="113"/>
      <c r="AK53" s="145"/>
      <c r="AL53" s="145"/>
      <c r="AM53" s="145"/>
      <c r="AN53" s="145"/>
      <c r="AO53" s="145" t="s">
        <v>220</v>
      </c>
      <c r="AP53" s="49"/>
      <c r="AQ53" s="49"/>
      <c r="AR53" s="49"/>
    </row>
    <row r="54" spans="1:44" ht="13" customHeight="1" x14ac:dyDescent="0.1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Z54" s="13"/>
      <c r="AA54" s="156"/>
      <c r="AB54" s="157"/>
      <c r="AC54" s="125"/>
      <c r="AD54" s="125"/>
      <c r="AE54" s="158"/>
      <c r="AF54" s="58" t="s">
        <v>203</v>
      </c>
      <c r="AG54" s="58" t="s">
        <v>204</v>
      </c>
      <c r="AH54" s="58" t="s">
        <v>205</v>
      </c>
      <c r="AI54" s="49"/>
      <c r="AJ54" s="49"/>
      <c r="AK54" s="58" t="s">
        <v>210</v>
      </c>
      <c r="AL54" s="58" t="s">
        <v>212</v>
      </c>
      <c r="AM54" s="58" t="s">
        <v>211</v>
      </c>
      <c r="AN54" s="58" t="s">
        <v>213</v>
      </c>
      <c r="AO54" s="58" t="s">
        <v>217</v>
      </c>
      <c r="AP54" s="58" t="s">
        <v>218</v>
      </c>
      <c r="AQ54" s="58" t="s">
        <v>219</v>
      </c>
      <c r="AR54" s="49"/>
    </row>
    <row r="55" spans="1:44" ht="13" customHeight="1" x14ac:dyDescent="0.1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49"/>
      <c r="M55" s="120"/>
      <c r="N55" s="49"/>
      <c r="O55" s="128" t="s">
        <v>167</v>
      </c>
      <c r="P55" s="127" t="s">
        <v>186</v>
      </c>
      <c r="Q55" s="127" t="s">
        <v>187</v>
      </c>
      <c r="R55" s="131" t="s">
        <v>188</v>
      </c>
      <c r="S55" s="49"/>
      <c r="T55" s="49"/>
      <c r="U55" s="125"/>
      <c r="V55" s="125"/>
      <c r="W55" s="49"/>
      <c r="X55" s="49"/>
      <c r="Z55" s="94"/>
      <c r="AA55" s="49"/>
      <c r="AB55" s="49"/>
      <c r="AC55" s="125"/>
      <c r="AD55" s="125"/>
      <c r="AE55" s="43" t="s">
        <v>112</v>
      </c>
      <c r="AF55" s="144">
        <v>416.67</v>
      </c>
      <c r="AG55" s="144">
        <v>833.34</v>
      </c>
      <c r="AH55" s="136">
        <v>1250</v>
      </c>
      <c r="AI55" s="49"/>
      <c r="AJ55" s="142" t="s">
        <v>28</v>
      </c>
      <c r="AK55" s="164">
        <f>INDEX(Datos!AC4:AC369, MATCH(DATE($C$1,$E$2,MAX($O$57:$O$87)), Datos!B4:B369, 0))</f>
        <v>300</v>
      </c>
      <c r="AL55" s="144">
        <f>INDEX(Datos!Z3:Z368, MATCH(DATE($C$1,$E$2,MAX($O$57:$O$87)), Datos!$B$4:$B$369, 0))</f>
        <v>4109.7000000000135</v>
      </c>
      <c r="AM55" s="144">
        <f>INDEX(Datos!AA3:AA368, MATCH(DATE($C$1,$E$2,MAX($O$57:$O$87)), Datos!$B$4:$B$369, 0))</f>
        <v>8219.1779999999726</v>
      </c>
      <c r="AN55" s="144">
        <f>INDEX(Datos!AB3:AB368, MATCH(DATE($C$1,$E$2,MAX($O$57:$O$87)), Datos!$B$4:$B$369, 0))</f>
        <v>12328.767000000016</v>
      </c>
      <c r="AO55" s="44">
        <f>AK55/AL55</f>
        <v>7.2998029053215327E-2</v>
      </c>
      <c r="AP55" s="44">
        <f>AK55/AM55</f>
        <v>3.6500000365000125E-2</v>
      </c>
      <c r="AQ55" s="44">
        <f>AK55/AN55</f>
        <v>2.4333333576666637E-2</v>
      </c>
      <c r="AR55" s="49"/>
    </row>
    <row r="56" spans="1:44" ht="13" customHeight="1" x14ac:dyDescent="0.1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94"/>
      <c r="L56" s="49"/>
      <c r="M56" s="126"/>
      <c r="N56" s="49"/>
      <c r="O56" s="129"/>
      <c r="P56" s="127"/>
      <c r="Q56" s="127"/>
      <c r="R56" s="132"/>
      <c r="S56" s="49"/>
      <c r="T56" s="120"/>
      <c r="U56" s="125"/>
      <c r="V56" s="125"/>
      <c r="W56" s="49"/>
      <c r="X56" s="49"/>
      <c r="Z56" s="106"/>
      <c r="AA56" s="49"/>
      <c r="AB56" s="159" t="s">
        <v>206</v>
      </c>
      <c r="AC56" s="49"/>
      <c r="AD56" s="49"/>
      <c r="AE56" s="43" t="s">
        <v>115</v>
      </c>
      <c r="AF56" s="144">
        <f>AF55+416.67</f>
        <v>833.34</v>
      </c>
      <c r="AG56" s="144">
        <f>AG55+833.34</f>
        <v>1666.68</v>
      </c>
      <c r="AH56" s="136">
        <f>AH55+1250</f>
        <v>2500</v>
      </c>
      <c r="AI56" s="49"/>
      <c r="AJ56" s="163"/>
      <c r="AK56" s="144">
        <f>INDEX(Datos!AC5:AC370, MATCH(DATE($C$1,$E$2,MAX($O$57:$O$87)), Datos!B5:B370, 0))</f>
        <v>300</v>
      </c>
      <c r="AL56" s="145"/>
      <c r="AM56" s="145"/>
      <c r="AN56" s="145"/>
      <c r="AO56" s="64">
        <f>1-AO55</f>
        <v>0.92700197094678471</v>
      </c>
      <c r="AP56" s="64">
        <f t="shared" ref="AP56:AQ56" si="5">1-AP55</f>
        <v>0.96349999963499988</v>
      </c>
      <c r="AQ56" s="64">
        <f t="shared" si="5"/>
        <v>0.97566666642333333</v>
      </c>
      <c r="AR56" s="49"/>
    </row>
    <row r="57" spans="1:44" ht="13" customHeight="1" x14ac:dyDescent="0.1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06"/>
      <c r="L57" s="49"/>
      <c r="M57" s="43" t="s">
        <v>112</v>
      </c>
      <c r="N57" s="42">
        <f>DAY(EOMONTH(DATE($C$1,O57,1),0))</f>
        <v>31</v>
      </c>
      <c r="O57" s="42">
        <v>1</v>
      </c>
      <c r="P57" s="42" t="e">
        <f>IFERROR(GETPIVOTDATA(""&amp;$P$2,[2]Control!$A$7,""&amp;$H$25,O57)+GETPIVOTDATA(""&amp;$P$3,[2]Control!$A$7,""&amp;$H$25,O57)+GETPIVOTDATA(""&amp;$P$4,[2]Control!$A$7,""&amp;$H$25,O57),NA())</f>
        <v>#N/A</v>
      </c>
      <c r="Q57" s="42" t="e">
        <f t="array" ref="Q57">IFERROR(GETPIVOTDATA(""&amp;$P$5,[2]Control!$A$7,""&amp;$H$25,O57)+GETPIVOTDATA(""&amp;$P$6,[2]Control!$A$7,""&amp;$H$25,O57)+GETPIVOTDATA(""&amp;$P$7,[2]Control!$A$7,""&amp;$H$25,O57),NA())</f>
        <v>#N/A</v>
      </c>
      <c r="R57" s="42">
        <f t="array" ref="R57">SUM([2]Data!$D$2:$F$367*(--([2]Data!$A$2:$A$367=DATE([2]Processing!$C$1,[2]Processing!$E$1,[2]Processing!M55))))</f>
        <v>951</v>
      </c>
      <c r="S57" s="49"/>
      <c r="T57" s="49"/>
      <c r="U57" s="49"/>
      <c r="V57" s="49"/>
      <c r="W57" s="49"/>
      <c r="X57" s="49"/>
      <c r="Z57" s="106"/>
      <c r="AA57" s="49"/>
      <c r="AB57" s="58" t="s">
        <v>203</v>
      </c>
      <c r="AC57" s="136">
        <v>5000</v>
      </c>
      <c r="AD57" s="49"/>
      <c r="AE57" s="43" t="s">
        <v>116</v>
      </c>
      <c r="AF57" s="144">
        <f t="shared" ref="AF57:AF66" si="6">AF56+416.67</f>
        <v>1250.01</v>
      </c>
      <c r="AG57" s="144">
        <f t="shared" ref="AF57:AG58" si="7">AG56+833.34</f>
        <v>2500.02</v>
      </c>
      <c r="AH57" s="136">
        <f t="shared" ref="AH57:AH66" si="8">AH56+1250</f>
        <v>3750</v>
      </c>
      <c r="AI57" s="49"/>
      <c r="AJ57" s="49"/>
      <c r="AK57" s="49"/>
      <c r="AL57" s="49"/>
      <c r="AM57" s="49"/>
      <c r="AN57" s="49"/>
      <c r="AO57" s="49"/>
      <c r="AP57" s="49"/>
      <c r="AQ57" s="49"/>
      <c r="AR57" s="49"/>
    </row>
    <row r="58" spans="1:44" ht="13" customHeight="1" x14ac:dyDescent="0.1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06"/>
      <c r="L58" s="49"/>
      <c r="M58" s="43" t="s">
        <v>115</v>
      </c>
      <c r="N58" s="42">
        <f t="shared" ref="N58:N68" si="9">DAY(EOMONTH(DATE($C$1,O58,1),0))</f>
        <v>29</v>
      </c>
      <c r="O58" s="42">
        <v>2</v>
      </c>
      <c r="P58" s="42" t="e">
        <f>IFERROR(GETPIVOTDATA(""&amp;$P$2,[2]Control!$A$7,""&amp;$H$25,O58)+GETPIVOTDATA(""&amp;$P$3,[2]Control!$A$7,""&amp;$H$25,O58)+GETPIVOTDATA(""&amp;$P$4,[2]Control!$A$7,""&amp;$H$25,O58),NA())</f>
        <v>#N/A</v>
      </c>
      <c r="Q58" s="42" t="e">
        <f t="array" ref="Q58">IFERROR(GETPIVOTDATA(""&amp;$P$5,[2]Control!$A$7,""&amp;$H$25,O58)+GETPIVOTDATA(""&amp;$P$6,[2]Control!$A$7,""&amp;$H$25,O58)+GETPIVOTDATA(""&amp;$P$7,[2]Control!$A$7,""&amp;$H$25,O58),NA())</f>
        <v>#N/A</v>
      </c>
      <c r="R58" s="42" t="e">
        <f t="array" ref="R58">SUM([2]Data!$D$2:$F$367*(--([2]Data!$A$2:$A$367=DATE([2]Processing!$C$1,[2]Processing!$E$1,[2]Processing!M56))))</f>
        <v>#VALUE!</v>
      </c>
      <c r="S58" s="49"/>
      <c r="T58" s="49"/>
      <c r="U58" s="49"/>
      <c r="V58" s="49"/>
      <c r="W58" s="49"/>
      <c r="X58" s="49"/>
      <c r="Z58" s="106"/>
      <c r="AA58" s="49"/>
      <c r="AB58" s="58" t="s">
        <v>204</v>
      </c>
      <c r="AC58" s="136">
        <v>10000</v>
      </c>
      <c r="AD58" s="49"/>
      <c r="AE58" s="43" t="s">
        <v>117</v>
      </c>
      <c r="AF58" s="144">
        <f t="shared" si="6"/>
        <v>1666.68</v>
      </c>
      <c r="AG58" s="144">
        <f t="shared" si="7"/>
        <v>3333.36</v>
      </c>
      <c r="AH58" s="136">
        <f t="shared" si="8"/>
        <v>5000</v>
      </c>
      <c r="AI58" s="49"/>
      <c r="AJ58" s="49"/>
      <c r="AK58" s="49"/>
      <c r="AL58" s="49"/>
      <c r="AM58" s="49"/>
      <c r="AN58" s="49"/>
      <c r="AO58" s="49"/>
      <c r="AP58" s="49"/>
      <c r="AQ58" s="49"/>
      <c r="AR58" s="49"/>
    </row>
    <row r="59" spans="1:44" ht="13" customHeight="1" x14ac:dyDescent="0.1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06"/>
      <c r="L59" s="49"/>
      <c r="M59" s="43" t="s">
        <v>116</v>
      </c>
      <c r="N59" s="42">
        <f t="shared" si="9"/>
        <v>31</v>
      </c>
      <c r="O59" s="42">
        <v>3</v>
      </c>
      <c r="P59" s="42" t="e">
        <f t="array" ref="P59">IFERROR(GETPIVOTDATA(""&amp;$P$2,[2]Control!$A$7,""&amp;$H$25,O59)+GETPIVOTDATA(""&amp;$P$3,[2]Control!$A$7,""&amp;$H$25,O59)+GETPIVOTDATA(""&amp;$P$4,[2]Control!$A$7,""&amp;$H$25,O59),NA())</f>
        <v>#N/A</v>
      </c>
      <c r="Q59" s="42" t="e">
        <f t="array" ref="Q59">IFERROR(GETPIVOTDATA(""&amp;$P$5,[2]Control!$A$7,""&amp;$H$25,O59)+GETPIVOTDATA(""&amp;$P$6,[2]Control!$A$7,""&amp;$H$25,O59)+GETPIVOTDATA(""&amp;$P$7,[2]Control!$A$7,""&amp;$H$25,O59),NA())</f>
        <v>#N/A</v>
      </c>
      <c r="R59" s="42">
        <f t="array" ref="R59">SUM([2]Data!$D$2:$F$367*(--([2]Data!$A$2:$A$367=DATE([2]Processing!$C$1,[2]Processing!$E$1,[2]Processing!M57))))</f>
        <v>1131</v>
      </c>
      <c r="S59" s="49"/>
      <c r="T59" s="49"/>
      <c r="U59" s="49"/>
      <c r="V59" s="49"/>
      <c r="W59" s="49"/>
      <c r="X59" s="49"/>
      <c r="Z59" s="106"/>
      <c r="AA59" s="49"/>
      <c r="AB59" s="58" t="s">
        <v>205</v>
      </c>
      <c r="AC59" s="136">
        <v>15000</v>
      </c>
      <c r="AD59" s="49"/>
      <c r="AE59" s="43" t="s">
        <v>118</v>
      </c>
      <c r="AF59" s="144">
        <f t="shared" si="6"/>
        <v>2083.35</v>
      </c>
      <c r="AG59" s="144">
        <f t="shared" ref="AF59:AG66" si="10">AG58+833.33</f>
        <v>4166.6900000000005</v>
      </c>
      <c r="AH59" s="136">
        <f t="shared" si="8"/>
        <v>6250</v>
      </c>
      <c r="AI59" s="49"/>
      <c r="AJ59" s="49"/>
      <c r="AK59" s="49"/>
      <c r="AL59" s="49"/>
      <c r="AM59" s="49"/>
      <c r="AN59" s="49"/>
      <c r="AO59" s="49"/>
      <c r="AP59" s="49"/>
      <c r="AQ59" s="49"/>
      <c r="AR59" s="49"/>
    </row>
    <row r="60" spans="1:44" ht="13" customHeight="1" x14ac:dyDescent="0.1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06"/>
      <c r="L60" s="49"/>
      <c r="M60" s="43" t="s">
        <v>117</v>
      </c>
      <c r="N60" s="42">
        <f t="shared" si="9"/>
        <v>30</v>
      </c>
      <c r="O60" s="42">
        <v>4</v>
      </c>
      <c r="P60" s="42" t="e">
        <f t="array" ref="P60">IFERROR(GETPIVOTDATA(""&amp;$P$2,[2]Control!$A$7,""&amp;$H$25,O60)+GETPIVOTDATA(""&amp;$P$3,[2]Control!$A$7,""&amp;$H$25,O60)+GETPIVOTDATA(""&amp;$P$4,[2]Control!$A$7,""&amp;$H$25,O60),NA())</f>
        <v>#N/A</v>
      </c>
      <c r="Q60" s="42" t="e">
        <f t="array" ref="Q60">IFERROR(GETPIVOTDATA(""&amp;$P$5,[2]Control!$A$7,""&amp;$H$25,O60)+GETPIVOTDATA(""&amp;$P$6,[2]Control!$A$7,""&amp;$H$25,O60)+GETPIVOTDATA(""&amp;$P$7,[2]Control!$A$7,""&amp;$H$25,O60),NA())</f>
        <v>#N/A</v>
      </c>
      <c r="R60" s="42">
        <f t="array" ref="R60">SUM([2]Data!$D$2:$F$367*(--([2]Data!$A$2:$A$367=DATE([2]Processing!$C$1,[2]Processing!$E$1,[2]Processing!M58))))</f>
        <v>1131</v>
      </c>
      <c r="S60" s="49"/>
      <c r="T60" s="49"/>
      <c r="U60" s="49"/>
      <c r="V60" s="49"/>
      <c r="W60" s="49"/>
      <c r="X60" s="49"/>
      <c r="Z60" s="106"/>
      <c r="AA60" s="49"/>
      <c r="AB60" s="49"/>
      <c r="AC60" s="49"/>
      <c r="AD60" s="49"/>
      <c r="AE60" s="43" t="s">
        <v>119</v>
      </c>
      <c r="AF60" s="144">
        <f t="shared" si="6"/>
        <v>2500.02</v>
      </c>
      <c r="AG60" s="144">
        <f t="shared" si="10"/>
        <v>5000.0200000000004</v>
      </c>
      <c r="AH60" s="136">
        <f t="shared" si="8"/>
        <v>7500</v>
      </c>
      <c r="AI60" s="49"/>
      <c r="AJ60" s="49"/>
      <c r="AK60" s="49"/>
      <c r="AL60" s="49"/>
      <c r="AM60" s="49"/>
      <c r="AN60" s="49"/>
      <c r="AO60" s="49"/>
      <c r="AP60" s="49"/>
      <c r="AQ60" s="49"/>
      <c r="AR60" s="49"/>
    </row>
    <row r="61" spans="1:44" ht="13" customHeight="1" x14ac:dyDescent="0.1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06"/>
      <c r="L61" s="49"/>
      <c r="M61" s="43" t="s">
        <v>118</v>
      </c>
      <c r="N61" s="42">
        <f t="shared" si="9"/>
        <v>31</v>
      </c>
      <c r="O61" s="42">
        <v>5</v>
      </c>
      <c r="P61" s="42" t="e">
        <f t="array" ref="P61">IFERROR(GETPIVOTDATA(""&amp;$P$2,[2]Control!$A$7,""&amp;$H$25,O61)+GETPIVOTDATA(""&amp;$P$3,[2]Control!$A$7,""&amp;$H$25,O61)+GETPIVOTDATA(""&amp;$P$4,[2]Control!$A$7,""&amp;$H$25,O61),NA())</f>
        <v>#N/A</v>
      </c>
      <c r="Q61" s="42" t="e">
        <f t="array" ref="Q61">IFERROR(GETPIVOTDATA(""&amp;$P$5,[2]Control!$A$7,""&amp;$H$25,O61)+GETPIVOTDATA(""&amp;$P$6,[2]Control!$A$7,""&amp;$H$25,O61)+GETPIVOTDATA(""&amp;$P$7,[2]Control!$A$7,""&amp;$H$25,O61),NA())</f>
        <v>#N/A</v>
      </c>
      <c r="R61" s="42">
        <f t="array" ref="R61">SUM([2]Data!$D$2:$F$367*(--([2]Data!$A$2:$A$367=DATE([2]Processing!$C$1,[2]Processing!$E$1,[2]Processing!M59))))</f>
        <v>1131</v>
      </c>
      <c r="S61" s="49"/>
      <c r="T61" s="49"/>
      <c r="U61" s="49"/>
      <c r="V61" s="49"/>
      <c r="W61" s="49"/>
      <c r="X61" s="49"/>
      <c r="Z61" s="106"/>
      <c r="AA61" s="49"/>
      <c r="AB61" s="49"/>
      <c r="AC61" s="49"/>
      <c r="AD61" s="49"/>
      <c r="AE61" s="43" t="s">
        <v>120</v>
      </c>
      <c r="AF61" s="144">
        <f t="shared" si="6"/>
        <v>2916.69</v>
      </c>
      <c r="AG61" s="144">
        <f t="shared" si="10"/>
        <v>5833.35</v>
      </c>
      <c r="AH61" s="136">
        <f t="shared" si="8"/>
        <v>8750</v>
      </c>
      <c r="AI61" s="49"/>
      <c r="AJ61" s="49"/>
      <c r="AK61" s="49"/>
      <c r="AL61" s="49"/>
      <c r="AM61" s="49"/>
      <c r="AN61" s="49"/>
      <c r="AO61" s="49"/>
      <c r="AP61" s="49"/>
      <c r="AQ61" s="49"/>
      <c r="AR61" s="49"/>
    </row>
    <row r="62" spans="1:44" ht="13" customHeight="1" x14ac:dyDescent="0.1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06"/>
      <c r="L62" s="49"/>
      <c r="M62" s="43" t="s">
        <v>119</v>
      </c>
      <c r="N62" s="42">
        <f t="shared" si="9"/>
        <v>30</v>
      </c>
      <c r="O62" s="42">
        <v>6</v>
      </c>
      <c r="P62" s="42" t="e">
        <f t="array" ref="P62">IFERROR(GETPIVOTDATA(""&amp;$P$2,[2]Control!$A$7,""&amp;$H$25,O62)+GETPIVOTDATA(""&amp;$P$3,[2]Control!$A$7,""&amp;$H$25,O62)+GETPIVOTDATA(""&amp;$P$4,[2]Control!$A$7,""&amp;$H$25,O62),NA())</f>
        <v>#N/A</v>
      </c>
      <c r="Q62" s="42" t="e">
        <f t="array" ref="Q62">IFERROR(GETPIVOTDATA(""&amp;$P$5,[2]Control!$A$7,""&amp;$H$25,O62)+GETPIVOTDATA(""&amp;$P$6,[2]Control!$A$7,""&amp;$H$25,O62)+GETPIVOTDATA(""&amp;$P$7,[2]Control!$A$7,""&amp;$H$25,O62),NA())</f>
        <v>#N/A</v>
      </c>
      <c r="R62" s="42">
        <f t="array" ref="R62">SUM([2]Data!$D$2:$F$367*(--([2]Data!$A$2:$A$367=DATE([2]Processing!$C$1,[2]Processing!$E$1,[2]Processing!M60))))</f>
        <v>1131</v>
      </c>
      <c r="S62" s="49"/>
      <c r="T62" s="49"/>
      <c r="U62" s="49"/>
      <c r="V62" s="49"/>
      <c r="W62" s="49"/>
      <c r="X62" s="49"/>
      <c r="Z62" s="106"/>
      <c r="AA62" s="49"/>
      <c r="AB62" s="49"/>
      <c r="AC62" s="49"/>
      <c r="AD62" s="49"/>
      <c r="AE62" s="43" t="s">
        <v>121</v>
      </c>
      <c r="AF62" s="144">
        <f t="shared" si="6"/>
        <v>3333.36</v>
      </c>
      <c r="AG62" s="144">
        <f t="shared" si="10"/>
        <v>6666.68</v>
      </c>
      <c r="AH62" s="136">
        <f t="shared" si="8"/>
        <v>10000</v>
      </c>
      <c r="AI62" s="49"/>
      <c r="AJ62" s="49"/>
      <c r="AK62" s="49"/>
      <c r="AL62" s="49"/>
      <c r="AM62" s="49"/>
      <c r="AN62" s="49"/>
      <c r="AO62" s="49"/>
      <c r="AP62" s="49"/>
      <c r="AQ62" s="49"/>
      <c r="AR62" s="49"/>
    </row>
    <row r="63" spans="1:44" ht="13" customHeight="1" x14ac:dyDescent="0.1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06"/>
      <c r="L63" s="49"/>
      <c r="M63" s="43" t="s">
        <v>120</v>
      </c>
      <c r="N63" s="42">
        <f t="shared" si="9"/>
        <v>31</v>
      </c>
      <c r="O63" s="42">
        <v>7</v>
      </c>
      <c r="P63" s="42" t="e">
        <f t="array" ref="P63">IFERROR(GETPIVOTDATA(""&amp;$P$2,[2]Control!$A$7,""&amp;$H$25,O63)+GETPIVOTDATA(""&amp;$P$3,[2]Control!$A$7,""&amp;$H$25,O63)+GETPIVOTDATA(""&amp;$P$4,[2]Control!$A$7,""&amp;$H$25,O63),NA())</f>
        <v>#N/A</v>
      </c>
      <c r="Q63" s="42" t="e">
        <f t="array" ref="Q63">IFERROR(GETPIVOTDATA(""&amp;$P$5,[2]Control!$A$7,""&amp;$H$25,O63)+GETPIVOTDATA(""&amp;$P$6,[2]Control!$A$7,""&amp;$H$25,O63)+GETPIVOTDATA(""&amp;$P$7,[2]Control!$A$7,""&amp;$H$25,O63),NA())</f>
        <v>#N/A</v>
      </c>
      <c r="R63" s="42">
        <f t="array" ref="R63">SUM([2]Data!$D$2:$F$367*(--([2]Data!$A$2:$A$367=DATE([2]Processing!$C$1,[2]Processing!$E$1,[2]Processing!M61))))</f>
        <v>1131</v>
      </c>
      <c r="S63" s="49"/>
      <c r="T63" s="49"/>
      <c r="U63" s="49"/>
      <c r="V63" s="49"/>
      <c r="W63" s="49"/>
      <c r="X63" s="49"/>
      <c r="Z63" s="106"/>
      <c r="AA63" s="49"/>
      <c r="AB63" s="49"/>
      <c r="AC63" s="49"/>
      <c r="AD63" s="49"/>
      <c r="AE63" s="43" t="s">
        <v>122</v>
      </c>
      <c r="AF63" s="144">
        <f t="shared" si="6"/>
        <v>3750.03</v>
      </c>
      <c r="AG63" s="144">
        <f t="shared" si="10"/>
        <v>7500.01</v>
      </c>
      <c r="AH63" s="136">
        <f t="shared" si="8"/>
        <v>11250</v>
      </c>
      <c r="AI63" s="49"/>
      <c r="AJ63" s="49"/>
      <c r="AK63" s="49"/>
      <c r="AL63" s="49"/>
      <c r="AM63" s="49"/>
      <c r="AN63" s="49"/>
      <c r="AO63" s="49"/>
      <c r="AP63" s="49"/>
      <c r="AQ63" s="49"/>
      <c r="AR63" s="49"/>
    </row>
    <row r="64" spans="1:44" ht="13" customHeight="1" x14ac:dyDescent="0.1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06"/>
      <c r="L64" s="49"/>
      <c r="M64" s="43" t="s">
        <v>121</v>
      </c>
      <c r="N64" s="42">
        <f t="shared" si="9"/>
        <v>31</v>
      </c>
      <c r="O64" s="42">
        <v>8</v>
      </c>
      <c r="P64" s="42" t="e">
        <f t="array" ref="P64">IFERROR(GETPIVOTDATA(""&amp;$P$2,[2]Control!$A$7,""&amp;$H$25,O64)+GETPIVOTDATA(""&amp;$P$3,[2]Control!$A$7,""&amp;$H$25,O64)+GETPIVOTDATA(""&amp;$P$4,[2]Control!$A$7,""&amp;$H$25,O64),NA())</f>
        <v>#N/A</v>
      </c>
      <c r="Q64" s="42" t="e">
        <f t="array" ref="Q64">IFERROR(GETPIVOTDATA(""&amp;$P$5,[2]Control!$A$7,""&amp;$H$25,O64)+GETPIVOTDATA(""&amp;$P$6,[2]Control!$A$7,""&amp;$H$25,O64)+GETPIVOTDATA(""&amp;$P$7,[2]Control!$A$7,""&amp;$H$25,O64),NA())</f>
        <v>#N/A</v>
      </c>
      <c r="R64" s="42">
        <f t="array" ref="R64">SUM([2]Data!$D$2:$F$367*(--([2]Data!$A$2:$A$367=DATE([2]Processing!$C$1,[2]Processing!$E$1,[2]Processing!M62))))</f>
        <v>1131</v>
      </c>
      <c r="S64" s="49"/>
      <c r="T64" s="49"/>
      <c r="U64" s="49"/>
      <c r="V64" s="49"/>
      <c r="W64" s="49"/>
      <c r="X64" s="49"/>
      <c r="Z64" s="106"/>
      <c r="AA64" s="49"/>
      <c r="AB64" s="49"/>
      <c r="AC64" s="49"/>
      <c r="AD64" s="49"/>
      <c r="AE64" s="43" t="s">
        <v>123</v>
      </c>
      <c r="AF64" s="144">
        <f t="shared" si="6"/>
        <v>4166.7</v>
      </c>
      <c r="AG64" s="144">
        <f t="shared" si="10"/>
        <v>8333.34</v>
      </c>
      <c r="AH64" s="136">
        <f t="shared" si="8"/>
        <v>12500</v>
      </c>
      <c r="AI64" s="49"/>
      <c r="AJ64" s="49"/>
      <c r="AK64" s="49"/>
      <c r="AL64" s="49"/>
      <c r="AM64" s="49"/>
      <c r="AN64" s="49"/>
      <c r="AO64" s="49"/>
      <c r="AP64" s="49"/>
      <c r="AQ64" s="49"/>
      <c r="AR64" s="49"/>
    </row>
    <row r="65" spans="1:44" ht="13" customHeight="1" x14ac:dyDescent="0.1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06"/>
      <c r="L65" s="49"/>
      <c r="M65" s="43" t="s">
        <v>122</v>
      </c>
      <c r="N65" s="42">
        <f t="shared" si="9"/>
        <v>30</v>
      </c>
      <c r="O65" s="42">
        <v>9</v>
      </c>
      <c r="P65" s="42" t="e">
        <f t="array" ref="P65">IFERROR(GETPIVOTDATA(""&amp;$P$2,[2]Control!$A$7,""&amp;$H$25,O65)+GETPIVOTDATA(""&amp;$P$3,[2]Control!$A$7,""&amp;$H$25,O65)+GETPIVOTDATA(""&amp;$P$4,[2]Control!$A$7,""&amp;$H$25,O65),NA())</f>
        <v>#N/A</v>
      </c>
      <c r="Q65" s="42" t="e">
        <f t="array" ref="Q65">IFERROR(GETPIVOTDATA(""&amp;$P$5,[2]Control!$A$7,""&amp;$H$25,O65)+GETPIVOTDATA(""&amp;$P$6,[2]Control!$A$7,""&amp;$H$25,O65)+GETPIVOTDATA(""&amp;$P$7,[2]Control!$A$7,""&amp;$H$25,O65),NA())</f>
        <v>#N/A</v>
      </c>
      <c r="R65" s="42">
        <f t="array" ref="R65">SUM([2]Data!$D$2:$F$367*(--([2]Data!$A$2:$A$367=DATE([2]Processing!$C$1,[2]Processing!$E$1,[2]Processing!M63))))</f>
        <v>1131</v>
      </c>
      <c r="S65" s="49"/>
      <c r="T65" s="49"/>
      <c r="U65" s="49"/>
      <c r="V65" s="49"/>
      <c r="W65" s="49"/>
      <c r="X65" s="49"/>
      <c r="Z65" s="106"/>
      <c r="AA65" s="49"/>
      <c r="AB65" s="49"/>
      <c r="AC65" s="49"/>
      <c r="AD65" s="49"/>
      <c r="AE65" s="43" t="s">
        <v>124</v>
      </c>
      <c r="AF65" s="144">
        <f t="shared" si="6"/>
        <v>4583.37</v>
      </c>
      <c r="AG65" s="144">
        <f t="shared" si="10"/>
        <v>9166.67</v>
      </c>
      <c r="AH65" s="136">
        <f t="shared" si="8"/>
        <v>13750</v>
      </c>
      <c r="AI65" s="49"/>
      <c r="AJ65" s="49"/>
      <c r="AK65" s="49"/>
      <c r="AL65" s="49"/>
      <c r="AM65" s="49"/>
      <c r="AN65" s="49"/>
      <c r="AO65" s="49"/>
      <c r="AP65" s="49"/>
      <c r="AQ65" s="49"/>
      <c r="AR65" s="49"/>
    </row>
    <row r="66" spans="1:44" ht="13" customHeight="1" x14ac:dyDescent="0.1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06"/>
      <c r="L66" s="49"/>
      <c r="M66" s="43" t="s">
        <v>123</v>
      </c>
      <c r="N66" s="42">
        <f t="shared" si="9"/>
        <v>31</v>
      </c>
      <c r="O66" s="42">
        <v>10</v>
      </c>
      <c r="P66" s="42" t="e">
        <f t="array" ref="P66">IFERROR(GETPIVOTDATA(""&amp;$P$2,[2]Control!$A$7,""&amp;$H$25,O66)+GETPIVOTDATA(""&amp;$P$3,[2]Control!$A$7,""&amp;$H$25,O66)+GETPIVOTDATA(""&amp;$P$4,[2]Control!$A$7,""&amp;$H$25,O66),NA())</f>
        <v>#N/A</v>
      </c>
      <c r="Q66" s="42" t="e">
        <f t="array" ref="Q66">IFERROR(GETPIVOTDATA(""&amp;$P$5,[2]Control!$A$7,""&amp;$H$25,O66)+GETPIVOTDATA(""&amp;$P$6,[2]Control!$A$7,""&amp;$H$25,O66)+GETPIVOTDATA(""&amp;$P$7,[2]Control!$A$7,""&amp;$H$25,O66),NA())</f>
        <v>#N/A</v>
      </c>
      <c r="R66" s="42">
        <f t="array" ref="R66">SUM([2]Data!$D$2:$F$367*(--([2]Data!$A$2:$A$367=DATE([2]Processing!$C$1,[2]Processing!$E$1,[2]Processing!M64))))</f>
        <v>1131</v>
      </c>
      <c r="S66" s="49"/>
      <c r="T66" s="49"/>
      <c r="U66" s="49"/>
      <c r="V66" s="49"/>
      <c r="W66" s="49"/>
      <c r="X66" s="49"/>
      <c r="Z66" s="106"/>
      <c r="AA66" s="49"/>
      <c r="AB66" s="49"/>
      <c r="AC66" s="49"/>
      <c r="AD66" s="49"/>
      <c r="AE66" s="43" t="s">
        <v>125</v>
      </c>
      <c r="AF66" s="144">
        <f>AF65+416.63</f>
        <v>5000</v>
      </c>
      <c r="AG66" s="144">
        <f t="shared" si="10"/>
        <v>10000</v>
      </c>
      <c r="AH66" s="136">
        <f t="shared" si="8"/>
        <v>15000</v>
      </c>
      <c r="AI66" s="49"/>
      <c r="AJ66" s="49"/>
      <c r="AK66" s="49"/>
      <c r="AL66" s="49"/>
      <c r="AM66" s="49"/>
      <c r="AN66" s="49"/>
      <c r="AO66" s="49"/>
      <c r="AP66" s="49"/>
      <c r="AQ66" s="49"/>
      <c r="AR66" s="49"/>
    </row>
    <row r="67" spans="1:44" ht="13" customHeight="1" x14ac:dyDescent="0.1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06"/>
      <c r="L67" s="49"/>
      <c r="M67" s="43" t="s">
        <v>124</v>
      </c>
      <c r="N67" s="42">
        <f t="shared" si="9"/>
        <v>30</v>
      </c>
      <c r="O67" s="42">
        <v>11</v>
      </c>
      <c r="P67" s="42" t="e">
        <f t="array" ref="P67">IFERROR(GETPIVOTDATA(""&amp;$P$2,[2]Control!$A$7,""&amp;$H$25,O67)+GETPIVOTDATA(""&amp;$P$3,[2]Control!$A$7,""&amp;$H$25,O67)+GETPIVOTDATA(""&amp;$P$4,[2]Control!$A$7,""&amp;$H$25,O67),NA())</f>
        <v>#N/A</v>
      </c>
      <c r="Q67" s="42" t="e">
        <f t="array" ref="Q67">IFERROR(GETPIVOTDATA(""&amp;$P$5,[2]Control!$A$7,""&amp;$H$25,O67)+GETPIVOTDATA(""&amp;$P$6,[2]Control!$A$7,""&amp;$H$25,O67)+GETPIVOTDATA(""&amp;$P$7,[2]Control!$A$7,""&amp;$H$25,O67),NA())</f>
        <v>#N/A</v>
      </c>
      <c r="R67" s="42">
        <f t="array" ref="R67">SUM([2]Data!$D$2:$F$367*(--([2]Data!$A$2:$A$367=DATE([2]Processing!$C$1,[2]Processing!$E$1,[2]Processing!M65))))</f>
        <v>1131</v>
      </c>
      <c r="S67" s="49"/>
      <c r="T67" s="49"/>
      <c r="U67" s="49"/>
      <c r="V67" s="49"/>
      <c r="W67" s="49"/>
      <c r="X67" s="49"/>
      <c r="Z67" s="106"/>
      <c r="AA67" s="49"/>
      <c r="AB67" s="49"/>
      <c r="AC67" s="49"/>
      <c r="AD67" s="49"/>
      <c r="AE67" s="49"/>
      <c r="AF67" s="49"/>
      <c r="AG67" s="49"/>
      <c r="AH67" s="49"/>
      <c r="AI67" s="49"/>
      <c r="AJ67" s="49"/>
      <c r="AK67" s="49"/>
      <c r="AL67" s="49"/>
      <c r="AM67" s="49"/>
      <c r="AN67" s="49"/>
      <c r="AO67" s="49"/>
      <c r="AP67" s="49"/>
      <c r="AQ67" s="49"/>
      <c r="AR67" s="49"/>
    </row>
    <row r="68" spans="1:44" ht="13" customHeight="1" x14ac:dyDescent="0.1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06"/>
      <c r="L68" s="49"/>
      <c r="M68" s="43" t="s">
        <v>125</v>
      </c>
      <c r="N68" s="42">
        <f t="shared" si="9"/>
        <v>31</v>
      </c>
      <c r="O68" s="42">
        <v>12</v>
      </c>
      <c r="P68" s="42" t="e">
        <f t="array" ref="P68">IFERROR(GETPIVOTDATA(""&amp;$P$2,[2]Control!$A$7,""&amp;$H$25,O68)+GETPIVOTDATA(""&amp;$P$3,[2]Control!$A$7,""&amp;$H$25,O68)+GETPIVOTDATA(""&amp;$P$4,[2]Control!$A$7,""&amp;$H$25,O68),NA())</f>
        <v>#N/A</v>
      </c>
      <c r="Q68" s="42" t="e">
        <f t="array" ref="Q68">IFERROR(GETPIVOTDATA(""&amp;$P$5,[2]Control!$A$7,""&amp;$H$25,O68)+GETPIVOTDATA(""&amp;$P$6,[2]Control!$A$7,""&amp;$H$25,O68)+GETPIVOTDATA(""&amp;$P$7,[2]Control!$A$7,""&amp;$H$25,O68),NA())</f>
        <v>#N/A</v>
      </c>
      <c r="R68" s="42">
        <f t="array" ref="R68">SUM([2]Data!$D$2:$F$367*(--([2]Data!$A$2:$A$367=DATE([2]Processing!$C$1,[2]Processing!$E$1,[2]Processing!M66))))</f>
        <v>1131</v>
      </c>
      <c r="S68" s="49"/>
      <c r="T68" s="49"/>
      <c r="U68" s="49"/>
      <c r="V68" s="49"/>
      <c r="W68" s="49"/>
      <c r="X68" s="49"/>
      <c r="AA68" s="49"/>
      <c r="AB68" s="49"/>
      <c r="AC68" s="49"/>
      <c r="AD68" s="49"/>
      <c r="AE68" s="49"/>
      <c r="AF68" s="49"/>
      <c r="AG68" s="49"/>
      <c r="AH68" s="49"/>
      <c r="AI68" s="49"/>
      <c r="AJ68" s="49"/>
      <c r="AK68" s="49"/>
      <c r="AL68" s="49"/>
      <c r="AM68" s="49"/>
      <c r="AN68" s="49"/>
      <c r="AO68" s="49"/>
      <c r="AP68" s="49"/>
      <c r="AQ68" s="49"/>
      <c r="AR68" s="49"/>
    </row>
    <row r="69" spans="1:44" x14ac:dyDescent="0.15">
      <c r="L69" s="49"/>
      <c r="M69" s="49"/>
      <c r="N69" s="49"/>
      <c r="O69" s="42">
        <v>13</v>
      </c>
      <c r="P69" s="42" t="e">
        <f t="array" ref="P69">IFERROR(GETPIVOTDATA(""&amp;$P$2,[2]Control!$A$7,""&amp;$H$25,O69)+GETPIVOTDATA(""&amp;$P$3,[2]Control!$A$7,""&amp;$H$25,O69)+GETPIVOTDATA(""&amp;$P$4,[2]Control!$A$7,""&amp;$H$25,O69),NA())</f>
        <v>#N/A</v>
      </c>
      <c r="Q69" s="42" t="e">
        <f t="array" ref="Q69">IFERROR(GETPIVOTDATA(""&amp;$P$5,[2]Control!$A$7,""&amp;$H$25,O69)+GETPIVOTDATA(""&amp;$P$6,[2]Control!$A$7,""&amp;$H$25,O69)+GETPIVOTDATA(""&amp;$P$7,[2]Control!$A$7,""&amp;$H$25,O69),NA())</f>
        <v>#N/A</v>
      </c>
      <c r="R69" s="42">
        <f t="array" ref="R69">SUM([2]Data!$D$2:$F$367*(--([2]Data!$A$2:$A$367=DATE([2]Processing!$C$1,[2]Processing!$E$1,[2]Processing!M67))))</f>
        <v>1131</v>
      </c>
      <c r="S69" s="49"/>
      <c r="T69" s="49"/>
      <c r="U69" s="49"/>
      <c r="V69" s="49"/>
      <c r="W69" s="49"/>
      <c r="X69" s="49"/>
      <c r="AA69" s="49"/>
      <c r="AB69" s="49"/>
      <c r="AC69" s="49"/>
      <c r="AD69" s="49"/>
      <c r="AE69" s="49"/>
      <c r="AF69" s="49"/>
      <c r="AG69" s="49"/>
      <c r="AH69" s="49"/>
      <c r="AI69" s="49"/>
      <c r="AJ69" s="49"/>
      <c r="AK69" s="49"/>
      <c r="AL69" s="49"/>
      <c r="AM69" s="49"/>
      <c r="AN69" s="49"/>
      <c r="AO69" s="49"/>
      <c r="AP69" s="49"/>
      <c r="AQ69" s="49"/>
      <c r="AR69" s="49"/>
    </row>
    <row r="70" spans="1:44" x14ac:dyDescent="0.15">
      <c r="L70" s="49"/>
      <c r="M70" s="49"/>
      <c r="N70" s="49"/>
      <c r="O70" s="42">
        <v>14</v>
      </c>
      <c r="P70" s="42" t="e">
        <f t="array" ref="P70">IFERROR(GETPIVOTDATA(""&amp;$P$2,[2]Control!$A$7,""&amp;$H$25,O70)+GETPIVOTDATA(""&amp;$P$3,[2]Control!$A$7,""&amp;$H$25,O70)+GETPIVOTDATA(""&amp;$P$4,[2]Control!$A$7,""&amp;$H$25,O70),NA())</f>
        <v>#N/A</v>
      </c>
      <c r="Q70" s="42" t="e">
        <f t="array" ref="Q70">IFERROR(GETPIVOTDATA(""&amp;$P$5,[2]Control!$A$7,""&amp;$H$25,O70)+GETPIVOTDATA(""&amp;$P$6,[2]Control!$A$7,""&amp;$H$25,O70)+GETPIVOTDATA(""&amp;$P$7,[2]Control!$A$7,""&amp;$H$25,O70),NA())</f>
        <v>#N/A</v>
      </c>
      <c r="R70" s="42">
        <f t="array" ref="R70">SUM([2]Data!$D$2:$F$367*(--([2]Data!$A$2:$A$367=DATE([2]Processing!$C$1,[2]Processing!$E$1,[2]Processing!M68))))</f>
        <v>1131</v>
      </c>
      <c r="S70" s="49"/>
      <c r="T70" s="49"/>
      <c r="U70" s="49"/>
      <c r="V70" s="49"/>
      <c r="W70" s="49"/>
      <c r="X70" s="49"/>
      <c r="AA70" s="49"/>
      <c r="AB70" s="49"/>
      <c r="AC70" s="49"/>
      <c r="AD70" s="49"/>
      <c r="AE70" s="49"/>
      <c r="AF70" s="49"/>
      <c r="AG70" s="49"/>
      <c r="AH70" s="49"/>
      <c r="AI70" s="49"/>
      <c r="AJ70" s="49"/>
      <c r="AK70" s="49"/>
      <c r="AL70" s="49"/>
      <c r="AM70" s="49"/>
      <c r="AN70" s="49"/>
      <c r="AO70" s="49"/>
      <c r="AP70" s="49"/>
      <c r="AQ70" s="49"/>
      <c r="AR70" s="49"/>
    </row>
    <row r="71" spans="1:44" x14ac:dyDescent="0.15">
      <c r="L71" s="49"/>
      <c r="M71" s="49"/>
      <c r="N71" s="49"/>
      <c r="O71" s="42">
        <v>15</v>
      </c>
      <c r="P71" s="42" t="e">
        <f t="array" ref="P71">IFERROR(GETPIVOTDATA(""&amp;$P$2,[2]Control!$A$7,""&amp;$H$25,O71)+GETPIVOTDATA(""&amp;$P$3,[2]Control!$A$7,""&amp;$H$25,O71)+GETPIVOTDATA(""&amp;$P$4,[2]Control!$A$7,""&amp;$H$25,O71),NA())</f>
        <v>#N/A</v>
      </c>
      <c r="Q71" s="42" t="e">
        <f t="array" ref="Q71">IFERROR(GETPIVOTDATA(""&amp;$P$5,[2]Control!$A$7,""&amp;$H$25,O71)+GETPIVOTDATA(""&amp;$P$6,[2]Control!$A$7,""&amp;$H$25,O71)+GETPIVOTDATA(""&amp;$P$7,[2]Control!$A$7,""&amp;$H$25,O71),NA())</f>
        <v>#N/A</v>
      </c>
      <c r="R71" s="42">
        <f t="array" ref="R71">SUM([2]Data!$D$2:$F$367*(--([2]Data!$A$2:$A$367=DATE([2]Processing!$C$1,[2]Processing!$E$1,[2]Processing!M69))))</f>
        <v>1131</v>
      </c>
      <c r="S71" s="49"/>
      <c r="T71" s="49"/>
      <c r="U71" s="49"/>
      <c r="V71" s="49"/>
      <c r="W71" s="49"/>
      <c r="X71" s="49"/>
      <c r="AA71" s="49"/>
      <c r="AB71" s="49"/>
      <c r="AC71" s="49"/>
      <c r="AD71" s="49"/>
      <c r="AE71" s="49"/>
      <c r="AF71" s="49"/>
      <c r="AG71" s="49"/>
      <c r="AH71" s="49"/>
      <c r="AI71" s="49"/>
      <c r="AJ71" s="49"/>
      <c r="AK71" s="49"/>
      <c r="AL71" s="49"/>
      <c r="AM71" s="49"/>
      <c r="AN71" s="49"/>
      <c r="AO71" s="49"/>
      <c r="AP71" s="49"/>
      <c r="AQ71" s="49"/>
      <c r="AR71" s="49"/>
    </row>
    <row r="72" spans="1:44" x14ac:dyDescent="0.15">
      <c r="L72" s="49"/>
      <c r="M72" s="49"/>
      <c r="N72" s="49"/>
      <c r="O72" s="42">
        <v>16</v>
      </c>
      <c r="P72" s="42" t="e">
        <f t="array" ref="P72">IFERROR(GETPIVOTDATA(""&amp;$P$2,[2]Control!$A$7,""&amp;$H$25,O72)+GETPIVOTDATA(""&amp;$P$3,[2]Control!$A$7,""&amp;$H$25,O72)+GETPIVOTDATA(""&amp;$P$4,[2]Control!$A$7,""&amp;$H$25,O72),NA())</f>
        <v>#N/A</v>
      </c>
      <c r="Q72" s="42" t="e">
        <f t="array" ref="Q72">IFERROR(GETPIVOTDATA(""&amp;$P$5,[2]Control!$A$7,""&amp;$H$25,O72)+GETPIVOTDATA(""&amp;$P$6,[2]Control!$A$7,""&amp;$H$25,O72)+GETPIVOTDATA(""&amp;$P$7,[2]Control!$A$7,""&amp;$H$25,O72),NA())</f>
        <v>#N/A</v>
      </c>
      <c r="R72" s="42">
        <f t="array" ref="R72">SUM([2]Data!$D$2:$F$367*(--([2]Data!$A$2:$A$367=DATE([2]Processing!$C$1,[2]Processing!$E$1,[2]Processing!M70))))</f>
        <v>1131</v>
      </c>
      <c r="S72" s="49"/>
      <c r="T72" s="49"/>
      <c r="U72" s="49"/>
      <c r="V72" s="49"/>
      <c r="W72" s="49"/>
      <c r="X72" s="49"/>
      <c r="AA72" s="49"/>
      <c r="AB72" s="49"/>
      <c r="AC72" s="49"/>
      <c r="AD72" s="49"/>
      <c r="AE72" s="49"/>
      <c r="AF72" s="49"/>
      <c r="AG72" s="49"/>
      <c r="AH72" s="49"/>
      <c r="AI72" s="49"/>
      <c r="AJ72" s="49"/>
      <c r="AK72" s="49"/>
      <c r="AL72" s="49"/>
      <c r="AM72" s="49"/>
      <c r="AN72" s="49"/>
      <c r="AO72" s="49"/>
      <c r="AP72" s="49"/>
      <c r="AQ72" s="49"/>
      <c r="AR72" s="49"/>
    </row>
    <row r="73" spans="1:44" x14ac:dyDescent="0.15">
      <c r="L73" s="49"/>
      <c r="M73" s="49"/>
      <c r="N73" s="49"/>
      <c r="O73" s="42">
        <v>17</v>
      </c>
      <c r="P73" s="42" t="e">
        <f t="array" ref="P73">IFERROR(GETPIVOTDATA(""&amp;$P$2,[2]Control!$A$7,""&amp;$H$25,O73)+GETPIVOTDATA(""&amp;$P$3,[2]Control!$A$7,""&amp;$H$25,O73)+GETPIVOTDATA(""&amp;$P$4,[2]Control!$A$7,""&amp;$H$25,O73),NA())</f>
        <v>#N/A</v>
      </c>
      <c r="Q73" s="42" t="e">
        <f t="array" ref="Q73">IFERROR(GETPIVOTDATA(""&amp;$P$5,[2]Control!$A$7,""&amp;$H$25,O73)+GETPIVOTDATA(""&amp;$P$6,[2]Control!$A$7,""&amp;$H$25,O73)+GETPIVOTDATA(""&amp;$P$7,[2]Control!$A$7,""&amp;$H$25,O73),NA())</f>
        <v>#N/A</v>
      </c>
      <c r="R73" s="42">
        <f t="array" ref="R73">SUM([2]Data!$D$2:$F$367*(--([2]Data!$A$2:$A$367=DATE([2]Processing!$C$1,[2]Processing!$E$1,[2]Processing!M71))))</f>
        <v>1131</v>
      </c>
      <c r="S73" s="49"/>
      <c r="T73" s="49"/>
      <c r="U73" s="49"/>
      <c r="V73" s="49"/>
      <c r="W73" s="49"/>
      <c r="X73" s="49"/>
    </row>
    <row r="74" spans="1:44" x14ac:dyDescent="0.15">
      <c r="L74" s="49"/>
      <c r="M74" s="49"/>
      <c r="N74" s="49"/>
      <c r="O74" s="42">
        <v>18</v>
      </c>
      <c r="P74" s="42" t="e">
        <f t="array" ref="P74">IFERROR(GETPIVOTDATA(""&amp;$P$2,[2]Control!$A$7,""&amp;$H$25,O74)+GETPIVOTDATA(""&amp;$P$3,[2]Control!$A$7,""&amp;$H$25,O74)+GETPIVOTDATA(""&amp;$P$4,[2]Control!$A$7,""&amp;$H$25,O74),NA())</f>
        <v>#N/A</v>
      </c>
      <c r="Q74" s="42" t="e">
        <f t="array" ref="Q74">IFERROR(GETPIVOTDATA(""&amp;$P$5,[2]Control!$A$7,""&amp;$H$25,O74)+GETPIVOTDATA(""&amp;$P$6,[2]Control!$A$7,""&amp;$H$25,O74)+GETPIVOTDATA(""&amp;$P$7,[2]Control!$A$7,""&amp;$H$25,O74),NA())</f>
        <v>#N/A</v>
      </c>
      <c r="R74" s="42">
        <f t="array" ref="R74">SUM([2]Data!$D$2:$F$367*(--([2]Data!$A$2:$A$367=DATE([2]Processing!$C$1,[2]Processing!$E$1,[2]Processing!M72))))</f>
        <v>1131</v>
      </c>
      <c r="S74" s="49"/>
      <c r="T74" s="49"/>
      <c r="U74" s="49"/>
      <c r="V74" s="49"/>
      <c r="W74" s="49"/>
      <c r="X74" s="49"/>
    </row>
    <row r="75" spans="1:44" x14ac:dyDescent="0.15">
      <c r="L75" s="49"/>
      <c r="M75" s="49"/>
      <c r="N75" s="49"/>
      <c r="O75" s="42">
        <v>19</v>
      </c>
      <c r="P75" s="42" t="e">
        <f t="array" ref="P75">IFERROR(GETPIVOTDATA(""&amp;$P$2,[2]Control!$A$7,""&amp;$H$25,O75)+GETPIVOTDATA(""&amp;$P$3,[2]Control!$A$7,""&amp;$H$25,O75)+GETPIVOTDATA(""&amp;$P$4,[2]Control!$A$7,""&amp;$H$25,O75),NA())</f>
        <v>#N/A</v>
      </c>
      <c r="Q75" s="42" t="e">
        <f t="array" ref="Q75">IFERROR(GETPIVOTDATA(""&amp;$P$5,[2]Control!$A$7,""&amp;$H$25,O75)+GETPIVOTDATA(""&amp;$P$6,[2]Control!$A$7,""&amp;$H$25,O75)+GETPIVOTDATA(""&amp;$P$7,[2]Control!$A$7,""&amp;$H$25,O75),NA())</f>
        <v>#N/A</v>
      </c>
      <c r="R75" s="42">
        <f t="array" ref="R75">SUM([2]Data!$D$2:$F$367*(--([2]Data!$A$2:$A$367=DATE([2]Processing!$C$1,[2]Processing!$E$1,[2]Processing!M73))))</f>
        <v>1131</v>
      </c>
      <c r="S75" s="49"/>
      <c r="T75" s="49"/>
      <c r="U75" s="49"/>
      <c r="V75" s="49"/>
      <c r="W75" s="49"/>
      <c r="X75" s="49"/>
    </row>
    <row r="76" spans="1:44" x14ac:dyDescent="0.15">
      <c r="L76" s="49"/>
      <c r="M76" s="49"/>
      <c r="N76" s="49"/>
      <c r="O76" s="42">
        <v>20</v>
      </c>
      <c r="P76" s="42" t="e">
        <f t="array" ref="P76">IFERROR(GETPIVOTDATA(""&amp;$P$2,[2]Control!$A$7,""&amp;$H$25,O76)+GETPIVOTDATA(""&amp;$P$3,[2]Control!$A$7,""&amp;$H$25,O76)+GETPIVOTDATA(""&amp;$P$4,[2]Control!$A$7,""&amp;$H$25,O76),NA())</f>
        <v>#N/A</v>
      </c>
      <c r="Q76" s="42" t="e">
        <f t="array" ref="Q76">IFERROR(GETPIVOTDATA(""&amp;$P$5,[2]Control!$A$7,""&amp;$H$25,O76)+GETPIVOTDATA(""&amp;$P$6,[2]Control!$A$7,""&amp;$H$25,O76)+GETPIVOTDATA(""&amp;$P$7,[2]Control!$A$7,""&amp;$H$25,O76),NA())</f>
        <v>#N/A</v>
      </c>
      <c r="R76" s="42">
        <f t="array" ref="R76">SUM([2]Data!$D$2:$F$367*(--([2]Data!$A$2:$A$367=DATE([2]Processing!$C$1,[2]Processing!$E$1,[2]Processing!M74))))</f>
        <v>1131</v>
      </c>
      <c r="S76" s="49"/>
      <c r="T76" s="49"/>
      <c r="U76" s="49"/>
      <c r="V76" s="49"/>
      <c r="W76" s="49"/>
      <c r="X76" s="49"/>
    </row>
    <row r="77" spans="1:44" x14ac:dyDescent="0.15">
      <c r="L77" s="49"/>
      <c r="M77" s="49"/>
      <c r="N77" s="49"/>
      <c r="O77" s="42">
        <v>21</v>
      </c>
      <c r="P77" s="42" t="e">
        <f t="array" ref="P77">IFERROR(GETPIVOTDATA(""&amp;$P$2,[2]Control!$A$7,""&amp;$H$25,O77)+GETPIVOTDATA(""&amp;$P$3,[2]Control!$A$7,""&amp;$H$25,O77)+GETPIVOTDATA(""&amp;$P$4,[2]Control!$A$7,""&amp;$H$25,O77),NA())</f>
        <v>#N/A</v>
      </c>
      <c r="Q77" s="42" t="e">
        <f t="array" ref="Q77">IFERROR(GETPIVOTDATA(""&amp;$P$5,[2]Control!$A$7,""&amp;$H$25,O77)+GETPIVOTDATA(""&amp;$P$6,[2]Control!$A$7,""&amp;$H$25,O77)+GETPIVOTDATA(""&amp;$P$7,[2]Control!$A$7,""&amp;$H$25,O77),NA())</f>
        <v>#N/A</v>
      </c>
      <c r="R77" s="42">
        <f t="array" ref="R77">SUM([2]Data!$D$2:$F$367*(--([2]Data!$A$2:$A$367=DATE([2]Processing!$C$1,[2]Processing!$E$1,[2]Processing!M75))))</f>
        <v>1131</v>
      </c>
      <c r="S77" s="49"/>
      <c r="T77" s="49"/>
      <c r="U77" s="49"/>
      <c r="V77" s="49"/>
      <c r="W77" s="49"/>
      <c r="X77" s="49"/>
    </row>
    <row r="78" spans="1:44" x14ac:dyDescent="0.15">
      <c r="L78" s="49"/>
      <c r="M78" s="49"/>
      <c r="N78" s="49"/>
      <c r="O78" s="42">
        <v>22</v>
      </c>
      <c r="P78" s="42" t="e">
        <f t="array" ref="P78">IFERROR(GETPIVOTDATA(""&amp;$P$2,[2]Control!$A$7,""&amp;$H$25,O78)+GETPIVOTDATA(""&amp;$P$3,[2]Control!$A$7,""&amp;$H$25,O78)+GETPIVOTDATA(""&amp;$P$4,[2]Control!$A$7,""&amp;$H$25,O78),NA())</f>
        <v>#N/A</v>
      </c>
      <c r="Q78" s="42" t="e">
        <f t="array" ref="Q78">IFERROR(GETPIVOTDATA(""&amp;$P$5,[2]Control!$A$7,""&amp;$H$25,O78)+GETPIVOTDATA(""&amp;$P$6,[2]Control!$A$7,""&amp;$H$25,O78)+GETPIVOTDATA(""&amp;$P$7,[2]Control!$A$7,""&amp;$H$25,O78),NA())</f>
        <v>#N/A</v>
      </c>
      <c r="R78" s="42">
        <f t="array" ref="R78">SUM([2]Data!$D$2:$F$367*(--([2]Data!$A$2:$A$367=DATE([2]Processing!$C$1,[2]Processing!$E$1,[2]Processing!M76))))</f>
        <v>1131</v>
      </c>
      <c r="S78" s="49"/>
      <c r="T78" s="49"/>
      <c r="U78" s="49"/>
      <c r="V78" s="49"/>
      <c r="W78" s="49"/>
      <c r="X78" s="49"/>
    </row>
    <row r="79" spans="1:44" x14ac:dyDescent="0.15">
      <c r="L79" s="49"/>
      <c r="M79" s="49"/>
      <c r="N79" s="49"/>
      <c r="O79" s="42">
        <v>23</v>
      </c>
      <c r="P79" s="42" t="e">
        <f t="array" ref="P79">IFERROR(GETPIVOTDATA(""&amp;$P$2,[2]Control!$A$7,""&amp;$H$25,O79)+GETPIVOTDATA(""&amp;$P$3,[2]Control!$A$7,""&amp;$H$25,O79)+GETPIVOTDATA(""&amp;$P$4,[2]Control!$A$7,""&amp;$H$25,O79),NA())</f>
        <v>#N/A</v>
      </c>
      <c r="Q79" s="42" t="e">
        <f t="array" ref="Q79">IFERROR(GETPIVOTDATA(""&amp;$P$5,[2]Control!$A$7,""&amp;$H$25,O79)+GETPIVOTDATA(""&amp;$P$6,[2]Control!$A$7,""&amp;$H$25,O79)+GETPIVOTDATA(""&amp;$P$7,[2]Control!$A$7,""&amp;$H$25,O79),NA())</f>
        <v>#N/A</v>
      </c>
      <c r="R79" s="42">
        <f t="array" ref="R79">SUM([2]Data!$D$2:$F$367*(--([2]Data!$A$2:$A$367=DATE([2]Processing!$C$1,[2]Processing!$E$1,[2]Processing!M77))))</f>
        <v>1131</v>
      </c>
      <c r="S79" s="49"/>
      <c r="T79" s="49"/>
      <c r="U79" s="49"/>
      <c r="V79" s="49"/>
      <c r="W79" s="49"/>
      <c r="X79" s="49"/>
    </row>
    <row r="80" spans="1:44" x14ac:dyDescent="0.15">
      <c r="L80" s="49"/>
      <c r="M80" s="49"/>
      <c r="N80" s="49"/>
      <c r="O80" s="42">
        <v>24</v>
      </c>
      <c r="P80" s="42" t="e">
        <f t="array" ref="P80">IFERROR(GETPIVOTDATA(""&amp;$P$2,[2]Control!$A$7,""&amp;$H$25,O80)+GETPIVOTDATA(""&amp;$P$3,[2]Control!$A$7,""&amp;$H$25,O80)+GETPIVOTDATA(""&amp;$P$4,[2]Control!$A$7,""&amp;$H$25,O80),NA())</f>
        <v>#N/A</v>
      </c>
      <c r="Q80" s="42" t="e">
        <f t="array" ref="Q80">IFERROR(GETPIVOTDATA(""&amp;$P$5,[2]Control!$A$7,""&amp;$H$25,O80)+GETPIVOTDATA(""&amp;$P$6,[2]Control!$A$7,""&amp;$H$25,O80)+GETPIVOTDATA(""&amp;$P$7,[2]Control!$A$7,""&amp;$H$25,O80),NA())</f>
        <v>#N/A</v>
      </c>
      <c r="R80" s="42">
        <f t="array" ref="R80">SUM([2]Data!$D$2:$F$367*(--([2]Data!$A$2:$A$367=DATE([2]Processing!$C$1,[2]Processing!$E$1,[2]Processing!M78))))</f>
        <v>1131</v>
      </c>
      <c r="S80" s="49"/>
      <c r="T80" s="49"/>
      <c r="U80" s="49"/>
      <c r="V80" s="49"/>
      <c r="W80" s="49"/>
      <c r="X80" s="49"/>
    </row>
    <row r="81" spans="12:30" x14ac:dyDescent="0.15">
      <c r="L81" s="49"/>
      <c r="M81" s="49"/>
      <c r="N81" s="49"/>
      <c r="O81" s="42">
        <v>25</v>
      </c>
      <c r="P81" s="42" t="e">
        <f t="array" ref="P81">IFERROR(GETPIVOTDATA(""&amp;$P$2,[2]Control!$A$7,""&amp;$H$25,O81)+GETPIVOTDATA(""&amp;$P$3,[2]Control!$A$7,""&amp;$H$25,O81)+GETPIVOTDATA(""&amp;$P$4,[2]Control!$A$7,""&amp;$H$25,O81),NA())</f>
        <v>#N/A</v>
      </c>
      <c r="Q81" s="42" t="e">
        <f t="array" ref="Q81">IFERROR(GETPIVOTDATA(""&amp;$P$5,[2]Control!$A$7,""&amp;$H$25,O81)+GETPIVOTDATA(""&amp;$P$6,[2]Control!$A$7,""&amp;$H$25,O81)+GETPIVOTDATA(""&amp;$P$7,[2]Control!$A$7,""&amp;$H$25,O81),NA())</f>
        <v>#N/A</v>
      </c>
      <c r="R81" s="42">
        <f t="array" ref="R81">SUM([2]Data!$D$2:$F$367*(--([2]Data!$A$2:$A$367=DATE([2]Processing!$C$1,[2]Processing!$E$1,[2]Processing!M79))))</f>
        <v>1131</v>
      </c>
      <c r="S81" s="49"/>
      <c r="T81" s="49"/>
      <c r="U81" s="49"/>
      <c r="V81" s="49"/>
      <c r="W81" s="49"/>
      <c r="X81" s="49"/>
    </row>
    <row r="82" spans="12:30" x14ac:dyDescent="0.15">
      <c r="L82" s="49"/>
      <c r="M82" s="49"/>
      <c r="N82" s="49"/>
      <c r="O82" s="42">
        <v>26</v>
      </c>
      <c r="P82" s="42" t="e">
        <f t="array" ref="P82">IFERROR(GETPIVOTDATA(""&amp;$P$2,[2]Control!$A$7,""&amp;$H$25,O82)+GETPIVOTDATA(""&amp;$P$3,[2]Control!$A$7,""&amp;$H$25,O82)+GETPIVOTDATA(""&amp;$P$4,[2]Control!$A$7,""&amp;$H$25,O82),NA())</f>
        <v>#N/A</v>
      </c>
      <c r="Q82" s="42" t="e">
        <f t="array" ref="Q82">IFERROR(GETPIVOTDATA(""&amp;$P$5,[2]Control!$A$7,""&amp;$H$25,O82)+GETPIVOTDATA(""&amp;$P$6,[2]Control!$A$7,""&amp;$H$25,O82)+GETPIVOTDATA(""&amp;$P$7,[2]Control!$A$7,""&amp;$H$25,O82),NA())</f>
        <v>#N/A</v>
      </c>
      <c r="R82" s="42">
        <f t="array" ref="R82">SUM([2]Data!$D$2:$F$367*(--([2]Data!$A$2:$A$367=DATE([2]Processing!$C$1,[2]Processing!$E$1,[2]Processing!M80))))</f>
        <v>1131</v>
      </c>
      <c r="S82" s="49"/>
      <c r="T82" s="49"/>
      <c r="U82" s="49"/>
      <c r="V82" s="49"/>
      <c r="W82" s="49"/>
      <c r="X82" s="49"/>
    </row>
    <row r="83" spans="12:30" x14ac:dyDescent="0.15">
      <c r="L83" s="49"/>
      <c r="M83" s="49"/>
      <c r="N83" s="49"/>
      <c r="O83" s="42">
        <v>27</v>
      </c>
      <c r="P83" s="42" t="e">
        <f t="array" ref="P83">IFERROR(GETPIVOTDATA(""&amp;$P$2,[2]Control!$A$7,""&amp;$H$25,O83)+GETPIVOTDATA(""&amp;$P$3,[2]Control!$A$7,""&amp;$H$25,O83)+GETPIVOTDATA(""&amp;$P$4,[2]Control!$A$7,""&amp;$H$25,O83),NA())</f>
        <v>#N/A</v>
      </c>
      <c r="Q83" s="42" t="e">
        <f t="array" ref="Q83">IFERROR(GETPIVOTDATA(""&amp;$P$5,[2]Control!$A$7,""&amp;$H$25,O83)+GETPIVOTDATA(""&amp;$P$6,[2]Control!$A$7,""&amp;$H$25,O83)+GETPIVOTDATA(""&amp;$P$7,[2]Control!$A$7,""&amp;$H$25,O83),NA())</f>
        <v>#N/A</v>
      </c>
      <c r="R83" s="42">
        <f t="array" ref="R83">SUM([2]Data!$D$2:$F$367*(--([2]Data!$A$2:$A$367=DATE([2]Processing!$C$1,[2]Processing!$E$1,[2]Processing!M81))))</f>
        <v>1131</v>
      </c>
      <c r="S83" s="49"/>
      <c r="T83" s="49"/>
      <c r="U83" s="49"/>
      <c r="V83" s="49"/>
      <c r="W83" s="49"/>
      <c r="X83" s="49"/>
    </row>
    <row r="84" spans="12:30" x14ac:dyDescent="0.15">
      <c r="L84" s="49"/>
      <c r="M84" s="49"/>
      <c r="N84" s="49"/>
      <c r="O84" s="42">
        <v>28</v>
      </c>
      <c r="P84" s="42" t="e">
        <f t="array" ref="P84">IFERROR(GETPIVOTDATA(""&amp;$P$2,[2]Control!$A$7,""&amp;$H$25,O84)+GETPIVOTDATA(""&amp;$P$3,[2]Control!$A$7,""&amp;$H$25,O84)+GETPIVOTDATA(""&amp;$P$4,[2]Control!$A$7,""&amp;$H$25,O84),NA())</f>
        <v>#N/A</v>
      </c>
      <c r="Q84" s="42" t="e">
        <f t="array" ref="Q84">IFERROR(GETPIVOTDATA(""&amp;$P$5,[2]Control!$A$7,""&amp;$H$25,O84)+GETPIVOTDATA(""&amp;$P$6,[2]Control!$A$7,""&amp;$H$25,O84)+GETPIVOTDATA(""&amp;$P$7,[2]Control!$A$7,""&amp;$H$25,O84),NA())</f>
        <v>#N/A</v>
      </c>
      <c r="R84" s="42">
        <f t="array" ref="R84">SUM([2]Data!$D$2:$F$367*(--([2]Data!$A$2:$A$367=DATE([2]Processing!$C$1,[2]Processing!$E$1,[2]Processing!M82))))</f>
        <v>1131</v>
      </c>
      <c r="S84" s="49"/>
      <c r="T84" s="49"/>
      <c r="U84" s="49"/>
      <c r="V84" s="49"/>
      <c r="W84" s="49"/>
      <c r="X84" s="49"/>
    </row>
    <row r="85" spans="12:30" x14ac:dyDescent="0.15">
      <c r="L85" s="49"/>
      <c r="M85" s="49"/>
      <c r="N85" s="49"/>
      <c r="O85" s="42" t="str" cm="1">
        <f t="array" ref="O85">IF(INDEX($K$57:$K$68,$E$2)&gt;=29,29,"")</f>
        <v/>
      </c>
      <c r="P85" s="42" t="e">
        <f t="array" ref="P85">IFERROR(GETPIVOTDATA(""&amp;$P$2,[2]Control!$A$7,""&amp;$H$25,O85)+GETPIVOTDATA(""&amp;$P$3,[2]Control!$A$7,""&amp;$H$25,O85)+GETPIVOTDATA(""&amp;$P$4,[2]Control!$A$7,""&amp;$H$25,O85),NA())</f>
        <v>#N/A</v>
      </c>
      <c r="Q85" s="42" t="e">
        <f t="array" ref="Q85">IFERROR(GETPIVOTDATA(""&amp;$P$5,[2]Control!$A$7,""&amp;$H$25,O85)+GETPIVOTDATA(""&amp;$P$6,[2]Control!$A$7,""&amp;$H$25,O85)+GETPIVOTDATA(""&amp;$P$7,[2]Control!$A$7,""&amp;$H$25,O85),NA())</f>
        <v>#N/A</v>
      </c>
      <c r="R85" s="42">
        <f t="array" ref="R85">SUM([2]Data!$D$2:$F$367*(--([2]Data!$A$2:$A$367=DATE([2]Processing!$C$1,[2]Processing!$E$1,[2]Processing!M83))))</f>
        <v>1131</v>
      </c>
      <c r="S85" s="49"/>
      <c r="T85" s="49"/>
      <c r="U85" s="49"/>
      <c r="V85" s="49"/>
      <c r="W85" s="49"/>
      <c r="X85" s="49"/>
    </row>
    <row r="86" spans="12:30" x14ac:dyDescent="0.15">
      <c r="L86" s="49"/>
      <c r="M86" s="49"/>
      <c r="N86" s="49"/>
      <c r="O86" s="42" t="str" cm="1">
        <f t="array" ref="O86">IF(INDEX($K$57:$K$68,$E$2)&gt;=30,30,"")</f>
        <v/>
      </c>
      <c r="P86" s="42" t="e">
        <f t="array" ref="P86">IFERROR(GETPIVOTDATA(""&amp;$P$2,[2]Control!$A$7,""&amp;$H$25,O86)+GETPIVOTDATA(""&amp;$P$3,[2]Control!$A$7,""&amp;$H$25,O86)+GETPIVOTDATA(""&amp;$P$4,[2]Control!$A$7,""&amp;$H$25,O86),NA())</f>
        <v>#N/A</v>
      </c>
      <c r="Q86" s="42" t="e">
        <f t="array" ref="Q86">IFERROR(GETPIVOTDATA(""&amp;$P$5,[2]Control!$A$7,""&amp;$H$25,O86)+GETPIVOTDATA(""&amp;$P$6,[2]Control!$A$7,""&amp;$H$25,O86)+GETPIVOTDATA(""&amp;$P$7,[2]Control!$A$7,""&amp;$H$25,O86),NA())</f>
        <v>#N/A</v>
      </c>
      <c r="R86" s="42">
        <f t="array" ref="R86">SUM([2]Data!$D$2:$F$367*(--([2]Data!$A$2:$A$367=DATE([2]Processing!$C$1,[2]Processing!$E$1,[2]Processing!M84))))</f>
        <v>1131</v>
      </c>
      <c r="S86" s="49"/>
      <c r="T86" s="49"/>
      <c r="U86" s="49"/>
      <c r="V86" s="49"/>
      <c r="W86" s="49"/>
      <c r="X86" s="49"/>
    </row>
    <row r="87" spans="12:30" x14ac:dyDescent="0.15">
      <c r="L87" s="49"/>
      <c r="M87" s="49"/>
      <c r="N87" s="49"/>
      <c r="O87" s="42" t="str" cm="1">
        <f t="array" ref="O87">IF(INDEX($K$57:$K$68,$E$2)=31,31,"")</f>
        <v/>
      </c>
      <c r="P87" s="42" t="e">
        <f t="array" ref="P87">IFERROR(GETPIVOTDATA(""&amp;$P$2,[2]Control!$A$7,""&amp;$H$25,O87)+GETPIVOTDATA(""&amp;$P$3,[2]Control!$A$7,""&amp;$H$25,O87)+GETPIVOTDATA(""&amp;$P$4,[2]Control!$A$7,""&amp;$H$25,O87),NA())</f>
        <v>#N/A</v>
      </c>
      <c r="Q87" s="42" t="e">
        <f t="array" ref="Q87">IFERROR(GETPIVOTDATA(""&amp;$P$5,[2]Control!$A$7,""&amp;$H$25,O87)+GETPIVOTDATA(""&amp;$P$6,[2]Control!$A$7,""&amp;$H$25,O87)+GETPIVOTDATA(""&amp;$P$7,[2]Control!$A$7,""&amp;$H$25,O87),NA())</f>
        <v>#N/A</v>
      </c>
      <c r="R87" s="42">
        <f t="array" ref="R87">SUM([2]Data!$D$2:$F$367*(--([2]Data!$A$2:$A$367=DATE([2]Processing!$C$1,[2]Processing!$E$1,[2]Processing!M85))))</f>
        <v>1131</v>
      </c>
      <c r="S87" s="49"/>
      <c r="T87" s="49"/>
      <c r="U87" s="49"/>
      <c r="V87" s="49"/>
      <c r="W87" s="49"/>
      <c r="X87" s="49"/>
      <c r="AC87" s="36"/>
      <c r="AD87" s="36"/>
    </row>
    <row r="88" spans="12:30" x14ac:dyDescent="0.15">
      <c r="L88" s="49"/>
      <c r="M88" s="49"/>
      <c r="N88" s="49"/>
      <c r="O88" s="42" t="s">
        <v>189</v>
      </c>
      <c r="P88" s="52">
        <f>_xlfn.AGGREGATE(9,2,P57:P87)</f>
        <v>0</v>
      </c>
      <c r="Q88" s="52">
        <f>_xlfn.AGGREGATE(9,2,Q57:Q87)</f>
        <v>0</v>
      </c>
      <c r="R88" s="42"/>
      <c r="S88" s="49"/>
      <c r="T88" s="49"/>
      <c r="U88" s="107"/>
      <c r="V88" s="107"/>
      <c r="W88" s="49"/>
      <c r="X88" s="49"/>
      <c r="AC88" s="14"/>
      <c r="AD88" s="14"/>
    </row>
    <row r="89" spans="12:30" x14ac:dyDescent="0.15">
      <c r="L89" s="49"/>
      <c r="M89" s="49"/>
      <c r="N89" s="49"/>
      <c r="O89" s="42" t="s">
        <v>190</v>
      </c>
      <c r="P89" s="44" t="e">
        <f>1-Q88/P88</f>
        <v>#DIV/0!</v>
      </c>
      <c r="Q89" s="44" t="e">
        <f>1-P89</f>
        <v>#DIV/0!</v>
      </c>
      <c r="R89" s="42" t="s">
        <v>191</v>
      </c>
      <c r="S89" s="49"/>
      <c r="T89" s="49"/>
      <c r="U89" s="108"/>
      <c r="V89" s="108"/>
      <c r="W89" s="49"/>
      <c r="X89" s="49"/>
      <c r="AC89" s="160"/>
      <c r="AD89" s="160"/>
    </row>
    <row r="90" spans="12:30" x14ac:dyDescent="0.15">
      <c r="L90" s="49"/>
      <c r="M90" s="49"/>
      <c r="N90" s="49"/>
      <c r="O90" s="49"/>
      <c r="P90" s="133" t="e">
        <f>IF(P89&gt;0,P89,0)</f>
        <v>#DIV/0!</v>
      </c>
      <c r="Q90" s="133" t="e">
        <f>1-P90</f>
        <v>#DIV/0!</v>
      </c>
      <c r="R90" s="49"/>
      <c r="S90" s="49"/>
      <c r="T90" s="49"/>
      <c r="U90" s="49"/>
      <c r="V90" s="49"/>
      <c r="W90" s="49"/>
      <c r="X90" s="49"/>
      <c r="AC90" s="160"/>
      <c r="AD90" s="160"/>
    </row>
    <row r="91" spans="12:30" x14ac:dyDescent="0.15">
      <c r="L91" s="49"/>
      <c r="M91" s="49"/>
      <c r="N91" s="49"/>
      <c r="O91" s="49"/>
      <c r="P91" s="44" t="e">
        <f>IF(P89&gt;1,P89-1,)</f>
        <v>#DIV/0!</v>
      </c>
      <c r="Q91" s="44" t="e">
        <f>1-P91</f>
        <v>#DIV/0!</v>
      </c>
      <c r="R91" s="49"/>
      <c r="S91" s="49"/>
      <c r="T91" s="49"/>
      <c r="U91" s="49"/>
      <c r="V91" s="49"/>
      <c r="W91" s="49"/>
      <c r="X91" s="49"/>
    </row>
    <row r="92" spans="12:30" x14ac:dyDescent="0.15"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</row>
  </sheetData>
  <mergeCells count="24">
    <mergeCell ref="AF53:AH53"/>
    <mergeCell ref="V55:V56"/>
    <mergeCell ref="AC54:AC55"/>
    <mergeCell ref="AD54:AD55"/>
    <mergeCell ref="P55:P56"/>
    <mergeCell ref="Q55:Q56"/>
    <mergeCell ref="R55:R56"/>
    <mergeCell ref="AA53:AB54"/>
    <mergeCell ref="O55:O56"/>
    <mergeCell ref="J22:K23"/>
    <mergeCell ref="U55:U56"/>
    <mergeCell ref="Q31:R32"/>
    <mergeCell ref="X4:X20"/>
    <mergeCell ref="L4:L20"/>
    <mergeCell ref="W16:W17"/>
    <mergeCell ref="U14:V14"/>
    <mergeCell ref="S6:T15"/>
    <mergeCell ref="S16:S18"/>
    <mergeCell ref="M4:V4"/>
    <mergeCell ref="M19:V20"/>
    <mergeCell ref="T18:V18"/>
    <mergeCell ref="M5:N5"/>
    <mergeCell ref="O5:T5"/>
    <mergeCell ref="U8:V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9820D-88C9-534D-8C70-457BFC153A14}">
  <dimension ref="A1:W39"/>
  <sheetViews>
    <sheetView zoomScale="58" zoomScaleNormal="71" workbookViewId="0">
      <selection activeCell="AC50" sqref="AC50"/>
    </sheetView>
  </sheetViews>
  <sheetFormatPr baseColWidth="10" defaultRowHeight="13" x14ac:dyDescent="0.15"/>
  <cols>
    <col min="1" max="1" width="17.1640625" bestFit="1" customWidth="1"/>
    <col min="2" max="2" width="22.1640625" bestFit="1" customWidth="1"/>
    <col min="3" max="3" width="37.83203125" bestFit="1" customWidth="1"/>
    <col min="4" max="4" width="35.1640625" bestFit="1" customWidth="1"/>
    <col min="5" max="5" width="19.5" bestFit="1" customWidth="1"/>
    <col min="6" max="6" width="22.33203125" bestFit="1" customWidth="1"/>
    <col min="7" max="7" width="29.1640625" bestFit="1" customWidth="1"/>
    <col min="8" max="8" width="48.83203125" bestFit="1" customWidth="1"/>
    <col min="9" max="9" width="24" bestFit="1" customWidth="1"/>
    <col min="10" max="10" width="30.33203125" bestFit="1" customWidth="1"/>
    <col min="11" max="11" width="25.6640625" bestFit="1" customWidth="1"/>
    <col min="12" max="12" width="19.5" bestFit="1" customWidth="1"/>
    <col min="13" max="13" width="21.1640625" bestFit="1" customWidth="1"/>
    <col min="14" max="14" width="26.83203125" bestFit="1" customWidth="1"/>
    <col min="15" max="15" width="28.33203125" bestFit="1" customWidth="1"/>
    <col min="16" max="16" width="26.33203125" bestFit="1" customWidth="1"/>
    <col min="17" max="17" width="24" bestFit="1" customWidth="1"/>
    <col min="18" max="18" width="31.5" bestFit="1" customWidth="1"/>
    <col min="19" max="19" width="20.83203125" bestFit="1" customWidth="1"/>
    <col min="20" max="20" width="23.1640625" bestFit="1" customWidth="1"/>
    <col min="21" max="21" width="21.1640625" bestFit="1" customWidth="1"/>
    <col min="22" max="22" width="31.83203125" bestFit="1" customWidth="1"/>
    <col min="23" max="23" width="28" bestFit="1" customWidth="1"/>
  </cols>
  <sheetData>
    <row r="1" spans="1:23" ht="49" customHeight="1" x14ac:dyDescent="0.15">
      <c r="I1" s="25" t="s">
        <v>135</v>
      </c>
      <c r="J1" s="26" t="s">
        <v>138</v>
      </c>
    </row>
    <row r="2" spans="1:23" ht="18" customHeight="1" x14ac:dyDescent="0.15">
      <c r="A2" s="89" t="s">
        <v>166</v>
      </c>
      <c r="B2" s="89"/>
      <c r="C2" s="89"/>
      <c r="D2" s="89"/>
      <c r="E2" s="89"/>
      <c r="F2" s="89"/>
      <c r="G2" s="89"/>
      <c r="I2" s="90"/>
      <c r="J2" s="91"/>
    </row>
    <row r="3" spans="1:23" ht="33" customHeight="1" x14ac:dyDescent="0.15">
      <c r="A3" s="89"/>
      <c r="B3" s="89"/>
      <c r="C3" s="89"/>
      <c r="D3" s="89"/>
      <c r="E3" s="89"/>
      <c r="F3" s="89"/>
      <c r="G3" s="89"/>
      <c r="I3" s="90"/>
      <c r="J3" s="91"/>
    </row>
    <row r="4" spans="1:23" ht="33" customHeight="1" x14ac:dyDescent="0.15">
      <c r="A4" s="24"/>
      <c r="B4" s="24"/>
      <c r="C4" s="24"/>
      <c r="D4" s="24"/>
      <c r="E4" s="24"/>
      <c r="F4" s="24"/>
      <c r="G4" s="24"/>
    </row>
    <row r="5" spans="1:23" ht="18" x14ac:dyDescent="0.2">
      <c r="A5" s="18" t="s">
        <v>113</v>
      </c>
      <c r="B5" s="19" t="s">
        <v>123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</row>
    <row r="6" spans="1:23" ht="18" x14ac:dyDescent="0.2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</row>
    <row r="7" spans="1:23" ht="18" x14ac:dyDescent="0.2">
      <c r="A7" s="28" t="s">
        <v>167</v>
      </c>
      <c r="B7" s="20" t="s">
        <v>201</v>
      </c>
      <c r="C7" s="20" t="s">
        <v>147</v>
      </c>
      <c r="D7" s="20" t="s">
        <v>148</v>
      </c>
      <c r="E7" s="20" t="s">
        <v>149</v>
      </c>
      <c r="F7" s="20" t="s">
        <v>150</v>
      </c>
      <c r="G7" s="20" t="s">
        <v>151</v>
      </c>
      <c r="H7" s="20" t="s">
        <v>152</v>
      </c>
      <c r="I7" s="20" t="s">
        <v>153</v>
      </c>
      <c r="J7" s="20" t="s">
        <v>154</v>
      </c>
      <c r="K7" s="20" t="s">
        <v>155</v>
      </c>
      <c r="L7" s="20" t="s">
        <v>156</v>
      </c>
      <c r="M7" s="27" t="s">
        <v>157</v>
      </c>
      <c r="N7" s="23" t="s">
        <v>158</v>
      </c>
      <c r="O7" s="23" t="s">
        <v>159</v>
      </c>
      <c r="P7" s="23" t="s">
        <v>160</v>
      </c>
      <c r="Q7" s="23" t="s">
        <v>161</v>
      </c>
      <c r="R7" s="23" t="s">
        <v>162</v>
      </c>
      <c r="S7" s="23" t="s">
        <v>163</v>
      </c>
      <c r="T7" s="21" t="s">
        <v>164</v>
      </c>
      <c r="U7" s="21" t="s">
        <v>165</v>
      </c>
      <c r="V7" s="140" t="s">
        <v>195</v>
      </c>
      <c r="W7" s="22" t="s">
        <v>209</v>
      </c>
    </row>
    <row r="8" spans="1:23" ht="18" x14ac:dyDescent="0.2">
      <c r="A8" s="29">
        <v>1</v>
      </c>
      <c r="B8" s="95">
        <v>0</v>
      </c>
      <c r="C8" s="95">
        <v>0</v>
      </c>
      <c r="D8" s="95">
        <v>0</v>
      </c>
      <c r="E8" s="95">
        <v>0</v>
      </c>
      <c r="F8" s="95">
        <v>543</v>
      </c>
      <c r="G8" s="95">
        <v>0</v>
      </c>
      <c r="H8" s="95">
        <v>0</v>
      </c>
      <c r="I8" s="95">
        <v>87</v>
      </c>
      <c r="J8" s="95">
        <v>0</v>
      </c>
      <c r="K8" s="95">
        <v>0</v>
      </c>
      <c r="L8" s="95">
        <v>0</v>
      </c>
      <c r="M8" s="100">
        <v>1180</v>
      </c>
      <c r="N8" s="101">
        <v>211</v>
      </c>
      <c r="O8" s="101">
        <v>87</v>
      </c>
      <c r="P8" s="101">
        <v>72</v>
      </c>
      <c r="Q8" s="101">
        <v>29</v>
      </c>
      <c r="R8" s="101">
        <v>174</v>
      </c>
      <c r="S8" s="101">
        <v>59</v>
      </c>
      <c r="T8" s="96">
        <v>1812</v>
      </c>
      <c r="U8" s="96">
        <v>841</v>
      </c>
      <c r="V8" s="141">
        <v>211</v>
      </c>
      <c r="W8" s="97">
        <v>300</v>
      </c>
    </row>
    <row r="9" spans="1:23" ht="18" x14ac:dyDescent="0.2">
      <c r="A9" s="29">
        <v>2</v>
      </c>
      <c r="B9" s="95">
        <v>0</v>
      </c>
      <c r="C9" s="95">
        <v>0</v>
      </c>
      <c r="D9" s="95">
        <v>0</v>
      </c>
      <c r="E9" s="95">
        <v>0</v>
      </c>
      <c r="F9" s="95">
        <v>436</v>
      </c>
      <c r="G9" s="95">
        <v>0</v>
      </c>
      <c r="H9" s="95">
        <v>0</v>
      </c>
      <c r="I9" s="95">
        <v>78</v>
      </c>
      <c r="J9" s="95">
        <v>0</v>
      </c>
      <c r="K9" s="95">
        <v>0</v>
      </c>
      <c r="L9" s="95">
        <v>0</v>
      </c>
      <c r="M9" s="100">
        <v>1770</v>
      </c>
      <c r="N9" s="101">
        <v>143</v>
      </c>
      <c r="O9" s="101">
        <v>78</v>
      </c>
      <c r="P9" s="101">
        <v>78</v>
      </c>
      <c r="Q9" s="101">
        <v>57</v>
      </c>
      <c r="R9" s="101">
        <v>167</v>
      </c>
      <c r="S9" s="101">
        <v>24</v>
      </c>
      <c r="T9" s="98">
        <v>2317</v>
      </c>
      <c r="U9" s="98">
        <v>657</v>
      </c>
      <c r="V9" s="141">
        <v>143</v>
      </c>
      <c r="W9" s="99">
        <v>300</v>
      </c>
    </row>
    <row r="10" spans="1:23" ht="18" x14ac:dyDescent="0.2">
      <c r="A10" s="29">
        <v>3</v>
      </c>
      <c r="B10" s="95">
        <v>0</v>
      </c>
      <c r="C10" s="95">
        <v>0</v>
      </c>
      <c r="D10" s="95">
        <v>0</v>
      </c>
      <c r="E10" s="95">
        <v>0</v>
      </c>
      <c r="F10" s="95">
        <v>425</v>
      </c>
      <c r="G10" s="95">
        <v>0</v>
      </c>
      <c r="H10" s="95">
        <v>0</v>
      </c>
      <c r="I10" s="95">
        <v>56</v>
      </c>
      <c r="J10" s="95">
        <v>0</v>
      </c>
      <c r="K10" s="95">
        <v>0</v>
      </c>
      <c r="L10" s="95">
        <v>0</v>
      </c>
      <c r="M10" s="100">
        <v>1040</v>
      </c>
      <c r="N10" s="101">
        <v>112</v>
      </c>
      <c r="O10" s="101">
        <v>56</v>
      </c>
      <c r="P10" s="101">
        <v>84</v>
      </c>
      <c r="Q10" s="101">
        <v>14</v>
      </c>
      <c r="R10" s="101">
        <v>198</v>
      </c>
      <c r="S10" s="101">
        <v>39</v>
      </c>
      <c r="T10" s="98">
        <v>1543</v>
      </c>
      <c r="U10" s="98">
        <v>593</v>
      </c>
      <c r="V10" s="141">
        <v>112</v>
      </c>
      <c r="W10" s="99">
        <v>300</v>
      </c>
    </row>
    <row r="11" spans="1:23" ht="18" x14ac:dyDescent="0.2">
      <c r="A11" s="29">
        <v>4</v>
      </c>
      <c r="B11" s="95">
        <v>0</v>
      </c>
      <c r="C11" s="95">
        <v>0</v>
      </c>
      <c r="D11" s="95">
        <v>0</v>
      </c>
      <c r="E11" s="95">
        <v>0</v>
      </c>
      <c r="F11" s="95">
        <v>432</v>
      </c>
      <c r="G11" s="95">
        <v>0</v>
      </c>
      <c r="H11" s="95">
        <v>0</v>
      </c>
      <c r="I11" s="95">
        <v>103</v>
      </c>
      <c r="J11" s="95">
        <v>0</v>
      </c>
      <c r="K11" s="95">
        <v>0</v>
      </c>
      <c r="L11" s="95">
        <v>0</v>
      </c>
      <c r="M11" s="100">
        <v>1180</v>
      </c>
      <c r="N11" s="101">
        <v>171</v>
      </c>
      <c r="O11" s="101">
        <v>103</v>
      </c>
      <c r="P11" s="101">
        <v>54</v>
      </c>
      <c r="Q11" s="101">
        <v>68</v>
      </c>
      <c r="R11" s="101">
        <v>231</v>
      </c>
      <c r="S11" s="101">
        <v>30</v>
      </c>
      <c r="T11" s="98">
        <v>1837</v>
      </c>
      <c r="U11" s="98">
        <v>706</v>
      </c>
      <c r="V11" s="141">
        <v>171</v>
      </c>
      <c r="W11" s="99">
        <v>300</v>
      </c>
    </row>
    <row r="12" spans="1:23" ht="18" x14ac:dyDescent="0.2">
      <c r="A12" s="29">
        <v>5</v>
      </c>
      <c r="B12" s="95">
        <v>0</v>
      </c>
      <c r="C12" s="95">
        <v>0</v>
      </c>
      <c r="D12" s="95">
        <v>0</v>
      </c>
      <c r="E12" s="95">
        <v>0</v>
      </c>
      <c r="F12" s="95">
        <v>433</v>
      </c>
      <c r="G12" s="95">
        <v>0</v>
      </c>
      <c r="H12" s="95">
        <v>0</v>
      </c>
      <c r="I12" s="95">
        <v>81</v>
      </c>
      <c r="J12" s="95">
        <v>0</v>
      </c>
      <c r="K12" s="95">
        <v>0</v>
      </c>
      <c r="L12" s="95">
        <v>0</v>
      </c>
      <c r="M12" s="100">
        <v>1770</v>
      </c>
      <c r="N12" s="101">
        <v>40</v>
      </c>
      <c r="O12" s="101">
        <v>81</v>
      </c>
      <c r="P12" s="101">
        <v>74</v>
      </c>
      <c r="Q12" s="101">
        <v>40</v>
      </c>
      <c r="R12" s="101">
        <v>178</v>
      </c>
      <c r="S12" s="101">
        <v>43</v>
      </c>
      <c r="T12" s="98">
        <v>2226</v>
      </c>
      <c r="U12" s="98">
        <v>554</v>
      </c>
      <c r="V12" s="141">
        <v>40</v>
      </c>
      <c r="W12" s="99">
        <v>300</v>
      </c>
    </row>
    <row r="13" spans="1:23" ht="18" x14ac:dyDescent="0.2">
      <c r="A13" s="29">
        <v>6</v>
      </c>
      <c r="B13" s="95">
        <v>0</v>
      </c>
      <c r="C13" s="95">
        <v>0</v>
      </c>
      <c r="D13" s="95">
        <v>0</v>
      </c>
      <c r="E13" s="95">
        <v>0</v>
      </c>
      <c r="F13" s="95">
        <v>449</v>
      </c>
      <c r="G13" s="95">
        <v>0</v>
      </c>
      <c r="H13" s="95">
        <v>0</v>
      </c>
      <c r="I13" s="95">
        <v>73</v>
      </c>
      <c r="J13" s="95">
        <v>0</v>
      </c>
      <c r="K13" s="95">
        <v>0</v>
      </c>
      <c r="L13" s="95">
        <v>0</v>
      </c>
      <c r="M13" s="100">
        <v>1040</v>
      </c>
      <c r="N13" s="101">
        <v>161</v>
      </c>
      <c r="O13" s="101">
        <v>73</v>
      </c>
      <c r="P13" s="101">
        <v>100</v>
      </c>
      <c r="Q13" s="101">
        <v>60</v>
      </c>
      <c r="R13" s="101">
        <v>189</v>
      </c>
      <c r="S13" s="101">
        <v>41</v>
      </c>
      <c r="T13" s="98">
        <v>1664</v>
      </c>
      <c r="U13" s="98">
        <v>683</v>
      </c>
      <c r="V13" s="141">
        <v>161</v>
      </c>
      <c r="W13" s="99">
        <v>300</v>
      </c>
    </row>
    <row r="14" spans="1:23" ht="18" x14ac:dyDescent="0.2">
      <c r="A14" s="29">
        <v>7</v>
      </c>
      <c r="B14" s="95">
        <v>0</v>
      </c>
      <c r="C14" s="95">
        <v>0</v>
      </c>
      <c r="D14" s="95">
        <v>0</v>
      </c>
      <c r="E14" s="95">
        <v>0</v>
      </c>
      <c r="F14" s="95">
        <v>359</v>
      </c>
      <c r="G14" s="95">
        <v>0</v>
      </c>
      <c r="H14" s="95">
        <v>0</v>
      </c>
      <c r="I14" s="95">
        <v>94</v>
      </c>
      <c r="J14" s="95">
        <v>0</v>
      </c>
      <c r="K14" s="95">
        <v>0</v>
      </c>
      <c r="L14" s="95">
        <v>0</v>
      </c>
      <c r="M14" s="100">
        <v>1180</v>
      </c>
      <c r="N14" s="101">
        <v>235</v>
      </c>
      <c r="O14" s="101">
        <v>94</v>
      </c>
      <c r="P14" s="101">
        <v>47</v>
      </c>
      <c r="Q14" s="101">
        <v>26</v>
      </c>
      <c r="R14" s="101">
        <v>189</v>
      </c>
      <c r="S14" s="101">
        <v>33</v>
      </c>
      <c r="T14" s="98">
        <v>1804</v>
      </c>
      <c r="U14" s="98">
        <v>688</v>
      </c>
      <c r="V14" s="141">
        <v>235</v>
      </c>
      <c r="W14" s="99">
        <v>300</v>
      </c>
    </row>
    <row r="15" spans="1:23" ht="18" x14ac:dyDescent="0.2">
      <c r="A15" s="29">
        <v>8</v>
      </c>
      <c r="B15" s="95">
        <v>0</v>
      </c>
      <c r="C15" s="95">
        <v>0</v>
      </c>
      <c r="D15" s="95">
        <v>0</v>
      </c>
      <c r="E15" s="95">
        <v>0</v>
      </c>
      <c r="F15" s="95">
        <v>419</v>
      </c>
      <c r="G15" s="95">
        <v>0</v>
      </c>
      <c r="H15" s="95">
        <v>0</v>
      </c>
      <c r="I15" s="95">
        <v>82</v>
      </c>
      <c r="J15" s="95">
        <v>0</v>
      </c>
      <c r="K15" s="95">
        <v>0</v>
      </c>
      <c r="L15" s="95">
        <v>0</v>
      </c>
      <c r="M15" s="100">
        <v>1770</v>
      </c>
      <c r="N15" s="101">
        <v>95</v>
      </c>
      <c r="O15" s="101">
        <v>82</v>
      </c>
      <c r="P15" s="101">
        <v>54</v>
      </c>
      <c r="Q15" s="101">
        <v>34</v>
      </c>
      <c r="R15" s="101">
        <v>213</v>
      </c>
      <c r="S15" s="101">
        <v>25</v>
      </c>
      <c r="T15" s="98">
        <v>2273</v>
      </c>
      <c r="U15" s="98">
        <v>596</v>
      </c>
      <c r="V15" s="141">
        <v>95</v>
      </c>
      <c r="W15" s="99">
        <v>300</v>
      </c>
    </row>
    <row r="16" spans="1:23" ht="18" x14ac:dyDescent="0.2">
      <c r="A16" s="29">
        <v>9</v>
      </c>
      <c r="B16" s="95">
        <v>0</v>
      </c>
      <c r="C16" s="95">
        <v>0</v>
      </c>
      <c r="D16" s="95">
        <v>0</v>
      </c>
      <c r="E16" s="95">
        <v>0</v>
      </c>
      <c r="F16" s="95">
        <v>302</v>
      </c>
      <c r="G16" s="95">
        <v>0</v>
      </c>
      <c r="H16" s="95">
        <v>0</v>
      </c>
      <c r="I16" s="95">
        <v>62</v>
      </c>
      <c r="J16" s="95">
        <v>0</v>
      </c>
      <c r="K16" s="95">
        <v>0</v>
      </c>
      <c r="L16" s="95">
        <v>0</v>
      </c>
      <c r="M16" s="100">
        <v>1040</v>
      </c>
      <c r="N16" s="101">
        <v>76</v>
      </c>
      <c r="O16" s="101">
        <v>62</v>
      </c>
      <c r="P16" s="101">
        <v>69</v>
      </c>
      <c r="Q16" s="101">
        <v>27</v>
      </c>
      <c r="R16" s="101">
        <v>209</v>
      </c>
      <c r="S16" s="101">
        <v>42</v>
      </c>
      <c r="T16" s="98">
        <v>1525</v>
      </c>
      <c r="U16" s="98">
        <v>440</v>
      </c>
      <c r="V16" s="141">
        <v>76</v>
      </c>
      <c r="W16" s="99">
        <v>300</v>
      </c>
    </row>
    <row r="17" spans="1:23" ht="18" x14ac:dyDescent="0.2">
      <c r="A17" s="29">
        <v>10</v>
      </c>
      <c r="B17" s="95">
        <v>0</v>
      </c>
      <c r="C17" s="95">
        <v>0</v>
      </c>
      <c r="D17" s="95">
        <v>0</v>
      </c>
      <c r="E17" s="95">
        <v>0</v>
      </c>
      <c r="F17" s="95">
        <v>295</v>
      </c>
      <c r="G17" s="95">
        <v>0</v>
      </c>
      <c r="H17" s="95">
        <v>0</v>
      </c>
      <c r="I17" s="95">
        <v>49</v>
      </c>
      <c r="J17" s="95">
        <v>0</v>
      </c>
      <c r="K17" s="95">
        <v>0</v>
      </c>
      <c r="L17" s="95">
        <v>0</v>
      </c>
      <c r="M17" s="100">
        <v>1180</v>
      </c>
      <c r="N17" s="101">
        <v>63</v>
      </c>
      <c r="O17" s="101">
        <v>49</v>
      </c>
      <c r="P17" s="101">
        <v>49</v>
      </c>
      <c r="Q17" s="101">
        <v>42</v>
      </c>
      <c r="R17" s="101">
        <v>216</v>
      </c>
      <c r="S17" s="101">
        <v>29</v>
      </c>
      <c r="T17" s="98">
        <v>1628</v>
      </c>
      <c r="U17" s="98">
        <v>407</v>
      </c>
      <c r="V17" s="141">
        <v>63</v>
      </c>
      <c r="W17" s="99">
        <v>300</v>
      </c>
    </row>
    <row r="18" spans="1:23" ht="18" x14ac:dyDescent="0.2">
      <c r="A18" s="29">
        <v>11</v>
      </c>
      <c r="B18" s="95">
        <v>0</v>
      </c>
      <c r="C18" s="95">
        <v>0</v>
      </c>
      <c r="D18" s="95">
        <v>0</v>
      </c>
      <c r="E18" s="95">
        <v>0</v>
      </c>
      <c r="F18" s="95">
        <v>196</v>
      </c>
      <c r="G18" s="95">
        <v>0</v>
      </c>
      <c r="H18" s="95">
        <v>0</v>
      </c>
      <c r="I18" s="95">
        <v>49</v>
      </c>
      <c r="J18" s="95">
        <v>0</v>
      </c>
      <c r="K18" s="95">
        <v>0</v>
      </c>
      <c r="L18" s="95">
        <v>0</v>
      </c>
      <c r="M18" s="100">
        <v>1770</v>
      </c>
      <c r="N18" s="101">
        <v>176</v>
      </c>
      <c r="O18" s="101">
        <v>49</v>
      </c>
      <c r="P18" s="101">
        <v>42</v>
      </c>
      <c r="Q18" s="101">
        <v>42</v>
      </c>
      <c r="R18" s="101">
        <v>190</v>
      </c>
      <c r="S18" s="101">
        <v>17</v>
      </c>
      <c r="T18" s="98">
        <v>2286</v>
      </c>
      <c r="U18" s="98">
        <v>421</v>
      </c>
      <c r="V18" s="141">
        <v>176</v>
      </c>
      <c r="W18" s="99">
        <v>300</v>
      </c>
    </row>
    <row r="19" spans="1:23" ht="18" x14ac:dyDescent="0.2">
      <c r="A19" s="29">
        <v>12</v>
      </c>
      <c r="B19" s="95">
        <v>0</v>
      </c>
      <c r="C19" s="95">
        <v>0</v>
      </c>
      <c r="D19" s="95">
        <v>0</v>
      </c>
      <c r="E19" s="95">
        <v>0</v>
      </c>
      <c r="F19" s="95">
        <v>271</v>
      </c>
      <c r="G19" s="95">
        <v>0</v>
      </c>
      <c r="H19" s="95">
        <v>0</v>
      </c>
      <c r="I19" s="95">
        <v>91</v>
      </c>
      <c r="J19" s="95">
        <v>0</v>
      </c>
      <c r="K19" s="95">
        <v>0</v>
      </c>
      <c r="L19" s="95">
        <v>0</v>
      </c>
      <c r="M19" s="100">
        <v>1040</v>
      </c>
      <c r="N19" s="101">
        <v>147</v>
      </c>
      <c r="O19" s="101">
        <v>91</v>
      </c>
      <c r="P19" s="101">
        <v>70</v>
      </c>
      <c r="Q19" s="101">
        <v>49</v>
      </c>
      <c r="R19" s="101">
        <v>220</v>
      </c>
      <c r="S19" s="101">
        <v>17</v>
      </c>
      <c r="T19" s="98">
        <v>1634</v>
      </c>
      <c r="U19" s="98">
        <v>509</v>
      </c>
      <c r="V19" s="141">
        <v>147</v>
      </c>
      <c r="W19" s="99">
        <v>300</v>
      </c>
    </row>
    <row r="20" spans="1:23" ht="18" x14ac:dyDescent="0.2">
      <c r="A20" s="29">
        <v>13</v>
      </c>
      <c r="B20" s="95">
        <v>0</v>
      </c>
      <c r="C20" s="95">
        <v>0</v>
      </c>
      <c r="D20" s="95">
        <v>0</v>
      </c>
      <c r="E20" s="95">
        <v>0</v>
      </c>
      <c r="F20" s="95">
        <v>254</v>
      </c>
      <c r="G20" s="95">
        <v>0</v>
      </c>
      <c r="H20" s="95">
        <v>0</v>
      </c>
      <c r="I20" s="95">
        <v>48</v>
      </c>
      <c r="J20" s="95">
        <v>0</v>
      </c>
      <c r="K20" s="95">
        <v>0</v>
      </c>
      <c r="L20" s="95">
        <v>0</v>
      </c>
      <c r="M20" s="100">
        <v>1180</v>
      </c>
      <c r="N20" s="101">
        <v>236</v>
      </c>
      <c r="O20" s="101">
        <v>48</v>
      </c>
      <c r="P20" s="101">
        <v>97</v>
      </c>
      <c r="Q20" s="101">
        <v>34</v>
      </c>
      <c r="R20" s="101">
        <v>178</v>
      </c>
      <c r="S20" s="101">
        <v>17</v>
      </c>
      <c r="T20" s="98">
        <v>1790</v>
      </c>
      <c r="U20" s="98">
        <v>538</v>
      </c>
      <c r="V20" s="141">
        <v>236</v>
      </c>
      <c r="W20" s="99">
        <v>300</v>
      </c>
    </row>
    <row r="21" spans="1:23" ht="18" x14ac:dyDescent="0.2">
      <c r="A21" s="29">
        <v>14</v>
      </c>
      <c r="B21" s="95">
        <v>0</v>
      </c>
      <c r="C21" s="95">
        <v>0</v>
      </c>
      <c r="D21" s="95">
        <v>0</v>
      </c>
      <c r="E21" s="95">
        <v>0</v>
      </c>
      <c r="F21" s="95">
        <v>391</v>
      </c>
      <c r="G21" s="95">
        <v>0</v>
      </c>
      <c r="H21" s="95">
        <v>0</v>
      </c>
      <c r="I21" s="95">
        <v>47</v>
      </c>
      <c r="J21" s="95">
        <v>0</v>
      </c>
      <c r="K21" s="95">
        <v>0</v>
      </c>
      <c r="L21" s="95">
        <v>0</v>
      </c>
      <c r="M21" s="100">
        <v>1770</v>
      </c>
      <c r="N21" s="101">
        <v>54</v>
      </c>
      <c r="O21" s="101">
        <v>47</v>
      </c>
      <c r="P21" s="101">
        <v>95</v>
      </c>
      <c r="Q21" s="101">
        <v>40</v>
      </c>
      <c r="R21" s="101">
        <v>174</v>
      </c>
      <c r="S21" s="101">
        <v>36</v>
      </c>
      <c r="T21" s="98">
        <v>2216</v>
      </c>
      <c r="U21" s="98">
        <v>492</v>
      </c>
      <c r="V21" s="141">
        <v>54</v>
      </c>
      <c r="W21" s="99">
        <v>300</v>
      </c>
    </row>
    <row r="22" spans="1:23" ht="18" x14ac:dyDescent="0.2">
      <c r="A22" s="29">
        <v>15</v>
      </c>
      <c r="B22" s="95">
        <v>0</v>
      </c>
      <c r="C22" s="95">
        <v>0</v>
      </c>
      <c r="D22" s="95">
        <v>0</v>
      </c>
      <c r="E22" s="95">
        <v>0</v>
      </c>
      <c r="F22" s="95">
        <v>221</v>
      </c>
      <c r="G22" s="95">
        <v>0</v>
      </c>
      <c r="H22" s="95">
        <v>0</v>
      </c>
      <c r="I22" s="95">
        <v>92</v>
      </c>
      <c r="J22" s="95">
        <v>0</v>
      </c>
      <c r="K22" s="95">
        <v>0</v>
      </c>
      <c r="L22" s="95">
        <v>0</v>
      </c>
      <c r="M22" s="100">
        <v>1040</v>
      </c>
      <c r="N22" s="101">
        <v>165</v>
      </c>
      <c r="O22" s="101">
        <v>92</v>
      </c>
      <c r="P22" s="101">
        <v>72</v>
      </c>
      <c r="Q22" s="101">
        <v>52</v>
      </c>
      <c r="R22" s="101">
        <v>141</v>
      </c>
      <c r="S22" s="101">
        <v>31</v>
      </c>
      <c r="T22" s="98">
        <v>1593</v>
      </c>
      <c r="U22" s="98">
        <v>478</v>
      </c>
      <c r="V22" s="141">
        <v>165</v>
      </c>
      <c r="W22" s="99">
        <v>300</v>
      </c>
    </row>
    <row r="23" spans="1:23" ht="18" x14ac:dyDescent="0.2">
      <c r="A23" s="29">
        <v>16</v>
      </c>
      <c r="B23" s="95">
        <v>0</v>
      </c>
      <c r="C23" s="95">
        <v>0</v>
      </c>
      <c r="D23" s="95">
        <v>0</v>
      </c>
      <c r="E23" s="95">
        <v>0</v>
      </c>
      <c r="F23" s="95">
        <v>284</v>
      </c>
      <c r="G23" s="95">
        <v>0</v>
      </c>
      <c r="H23" s="95">
        <v>0</v>
      </c>
      <c r="I23" s="95">
        <v>71</v>
      </c>
      <c r="J23" s="95">
        <v>0</v>
      </c>
      <c r="K23" s="95">
        <v>0</v>
      </c>
      <c r="L23" s="95">
        <v>0</v>
      </c>
      <c r="M23" s="100">
        <v>1180</v>
      </c>
      <c r="N23" s="101">
        <v>189</v>
      </c>
      <c r="O23" s="101">
        <v>71</v>
      </c>
      <c r="P23" s="101">
        <v>32</v>
      </c>
      <c r="Q23" s="101">
        <v>19</v>
      </c>
      <c r="R23" s="101">
        <v>171</v>
      </c>
      <c r="S23" s="101">
        <v>19</v>
      </c>
      <c r="T23" s="98">
        <v>1681</v>
      </c>
      <c r="U23" s="98">
        <v>544</v>
      </c>
      <c r="V23" s="141">
        <v>189</v>
      </c>
      <c r="W23" s="99">
        <v>300</v>
      </c>
    </row>
    <row r="24" spans="1:23" ht="18" x14ac:dyDescent="0.2">
      <c r="A24" s="29">
        <v>17</v>
      </c>
      <c r="B24" s="95">
        <v>0</v>
      </c>
      <c r="C24" s="95">
        <v>0</v>
      </c>
      <c r="D24" s="95">
        <v>0</v>
      </c>
      <c r="E24" s="95">
        <v>0</v>
      </c>
      <c r="F24" s="95">
        <v>409</v>
      </c>
      <c r="G24" s="95">
        <v>0</v>
      </c>
      <c r="H24" s="95">
        <v>0</v>
      </c>
      <c r="I24" s="95">
        <v>58</v>
      </c>
      <c r="J24" s="95">
        <v>0</v>
      </c>
      <c r="K24" s="95">
        <v>0</v>
      </c>
      <c r="L24" s="95">
        <v>0</v>
      </c>
      <c r="M24" s="100">
        <v>1770</v>
      </c>
      <c r="N24" s="101">
        <v>83</v>
      </c>
      <c r="O24" s="101">
        <v>58</v>
      </c>
      <c r="P24" s="101">
        <v>77</v>
      </c>
      <c r="Q24" s="101">
        <v>51</v>
      </c>
      <c r="R24" s="101">
        <v>182</v>
      </c>
      <c r="S24" s="101">
        <v>41</v>
      </c>
      <c r="T24" s="98">
        <v>2262</v>
      </c>
      <c r="U24" s="98">
        <v>550</v>
      </c>
      <c r="V24" s="141">
        <v>83</v>
      </c>
      <c r="W24" s="99">
        <v>300</v>
      </c>
    </row>
    <row r="25" spans="1:23" ht="18" x14ac:dyDescent="0.2">
      <c r="A25" s="29">
        <v>18</v>
      </c>
      <c r="B25" s="95">
        <v>0</v>
      </c>
      <c r="C25" s="95">
        <v>0</v>
      </c>
      <c r="D25" s="95">
        <v>0</v>
      </c>
      <c r="E25" s="95">
        <v>0</v>
      </c>
      <c r="F25" s="95">
        <v>179</v>
      </c>
      <c r="G25" s="95">
        <v>0</v>
      </c>
      <c r="H25" s="95">
        <v>0</v>
      </c>
      <c r="I25" s="95">
        <v>64</v>
      </c>
      <c r="J25" s="95">
        <v>0</v>
      </c>
      <c r="K25" s="95">
        <v>0</v>
      </c>
      <c r="L25" s="95">
        <v>0</v>
      </c>
      <c r="M25" s="100">
        <v>1040</v>
      </c>
      <c r="N25" s="101">
        <v>109</v>
      </c>
      <c r="O25" s="101">
        <v>64</v>
      </c>
      <c r="P25" s="101">
        <v>77</v>
      </c>
      <c r="Q25" s="101">
        <v>51</v>
      </c>
      <c r="R25" s="101">
        <v>149</v>
      </c>
      <c r="S25" s="101">
        <v>21</v>
      </c>
      <c r="T25" s="98">
        <v>1511</v>
      </c>
      <c r="U25" s="98">
        <v>352</v>
      </c>
      <c r="V25" s="141">
        <v>109</v>
      </c>
      <c r="W25" s="99">
        <v>300</v>
      </c>
    </row>
    <row r="26" spans="1:23" ht="18" x14ac:dyDescent="0.2">
      <c r="A26" s="29">
        <v>19</v>
      </c>
      <c r="B26" s="95">
        <v>0</v>
      </c>
      <c r="C26" s="95">
        <v>0</v>
      </c>
      <c r="D26" s="95">
        <v>0</v>
      </c>
      <c r="E26" s="95">
        <v>0</v>
      </c>
      <c r="F26" s="95">
        <v>377</v>
      </c>
      <c r="G26" s="95">
        <v>0</v>
      </c>
      <c r="H26" s="95">
        <v>0</v>
      </c>
      <c r="I26" s="95">
        <v>97</v>
      </c>
      <c r="J26" s="95">
        <v>0</v>
      </c>
      <c r="K26" s="95">
        <v>0</v>
      </c>
      <c r="L26" s="95">
        <v>0</v>
      </c>
      <c r="M26" s="100">
        <v>1180</v>
      </c>
      <c r="N26" s="101">
        <v>195</v>
      </c>
      <c r="O26" s="101">
        <v>97</v>
      </c>
      <c r="P26" s="101">
        <v>91</v>
      </c>
      <c r="Q26" s="101">
        <v>45</v>
      </c>
      <c r="R26" s="101">
        <v>135</v>
      </c>
      <c r="S26" s="101">
        <v>36</v>
      </c>
      <c r="T26" s="98">
        <v>1779</v>
      </c>
      <c r="U26" s="98">
        <v>669</v>
      </c>
      <c r="V26" s="141">
        <v>195</v>
      </c>
      <c r="W26" s="99">
        <v>300</v>
      </c>
    </row>
    <row r="27" spans="1:23" ht="18" x14ac:dyDescent="0.2">
      <c r="A27" s="29">
        <v>20</v>
      </c>
      <c r="B27" s="95">
        <v>0</v>
      </c>
      <c r="C27" s="95">
        <v>0</v>
      </c>
      <c r="D27" s="95">
        <v>0</v>
      </c>
      <c r="E27" s="95">
        <v>0</v>
      </c>
      <c r="F27" s="95">
        <v>275</v>
      </c>
      <c r="G27" s="95">
        <v>0</v>
      </c>
      <c r="H27" s="95">
        <v>0</v>
      </c>
      <c r="I27" s="95">
        <v>93</v>
      </c>
      <c r="J27" s="95">
        <v>0</v>
      </c>
      <c r="K27" s="95">
        <v>0</v>
      </c>
      <c r="L27" s="95">
        <v>0</v>
      </c>
      <c r="M27" s="100">
        <v>1770</v>
      </c>
      <c r="N27" s="101">
        <v>39</v>
      </c>
      <c r="O27" s="101">
        <v>93</v>
      </c>
      <c r="P27" s="101">
        <v>46</v>
      </c>
      <c r="Q27" s="101">
        <v>46</v>
      </c>
      <c r="R27" s="101">
        <v>163</v>
      </c>
      <c r="S27" s="101">
        <v>43</v>
      </c>
      <c r="T27" s="98">
        <v>2200</v>
      </c>
      <c r="U27" s="98">
        <v>407</v>
      </c>
      <c r="V27" s="141">
        <v>39</v>
      </c>
      <c r="W27" s="99">
        <v>300</v>
      </c>
    </row>
    <row r="28" spans="1:23" ht="18" x14ac:dyDescent="0.2">
      <c r="A28" s="29">
        <v>21</v>
      </c>
      <c r="B28" s="95">
        <v>0</v>
      </c>
      <c r="C28" s="95">
        <v>0</v>
      </c>
      <c r="D28" s="95">
        <v>0</v>
      </c>
      <c r="E28" s="95">
        <v>0</v>
      </c>
      <c r="F28" s="95">
        <v>391</v>
      </c>
      <c r="G28" s="95">
        <v>0</v>
      </c>
      <c r="H28" s="95">
        <v>0</v>
      </c>
      <c r="I28" s="95">
        <v>87</v>
      </c>
      <c r="J28" s="95">
        <v>0</v>
      </c>
      <c r="K28" s="95">
        <v>0</v>
      </c>
      <c r="L28" s="95">
        <v>0</v>
      </c>
      <c r="M28" s="100">
        <v>1040</v>
      </c>
      <c r="N28" s="101">
        <v>74</v>
      </c>
      <c r="O28" s="101">
        <v>87</v>
      </c>
      <c r="P28" s="101">
        <v>54</v>
      </c>
      <c r="Q28" s="101">
        <v>27</v>
      </c>
      <c r="R28" s="101">
        <v>140</v>
      </c>
      <c r="S28" s="101">
        <v>42</v>
      </c>
      <c r="T28" s="98">
        <v>1464</v>
      </c>
      <c r="U28" s="98">
        <v>552</v>
      </c>
      <c r="V28" s="141">
        <v>74</v>
      </c>
      <c r="W28" s="99">
        <v>300</v>
      </c>
    </row>
    <row r="29" spans="1:23" ht="18" x14ac:dyDescent="0.2">
      <c r="A29" s="29">
        <v>22</v>
      </c>
      <c r="B29" s="95">
        <v>0</v>
      </c>
      <c r="C29" s="95">
        <v>0</v>
      </c>
      <c r="D29" s="95">
        <v>0</v>
      </c>
      <c r="E29" s="95">
        <v>0</v>
      </c>
      <c r="F29" s="95">
        <v>233</v>
      </c>
      <c r="G29" s="95">
        <v>0</v>
      </c>
      <c r="H29" s="95">
        <v>0</v>
      </c>
      <c r="I29" s="95">
        <v>88</v>
      </c>
      <c r="J29" s="95">
        <v>0</v>
      </c>
      <c r="K29" s="95">
        <v>0</v>
      </c>
      <c r="L29" s="95">
        <v>0</v>
      </c>
      <c r="M29" s="100">
        <v>1180</v>
      </c>
      <c r="N29" s="101">
        <v>176</v>
      </c>
      <c r="O29" s="101">
        <v>88</v>
      </c>
      <c r="P29" s="101">
        <v>81</v>
      </c>
      <c r="Q29" s="101">
        <v>47</v>
      </c>
      <c r="R29" s="101">
        <v>203</v>
      </c>
      <c r="S29" s="101">
        <v>47</v>
      </c>
      <c r="T29" s="98">
        <v>1822</v>
      </c>
      <c r="U29" s="98">
        <v>497</v>
      </c>
      <c r="V29" s="141">
        <v>176</v>
      </c>
      <c r="W29" s="99">
        <v>300</v>
      </c>
    </row>
    <row r="30" spans="1:23" ht="18" x14ac:dyDescent="0.2">
      <c r="A30" s="29">
        <v>23</v>
      </c>
      <c r="B30" s="95">
        <v>0</v>
      </c>
      <c r="C30" s="95">
        <v>0</v>
      </c>
      <c r="D30" s="95">
        <v>0</v>
      </c>
      <c r="E30" s="95">
        <v>0</v>
      </c>
      <c r="F30" s="95">
        <v>299</v>
      </c>
      <c r="G30" s="95">
        <v>0</v>
      </c>
      <c r="H30" s="95">
        <v>0</v>
      </c>
      <c r="I30" s="95">
        <v>73</v>
      </c>
      <c r="J30" s="95">
        <v>0</v>
      </c>
      <c r="K30" s="95">
        <v>0</v>
      </c>
      <c r="L30" s="95">
        <v>0</v>
      </c>
      <c r="M30" s="100">
        <v>1770</v>
      </c>
      <c r="N30" s="101">
        <v>228</v>
      </c>
      <c r="O30" s="101">
        <v>73</v>
      </c>
      <c r="P30" s="101">
        <v>53</v>
      </c>
      <c r="Q30" s="101">
        <v>47</v>
      </c>
      <c r="R30" s="101">
        <v>210</v>
      </c>
      <c r="S30" s="101">
        <v>19</v>
      </c>
      <c r="T30" s="98">
        <v>2400</v>
      </c>
      <c r="U30" s="98">
        <v>600</v>
      </c>
      <c r="V30" s="141">
        <v>228</v>
      </c>
      <c r="W30" s="99">
        <v>300</v>
      </c>
    </row>
    <row r="31" spans="1:23" ht="18" x14ac:dyDescent="0.2">
      <c r="A31" s="29">
        <v>24</v>
      </c>
      <c r="B31" s="95">
        <v>0</v>
      </c>
      <c r="C31" s="95">
        <v>0</v>
      </c>
      <c r="D31" s="95">
        <v>0</v>
      </c>
      <c r="E31" s="95">
        <v>0</v>
      </c>
      <c r="F31" s="95">
        <v>315</v>
      </c>
      <c r="G31" s="95">
        <v>0</v>
      </c>
      <c r="H31" s="95">
        <v>0</v>
      </c>
      <c r="I31" s="95">
        <v>72</v>
      </c>
      <c r="J31" s="95">
        <v>0</v>
      </c>
      <c r="K31" s="95">
        <v>0</v>
      </c>
      <c r="L31" s="95">
        <v>0</v>
      </c>
      <c r="M31" s="100">
        <v>1040</v>
      </c>
      <c r="N31" s="101">
        <v>66</v>
      </c>
      <c r="O31" s="101">
        <v>72</v>
      </c>
      <c r="P31" s="101">
        <v>59</v>
      </c>
      <c r="Q31" s="101">
        <v>19</v>
      </c>
      <c r="R31" s="101">
        <v>141</v>
      </c>
      <c r="S31" s="101">
        <v>18</v>
      </c>
      <c r="T31" s="98">
        <v>1415</v>
      </c>
      <c r="U31" s="98">
        <v>453</v>
      </c>
      <c r="V31" s="141">
        <v>66</v>
      </c>
      <c r="W31" s="99">
        <v>300</v>
      </c>
    </row>
    <row r="32" spans="1:23" ht="18" x14ac:dyDescent="0.2">
      <c r="A32" s="29">
        <v>25</v>
      </c>
      <c r="B32" s="95">
        <v>0</v>
      </c>
      <c r="C32" s="95">
        <v>0</v>
      </c>
      <c r="D32" s="95">
        <v>0</v>
      </c>
      <c r="E32" s="95">
        <v>0</v>
      </c>
      <c r="F32" s="95">
        <v>430</v>
      </c>
      <c r="G32" s="95">
        <v>0</v>
      </c>
      <c r="H32" s="95">
        <v>0</v>
      </c>
      <c r="I32" s="95">
        <v>96</v>
      </c>
      <c r="J32" s="95">
        <v>0</v>
      </c>
      <c r="K32" s="95">
        <v>0</v>
      </c>
      <c r="L32" s="95">
        <v>0</v>
      </c>
      <c r="M32" s="100">
        <v>1180</v>
      </c>
      <c r="N32" s="101">
        <v>226</v>
      </c>
      <c r="O32" s="101">
        <v>96</v>
      </c>
      <c r="P32" s="101">
        <v>71</v>
      </c>
      <c r="Q32" s="101">
        <v>38</v>
      </c>
      <c r="R32" s="101">
        <v>186</v>
      </c>
      <c r="S32" s="101">
        <v>23</v>
      </c>
      <c r="T32" s="98">
        <v>1820</v>
      </c>
      <c r="U32" s="98">
        <v>752</v>
      </c>
      <c r="V32" s="141">
        <v>226</v>
      </c>
      <c r="W32" s="99">
        <v>300</v>
      </c>
    </row>
    <row r="33" spans="1:23" ht="18" x14ac:dyDescent="0.2">
      <c r="A33" s="29">
        <v>26</v>
      </c>
      <c r="B33" s="95">
        <v>0</v>
      </c>
      <c r="C33" s="95">
        <v>0</v>
      </c>
      <c r="D33" s="95">
        <v>0</v>
      </c>
      <c r="E33" s="95">
        <v>0</v>
      </c>
      <c r="F33" s="95">
        <v>407</v>
      </c>
      <c r="G33" s="95">
        <v>0</v>
      </c>
      <c r="H33" s="95">
        <v>0</v>
      </c>
      <c r="I33" s="95">
        <v>50</v>
      </c>
      <c r="J33" s="95">
        <v>0</v>
      </c>
      <c r="K33" s="95">
        <v>0</v>
      </c>
      <c r="L33" s="95">
        <v>0</v>
      </c>
      <c r="M33" s="100">
        <v>1770</v>
      </c>
      <c r="N33" s="101">
        <v>176</v>
      </c>
      <c r="O33" s="101">
        <v>50</v>
      </c>
      <c r="P33" s="101">
        <v>37</v>
      </c>
      <c r="Q33" s="101">
        <v>44</v>
      </c>
      <c r="R33" s="101">
        <v>170</v>
      </c>
      <c r="S33" s="101">
        <v>34</v>
      </c>
      <c r="T33" s="98">
        <v>2281</v>
      </c>
      <c r="U33" s="98">
        <v>633</v>
      </c>
      <c r="V33" s="141">
        <v>176</v>
      </c>
      <c r="W33" s="99">
        <v>300</v>
      </c>
    </row>
    <row r="34" spans="1:23" ht="18" x14ac:dyDescent="0.2">
      <c r="A34" s="29">
        <v>27</v>
      </c>
      <c r="B34" s="95">
        <v>0</v>
      </c>
      <c r="C34" s="95">
        <v>0</v>
      </c>
      <c r="D34" s="95">
        <v>0</v>
      </c>
      <c r="E34" s="95">
        <v>0</v>
      </c>
      <c r="F34" s="95">
        <v>260</v>
      </c>
      <c r="G34" s="95">
        <v>0</v>
      </c>
      <c r="H34" s="95">
        <v>0</v>
      </c>
      <c r="I34" s="95">
        <v>80</v>
      </c>
      <c r="J34" s="95">
        <v>0</v>
      </c>
      <c r="K34" s="95">
        <v>0</v>
      </c>
      <c r="L34" s="95">
        <v>0</v>
      </c>
      <c r="M34" s="100">
        <v>1040</v>
      </c>
      <c r="N34" s="101">
        <v>204</v>
      </c>
      <c r="O34" s="101">
        <v>80</v>
      </c>
      <c r="P34" s="101">
        <v>74</v>
      </c>
      <c r="Q34" s="101">
        <v>24</v>
      </c>
      <c r="R34" s="101">
        <v>128</v>
      </c>
      <c r="S34" s="101">
        <v>40</v>
      </c>
      <c r="T34" s="98">
        <v>1590</v>
      </c>
      <c r="U34" s="98">
        <v>544</v>
      </c>
      <c r="V34" s="141">
        <v>204</v>
      </c>
      <c r="W34" s="99">
        <v>300</v>
      </c>
    </row>
    <row r="35" spans="1:23" ht="18" x14ac:dyDescent="0.2">
      <c r="A35" s="29">
        <v>28</v>
      </c>
      <c r="B35" s="95">
        <v>0</v>
      </c>
      <c r="C35" s="95">
        <v>0</v>
      </c>
      <c r="D35" s="95">
        <v>0</v>
      </c>
      <c r="E35" s="95">
        <v>0</v>
      </c>
      <c r="F35" s="95">
        <v>331</v>
      </c>
      <c r="G35" s="95">
        <v>0</v>
      </c>
      <c r="H35" s="95">
        <v>0</v>
      </c>
      <c r="I35" s="95">
        <v>86</v>
      </c>
      <c r="J35" s="95">
        <v>0</v>
      </c>
      <c r="K35" s="95">
        <v>0</v>
      </c>
      <c r="L35" s="95">
        <v>0</v>
      </c>
      <c r="M35" s="100">
        <v>1180</v>
      </c>
      <c r="N35" s="101">
        <v>86</v>
      </c>
      <c r="O35" s="101">
        <v>86</v>
      </c>
      <c r="P35" s="101">
        <v>49</v>
      </c>
      <c r="Q35" s="101">
        <v>61</v>
      </c>
      <c r="R35" s="101">
        <v>195</v>
      </c>
      <c r="S35" s="101">
        <v>23</v>
      </c>
      <c r="T35" s="98">
        <v>1680</v>
      </c>
      <c r="U35" s="98">
        <v>503</v>
      </c>
      <c r="V35" s="141">
        <v>86</v>
      </c>
      <c r="W35" s="99">
        <v>300</v>
      </c>
    </row>
    <row r="36" spans="1:23" ht="18" x14ac:dyDescent="0.2">
      <c r="A36" s="29">
        <v>29</v>
      </c>
      <c r="B36" s="95">
        <v>0</v>
      </c>
      <c r="C36" s="95">
        <v>0</v>
      </c>
      <c r="D36" s="95">
        <v>0</v>
      </c>
      <c r="E36" s="95">
        <v>0</v>
      </c>
      <c r="F36" s="95">
        <v>306</v>
      </c>
      <c r="G36" s="95">
        <v>0</v>
      </c>
      <c r="H36" s="95">
        <v>0</v>
      </c>
      <c r="I36" s="95">
        <v>61</v>
      </c>
      <c r="J36" s="95">
        <v>0</v>
      </c>
      <c r="K36" s="95">
        <v>0</v>
      </c>
      <c r="L36" s="95">
        <v>0</v>
      </c>
      <c r="M36" s="100">
        <v>1770</v>
      </c>
      <c r="N36" s="101">
        <v>122</v>
      </c>
      <c r="O36" s="101">
        <v>61</v>
      </c>
      <c r="P36" s="101">
        <v>61</v>
      </c>
      <c r="Q36" s="101">
        <v>49</v>
      </c>
      <c r="R36" s="101">
        <v>158</v>
      </c>
      <c r="S36" s="101">
        <v>17</v>
      </c>
      <c r="T36" s="98">
        <v>2238</v>
      </c>
      <c r="U36" s="98">
        <v>489</v>
      </c>
      <c r="V36" s="141">
        <v>122</v>
      </c>
      <c r="W36" s="99">
        <v>300</v>
      </c>
    </row>
    <row r="37" spans="1:23" ht="18" x14ac:dyDescent="0.2">
      <c r="A37" s="29">
        <v>30</v>
      </c>
      <c r="B37" s="95">
        <v>0</v>
      </c>
      <c r="C37" s="95">
        <v>0</v>
      </c>
      <c r="D37" s="95">
        <v>0</v>
      </c>
      <c r="E37" s="95">
        <v>0</v>
      </c>
      <c r="F37" s="95">
        <v>186</v>
      </c>
      <c r="G37" s="95">
        <v>0</v>
      </c>
      <c r="H37" s="95">
        <v>0</v>
      </c>
      <c r="I37" s="95">
        <v>73</v>
      </c>
      <c r="J37" s="95">
        <v>0</v>
      </c>
      <c r="K37" s="95">
        <v>0</v>
      </c>
      <c r="L37" s="95">
        <v>0</v>
      </c>
      <c r="M37" s="100">
        <v>1040</v>
      </c>
      <c r="N37" s="101">
        <v>197</v>
      </c>
      <c r="O37" s="101">
        <v>73</v>
      </c>
      <c r="P37" s="101">
        <v>80</v>
      </c>
      <c r="Q37" s="101">
        <v>12</v>
      </c>
      <c r="R37" s="101">
        <v>154</v>
      </c>
      <c r="S37" s="101">
        <v>29</v>
      </c>
      <c r="T37" s="98">
        <v>1585</v>
      </c>
      <c r="U37" s="98">
        <v>456</v>
      </c>
      <c r="V37" s="141">
        <v>197</v>
      </c>
      <c r="W37" s="99">
        <v>300</v>
      </c>
    </row>
    <row r="38" spans="1:23" ht="18" x14ac:dyDescent="0.2">
      <c r="A38" s="29">
        <v>31</v>
      </c>
      <c r="B38" s="95">
        <v>0</v>
      </c>
      <c r="C38" s="95">
        <v>0</v>
      </c>
      <c r="D38" s="95">
        <v>0</v>
      </c>
      <c r="E38" s="95">
        <v>0</v>
      </c>
      <c r="F38" s="95">
        <v>296</v>
      </c>
      <c r="G38" s="95">
        <v>0</v>
      </c>
      <c r="H38" s="95">
        <v>0</v>
      </c>
      <c r="I38" s="95">
        <v>68</v>
      </c>
      <c r="J38" s="95">
        <v>0</v>
      </c>
      <c r="K38" s="95">
        <v>0</v>
      </c>
      <c r="L38" s="95">
        <v>0</v>
      </c>
      <c r="M38" s="100">
        <v>1180</v>
      </c>
      <c r="N38" s="101">
        <v>37</v>
      </c>
      <c r="O38" s="101">
        <v>68</v>
      </c>
      <c r="P38" s="101">
        <v>31</v>
      </c>
      <c r="Q38" s="101">
        <v>24</v>
      </c>
      <c r="R38" s="101">
        <v>186</v>
      </c>
      <c r="S38" s="101">
        <v>30</v>
      </c>
      <c r="T38" s="98">
        <v>1556</v>
      </c>
      <c r="U38" s="98">
        <v>401</v>
      </c>
      <c r="V38" s="141">
        <v>37</v>
      </c>
      <c r="W38" s="99">
        <v>300</v>
      </c>
    </row>
    <row r="39" spans="1:23" ht="18" x14ac:dyDescent="0.2">
      <c r="A39" s="59" t="s">
        <v>110</v>
      </c>
      <c r="B39" s="102">
        <v>0</v>
      </c>
      <c r="C39" s="102">
        <v>0</v>
      </c>
      <c r="D39" s="102">
        <v>0</v>
      </c>
      <c r="E39" s="102">
        <v>0</v>
      </c>
      <c r="F39" s="102">
        <v>10404</v>
      </c>
      <c r="G39" s="102">
        <v>0</v>
      </c>
      <c r="H39" s="102">
        <v>0</v>
      </c>
      <c r="I39" s="102">
        <v>2309</v>
      </c>
      <c r="J39" s="102">
        <v>0</v>
      </c>
      <c r="K39" s="102">
        <v>0</v>
      </c>
      <c r="L39" s="102">
        <v>0</v>
      </c>
      <c r="M39" s="103">
        <v>41080</v>
      </c>
      <c r="N39" s="102">
        <v>4292</v>
      </c>
      <c r="O39" s="102">
        <v>2309</v>
      </c>
      <c r="P39" s="102">
        <v>2030</v>
      </c>
      <c r="Q39" s="102">
        <v>1218</v>
      </c>
      <c r="R39" s="102">
        <v>5538</v>
      </c>
      <c r="S39" s="102">
        <v>965</v>
      </c>
      <c r="T39" s="104">
        <v>57432</v>
      </c>
      <c r="U39" s="104">
        <v>17005</v>
      </c>
      <c r="V39" s="141">
        <v>4292</v>
      </c>
      <c r="W39" s="105">
        <v>9300</v>
      </c>
    </row>
  </sheetData>
  <mergeCells count="3">
    <mergeCell ref="A2:G3"/>
    <mergeCell ref="I2:I3"/>
    <mergeCell ref="J2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DashBoard</vt:lpstr>
      <vt:lpstr>Presupuesto mensual</vt:lpstr>
      <vt:lpstr>Inversiones</vt:lpstr>
      <vt:lpstr>Inversiones Acciones y Dividend</vt:lpstr>
      <vt:lpstr>Datos</vt:lpstr>
      <vt:lpstr>Procesamiento</vt:lpstr>
      <vt:lpstr>Control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2023-09-29T11:49:20Z</dcterms:created>
  <dcterms:modified xsi:type="dcterms:W3CDTF">2023-10-01T10:16:18Z</dcterms:modified>
</cp:coreProperties>
</file>