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zamb-my.sharepoint.com/personal/jakob_marolt_um_si/Documents/ČLANKI/MOJI ČLANKI/2021.03 SIMONA EMPIRICAL MODEL/"/>
    </mc:Choice>
  </mc:AlternateContent>
  <xr:revisionPtr revIDLastSave="98" documentId="8_{9E182DDE-BC4D-4895-B385-0EA37F501E04}" xr6:coauthVersionLast="47" xr6:coauthVersionMax="47" xr10:uidLastSave="{F2DA5F06-2329-437F-9B93-7E9DFB4DF80A}"/>
  <bookViews>
    <workbookView xWindow="-110" yWindow="-110" windowWidth="38620" windowHeight="21220" activeTab="3" xr2:uid="{00000000-000D-0000-FFFF-FFFF00000000}"/>
  </bookViews>
  <sheets>
    <sheet name="SIMULATION" sheetId="1" r:id="rId1"/>
    <sheet name="ANALYTICAL" sheetId="2" r:id="rId2"/>
    <sheet name="EMPIRICAL" sheetId="3" r:id="rId3"/>
    <sheet name="SKUPAJ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4" l="1"/>
  <c r="H20" i="4" s="1"/>
  <c r="I20" i="4"/>
  <c r="J20" i="4"/>
  <c r="G21" i="4"/>
  <c r="H21" i="4" s="1"/>
  <c r="I21" i="4"/>
  <c r="J21" i="4" s="1"/>
  <c r="G22" i="4"/>
  <c r="H22" i="4"/>
  <c r="I22" i="4"/>
  <c r="J22" i="4" s="1"/>
  <c r="G23" i="4"/>
  <c r="H23" i="4"/>
  <c r="I23" i="4"/>
  <c r="J23" i="4"/>
  <c r="G24" i="4"/>
  <c r="H24" i="4"/>
  <c r="I24" i="4"/>
  <c r="J24" i="4"/>
  <c r="G25" i="4"/>
  <c r="H25" i="4" s="1"/>
  <c r="I25" i="4"/>
  <c r="J25" i="4" s="1"/>
  <c r="G26" i="4"/>
  <c r="H26" i="4"/>
  <c r="I26" i="4"/>
  <c r="J26" i="4"/>
  <c r="G27" i="4"/>
  <c r="H27" i="4"/>
  <c r="I27" i="4"/>
  <c r="J27" i="4"/>
  <c r="G28" i="4"/>
  <c r="H28" i="4"/>
  <c r="I28" i="4"/>
  <c r="J28" i="4"/>
  <c r="J19" i="4"/>
  <c r="H19" i="4"/>
  <c r="I19" i="4"/>
  <c r="G19" i="4"/>
  <c r="F20" i="4"/>
  <c r="F21" i="4"/>
  <c r="F22" i="4"/>
  <c r="F23" i="4"/>
  <c r="F24" i="4"/>
  <c r="F25" i="4"/>
  <c r="F26" i="4"/>
  <c r="F27" i="4"/>
  <c r="F28" i="4"/>
  <c r="F19" i="4"/>
  <c r="M12" i="1" l="1"/>
  <c r="M11" i="1"/>
  <c r="M10" i="1"/>
  <c r="M9" i="1"/>
  <c r="M8" i="1"/>
  <c r="M7" i="1"/>
  <c r="M6" i="1"/>
  <c r="M5" i="1"/>
  <c r="M4" i="1"/>
  <c r="M3" i="1"/>
  <c r="M36" i="3"/>
  <c r="M37" i="3"/>
  <c r="M38" i="3"/>
  <c r="M39" i="3"/>
  <c r="M40" i="3"/>
  <c r="M41" i="3"/>
  <c r="M42" i="3"/>
  <c r="M43" i="3"/>
  <c r="M44" i="3"/>
  <c r="M35" i="3"/>
  <c r="M49" i="2"/>
  <c r="M50" i="2"/>
  <c r="M51" i="2"/>
  <c r="M52" i="2"/>
  <c r="M53" i="2"/>
  <c r="M54" i="2"/>
  <c r="M55" i="2"/>
  <c r="M56" i="2"/>
  <c r="M57" i="2"/>
  <c r="M48" i="2"/>
  <c r="M34" i="2"/>
  <c r="M35" i="2"/>
  <c r="M36" i="2"/>
  <c r="M37" i="2"/>
  <c r="M38" i="2"/>
  <c r="M39" i="2"/>
  <c r="M40" i="2"/>
  <c r="M41" i="2"/>
  <c r="M42" i="2"/>
  <c r="M33" i="2"/>
  <c r="W64" i="2"/>
  <c r="U64" i="2"/>
  <c r="T64" i="2"/>
  <c r="S64" i="2"/>
  <c r="R64" i="2"/>
  <c r="Q64" i="2"/>
  <c r="P64" i="2"/>
  <c r="O64" i="2"/>
  <c r="N64" i="2"/>
  <c r="M64" i="2"/>
  <c r="D19" i="3" l="1"/>
  <c r="T24" i="3"/>
  <c r="K38" i="3" s="1"/>
  <c r="T19" i="3"/>
  <c r="D40" i="3" s="1"/>
  <c r="N40" i="3" s="1"/>
  <c r="G44" i="3"/>
  <c r="G43" i="3"/>
  <c r="I42" i="3"/>
  <c r="G42" i="3"/>
  <c r="G41" i="3"/>
  <c r="G40" i="3"/>
  <c r="F40" i="3"/>
  <c r="G39" i="3"/>
  <c r="G38" i="3"/>
  <c r="I37" i="3"/>
  <c r="G37" i="3"/>
  <c r="F37" i="3"/>
  <c r="E37" i="3"/>
  <c r="G36" i="3"/>
  <c r="G35" i="3"/>
  <c r="M28" i="3"/>
  <c r="O44" i="3" s="1"/>
  <c r="L28" i="3"/>
  <c r="K28" i="3"/>
  <c r="J28" i="3"/>
  <c r="I28" i="3"/>
  <c r="I44" i="3" s="1"/>
  <c r="H28" i="3"/>
  <c r="G28" i="3"/>
  <c r="F28" i="3"/>
  <c r="E28" i="3"/>
  <c r="E44" i="3" s="1"/>
  <c r="D28" i="3"/>
  <c r="D44" i="3" s="1"/>
  <c r="M27" i="3"/>
  <c r="O43" i="3" s="1"/>
  <c r="L27" i="3"/>
  <c r="L43" i="3" s="1"/>
  <c r="K27" i="3"/>
  <c r="J27" i="3"/>
  <c r="J43" i="3" s="1"/>
  <c r="I27" i="3"/>
  <c r="H27" i="3"/>
  <c r="H43" i="3" s="1"/>
  <c r="G27" i="3"/>
  <c r="F27" i="3"/>
  <c r="E27" i="3"/>
  <c r="D27" i="3"/>
  <c r="M26" i="3"/>
  <c r="O42" i="3" s="1"/>
  <c r="L26" i="3"/>
  <c r="L42" i="3" s="1"/>
  <c r="K26" i="3"/>
  <c r="K42" i="3" s="1"/>
  <c r="J26" i="3"/>
  <c r="I26" i="3"/>
  <c r="H26" i="3"/>
  <c r="G26" i="3"/>
  <c r="F26" i="3"/>
  <c r="E26" i="3"/>
  <c r="D26" i="3"/>
  <c r="M25" i="3"/>
  <c r="L25" i="3"/>
  <c r="K25" i="3"/>
  <c r="K41" i="3" s="1"/>
  <c r="J25" i="3"/>
  <c r="I25" i="3"/>
  <c r="H25" i="3"/>
  <c r="G25" i="3"/>
  <c r="F25" i="3"/>
  <c r="F41" i="3" s="1"/>
  <c r="E25" i="3"/>
  <c r="E41" i="3" s="1"/>
  <c r="D25" i="3"/>
  <c r="M24" i="3"/>
  <c r="L24" i="3"/>
  <c r="K24" i="3"/>
  <c r="J24" i="3"/>
  <c r="I24" i="3"/>
  <c r="H24" i="3"/>
  <c r="G24" i="3"/>
  <c r="F24" i="3"/>
  <c r="E24" i="3"/>
  <c r="E40" i="3" s="1"/>
  <c r="D24" i="3"/>
  <c r="M23" i="3"/>
  <c r="L23" i="3"/>
  <c r="L39" i="3" s="1"/>
  <c r="K23" i="3"/>
  <c r="K39" i="3" s="1"/>
  <c r="J23" i="3"/>
  <c r="J39" i="3" s="1"/>
  <c r="I23" i="3"/>
  <c r="I39" i="3" s="1"/>
  <c r="H23" i="3"/>
  <c r="G23" i="3"/>
  <c r="F23" i="3"/>
  <c r="E23" i="3"/>
  <c r="D23" i="3"/>
  <c r="M22" i="3"/>
  <c r="L22" i="3"/>
  <c r="L38" i="3" s="1"/>
  <c r="K22" i="3"/>
  <c r="J22" i="3"/>
  <c r="J38" i="3" s="1"/>
  <c r="I22" i="3"/>
  <c r="I38" i="3" s="1"/>
  <c r="H22" i="3"/>
  <c r="G22" i="3"/>
  <c r="F22" i="3"/>
  <c r="F38" i="3" s="1"/>
  <c r="E22" i="3"/>
  <c r="E38" i="3" s="1"/>
  <c r="D22" i="3"/>
  <c r="D38" i="3" s="1"/>
  <c r="M21" i="3"/>
  <c r="O37" i="3" s="1"/>
  <c r="L21" i="3"/>
  <c r="K21" i="3"/>
  <c r="J21" i="3"/>
  <c r="I21" i="3"/>
  <c r="H21" i="3"/>
  <c r="G21" i="3"/>
  <c r="F21" i="3"/>
  <c r="E21" i="3"/>
  <c r="D21" i="3"/>
  <c r="D37" i="3" s="1"/>
  <c r="N37" i="3" s="1"/>
  <c r="M20" i="3"/>
  <c r="O36" i="3" s="1"/>
  <c r="L20" i="3"/>
  <c r="K20" i="3"/>
  <c r="J20" i="3"/>
  <c r="I20" i="3"/>
  <c r="I36" i="3" s="1"/>
  <c r="H20" i="3"/>
  <c r="G20" i="3"/>
  <c r="F20" i="3"/>
  <c r="E20" i="3"/>
  <c r="E36" i="3" s="1"/>
  <c r="D20" i="3"/>
  <c r="M19" i="3"/>
  <c r="O35" i="3" s="1"/>
  <c r="L19" i="3"/>
  <c r="L35" i="3" s="1"/>
  <c r="K19" i="3"/>
  <c r="J19" i="3"/>
  <c r="J35" i="3" s="1"/>
  <c r="I19" i="3"/>
  <c r="H19" i="3"/>
  <c r="H35" i="3" s="1"/>
  <c r="G19" i="3"/>
  <c r="F19" i="3"/>
  <c r="E19" i="3"/>
  <c r="L6" i="3"/>
  <c r="L7" i="3"/>
  <c r="L8" i="3"/>
  <c r="L9" i="3"/>
  <c r="L10" i="3"/>
  <c r="L11" i="3"/>
  <c r="L12" i="3"/>
  <c r="L13" i="3"/>
  <c r="L14" i="3"/>
  <c r="L5" i="3"/>
  <c r="K6" i="3"/>
  <c r="K7" i="3"/>
  <c r="K8" i="3"/>
  <c r="K9" i="3"/>
  <c r="K10" i="3"/>
  <c r="K11" i="3"/>
  <c r="K12" i="3"/>
  <c r="K13" i="3"/>
  <c r="K14" i="3"/>
  <c r="K5" i="3"/>
  <c r="J6" i="3"/>
  <c r="J7" i="3"/>
  <c r="J8" i="3"/>
  <c r="J9" i="3"/>
  <c r="J10" i="3"/>
  <c r="J11" i="3"/>
  <c r="J12" i="3"/>
  <c r="J13" i="3"/>
  <c r="J14" i="3"/>
  <c r="J5" i="3"/>
  <c r="I6" i="3"/>
  <c r="I7" i="3"/>
  <c r="I8" i="3"/>
  <c r="I9" i="3"/>
  <c r="I10" i="3"/>
  <c r="I11" i="3"/>
  <c r="I12" i="3"/>
  <c r="I13" i="3"/>
  <c r="I14" i="3"/>
  <c r="I5" i="3"/>
  <c r="H6" i="3"/>
  <c r="H7" i="3"/>
  <c r="H8" i="3"/>
  <c r="H9" i="3"/>
  <c r="H10" i="3"/>
  <c r="H11" i="3"/>
  <c r="H12" i="3"/>
  <c r="H13" i="3"/>
  <c r="H14" i="3"/>
  <c r="H5" i="3"/>
  <c r="G6" i="3"/>
  <c r="G7" i="3"/>
  <c r="G8" i="3"/>
  <c r="G9" i="3"/>
  <c r="G10" i="3"/>
  <c r="G11" i="3"/>
  <c r="G12" i="3"/>
  <c r="G13" i="3"/>
  <c r="G14" i="3"/>
  <c r="G5" i="3"/>
  <c r="F6" i="3"/>
  <c r="F7" i="3"/>
  <c r="F8" i="3"/>
  <c r="F9" i="3"/>
  <c r="F10" i="3"/>
  <c r="F11" i="3"/>
  <c r="F12" i="3"/>
  <c r="F13" i="3"/>
  <c r="F14" i="3"/>
  <c r="F5" i="3"/>
  <c r="E6" i="3"/>
  <c r="E7" i="3"/>
  <c r="E8" i="3"/>
  <c r="E9" i="3"/>
  <c r="E10" i="3"/>
  <c r="E11" i="3"/>
  <c r="E12" i="3"/>
  <c r="E13" i="3"/>
  <c r="E14" i="3"/>
  <c r="E5" i="3"/>
  <c r="D6" i="3"/>
  <c r="D7" i="3"/>
  <c r="D8" i="3"/>
  <c r="D9" i="3"/>
  <c r="D10" i="3"/>
  <c r="D11" i="3"/>
  <c r="D12" i="3"/>
  <c r="D13" i="3"/>
  <c r="D14" i="3"/>
  <c r="D5" i="3"/>
  <c r="D42" i="3" l="1"/>
  <c r="N42" i="3" s="1"/>
  <c r="E35" i="3"/>
  <c r="K36" i="3"/>
  <c r="O39" i="3"/>
  <c r="I41" i="3"/>
  <c r="E43" i="3"/>
  <c r="K44" i="3"/>
  <c r="F35" i="3"/>
  <c r="J41" i="3"/>
  <c r="F43" i="3"/>
  <c r="N43" i="3" s="1"/>
  <c r="L44" i="3"/>
  <c r="H42" i="3"/>
  <c r="L41" i="3"/>
  <c r="I35" i="3"/>
  <c r="O41" i="3"/>
  <c r="I43" i="3"/>
  <c r="J44" i="3"/>
  <c r="D35" i="3"/>
  <c r="H41" i="3"/>
  <c r="H38" i="3"/>
  <c r="K35" i="3"/>
  <c r="O38" i="3"/>
  <c r="I40" i="3"/>
  <c r="E42" i="3"/>
  <c r="K43" i="3"/>
  <c r="J36" i="3"/>
  <c r="D43" i="3"/>
  <c r="H37" i="3"/>
  <c r="D39" i="3"/>
  <c r="J40" i="3"/>
  <c r="F42" i="3"/>
  <c r="H36" i="3"/>
  <c r="E39" i="3"/>
  <c r="K40" i="3"/>
  <c r="H40" i="3"/>
  <c r="D36" i="3"/>
  <c r="J37" i="3"/>
  <c r="F39" i="3"/>
  <c r="L40" i="3"/>
  <c r="K37" i="3"/>
  <c r="O40" i="3"/>
  <c r="L36" i="3"/>
  <c r="F36" i="3"/>
  <c r="N36" i="3" s="1"/>
  <c r="L37" i="3"/>
  <c r="H39" i="3"/>
  <c r="D41" i="3"/>
  <c r="J42" i="3"/>
  <c r="F44" i="3"/>
  <c r="H44" i="3"/>
  <c r="N38" i="3"/>
  <c r="N44" i="3"/>
  <c r="N41" i="3"/>
  <c r="N39" i="3" l="1"/>
  <c r="N35" i="3"/>
  <c r="D17" i="2" l="1"/>
  <c r="O42" i="2"/>
  <c r="G42" i="2"/>
  <c r="G41" i="2"/>
  <c r="G40" i="2"/>
  <c r="G39" i="2"/>
  <c r="G38" i="2"/>
  <c r="G37" i="2"/>
  <c r="I36" i="2"/>
  <c r="G36" i="2"/>
  <c r="G35" i="2"/>
  <c r="O34" i="2"/>
  <c r="G34" i="2"/>
  <c r="G33" i="2"/>
  <c r="M26" i="2"/>
  <c r="L26" i="2"/>
  <c r="L42" i="2" s="1"/>
  <c r="K26" i="2"/>
  <c r="K42" i="2" s="1"/>
  <c r="J26" i="2"/>
  <c r="J42" i="2" s="1"/>
  <c r="I26" i="2"/>
  <c r="I42" i="2" s="1"/>
  <c r="H26" i="2"/>
  <c r="H42" i="2" s="1"/>
  <c r="G26" i="2"/>
  <c r="F26" i="2"/>
  <c r="F42" i="2" s="1"/>
  <c r="E26" i="2"/>
  <c r="E42" i="2" s="1"/>
  <c r="D26" i="2"/>
  <c r="D42" i="2" s="1"/>
  <c r="M25" i="2"/>
  <c r="O41" i="2" s="1"/>
  <c r="L25" i="2"/>
  <c r="K25" i="2"/>
  <c r="K41" i="2" s="1"/>
  <c r="J25" i="2"/>
  <c r="J41" i="2" s="1"/>
  <c r="I25" i="2"/>
  <c r="I41" i="2" s="1"/>
  <c r="H25" i="2"/>
  <c r="H41" i="2" s="1"/>
  <c r="G25" i="2"/>
  <c r="F25" i="2"/>
  <c r="F41" i="2" s="1"/>
  <c r="E25" i="2"/>
  <c r="E41" i="2" s="1"/>
  <c r="D25" i="2"/>
  <c r="D41" i="2" s="1"/>
  <c r="T24" i="2"/>
  <c r="O36" i="2" s="1"/>
  <c r="M24" i="2"/>
  <c r="O40" i="2" s="1"/>
  <c r="L24" i="2"/>
  <c r="L40" i="2" s="1"/>
  <c r="K24" i="2"/>
  <c r="K40" i="2" s="1"/>
  <c r="J24" i="2"/>
  <c r="J40" i="2" s="1"/>
  <c r="I24" i="2"/>
  <c r="I40" i="2" s="1"/>
  <c r="H24" i="2"/>
  <c r="H40" i="2" s="1"/>
  <c r="G24" i="2"/>
  <c r="F24" i="2"/>
  <c r="F40" i="2" s="1"/>
  <c r="E24" i="2"/>
  <c r="E40" i="2" s="1"/>
  <c r="D24" i="2"/>
  <c r="D40" i="2" s="1"/>
  <c r="M23" i="2"/>
  <c r="O39" i="2" s="1"/>
  <c r="L23" i="2"/>
  <c r="L39" i="2" s="1"/>
  <c r="K23" i="2"/>
  <c r="K39" i="2" s="1"/>
  <c r="J23" i="2"/>
  <c r="I23" i="2"/>
  <c r="I39" i="2" s="1"/>
  <c r="H23" i="2"/>
  <c r="G23" i="2"/>
  <c r="F23" i="2"/>
  <c r="F39" i="2" s="1"/>
  <c r="E23" i="2"/>
  <c r="E39" i="2" s="1"/>
  <c r="D23" i="2"/>
  <c r="D39" i="2" s="1"/>
  <c r="M22" i="2"/>
  <c r="O38" i="2" s="1"/>
  <c r="L22" i="2"/>
  <c r="L38" i="2" s="1"/>
  <c r="K22" i="2"/>
  <c r="K38" i="2" s="1"/>
  <c r="J22" i="2"/>
  <c r="J38" i="2" s="1"/>
  <c r="I22" i="2"/>
  <c r="I38" i="2" s="1"/>
  <c r="H22" i="2"/>
  <c r="H38" i="2" s="1"/>
  <c r="G22" i="2"/>
  <c r="F22" i="2"/>
  <c r="F38" i="2" s="1"/>
  <c r="E22" i="2"/>
  <c r="E38" i="2" s="1"/>
  <c r="D22" i="2"/>
  <c r="M21" i="2"/>
  <c r="O37" i="2" s="1"/>
  <c r="L21" i="2"/>
  <c r="K21" i="2"/>
  <c r="K37" i="2" s="1"/>
  <c r="J21" i="2"/>
  <c r="J37" i="2" s="1"/>
  <c r="I21" i="2"/>
  <c r="I37" i="2" s="1"/>
  <c r="H21" i="2"/>
  <c r="H37" i="2" s="1"/>
  <c r="G21" i="2"/>
  <c r="F21" i="2"/>
  <c r="F37" i="2" s="1"/>
  <c r="E21" i="2"/>
  <c r="E37" i="2" s="1"/>
  <c r="D21" i="2"/>
  <c r="D37" i="2" s="1"/>
  <c r="M20" i="2"/>
  <c r="L20" i="2"/>
  <c r="K20" i="2"/>
  <c r="J20" i="2"/>
  <c r="I20" i="2"/>
  <c r="H20" i="2"/>
  <c r="G20" i="2"/>
  <c r="F20" i="2"/>
  <c r="F36" i="2" s="1"/>
  <c r="E20" i="2"/>
  <c r="E36" i="2" s="1"/>
  <c r="D20" i="2"/>
  <c r="D36" i="2" s="1"/>
  <c r="T19" i="2"/>
  <c r="J35" i="2" s="1"/>
  <c r="M19" i="2"/>
  <c r="O35" i="2" s="1"/>
  <c r="L19" i="2"/>
  <c r="L35" i="2" s="1"/>
  <c r="K19" i="2"/>
  <c r="K35" i="2" s="1"/>
  <c r="J19" i="2"/>
  <c r="I19" i="2"/>
  <c r="I35" i="2" s="1"/>
  <c r="H19" i="2"/>
  <c r="G19" i="2"/>
  <c r="F19" i="2"/>
  <c r="F35" i="2" s="1"/>
  <c r="E19" i="2"/>
  <c r="E35" i="2" s="1"/>
  <c r="D19" i="2"/>
  <c r="M18" i="2"/>
  <c r="L18" i="2"/>
  <c r="L34" i="2" s="1"/>
  <c r="K18" i="2"/>
  <c r="K34" i="2" s="1"/>
  <c r="J18" i="2"/>
  <c r="J34" i="2" s="1"/>
  <c r="I18" i="2"/>
  <c r="I34" i="2" s="1"/>
  <c r="H18" i="2"/>
  <c r="H34" i="2" s="1"/>
  <c r="G18" i="2"/>
  <c r="F18" i="2"/>
  <c r="F34" i="2" s="1"/>
  <c r="E18" i="2"/>
  <c r="E34" i="2" s="1"/>
  <c r="D18" i="2"/>
  <c r="M17" i="2"/>
  <c r="L17" i="2"/>
  <c r="K17" i="2"/>
  <c r="K33" i="2" s="1"/>
  <c r="J17" i="2"/>
  <c r="J33" i="2" s="1"/>
  <c r="I17" i="2"/>
  <c r="I33" i="2" s="1"/>
  <c r="H17" i="2"/>
  <c r="H33" i="2" s="1"/>
  <c r="G17" i="2"/>
  <c r="F17" i="2"/>
  <c r="F33" i="2" s="1"/>
  <c r="E17" i="2"/>
  <c r="E33" i="2" s="1"/>
  <c r="D33" i="2"/>
  <c r="N37" i="2" l="1"/>
  <c r="N42" i="2"/>
  <c r="N33" i="2"/>
  <c r="N41" i="2"/>
  <c r="N40" i="2"/>
  <c r="N39" i="2"/>
  <c r="N36" i="2"/>
  <c r="L41" i="2"/>
  <c r="J36" i="2"/>
  <c r="O33" i="2"/>
  <c r="K36" i="2"/>
  <c r="D34" i="2"/>
  <c r="N34" i="2" s="1"/>
  <c r="H35" i="2"/>
  <c r="L36" i="2"/>
  <c r="D38" i="2"/>
  <c r="N38" i="2" s="1"/>
  <c r="H39" i="2"/>
  <c r="D35" i="2"/>
  <c r="N35" i="2" s="1"/>
  <c r="L33" i="2"/>
  <c r="H36" i="2"/>
  <c r="L37" i="2"/>
  <c r="J39" i="2"/>
</calcChain>
</file>

<file path=xl/sharedStrings.xml><?xml version="1.0" encoding="utf-8"?>
<sst xmlns="http://schemas.openxmlformats.org/spreadsheetml/2006/main" count="177" uniqueCount="45">
  <si>
    <t>columns</t>
  </si>
  <si>
    <t>depth</t>
  </si>
  <si>
    <t>fill factor</t>
  </si>
  <si>
    <t>relocation_time_1way_rack</t>
  </si>
  <si>
    <t>relocation_depth_time_to</t>
  </si>
  <si>
    <t>relocation_depth_time_from</t>
  </si>
  <si>
    <t>relocation frequency</t>
  </si>
  <si>
    <t>empty travel time</t>
  </si>
  <si>
    <t>storing time depth</t>
  </si>
  <si>
    <t>storing time rack</t>
  </si>
  <si>
    <t>retrieving time depth</t>
  </si>
  <si>
    <t>retrieving time rack</t>
  </si>
  <si>
    <t>cycle time</t>
  </si>
  <si>
    <t>relocation time total</t>
  </si>
  <si>
    <t>FIELDS</t>
  </si>
  <si>
    <t>UNLOAD/LOAD TOTE FROM BUFFER</t>
  </si>
  <si>
    <t>PARAMETRI</t>
  </si>
  <si>
    <t>FIRST RACK</t>
  </si>
  <si>
    <t>DISTANCE RACK</t>
  </si>
  <si>
    <t>FIRST DEPTH</t>
  </si>
  <si>
    <t>DISTANCE DEPTH</t>
  </si>
  <si>
    <t>POT</t>
  </si>
  <si>
    <t>SHUTTLE</t>
  </si>
  <si>
    <t>a</t>
  </si>
  <si>
    <t>v</t>
  </si>
  <si>
    <t>s_pogoj</t>
  </si>
  <si>
    <t>SATELLITE</t>
  </si>
  <si>
    <t>TIME</t>
  </si>
  <si>
    <t>SIMULINK</t>
  </si>
  <si>
    <t>Empirical model</t>
  </si>
  <si>
    <t>Simulation model</t>
  </si>
  <si>
    <t>Analytical model</t>
  </si>
  <si>
    <t>LOAD TIME</t>
  </si>
  <si>
    <t>BUFFER STORAGE</t>
  </si>
  <si>
    <t>STORAGE TRAVEL</t>
  </si>
  <si>
    <t>STORAGE UNLOAD</t>
  </si>
  <si>
    <t>EMPTY TRAVEL</t>
  </si>
  <si>
    <t>RELOCATIONS</t>
  </si>
  <si>
    <t>RETRIEVAL LOAD</t>
  </si>
  <si>
    <t>RETRIEVAL TRAVEL</t>
  </si>
  <si>
    <t>BUFFER RETRIEVAL</t>
  </si>
  <si>
    <t>CYCLE TIME</t>
  </si>
  <si>
    <t>SIM</t>
  </si>
  <si>
    <t>EMP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</si>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</sst>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name val="Calibri"/>
    </font>
    <font>
      <sz val="11"/>
      <name val="Calibri"/>
      <family val="2"/>
    </font>
    <font>
      <sz val="1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9" fontId="0" fillId="0" borderId="0" xfId="1" applyFont="1"/>
    <xf numFmtId="0" fontId="1" fillId="0" borderId="0" xfId="0" applyFont="1"/>
    <xf numFmtId="0" fontId="4" fillId="0" borderId="0" xfId="0" applyFont="1"/>
    <xf numFmtId="164" fontId="0" fillId="0" borderId="0" xfId="1" applyNumberFormat="1" applyFont="1"/>
  </cellXfs>
  <cellStyles count="2">
    <cellStyle name="Navadno" xfId="0" builtinId="0"/>
    <cellStyle name="Odstote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SIMULATION!$M$3:$M$12</c:f>
              <c:numCache>
                <c:formatCode>General</c:formatCode>
                <c:ptCount val="10"/>
                <c:pt idx="0">
                  <c:v>137.40783285741642</c:v>
                </c:pt>
                <c:pt idx="1">
                  <c:v>140.98724793720822</c:v>
                </c:pt>
                <c:pt idx="2">
                  <c:v>144.08210088965185</c:v>
                </c:pt>
                <c:pt idx="3">
                  <c:v>146.73272823788582</c:v>
                </c:pt>
                <c:pt idx="4">
                  <c:v>149.43153032212771</c:v>
                </c:pt>
                <c:pt idx="5">
                  <c:v>151.73997323321723</c:v>
                </c:pt>
                <c:pt idx="6">
                  <c:v>154.77470933712931</c:v>
                </c:pt>
                <c:pt idx="7">
                  <c:v>156.49842097752421</c:v>
                </c:pt>
                <c:pt idx="8">
                  <c:v>158.75800858564239</c:v>
                </c:pt>
                <c:pt idx="9">
                  <c:v>161.46767422170663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C9-4201-B80C-5B2AF085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91199"/>
        <c:axId val="2072495119"/>
      </c:scatterChart>
      <c:valAx>
        <c:axId val="5657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072495119"/>
        <c:crosses val="autoZero"/>
        <c:crossBetween val="midCat"/>
      </c:valAx>
      <c:valAx>
        <c:axId val="207249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657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[DC] c</a:t>
            </a:r>
            <a:r>
              <a:rPr lang="en-US"/>
              <a:t>omparison of analytical,</a:t>
            </a:r>
            <a:r>
              <a:rPr lang="en-US" baseline="0"/>
              <a:t> empirical and simulation model for 3-deep AVS/RS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SKUPAJ!$A$2</c:f>
              <c:strCache>
                <c:ptCount val="1"/>
                <c:pt idx="0">
                  <c:v>Analytical model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SKUPAJ!$C$4:$C$13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SKUPAJ!$D$4:$D$13</c:f>
              <c:numCache>
                <c:formatCode>General</c:formatCode>
                <c:ptCount val="10"/>
                <c:pt idx="0">
                  <c:v>137.58404277490666</c:v>
                </c:pt>
                <c:pt idx="1">
                  <c:v>141.22456044704577</c:v>
                </c:pt>
                <c:pt idx="2">
                  <c:v>144.52004489920554</c:v>
                </c:pt>
                <c:pt idx="3">
                  <c:v>147.52045808436506</c:v>
                </c:pt>
                <c:pt idx="4">
                  <c:v>150.26532472162958</c:v>
                </c:pt>
                <c:pt idx="5">
                  <c:v>152.78682385010723</c:v>
                </c:pt>
                <c:pt idx="6">
                  <c:v>155.11164809561106</c:v>
                </c:pt>
                <c:pt idx="7">
                  <c:v>157.26223658938537</c:v>
                </c:pt>
                <c:pt idx="8">
                  <c:v>159.25764728475204</c:v>
                </c:pt>
                <c:pt idx="9">
                  <c:v>161.11420184247351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6-4820-BD23-97D07810B075}"/>
            </c:ext>
          </c:extLst>
        </c:ser>
        <c:ser>
          <c:idx val="1"/>
          <c:order val="1"/>
          <c:tx>
            <c:strRef>
              <c:f>SKUPAJ!$A$17</c:f>
              <c:strCache>
                <c:ptCount val="1"/>
                <c:pt idx="0">
                  <c:v>Simulation model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star"/>
            <c:size val="5"/>
            <c:spPr>
              <a:solidFill>
                <a:schemeClr val="bg1"/>
              </a:solidFill>
              <a:ln w="31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SKUPAJ!$C$19:$C$28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SKUPAJ!$D$19:$D$28</c:f>
              <c:numCache>
                <c:formatCode>General</c:formatCode>
                <c:ptCount val="10"/>
                <c:pt idx="0">
                  <c:v>137.40783285741642</c:v>
                </c:pt>
                <c:pt idx="1">
                  <c:v>140.98724793720822</c:v>
                </c:pt>
                <c:pt idx="2">
                  <c:v>144.08210088965185</c:v>
                </c:pt>
                <c:pt idx="3">
                  <c:v>146.73272823788582</c:v>
                </c:pt>
                <c:pt idx="4">
                  <c:v>149.43153032212771</c:v>
                </c:pt>
                <c:pt idx="5">
                  <c:v>151.73997323321723</c:v>
                </c:pt>
                <c:pt idx="6">
                  <c:v>154.77470933712931</c:v>
                </c:pt>
                <c:pt idx="7">
                  <c:v>156.49842097752421</c:v>
                </c:pt>
                <c:pt idx="8">
                  <c:v>158.75800858564239</c:v>
                </c:pt>
                <c:pt idx="9">
                  <c:v>161.46767422170663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6-4820-BD23-97D07810B075}"/>
            </c:ext>
          </c:extLst>
        </c:ser>
        <c:ser>
          <c:idx val="2"/>
          <c:order val="2"/>
          <c:tx>
            <c:strRef>
              <c:f>SKUPAJ!$A$31</c:f>
              <c:strCache>
                <c:ptCount val="1"/>
                <c:pt idx="0">
                  <c:v>Empirical model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circle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SKUPAJ!$C$33:$C$42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SKUPAJ!$D$33:$D$42</c:f>
              <c:numCache>
                <c:formatCode>General</c:formatCode>
                <c:ptCount val="10"/>
                <c:pt idx="0">
                  <c:v>138.80146066553121</c:v>
                </c:pt>
                <c:pt idx="1">
                  <c:v>142.23566352738132</c:v>
                </c:pt>
                <c:pt idx="2">
                  <c:v>145.45982373309494</c:v>
                </c:pt>
                <c:pt idx="3">
                  <c:v>148.48159724733787</c:v>
                </c:pt>
                <c:pt idx="4">
                  <c:v>151.30861082340826</c:v>
                </c:pt>
                <c:pt idx="5">
                  <c:v>153.94835155890473</c:v>
                </c:pt>
                <c:pt idx="6">
                  <c:v>156.40802929850142</c:v>
                </c:pt>
                <c:pt idx="7">
                  <c:v>158.69441731909453</c:v>
                </c:pt>
                <c:pt idx="8">
                  <c:v>160.81368196048939</c:v>
                </c:pt>
                <c:pt idx="9">
                  <c:v>162.77121635544918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C-4D4E-97F7-F7D7A1EF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92047"/>
        <c:axId val="256284559"/>
      </c:scatterChart>
      <c:valAx>
        <c:axId val="24819204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Fill-grade</a:t>
                </a:r>
                <a:r>
                  <a:rPr lang="en-US" baseline="0"/>
                  <a:t> factor 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β</a:t>
                </a:r>
                <a:endPara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56284559"/>
        <c:crosses val="autoZero"/>
        <c:crossBetween val="midCat"/>
      </c:valAx>
      <c:valAx>
        <c:axId val="256284559"/>
        <c:scaling>
          <c:orientation val="minMax"/>
          <c:max val="165"/>
          <c:min val="1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Dual command cycle time T[DC]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4819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" lastClr="FFFFFF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854074</xdr:colOff>
      <xdr:row>18</xdr:row>
      <xdr:rowOff>15874</xdr:rowOff>
    </xdr:from>
    <xdr:to>
      <xdr:col>13</xdr:col>
      <xdr:colOff>171449</xdr:colOff>
      <xdr:row>54</xdr:row>
      <xdr:rowOff>19049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EB8B69B-5B78-4EF9-A578-1E68CB1AE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8</xdr:col>
      <xdr:colOff>1562100</xdr:colOff>
      <xdr:row>2</xdr:row>
      <xdr:rowOff>177800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F996CA00-202A-4684-AB0F-87458861B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68300"/>
          <a:ext cx="15621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10</xdr:col>
      <xdr:colOff>1460500</xdr:colOff>
      <xdr:row>2</xdr:row>
      <xdr:rowOff>177800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32AD5EE4-49EF-4384-86BF-28868695B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19800" y="368300"/>
          <a:ext cx="14605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2603500</xdr:colOff>
      <xdr:row>2</xdr:row>
      <xdr:rowOff>177800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A35CDF98-9AB8-41FF-A3FA-A7B76DECC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368300"/>
          <a:ext cx="26035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2432050</xdr:colOff>
      <xdr:row>2</xdr:row>
      <xdr:rowOff>177800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E92A8E91-122A-487E-BB2A-8DE67FD6A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0" y="368300"/>
          <a:ext cx="24320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9</xdr:col>
      <xdr:colOff>952500</xdr:colOff>
      <xdr:row>2</xdr:row>
      <xdr:rowOff>177800</xdr:rowOff>
    </xdr:to>
    <xdr:pic>
      <xdr:nvPicPr>
        <xdr:cNvPr id="9" name="Slika 8">
          <a:extLst>
            <a:ext uri="{FF2B5EF4-FFF2-40B4-BE49-F238E27FC236}">
              <a16:creationId xmlns:a16="http://schemas.microsoft.com/office/drawing/2014/main" id="{90617984-1F7C-48FB-8848-3A624D63C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0" y="368300"/>
          <a:ext cx="9525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11</xdr:col>
      <xdr:colOff>717550</xdr:colOff>
      <xdr:row>2</xdr:row>
      <xdr:rowOff>177800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A8DD57B6-B5C1-4F2C-9EE7-0610C0F1D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58350" y="368300"/>
          <a:ext cx="71755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7</xdr:col>
      <xdr:colOff>1104900</xdr:colOff>
      <xdr:row>2</xdr:row>
      <xdr:rowOff>177800</xdr:rowOff>
    </xdr:to>
    <xdr:pic>
      <xdr:nvPicPr>
        <xdr:cNvPr id="11" name="Slika 10">
          <a:extLst>
            <a:ext uri="{FF2B5EF4-FFF2-40B4-BE49-F238E27FC236}">
              <a16:creationId xmlns:a16="http://schemas.microsoft.com/office/drawing/2014/main" id="{E0432535-E0ED-4B21-8828-C2C32DD31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1150" y="368300"/>
          <a:ext cx="11049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1028700</xdr:colOff>
      <xdr:row>2</xdr:row>
      <xdr:rowOff>177800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AD5EBD79-FEF9-4EBD-A116-F47D0E440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7200" y="368300"/>
          <a:ext cx="10287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6</xdr:col>
      <xdr:colOff>1936750</xdr:colOff>
      <xdr:row>2</xdr:row>
      <xdr:rowOff>146050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833F5AEE-2B4D-44F6-825C-BA2E9EA7E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49350" y="368300"/>
          <a:ext cx="19367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537001</xdr:colOff>
      <xdr:row>4</xdr:row>
      <xdr:rowOff>77068</xdr:rowOff>
    </xdr:from>
    <xdr:to>
      <xdr:col>24</xdr:col>
      <xdr:colOff>194955</xdr:colOff>
      <xdr:row>35</xdr:row>
      <xdr:rowOff>65163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889B1A70-6974-4305-88E3-EB50D1ACB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workbookViewId="0">
      <selection activeCell="O26" sqref="O26"/>
    </sheetView>
  </sheetViews>
  <sheetFormatPr defaultRowHeight="14.5"/>
  <cols>
    <col min="1" max="1" width="8.1796875" customWidth="1"/>
    <col min="2" max="2" width="6.08984375" customWidth="1"/>
    <col min="3" max="3" width="11.54296875" customWidth="1"/>
    <col min="4" max="4" width="14" customWidth="1"/>
    <col min="5" max="5" width="8.54296875" customWidth="1"/>
    <col min="6" max="6" width="24.08984375" customWidth="1"/>
    <col min="7" max="7" width="22.90625" customWidth="1"/>
    <col min="8" max="8" width="25.26953125" customWidth="1"/>
    <col min="9" max="9" width="18.36328125" customWidth="1"/>
    <col min="10" max="10" width="15.81640625" customWidth="1"/>
    <col min="11" max="11" width="16.453125" customWidth="1"/>
    <col min="12" max="12" width="15" customWidth="1"/>
    <col min="13" max="13" width="18.6328125" customWidth="1"/>
    <col min="14" max="14" width="17.1796875" customWidth="1"/>
    <col min="15" max="15" width="11.7265625" customWidth="1"/>
    <col min="16" max="16" width="18" customWidth="1"/>
  </cols>
  <sheetData>
    <row r="1" spans="1:16">
      <c r="A1" t="s">
        <v>28</v>
      </c>
      <c r="F1" s="6"/>
      <c r="G1" s="6"/>
      <c r="K1" s="6"/>
    </row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s="6" t="s">
        <v>5</v>
      </c>
      <c r="G2" s="6" t="s">
        <v>6</v>
      </c>
      <c r="H2" t="s">
        <v>7</v>
      </c>
      <c r="I2" t="s">
        <v>8</v>
      </c>
      <c r="J2" t="s">
        <v>9</v>
      </c>
      <c r="K2" s="6" t="s">
        <v>10</v>
      </c>
      <c r="L2" t="s">
        <v>11</v>
      </c>
      <c r="M2" s="9" t="s">
        <v>12</v>
      </c>
      <c r="N2" t="s">
        <v>13</v>
      </c>
      <c r="O2" t="s">
        <v>15</v>
      </c>
      <c r="P2" s="8" t="s">
        <v>32</v>
      </c>
    </row>
    <row r="3" spans="1:16">
      <c r="A3">
        <v>360</v>
      </c>
      <c r="B3">
        <v>3</v>
      </c>
      <c r="C3">
        <v>0</v>
      </c>
      <c r="D3">
        <v>21.312468544241884</v>
      </c>
      <c r="E3">
        <v>2.4839564153346712</v>
      </c>
      <c r="F3" s="6">
        <v>2.4860646418269288</v>
      </c>
      <c r="G3" s="6">
        <v>0.50705168610148121</v>
      </c>
      <c r="H3">
        <v>21.357205570723167</v>
      </c>
      <c r="I3">
        <v>2.7473005613297072</v>
      </c>
      <c r="J3">
        <v>31.786275867618762</v>
      </c>
      <c r="K3" s="6">
        <v>2.7462315815321245</v>
      </c>
      <c r="L3">
        <v>31.727335174539519</v>
      </c>
      <c r="M3" s="9">
        <f>O3*2+P3+J3+2*I3+P3+H3+G3*((2*F3+P3)+D3+(2*E3+P3)+D3)+(2*K3+P3)+L3+2*O3+P3</f>
        <v>137.40783285741642</v>
      </c>
      <c r="N3">
        <v>47.594958145539046</v>
      </c>
      <c r="O3">
        <v>1.8439088914585775</v>
      </c>
      <c r="P3">
        <v>1.5</v>
      </c>
    </row>
    <row r="4" spans="1:16">
      <c r="A4">
        <v>360</v>
      </c>
      <c r="B4">
        <v>3</v>
      </c>
      <c r="C4">
        <v>0.1</v>
      </c>
      <c r="D4">
        <v>21.555375602987745</v>
      </c>
      <c r="E4">
        <v>2.3333206622971137</v>
      </c>
      <c r="F4" s="6">
        <v>2.3798896506392659</v>
      </c>
      <c r="G4" s="6">
        <v>0.57667867405998297</v>
      </c>
      <c r="H4">
        <v>21.284798379238143</v>
      </c>
      <c r="I4">
        <v>2.7294971894848872</v>
      </c>
      <c r="J4">
        <v>31.73102389113243</v>
      </c>
      <c r="K4" s="6">
        <v>2.7025683059333949</v>
      </c>
      <c r="L4">
        <v>31.704556497135091</v>
      </c>
      <c r="M4" s="9">
        <f t="shared" ref="M4:M12" si="0">O4*2+P4+J4+2*I4+P4+H4+G4*((2*F4+P4)+D4+(2*E4+P4)+D4)+(2*K4+P4)+L4+2*O4+P4</f>
        <v>140.98724793720822</v>
      </c>
      <c r="N4">
        <v>47.823961518849252</v>
      </c>
      <c r="O4">
        <v>1.8439088914585775</v>
      </c>
      <c r="P4">
        <v>1.5</v>
      </c>
    </row>
    <row r="5" spans="1:16">
      <c r="A5">
        <v>360</v>
      </c>
      <c r="B5">
        <v>3</v>
      </c>
      <c r="C5">
        <v>0.2</v>
      </c>
      <c r="D5">
        <v>21.480333562837259</v>
      </c>
      <c r="E5">
        <v>2.2373845343082568</v>
      </c>
      <c r="F5" s="6">
        <v>2.3057323820348596</v>
      </c>
      <c r="G5" s="6">
        <v>0.63307654075546715</v>
      </c>
      <c r="H5">
        <v>21.485022402910712</v>
      </c>
      <c r="I5">
        <v>2.7037277548857821</v>
      </c>
      <c r="J5">
        <v>31.810071150036649</v>
      </c>
      <c r="K5" s="6">
        <v>2.6604850949506966</v>
      </c>
      <c r="L5">
        <v>31.834044433169385</v>
      </c>
      <c r="M5" s="9">
        <f t="shared" si="0"/>
        <v>144.08210088965185</v>
      </c>
      <c r="N5">
        <v>47.50378404198446</v>
      </c>
      <c r="O5">
        <v>1.8439088914585775</v>
      </c>
      <c r="P5">
        <v>1.5</v>
      </c>
    </row>
    <row r="6" spans="1:16">
      <c r="A6">
        <v>360</v>
      </c>
      <c r="B6">
        <v>3</v>
      </c>
      <c r="C6">
        <v>0.30000000000000004</v>
      </c>
      <c r="D6">
        <v>21.346183532440211</v>
      </c>
      <c r="E6">
        <v>2.1708690329100842</v>
      </c>
      <c r="F6" s="6">
        <v>2.2459552933683353</v>
      </c>
      <c r="G6" s="6">
        <v>0.69561181434599151</v>
      </c>
      <c r="H6">
        <v>21.353241805236522</v>
      </c>
      <c r="I6">
        <v>2.6798219954840339</v>
      </c>
      <c r="J6">
        <v>31.713919763015262</v>
      </c>
      <c r="K6" s="6">
        <v>2.6274882513452211</v>
      </c>
      <c r="L6">
        <v>31.746369887876611</v>
      </c>
      <c r="M6" s="9">
        <f t="shared" si="0"/>
        <v>146.73272823788582</v>
      </c>
      <c r="N6">
        <v>47.109191391144023</v>
      </c>
      <c r="O6">
        <v>1.8439088914585775</v>
      </c>
      <c r="P6">
        <v>1.5</v>
      </c>
    </row>
    <row r="7" spans="1:16">
      <c r="A7">
        <v>360</v>
      </c>
      <c r="B7">
        <v>3</v>
      </c>
      <c r="C7">
        <v>0.4</v>
      </c>
      <c r="D7">
        <v>21.191762251487454</v>
      </c>
      <c r="E7">
        <v>2.1187297498504964</v>
      </c>
      <c r="F7" s="6">
        <v>2.2016690390537921</v>
      </c>
      <c r="G7" s="6">
        <v>0.74717192137296229</v>
      </c>
      <c r="H7">
        <v>21.401480273959997</v>
      </c>
      <c r="I7">
        <v>2.6513591875836595</v>
      </c>
      <c r="J7">
        <v>31.886861533585616</v>
      </c>
      <c r="K7" s="6">
        <v>2.5892629126266673</v>
      </c>
      <c r="L7">
        <v>31.920852218356384</v>
      </c>
      <c r="M7" s="9">
        <f t="shared" si="0"/>
        <v>149.43153032212771</v>
      </c>
      <c r="N7">
        <v>46.703923291875277</v>
      </c>
      <c r="O7">
        <v>1.8439088914585775</v>
      </c>
      <c r="P7">
        <v>1.5</v>
      </c>
    </row>
    <row r="8" spans="1:16">
      <c r="A8">
        <v>360</v>
      </c>
      <c r="B8">
        <v>3</v>
      </c>
      <c r="C8">
        <v>0.5</v>
      </c>
      <c r="D8">
        <v>21.232823017154374</v>
      </c>
      <c r="E8">
        <v>2.0842456131807445</v>
      </c>
      <c r="F8" s="6">
        <v>2.1669089733128475</v>
      </c>
      <c r="G8" s="6">
        <v>0.79676644090015292</v>
      </c>
      <c r="H8">
        <v>21.39221842914553</v>
      </c>
      <c r="I8">
        <v>2.6271736120569344</v>
      </c>
      <c r="J8">
        <v>31.823534212484123</v>
      </c>
      <c r="K8" s="6">
        <v>2.5612042994392636</v>
      </c>
      <c r="L8">
        <v>31.771973609584791</v>
      </c>
      <c r="M8" s="9">
        <f t="shared" si="0"/>
        <v>151.73997323321723</v>
      </c>
      <c r="N8">
        <v>46.716800620812698</v>
      </c>
      <c r="O8">
        <v>1.8439088914585775</v>
      </c>
      <c r="P8">
        <v>1.5</v>
      </c>
    </row>
    <row r="9" spans="1:16">
      <c r="A9">
        <v>360</v>
      </c>
      <c r="B9">
        <v>3</v>
      </c>
      <c r="C9">
        <v>0.60000000000000009</v>
      </c>
      <c r="D9">
        <v>21.337048245666185</v>
      </c>
      <c r="E9">
        <v>2.0568729197610289</v>
      </c>
      <c r="F9" s="6">
        <v>2.1350963106621017</v>
      </c>
      <c r="G9" s="6">
        <v>0.85105718618966897</v>
      </c>
      <c r="H9">
        <v>21.306316811182707</v>
      </c>
      <c r="I9">
        <v>2.6045986557732448</v>
      </c>
      <c r="J9">
        <v>31.9583236308479</v>
      </c>
      <c r="K9" s="6">
        <v>2.5379745070485695</v>
      </c>
      <c r="L9">
        <v>31.842807886276834</v>
      </c>
      <c r="M9" s="9">
        <f t="shared" si="0"/>
        <v>154.77470933712931</v>
      </c>
      <c r="N9">
        <v>46.866065721774945</v>
      </c>
      <c r="O9">
        <v>1.8439088914585775</v>
      </c>
      <c r="P9">
        <v>1.5</v>
      </c>
    </row>
    <row r="10" spans="1:16">
      <c r="A10">
        <v>360</v>
      </c>
      <c r="B10">
        <v>3</v>
      </c>
      <c r="C10">
        <v>0.70000000000000007</v>
      </c>
      <c r="D10">
        <v>21.398720236487748</v>
      </c>
      <c r="E10">
        <v>2.0333011822671518</v>
      </c>
      <c r="F10" s="6">
        <v>2.1128064876791623</v>
      </c>
      <c r="G10" s="6">
        <v>0.88676775882299852</v>
      </c>
      <c r="H10">
        <v>21.528777595044158</v>
      </c>
      <c r="I10">
        <v>2.5777757336592249</v>
      </c>
      <c r="J10">
        <v>31.741635794594991</v>
      </c>
      <c r="K10" s="6">
        <v>2.5072761738397271</v>
      </c>
      <c r="L10">
        <v>31.717305346368406</v>
      </c>
      <c r="M10" s="9">
        <f t="shared" si="0"/>
        <v>156.49842097752421</v>
      </c>
      <c r="N10">
        <v>46.943548142946312</v>
      </c>
      <c r="O10">
        <v>1.8439088914585775</v>
      </c>
      <c r="P10">
        <v>1.5</v>
      </c>
    </row>
    <row r="11" spans="1:16">
      <c r="A11">
        <v>360</v>
      </c>
      <c r="B11">
        <v>3</v>
      </c>
      <c r="C11">
        <v>0.8</v>
      </c>
      <c r="D11">
        <v>21.368459229330458</v>
      </c>
      <c r="E11">
        <v>2.0162579792902067</v>
      </c>
      <c r="F11" s="6">
        <v>2.0919265290855318</v>
      </c>
      <c r="G11" s="6">
        <v>0.93226161033250898</v>
      </c>
      <c r="H11">
        <v>21.438573566288483</v>
      </c>
      <c r="I11">
        <v>2.5581956440247762</v>
      </c>
      <c r="J11">
        <v>31.722195281097409</v>
      </c>
      <c r="K11" s="6">
        <v>2.4876559906662443</v>
      </c>
      <c r="L11">
        <v>31.83132223847938</v>
      </c>
      <c r="M11" s="9">
        <f t="shared" si="0"/>
        <v>158.75800858564239</v>
      </c>
      <c r="N11">
        <v>46.845102967070162</v>
      </c>
      <c r="O11">
        <v>1.8439088914585775</v>
      </c>
      <c r="P11">
        <v>1.5</v>
      </c>
    </row>
    <row r="12" spans="1:16">
      <c r="A12">
        <v>360</v>
      </c>
      <c r="B12">
        <v>3</v>
      </c>
      <c r="C12">
        <v>0.9</v>
      </c>
      <c r="D12">
        <v>21.56929924956502</v>
      </c>
      <c r="E12">
        <v>2.0014532529205757</v>
      </c>
      <c r="F12" s="6">
        <v>2.0752625543548757</v>
      </c>
      <c r="G12" s="6">
        <v>0.9742155079964564</v>
      </c>
      <c r="H12">
        <v>21.482314492774371</v>
      </c>
      <c r="I12">
        <v>2.5405797854977461</v>
      </c>
      <c r="J12">
        <v>31.860874223505565</v>
      </c>
      <c r="K12" s="6">
        <v>2.4686769719874899</v>
      </c>
      <c r="L12">
        <v>31.838198727263311</v>
      </c>
      <c r="M12" s="9">
        <f t="shared" si="0"/>
        <v>161.46767422170663</v>
      </c>
      <c r="N12">
        <v>47.215314306441819</v>
      </c>
      <c r="O12">
        <v>1.8439088914585775</v>
      </c>
      <c r="P12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DE2A-EA2B-4F06-9DA7-38A38D6A9C3A}">
  <dimension ref="A1:W64"/>
  <sheetViews>
    <sheetView zoomScale="70" zoomScaleNormal="70" workbookViewId="0">
      <selection activeCell="H61" sqref="H61"/>
    </sheetView>
  </sheetViews>
  <sheetFormatPr defaultRowHeight="14.5"/>
  <cols>
    <col min="1" max="1" width="10.08984375" bestFit="1" customWidth="1"/>
    <col min="2" max="2" width="5.7265625" bestFit="1" customWidth="1"/>
    <col min="3" max="3" width="8.1796875" bestFit="1" customWidth="1"/>
    <col min="4" max="4" width="24" bestFit="1" customWidth="1"/>
    <col min="5" max="5" width="22.81640625" bestFit="1" customWidth="1"/>
    <col min="6" max="6" width="25.26953125" bestFit="1" customWidth="1"/>
    <col min="7" max="7" width="18.1796875" bestFit="1" customWidth="1"/>
    <col min="8" max="8" width="15.54296875" bestFit="1" customWidth="1"/>
    <col min="9" max="9" width="16.1796875" bestFit="1" customWidth="1"/>
    <col min="10" max="10" width="14.7265625" bestFit="1" customWidth="1"/>
    <col min="11" max="11" width="18.453125" bestFit="1" customWidth="1"/>
    <col min="12" max="12" width="17" bestFit="1" customWidth="1"/>
    <col min="13" max="13" width="31" bestFit="1" customWidth="1"/>
    <col min="14" max="14" width="17.81640625" bestFit="1" customWidth="1"/>
    <col min="15" max="15" width="31" bestFit="1" customWidth="1"/>
    <col min="16" max="16" width="13.26953125" bestFit="1" customWidth="1"/>
    <col min="17" max="17" width="12.453125" bestFit="1" customWidth="1"/>
    <col min="18" max="18" width="14.81640625" bestFit="1" customWidth="1"/>
    <col min="19" max="19" width="16.36328125" bestFit="1" customWidth="1"/>
    <col min="20" max="20" width="16.453125" bestFit="1" customWidth="1"/>
    <col min="21" max="21" width="11.81640625" bestFit="1" customWidth="1"/>
  </cols>
  <sheetData>
    <row r="1" spans="1:20" ht="23.5">
      <c r="A1" s="1" t="s">
        <v>14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15</v>
      </c>
    </row>
    <row r="3" spans="1:20">
      <c r="A3">
        <v>360</v>
      </c>
      <c r="B3">
        <v>3</v>
      </c>
      <c r="C3">
        <v>0</v>
      </c>
      <c r="D3">
        <v>120</v>
      </c>
      <c r="E3">
        <v>1.99653739612188</v>
      </c>
      <c r="F3">
        <v>1.9972337588990401</v>
      </c>
      <c r="G3">
        <v>0.50069252077562298</v>
      </c>
      <c r="H3">
        <v>120</v>
      </c>
      <c r="I3">
        <v>2.5</v>
      </c>
      <c r="J3">
        <v>180</v>
      </c>
      <c r="K3">
        <v>2.4993074792243801</v>
      </c>
      <c r="L3">
        <v>180</v>
      </c>
      <c r="M3">
        <v>1</v>
      </c>
    </row>
    <row r="4" spans="1:20">
      <c r="A4">
        <v>360</v>
      </c>
      <c r="B4">
        <v>3</v>
      </c>
      <c r="C4">
        <v>0.1</v>
      </c>
      <c r="D4">
        <v>120</v>
      </c>
      <c r="E4">
        <v>1.7930925887046001</v>
      </c>
      <c r="F4">
        <v>1.83157119527249</v>
      </c>
      <c r="G4">
        <v>0.57197844495766004</v>
      </c>
      <c r="H4">
        <v>120</v>
      </c>
      <c r="I4">
        <v>2.4681623226657901</v>
      </c>
      <c r="J4">
        <v>180</v>
      </c>
      <c r="K4">
        <v>2.4280215550423399</v>
      </c>
      <c r="L4">
        <v>180</v>
      </c>
      <c r="M4">
        <v>1</v>
      </c>
    </row>
    <row r="5" spans="1:20">
      <c r="A5">
        <v>360</v>
      </c>
      <c r="B5">
        <v>3</v>
      </c>
      <c r="C5">
        <v>0.2</v>
      </c>
      <c r="D5">
        <v>120</v>
      </c>
      <c r="E5">
        <v>1.65305280528053</v>
      </c>
      <c r="F5">
        <v>1.71307454970331</v>
      </c>
      <c r="G5">
        <v>0.63681368136813699</v>
      </c>
      <c r="H5">
        <v>120</v>
      </c>
      <c r="I5">
        <v>2.4284428442844299</v>
      </c>
      <c r="J5">
        <v>180</v>
      </c>
      <c r="K5">
        <v>2.3631863186318598</v>
      </c>
      <c r="L5">
        <v>180</v>
      </c>
      <c r="M5">
        <v>1</v>
      </c>
    </row>
    <row r="6" spans="1:20">
      <c r="A6">
        <v>360</v>
      </c>
      <c r="B6">
        <v>3</v>
      </c>
      <c r="C6">
        <v>0.30000000000000004</v>
      </c>
      <c r="D6">
        <v>120</v>
      </c>
      <c r="E6">
        <v>1.55159312091721</v>
      </c>
      <c r="F6">
        <v>1.62412067231741</v>
      </c>
      <c r="G6">
        <v>0.69602893527239895</v>
      </c>
      <c r="H6">
        <v>120</v>
      </c>
      <c r="I6">
        <v>2.3857282797076298</v>
      </c>
      <c r="J6">
        <v>180</v>
      </c>
      <c r="K6">
        <v>2.3039710647275999</v>
      </c>
      <c r="L6">
        <v>180</v>
      </c>
      <c r="M6">
        <v>1</v>
      </c>
    </row>
    <row r="7" spans="1:20">
      <c r="A7">
        <v>360</v>
      </c>
      <c r="B7">
        <v>3</v>
      </c>
      <c r="C7">
        <v>0.4</v>
      </c>
      <c r="D7">
        <v>120</v>
      </c>
      <c r="E7">
        <v>1.4751815980629499</v>
      </c>
      <c r="F7">
        <v>1.55489027726133</v>
      </c>
      <c r="G7">
        <v>0.75032100667693902</v>
      </c>
      <c r="H7">
        <v>120</v>
      </c>
      <c r="I7">
        <v>2.3424499229584002</v>
      </c>
      <c r="J7">
        <v>180</v>
      </c>
      <c r="K7">
        <v>2.2496789933230601</v>
      </c>
      <c r="L7">
        <v>180</v>
      </c>
      <c r="M7">
        <v>1</v>
      </c>
    </row>
    <row r="8" spans="1:20">
      <c r="A8">
        <v>360</v>
      </c>
      <c r="B8">
        <v>3</v>
      </c>
      <c r="C8">
        <v>0.5</v>
      </c>
      <c r="D8">
        <v>120</v>
      </c>
      <c r="E8">
        <v>1.4158576051779901</v>
      </c>
      <c r="F8">
        <v>1.49948024998051</v>
      </c>
      <c r="G8">
        <v>0.80027739251040197</v>
      </c>
      <c r="H8">
        <v>120</v>
      </c>
      <c r="I8">
        <v>2.2998613037447999</v>
      </c>
      <c r="J8">
        <v>180</v>
      </c>
      <c r="K8">
        <v>2.1997226074895999</v>
      </c>
      <c r="L8">
        <v>180</v>
      </c>
      <c r="M8">
        <v>1</v>
      </c>
    </row>
    <row r="9" spans="1:20">
      <c r="A9">
        <v>360</v>
      </c>
      <c r="B9">
        <v>3</v>
      </c>
      <c r="C9">
        <v>0.60000000000000009</v>
      </c>
      <c r="D9">
        <v>120</v>
      </c>
      <c r="E9">
        <v>1.36865542244641</v>
      </c>
      <c r="F9">
        <v>1.45412884679576</v>
      </c>
      <c r="G9">
        <v>0.84639635270152302</v>
      </c>
      <c r="H9">
        <v>120</v>
      </c>
      <c r="I9">
        <v>2.2586089824425302</v>
      </c>
      <c r="J9">
        <v>180</v>
      </c>
      <c r="K9">
        <v>2.1536036472984801</v>
      </c>
      <c r="L9">
        <v>180</v>
      </c>
      <c r="M9">
        <v>1</v>
      </c>
    </row>
    <row r="10" spans="1:20">
      <c r="A10">
        <v>360</v>
      </c>
      <c r="B10">
        <v>3</v>
      </c>
      <c r="C10">
        <v>0.70000000000000007</v>
      </c>
      <c r="D10">
        <v>120</v>
      </c>
      <c r="E10">
        <v>1.33032981978919</v>
      </c>
      <c r="F10">
        <v>1.4163256629791501</v>
      </c>
      <c r="G10">
        <v>0.88910297580817799</v>
      </c>
      <c r="H10">
        <v>120</v>
      </c>
      <c r="I10">
        <v>2.2190109184328799</v>
      </c>
      <c r="J10">
        <v>180</v>
      </c>
      <c r="K10">
        <v>2.1108970241918201</v>
      </c>
      <c r="L10">
        <v>180</v>
      </c>
      <c r="M10">
        <v>1</v>
      </c>
      <c r="S10" s="2" t="s">
        <v>16</v>
      </c>
    </row>
    <row r="11" spans="1:20">
      <c r="A11">
        <v>360</v>
      </c>
      <c r="B11">
        <v>3</v>
      </c>
      <c r="C11">
        <v>0.8</v>
      </c>
      <c r="D11">
        <v>120</v>
      </c>
      <c r="E11">
        <v>1.29867781335231</v>
      </c>
      <c r="F11">
        <v>1.3843313611085799</v>
      </c>
      <c r="G11">
        <v>0.928762006403415</v>
      </c>
      <c r="H11">
        <v>120</v>
      </c>
      <c r="I11">
        <v>2.1812014026528401</v>
      </c>
      <c r="J11">
        <v>180</v>
      </c>
      <c r="K11">
        <v>2.0712379935965899</v>
      </c>
      <c r="L11">
        <v>180</v>
      </c>
      <c r="M11">
        <v>1</v>
      </c>
      <c r="S11" s="3" t="s">
        <v>17</v>
      </c>
      <c r="T11">
        <v>1.5</v>
      </c>
    </row>
    <row r="12" spans="1:20">
      <c r="A12">
        <v>360</v>
      </c>
      <c r="B12">
        <v>3</v>
      </c>
      <c r="C12">
        <v>0.9</v>
      </c>
      <c r="D12">
        <v>120</v>
      </c>
      <c r="E12">
        <v>1.2721558604141701</v>
      </c>
      <c r="F12">
        <v>1.35690279095198</v>
      </c>
      <c r="G12">
        <v>0.96568811728922499</v>
      </c>
      <c r="H12">
        <v>120</v>
      </c>
      <c r="I12">
        <v>2.1452103482450999</v>
      </c>
      <c r="J12">
        <v>180</v>
      </c>
      <c r="K12">
        <v>2.0343118827107798</v>
      </c>
      <c r="L12">
        <v>180</v>
      </c>
      <c r="M12">
        <v>1</v>
      </c>
      <c r="S12" s="3" t="s">
        <v>18</v>
      </c>
      <c r="T12">
        <v>0.5</v>
      </c>
    </row>
    <row r="13" spans="1:20">
      <c r="S13" s="3" t="s">
        <v>19</v>
      </c>
      <c r="T13">
        <v>0.85</v>
      </c>
    </row>
    <row r="14" spans="1:20">
      <c r="S14" s="3" t="s">
        <v>20</v>
      </c>
      <c r="T14">
        <v>0.7</v>
      </c>
    </row>
    <row r="15" spans="1:20" ht="23.5">
      <c r="A15" s="1" t="s">
        <v>21</v>
      </c>
      <c r="S15" s="3"/>
    </row>
    <row r="16" spans="1:2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15</v>
      </c>
      <c r="S16" s="4" t="s">
        <v>22</v>
      </c>
    </row>
    <row r="17" spans="1:20">
      <c r="A17">
        <v>360</v>
      </c>
      <c r="B17">
        <v>3</v>
      </c>
      <c r="C17">
        <v>0</v>
      </c>
      <c r="D17">
        <f>D3*$T$12</f>
        <v>60</v>
      </c>
      <c r="E17">
        <f>$T$13+(E3-1)*$T$14</f>
        <v>1.547576177285316</v>
      </c>
      <c r="F17">
        <f>$T$13+(F3-1)*$T$14</f>
        <v>1.5480636312293279</v>
      </c>
      <c r="G17">
        <f>G3</f>
        <v>0.50069252077562298</v>
      </c>
      <c r="H17">
        <f>H3*$T$12</f>
        <v>60</v>
      </c>
      <c r="I17">
        <f>$T$13+(I3-1)*$T$14</f>
        <v>1.9</v>
      </c>
      <c r="J17">
        <f>$T$11+(J3-1)*$T$12</f>
        <v>91</v>
      </c>
      <c r="K17">
        <f>$T$13+(K3-1)*$T$14</f>
        <v>1.8995152354570659</v>
      </c>
      <c r="L17">
        <f>$T$11+(L3-1)*$T$12</f>
        <v>91</v>
      </c>
      <c r="M17">
        <f>$T$13*M3</f>
        <v>0.85</v>
      </c>
      <c r="S17" s="3" t="s">
        <v>23</v>
      </c>
      <c r="T17">
        <v>2</v>
      </c>
    </row>
    <row r="18" spans="1:20">
      <c r="A18">
        <v>360</v>
      </c>
      <c r="B18">
        <v>3</v>
      </c>
      <c r="C18">
        <v>0.1</v>
      </c>
      <c r="D18">
        <f t="shared" ref="D18:D26" si="0">D4*$T$12</f>
        <v>60</v>
      </c>
      <c r="E18">
        <f t="shared" ref="E18:F26" si="1">$T$13+(E4-1)*$T$14</f>
        <v>1.4051648120932199</v>
      </c>
      <c r="F18">
        <f t="shared" si="1"/>
        <v>1.4320998366907429</v>
      </c>
      <c r="G18">
        <f t="shared" ref="G18:G26" si="2">G4</f>
        <v>0.57197844495766004</v>
      </c>
      <c r="H18">
        <f t="shared" ref="H18:H26" si="3">H4*$T$12</f>
        <v>60</v>
      </c>
      <c r="I18">
        <f t="shared" ref="I18:I26" si="4">$T$13+(I4-1)*$T$14</f>
        <v>1.8777136258660532</v>
      </c>
      <c r="J18">
        <f t="shared" ref="J18:J26" si="5">$T$11+(J4-1)*$T$12</f>
        <v>91</v>
      </c>
      <c r="K18">
        <f t="shared" ref="K18:K26" si="6">$T$13+(K4-1)*$T$14</f>
        <v>1.8496150885296379</v>
      </c>
      <c r="L18">
        <f t="shared" ref="L18:L26" si="7">$T$11+(L4-1)*$T$12</f>
        <v>91</v>
      </c>
      <c r="M18">
        <f t="shared" ref="M18:M26" si="8">$T$13*M4</f>
        <v>0.85</v>
      </c>
      <c r="S18" s="3" t="s">
        <v>24</v>
      </c>
      <c r="T18">
        <v>3</v>
      </c>
    </row>
    <row r="19" spans="1:20">
      <c r="A19">
        <v>360</v>
      </c>
      <c r="B19">
        <v>3</v>
      </c>
      <c r="C19">
        <v>0.2</v>
      </c>
      <c r="D19">
        <f t="shared" si="0"/>
        <v>60</v>
      </c>
      <c r="E19">
        <f t="shared" si="1"/>
        <v>1.307136963696371</v>
      </c>
      <c r="F19">
        <f t="shared" si="1"/>
        <v>1.3491521847923169</v>
      </c>
      <c r="G19">
        <f t="shared" si="2"/>
        <v>0.63681368136813699</v>
      </c>
      <c r="H19">
        <f t="shared" si="3"/>
        <v>60</v>
      </c>
      <c r="I19">
        <f t="shared" si="4"/>
        <v>1.8499099909991008</v>
      </c>
      <c r="J19">
        <f t="shared" si="5"/>
        <v>91</v>
      </c>
      <c r="K19">
        <f t="shared" si="6"/>
        <v>1.8042304230423016</v>
      </c>
      <c r="L19">
        <f t="shared" si="7"/>
        <v>91</v>
      </c>
      <c r="M19">
        <f t="shared" si="8"/>
        <v>0.85</v>
      </c>
      <c r="S19" s="5" t="s">
        <v>25</v>
      </c>
      <c r="T19">
        <f>T18^2/T17</f>
        <v>4.5</v>
      </c>
    </row>
    <row r="20" spans="1:20">
      <c r="A20">
        <v>360</v>
      </c>
      <c r="B20">
        <v>3</v>
      </c>
      <c r="C20">
        <v>0.30000000000000004</v>
      </c>
      <c r="D20">
        <f t="shared" si="0"/>
        <v>60</v>
      </c>
      <c r="E20">
        <f t="shared" si="1"/>
        <v>1.2361151846420468</v>
      </c>
      <c r="F20">
        <f t="shared" si="1"/>
        <v>1.2868844706221869</v>
      </c>
      <c r="G20">
        <f t="shared" si="2"/>
        <v>0.69602893527239895</v>
      </c>
      <c r="H20">
        <f t="shared" si="3"/>
        <v>60</v>
      </c>
      <c r="I20">
        <f t="shared" si="4"/>
        <v>1.8200097957953407</v>
      </c>
      <c r="J20">
        <f t="shared" si="5"/>
        <v>91</v>
      </c>
      <c r="K20">
        <f t="shared" si="6"/>
        <v>1.7627797453093199</v>
      </c>
      <c r="L20">
        <f t="shared" si="7"/>
        <v>91</v>
      </c>
      <c r="M20">
        <f t="shared" si="8"/>
        <v>0.85</v>
      </c>
    </row>
    <row r="21" spans="1:20">
      <c r="A21">
        <v>360</v>
      </c>
      <c r="B21">
        <v>3</v>
      </c>
      <c r="C21">
        <v>0.4</v>
      </c>
      <c r="D21">
        <f t="shared" si="0"/>
        <v>60</v>
      </c>
      <c r="E21">
        <f t="shared" si="1"/>
        <v>1.1826271186440649</v>
      </c>
      <c r="F21">
        <f t="shared" si="1"/>
        <v>1.2384231940829309</v>
      </c>
      <c r="G21">
        <f t="shared" si="2"/>
        <v>0.75032100667693902</v>
      </c>
      <c r="H21">
        <f t="shared" si="3"/>
        <v>60</v>
      </c>
      <c r="I21">
        <f t="shared" si="4"/>
        <v>1.7897149460708799</v>
      </c>
      <c r="J21">
        <f t="shared" si="5"/>
        <v>91</v>
      </c>
      <c r="K21">
        <f t="shared" si="6"/>
        <v>1.7247752953261419</v>
      </c>
      <c r="L21">
        <f t="shared" si="7"/>
        <v>91</v>
      </c>
      <c r="M21">
        <f t="shared" si="8"/>
        <v>0.85</v>
      </c>
      <c r="S21" s="4" t="s">
        <v>26</v>
      </c>
    </row>
    <row r="22" spans="1:20">
      <c r="A22">
        <v>360</v>
      </c>
      <c r="B22">
        <v>3</v>
      </c>
      <c r="C22">
        <v>0.5</v>
      </c>
      <c r="D22">
        <f t="shared" si="0"/>
        <v>60</v>
      </c>
      <c r="E22">
        <f t="shared" si="1"/>
        <v>1.1411003236245931</v>
      </c>
      <c r="F22">
        <f t="shared" si="1"/>
        <v>1.1996361749863569</v>
      </c>
      <c r="G22">
        <f t="shared" si="2"/>
        <v>0.80027739251040197</v>
      </c>
      <c r="H22">
        <f t="shared" si="3"/>
        <v>60</v>
      </c>
      <c r="I22">
        <f t="shared" si="4"/>
        <v>1.7599029126213599</v>
      </c>
      <c r="J22">
        <f t="shared" si="5"/>
        <v>91</v>
      </c>
      <c r="K22">
        <f t="shared" si="6"/>
        <v>1.6898058252427197</v>
      </c>
      <c r="L22">
        <f t="shared" si="7"/>
        <v>91</v>
      </c>
      <c r="M22">
        <f t="shared" si="8"/>
        <v>0.85</v>
      </c>
      <c r="S22" s="3" t="s">
        <v>23</v>
      </c>
      <c r="T22">
        <v>1</v>
      </c>
    </row>
    <row r="23" spans="1:20">
      <c r="A23">
        <v>360</v>
      </c>
      <c r="B23">
        <v>3</v>
      </c>
      <c r="C23">
        <v>0.60000000000000009</v>
      </c>
      <c r="D23">
        <f t="shared" si="0"/>
        <v>60</v>
      </c>
      <c r="E23">
        <f t="shared" si="1"/>
        <v>1.108058795712487</v>
      </c>
      <c r="F23">
        <f t="shared" si="1"/>
        <v>1.167890192757032</v>
      </c>
      <c r="G23">
        <f t="shared" si="2"/>
        <v>0.84639635270152302</v>
      </c>
      <c r="H23">
        <f t="shared" si="3"/>
        <v>60</v>
      </c>
      <c r="I23">
        <f t="shared" si="4"/>
        <v>1.7310262877097711</v>
      </c>
      <c r="J23">
        <f t="shared" si="5"/>
        <v>91</v>
      </c>
      <c r="K23">
        <f t="shared" si="6"/>
        <v>1.6575225531089361</v>
      </c>
      <c r="L23">
        <f t="shared" si="7"/>
        <v>91</v>
      </c>
      <c r="M23">
        <f t="shared" si="8"/>
        <v>0.85</v>
      </c>
      <c r="S23" s="3" t="s">
        <v>24</v>
      </c>
      <c r="T23">
        <v>1.5</v>
      </c>
    </row>
    <row r="24" spans="1:20">
      <c r="A24">
        <v>360</v>
      </c>
      <c r="B24">
        <v>3</v>
      </c>
      <c r="C24">
        <v>0.70000000000000007</v>
      </c>
      <c r="D24">
        <f t="shared" si="0"/>
        <v>60</v>
      </c>
      <c r="E24">
        <f t="shared" si="1"/>
        <v>1.081230873852433</v>
      </c>
      <c r="F24">
        <f t="shared" si="1"/>
        <v>1.141427964085405</v>
      </c>
      <c r="G24">
        <f t="shared" si="2"/>
        <v>0.88910297580817799</v>
      </c>
      <c r="H24">
        <f t="shared" si="3"/>
        <v>60</v>
      </c>
      <c r="I24">
        <f t="shared" si="4"/>
        <v>1.7033076429030158</v>
      </c>
      <c r="J24">
        <f t="shared" si="5"/>
        <v>91</v>
      </c>
      <c r="K24">
        <f t="shared" si="6"/>
        <v>1.627627916934274</v>
      </c>
      <c r="L24">
        <f t="shared" si="7"/>
        <v>91</v>
      </c>
      <c r="M24">
        <f t="shared" si="8"/>
        <v>0.85</v>
      </c>
      <c r="S24" s="3" t="s">
        <v>25</v>
      </c>
      <c r="T24">
        <f>T23^2/T22</f>
        <v>2.25</v>
      </c>
    </row>
    <row r="25" spans="1:20">
      <c r="A25">
        <v>360</v>
      </c>
      <c r="B25">
        <v>3</v>
      </c>
      <c r="C25">
        <v>0.8</v>
      </c>
      <c r="D25">
        <f t="shared" si="0"/>
        <v>60</v>
      </c>
      <c r="E25">
        <f t="shared" si="1"/>
        <v>1.059074469346617</v>
      </c>
      <c r="F25">
        <f t="shared" si="1"/>
        <v>1.1190319527760058</v>
      </c>
      <c r="G25">
        <f t="shared" si="2"/>
        <v>0.928762006403415</v>
      </c>
      <c r="H25">
        <f t="shared" si="3"/>
        <v>60</v>
      </c>
      <c r="I25">
        <f t="shared" si="4"/>
        <v>1.676840981856988</v>
      </c>
      <c r="J25">
        <f t="shared" si="5"/>
        <v>91</v>
      </c>
      <c r="K25">
        <f t="shared" si="6"/>
        <v>1.599866595517613</v>
      </c>
      <c r="L25">
        <f t="shared" si="7"/>
        <v>91</v>
      </c>
      <c r="M25">
        <f t="shared" si="8"/>
        <v>0.85</v>
      </c>
    </row>
    <row r="26" spans="1:20">
      <c r="A26">
        <v>360</v>
      </c>
      <c r="B26">
        <v>3</v>
      </c>
      <c r="C26">
        <v>0.9</v>
      </c>
      <c r="D26">
        <f t="shared" si="0"/>
        <v>60</v>
      </c>
      <c r="E26">
        <f t="shared" si="1"/>
        <v>1.0405091022899189</v>
      </c>
      <c r="F26">
        <f t="shared" si="1"/>
        <v>1.0998319536663859</v>
      </c>
      <c r="G26">
        <f t="shared" si="2"/>
        <v>0.96568811728922499</v>
      </c>
      <c r="H26">
        <f t="shared" si="3"/>
        <v>60</v>
      </c>
      <c r="I26">
        <f t="shared" si="4"/>
        <v>1.6516472437715699</v>
      </c>
      <c r="J26">
        <f t="shared" si="5"/>
        <v>91</v>
      </c>
      <c r="K26">
        <f t="shared" si="6"/>
        <v>1.5740183178975458</v>
      </c>
      <c r="L26">
        <f t="shared" si="7"/>
        <v>91</v>
      </c>
      <c r="M26">
        <f t="shared" si="8"/>
        <v>0.85</v>
      </c>
    </row>
    <row r="31" spans="1:20" ht="23.5">
      <c r="A31" s="1" t="s">
        <v>27</v>
      </c>
    </row>
    <row r="32" spans="1:20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s="6" t="s">
        <v>5</v>
      </c>
      <c r="G32" s="6" t="s">
        <v>6</v>
      </c>
      <c r="H32" t="s">
        <v>7</v>
      </c>
      <c r="I32" t="s">
        <v>8</v>
      </c>
      <c r="J32" t="s">
        <v>9</v>
      </c>
      <c r="K32" s="6" t="s">
        <v>10</v>
      </c>
      <c r="L32" t="s">
        <v>11</v>
      </c>
      <c r="M32" s="9" t="s">
        <v>12</v>
      </c>
      <c r="N32" t="s">
        <v>13</v>
      </c>
      <c r="O32" t="s">
        <v>15</v>
      </c>
      <c r="P32" s="8" t="s">
        <v>32</v>
      </c>
    </row>
    <row r="33" spans="1:16">
      <c r="A33">
        <v>360</v>
      </c>
      <c r="B33">
        <v>3</v>
      </c>
      <c r="C33">
        <v>0</v>
      </c>
      <c r="D33">
        <f>IF(D17&lt;$T$19,2*SQRT(D17/$T$17),D17/$T$18+$T$18/$T$17)</f>
        <v>21.5</v>
      </c>
      <c r="E33">
        <f>IF(E17&lt;$T$24,2*SQRT(E17/$T$22),E17/$T$23+$T$23/$T$22)</f>
        <v>2.4880322966435271</v>
      </c>
      <c r="F33" s="6">
        <f>IF(F17&lt;$T$24,2*SQRT(F17/$T$22),F17/$T$23+$T$23/$T$22)</f>
        <v>2.4884241047131237</v>
      </c>
      <c r="G33" s="6">
        <f>G3</f>
        <v>0.50069252077562298</v>
      </c>
      <c r="H33">
        <f>IF(H17&lt;$T$19,2*SQRT(H17/$T$17),H17/$T$18+$T$18/$T$17)</f>
        <v>21.5</v>
      </c>
      <c r="I33">
        <f>IF(I17&lt;$T$24,2*SQRT(I17/$T$22),I17/$T$23+$T$23/$T$22)</f>
        <v>2.7568097504180442</v>
      </c>
      <c r="J33">
        <f>IF(J17&lt;$T$19,2*SQRT(J17/$T$17),J17/$T$18+$T$18/$T$17)</f>
        <v>31.833333333333332</v>
      </c>
      <c r="K33" s="6">
        <f>IF(K17&lt;$T$24,2*SQRT(K17/$T$22),K17/$T$23+$T$23/$T$22)</f>
        <v>2.7564580428202174</v>
      </c>
      <c r="L33">
        <f>IF(L17&lt;$T$19,2*SQRT(L17/$T$17),L17/$T$18+$T$18/$T$17)</f>
        <v>31.833333333333332</v>
      </c>
      <c r="M33" s="9">
        <f>O33*2+P33+J33+2*I33+P33+H33+G33*((2*F33+P33)+D33+(2*E33+P33)+D33)+(2*K33+P33)+L33+2*O33+P33</f>
        <v>137.58404277490666</v>
      </c>
      <c r="N33">
        <f>2*D33+E33+F33</f>
        <v>47.97645640135665</v>
      </c>
      <c r="O33">
        <f>IF(M17&lt;$T$24,2*SQRT(M17/$T$22),M17/$T$23+$T$23/$T$22)</f>
        <v>1.8439088914585775</v>
      </c>
      <c r="P33">
        <v>1.5</v>
      </c>
    </row>
    <row r="34" spans="1:16">
      <c r="A34">
        <v>360</v>
      </c>
      <c r="B34">
        <v>3</v>
      </c>
      <c r="C34">
        <v>0.1</v>
      </c>
      <c r="D34">
        <f t="shared" ref="D34:D42" si="9">IF(D18&lt;$T$19,2*SQRT(D18/$T$17),D18/$T$18+$T$18/$T$17)</f>
        <v>21.5</v>
      </c>
      <c r="E34">
        <f t="shared" ref="E34:F42" si="10">IF(E18&lt;$T$24,2*SQRT(E18/$T$22),E18/$T$23+$T$23/$T$22)</f>
        <v>2.3707929577196065</v>
      </c>
      <c r="F34" s="6">
        <f t="shared" si="10"/>
        <v>2.3934074761233139</v>
      </c>
      <c r="G34" s="6">
        <f t="shared" ref="G34:G42" si="11">G4</f>
        <v>0.57197844495766004</v>
      </c>
      <c r="H34">
        <f t="shared" ref="H34:H42" si="12">IF(H18&lt;$T$19,2*SQRT(H18/$T$17),H18/$T$18+$T$18/$T$17)</f>
        <v>21.5</v>
      </c>
      <c r="I34">
        <f t="shared" ref="I34:I42" si="13">IF(I18&lt;$T$24,2*SQRT(I18/$T$22),I18/$T$23+$T$23/$T$22)</f>
        <v>2.7405938231456721</v>
      </c>
      <c r="J34">
        <f t="shared" ref="J34:J42" si="14">IF(J18&lt;$T$19,2*SQRT(J18/$T$17),J18/$T$18+$T$18/$T$17)</f>
        <v>31.833333333333332</v>
      </c>
      <c r="K34" s="6">
        <f t="shared" ref="K34:K42" si="15">IF(K18&lt;$T$24,2*SQRT(K18/$T$22),K18/$T$23+$T$23/$T$22)</f>
        <v>2.7200110944844602</v>
      </c>
      <c r="L34">
        <f t="shared" ref="L34:L42" si="16">IF(L18&lt;$T$19,2*SQRT(L18/$T$17),L18/$T$18+$T$18/$T$17)</f>
        <v>31.833333333333332</v>
      </c>
      <c r="M34" s="9">
        <f t="shared" ref="M34:M48" si="17">O34*2+P34+J34+2*I34+P34+H34+G34*((2*F34+P34)+D34+(2*E34+P34)+D34)+(2*K34+P34)+L34+2*O34+P34</f>
        <v>141.22456044704577</v>
      </c>
      <c r="N34">
        <f t="shared" ref="N34:N41" si="18">2*D34+E34+F34</f>
        <v>47.764200433842923</v>
      </c>
      <c r="O34">
        <f t="shared" ref="O34:O42" si="19">IF(M18&lt;$T$24,2*SQRT(M18/$T$22),M18/$T$23+$T$23/$T$22)</f>
        <v>1.8439088914585775</v>
      </c>
      <c r="P34">
        <v>1.5</v>
      </c>
    </row>
    <row r="35" spans="1:16">
      <c r="A35">
        <v>360</v>
      </c>
      <c r="B35">
        <v>3</v>
      </c>
      <c r="C35">
        <v>0.2</v>
      </c>
      <c r="D35">
        <f t="shared" si="9"/>
        <v>21.5</v>
      </c>
      <c r="E35">
        <f t="shared" si="10"/>
        <v>2.2866018137807651</v>
      </c>
      <c r="F35" s="6">
        <f t="shared" si="10"/>
        <v>2.3230602099750381</v>
      </c>
      <c r="G35" s="6">
        <f t="shared" si="11"/>
        <v>0.63681368136813699</v>
      </c>
      <c r="H35">
        <f t="shared" si="12"/>
        <v>21.5</v>
      </c>
      <c r="I35">
        <f t="shared" si="13"/>
        <v>2.7202279250085648</v>
      </c>
      <c r="J35">
        <f t="shared" si="14"/>
        <v>31.833333333333332</v>
      </c>
      <c r="K35" s="6">
        <f t="shared" si="15"/>
        <v>2.6864328936657262</v>
      </c>
      <c r="L35">
        <f t="shared" si="16"/>
        <v>31.833333333333332</v>
      </c>
      <c r="M35" s="9">
        <f t="shared" si="17"/>
        <v>144.52004489920554</v>
      </c>
      <c r="N35">
        <f t="shared" si="18"/>
        <v>47.609662023755803</v>
      </c>
      <c r="O35">
        <f t="shared" si="19"/>
        <v>1.8439088914585775</v>
      </c>
      <c r="P35">
        <v>1.5</v>
      </c>
    </row>
    <row r="36" spans="1:16">
      <c r="A36">
        <v>360</v>
      </c>
      <c r="B36">
        <v>3</v>
      </c>
      <c r="C36">
        <v>0.30000000000000004</v>
      </c>
      <c r="D36">
        <f t="shared" si="9"/>
        <v>21.5</v>
      </c>
      <c r="E36">
        <f t="shared" si="10"/>
        <v>2.2236143412399971</v>
      </c>
      <c r="F36" s="6">
        <f t="shared" si="10"/>
        <v>2.2688186094284286</v>
      </c>
      <c r="G36" s="6">
        <f t="shared" si="11"/>
        <v>0.69602893527239895</v>
      </c>
      <c r="H36">
        <f t="shared" si="12"/>
        <v>21.5</v>
      </c>
      <c r="I36">
        <f t="shared" si="13"/>
        <v>2.6981547737632403</v>
      </c>
      <c r="J36">
        <f t="shared" si="14"/>
        <v>31.833333333333332</v>
      </c>
      <c r="K36" s="6">
        <f t="shared" si="15"/>
        <v>2.6553943174672345</v>
      </c>
      <c r="L36">
        <f t="shared" si="16"/>
        <v>31.833333333333332</v>
      </c>
      <c r="M36" s="9">
        <f t="shared" si="17"/>
        <v>147.52045808436506</v>
      </c>
      <c r="N36">
        <f t="shared" si="18"/>
        <v>47.492432950668423</v>
      </c>
      <c r="O36">
        <f t="shared" si="19"/>
        <v>1.8439088914585775</v>
      </c>
      <c r="P36">
        <v>1.5</v>
      </c>
    </row>
    <row r="37" spans="1:16">
      <c r="A37">
        <v>360</v>
      </c>
      <c r="B37">
        <v>3</v>
      </c>
      <c r="C37">
        <v>0.4</v>
      </c>
      <c r="D37">
        <f t="shared" si="9"/>
        <v>21.5</v>
      </c>
      <c r="E37">
        <f t="shared" si="10"/>
        <v>2.1749732123813064</v>
      </c>
      <c r="F37" s="6">
        <f t="shared" si="10"/>
        <v>2.2256892811737501</v>
      </c>
      <c r="G37" s="6">
        <f t="shared" si="11"/>
        <v>0.75032100667693902</v>
      </c>
      <c r="H37">
        <f t="shared" si="12"/>
        <v>21.5</v>
      </c>
      <c r="I37">
        <f t="shared" si="13"/>
        <v>2.6756045642589861</v>
      </c>
      <c r="J37">
        <f t="shared" si="14"/>
        <v>31.833333333333332</v>
      </c>
      <c r="K37" s="6">
        <f t="shared" si="15"/>
        <v>2.6266140145260337</v>
      </c>
      <c r="L37">
        <f t="shared" si="16"/>
        <v>31.833333333333332</v>
      </c>
      <c r="M37" s="9">
        <f t="shared" si="17"/>
        <v>150.26532472162958</v>
      </c>
      <c r="N37">
        <f t="shared" si="18"/>
        <v>47.400662493555053</v>
      </c>
      <c r="O37">
        <f t="shared" si="19"/>
        <v>1.8439088914585775</v>
      </c>
      <c r="P37">
        <v>1.5</v>
      </c>
    </row>
    <row r="38" spans="1:16">
      <c r="A38">
        <v>360</v>
      </c>
      <c r="B38">
        <v>3</v>
      </c>
      <c r="C38">
        <v>0.5</v>
      </c>
      <c r="D38">
        <f t="shared" si="9"/>
        <v>21.5</v>
      </c>
      <c r="E38">
        <f t="shared" si="10"/>
        <v>2.1364459493510179</v>
      </c>
      <c r="F38" s="6">
        <f t="shared" si="10"/>
        <v>2.1905580795645268</v>
      </c>
      <c r="G38" s="6">
        <f t="shared" si="11"/>
        <v>0.80027739251040197</v>
      </c>
      <c r="H38">
        <f t="shared" si="12"/>
        <v>21.5</v>
      </c>
      <c r="I38">
        <f t="shared" si="13"/>
        <v>2.6532266489098588</v>
      </c>
      <c r="J38">
        <f t="shared" si="14"/>
        <v>31.833333333333332</v>
      </c>
      <c r="K38" s="6">
        <f t="shared" si="15"/>
        <v>2.5998506305114684</v>
      </c>
      <c r="L38">
        <f t="shared" si="16"/>
        <v>31.833333333333332</v>
      </c>
      <c r="M38" s="9">
        <f t="shared" si="17"/>
        <v>152.78682385010723</v>
      </c>
      <c r="N38">
        <f t="shared" si="18"/>
        <v>47.327004028915546</v>
      </c>
      <c r="O38">
        <f t="shared" si="19"/>
        <v>1.8439088914585775</v>
      </c>
      <c r="P38">
        <v>1.5</v>
      </c>
    </row>
    <row r="39" spans="1:16">
      <c r="A39">
        <v>360</v>
      </c>
      <c r="B39">
        <v>3</v>
      </c>
      <c r="C39">
        <v>0.60000000000000009</v>
      </c>
      <c r="D39">
        <f t="shared" si="9"/>
        <v>21.5</v>
      </c>
      <c r="E39">
        <f t="shared" si="10"/>
        <v>2.1052874347342567</v>
      </c>
      <c r="F39" s="6">
        <f t="shared" si="10"/>
        <v>2.1613793676789199</v>
      </c>
      <c r="G39" s="6">
        <f t="shared" si="11"/>
        <v>0.84639635270152302</v>
      </c>
      <c r="H39">
        <f t="shared" si="12"/>
        <v>21.5</v>
      </c>
      <c r="I39">
        <f t="shared" si="13"/>
        <v>2.6313694440042212</v>
      </c>
      <c r="J39">
        <f t="shared" si="14"/>
        <v>31.833333333333332</v>
      </c>
      <c r="K39" s="6">
        <f t="shared" si="15"/>
        <v>2.5748961556606016</v>
      </c>
      <c r="L39">
        <f t="shared" si="16"/>
        <v>31.833333333333332</v>
      </c>
      <c r="M39" s="9">
        <f t="shared" si="17"/>
        <v>155.11164809561106</v>
      </c>
      <c r="N39">
        <f t="shared" si="18"/>
        <v>47.266666802413177</v>
      </c>
      <c r="O39">
        <f t="shared" si="19"/>
        <v>1.8439088914585775</v>
      </c>
      <c r="P39">
        <v>1.5</v>
      </c>
    </row>
    <row r="40" spans="1:16">
      <c r="A40">
        <v>360</v>
      </c>
      <c r="B40">
        <v>3</v>
      </c>
      <c r="C40">
        <v>0.70000000000000007</v>
      </c>
      <c r="D40">
        <f t="shared" si="9"/>
        <v>21.5</v>
      </c>
      <c r="E40">
        <f t="shared" si="10"/>
        <v>2.0796450407244338</v>
      </c>
      <c r="F40" s="6">
        <f t="shared" si="10"/>
        <v>2.1367526427599475</v>
      </c>
      <c r="G40" s="6">
        <f t="shared" si="11"/>
        <v>0.88910297580817799</v>
      </c>
      <c r="H40">
        <f t="shared" si="12"/>
        <v>21.5</v>
      </c>
      <c r="I40">
        <f t="shared" si="13"/>
        <v>2.6102165756143805</v>
      </c>
      <c r="J40">
        <f t="shared" si="14"/>
        <v>31.833333333333332</v>
      </c>
      <c r="K40" s="6">
        <f t="shared" si="15"/>
        <v>2.5515704316630368</v>
      </c>
      <c r="L40">
        <f t="shared" si="16"/>
        <v>31.833333333333332</v>
      </c>
      <c r="M40" s="9">
        <f t="shared" si="17"/>
        <v>157.26223658938537</v>
      </c>
      <c r="N40">
        <f t="shared" si="18"/>
        <v>47.216397683484381</v>
      </c>
      <c r="O40">
        <f t="shared" si="19"/>
        <v>1.8439088914585775</v>
      </c>
      <c r="P40">
        <v>1.5</v>
      </c>
    </row>
    <row r="41" spans="1:16">
      <c r="A41">
        <v>360</v>
      </c>
      <c r="B41">
        <v>3</v>
      </c>
      <c r="C41">
        <v>0.8</v>
      </c>
      <c r="D41">
        <f t="shared" si="9"/>
        <v>21.5</v>
      </c>
      <c r="E41">
        <f t="shared" si="10"/>
        <v>2.0582268770440413</v>
      </c>
      <c r="F41" s="6">
        <f t="shared" si="10"/>
        <v>2.1156861324648379</v>
      </c>
      <c r="G41" s="6">
        <f t="shared" si="11"/>
        <v>0.928762006403415</v>
      </c>
      <c r="H41">
        <f t="shared" si="12"/>
        <v>21.5</v>
      </c>
      <c r="I41">
        <f t="shared" si="13"/>
        <v>2.589857897149562</v>
      </c>
      <c r="J41">
        <f t="shared" si="14"/>
        <v>31.833333333333332</v>
      </c>
      <c r="K41" s="6">
        <f t="shared" si="15"/>
        <v>2.5297166604326367</v>
      </c>
      <c r="L41">
        <f t="shared" si="16"/>
        <v>31.833333333333332</v>
      </c>
      <c r="M41" s="9">
        <f t="shared" si="17"/>
        <v>159.25764728475204</v>
      </c>
      <c r="N41">
        <f t="shared" si="18"/>
        <v>47.17391300950888</v>
      </c>
      <c r="O41">
        <f t="shared" si="19"/>
        <v>1.8439088914585775</v>
      </c>
      <c r="P41">
        <v>1.5</v>
      </c>
    </row>
    <row r="42" spans="1:16">
      <c r="A42">
        <v>360</v>
      </c>
      <c r="B42">
        <v>3</v>
      </c>
      <c r="C42">
        <v>0.9</v>
      </c>
      <c r="D42">
        <f t="shared" si="9"/>
        <v>21.5</v>
      </c>
      <c r="E42">
        <f t="shared" si="10"/>
        <v>2.0401069602252906</v>
      </c>
      <c r="F42" s="6">
        <f t="shared" si="10"/>
        <v>2.0974574643280715</v>
      </c>
      <c r="G42" s="6">
        <f t="shared" si="11"/>
        <v>0.96568811728922499</v>
      </c>
      <c r="H42">
        <f t="shared" si="12"/>
        <v>21.5</v>
      </c>
      <c r="I42">
        <f t="shared" si="13"/>
        <v>2.5703285733707819</v>
      </c>
      <c r="J42">
        <f t="shared" si="14"/>
        <v>31.833333333333332</v>
      </c>
      <c r="K42" s="6">
        <f t="shared" si="15"/>
        <v>2.5091977346534855</v>
      </c>
      <c r="L42">
        <f t="shared" si="16"/>
        <v>31.833333333333332</v>
      </c>
      <c r="M42" s="9">
        <f t="shared" si="17"/>
        <v>161.11420184247351</v>
      </c>
      <c r="N42">
        <f>2*D42+E42+F42</f>
        <v>47.137564424553361</v>
      </c>
      <c r="O42">
        <f t="shared" si="19"/>
        <v>1.8439088914585775</v>
      </c>
      <c r="P42">
        <v>1.5</v>
      </c>
    </row>
    <row r="43" spans="1:16">
      <c r="F43" s="6"/>
      <c r="G43" s="6"/>
      <c r="K43" s="6"/>
    </row>
    <row r="44" spans="1:16">
      <c r="F44" s="6"/>
      <c r="G44" s="6"/>
      <c r="K44" s="6"/>
    </row>
    <row r="45" spans="1:16">
      <c r="F45" s="6"/>
      <c r="G45" s="6"/>
      <c r="K45" s="6"/>
    </row>
    <row r="46" spans="1:16">
      <c r="A46" t="s">
        <v>28</v>
      </c>
      <c r="F46" s="6"/>
      <c r="G46" s="6"/>
      <c r="K46" s="6"/>
    </row>
    <row r="47" spans="1:16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s="6" t="s">
        <v>5</v>
      </c>
      <c r="G47" s="6" t="s">
        <v>6</v>
      </c>
      <c r="H47" t="s">
        <v>7</v>
      </c>
      <c r="I47" t="s">
        <v>8</v>
      </c>
      <c r="J47" t="s">
        <v>9</v>
      </c>
      <c r="K47" s="6" t="s">
        <v>10</v>
      </c>
      <c r="L47" t="s">
        <v>11</v>
      </c>
      <c r="M47" s="9" t="s">
        <v>12</v>
      </c>
      <c r="N47" t="s">
        <v>13</v>
      </c>
      <c r="O47" t="s">
        <v>15</v>
      </c>
      <c r="P47" s="8" t="s">
        <v>32</v>
      </c>
    </row>
    <row r="48" spans="1:16">
      <c r="A48">
        <v>360</v>
      </c>
      <c r="B48">
        <v>3</v>
      </c>
      <c r="C48">
        <v>0</v>
      </c>
      <c r="D48">
        <v>21.312468544241884</v>
      </c>
      <c r="E48">
        <v>2.4839564153346712</v>
      </c>
      <c r="F48" s="6">
        <v>2.4860646418269288</v>
      </c>
      <c r="G48" s="6">
        <v>0.50705168610148121</v>
      </c>
      <c r="H48">
        <v>21.357205570723167</v>
      </c>
      <c r="I48">
        <v>2.7473005613297072</v>
      </c>
      <c r="J48">
        <v>31.786275867618762</v>
      </c>
      <c r="K48" s="6">
        <v>2.7462315815321245</v>
      </c>
      <c r="L48">
        <v>31.727335174539519</v>
      </c>
      <c r="M48" s="9">
        <f>O48*2+P48+J48+2*I48+P48+H48+G48*((2*F48+P48)+D48+(2*E48+P48)+D48)+(2*K48+P48)+L48+2*O48+P48</f>
        <v>137.40783285741642</v>
      </c>
      <c r="N48">
        <v>47.594958145539046</v>
      </c>
      <c r="O48">
        <v>1.8439088914585775</v>
      </c>
      <c r="P48">
        <v>1.5</v>
      </c>
    </row>
    <row r="49" spans="1:23">
      <c r="A49">
        <v>360</v>
      </c>
      <c r="B49">
        <v>3</v>
      </c>
      <c r="C49">
        <v>0.1</v>
      </c>
      <c r="D49">
        <v>21.555375602987745</v>
      </c>
      <c r="E49">
        <v>2.3333206622971137</v>
      </c>
      <c r="F49" s="6">
        <v>2.3798896506392659</v>
      </c>
      <c r="G49" s="6">
        <v>0.57667867405998297</v>
      </c>
      <c r="H49">
        <v>21.284798379238143</v>
      </c>
      <c r="I49">
        <v>2.7294971894848872</v>
      </c>
      <c r="J49">
        <v>31.73102389113243</v>
      </c>
      <c r="K49" s="6">
        <v>2.7025683059333949</v>
      </c>
      <c r="L49">
        <v>31.704556497135091</v>
      </c>
      <c r="M49" s="9">
        <f t="shared" ref="M49:M57" si="20">O49*2+P49+J49+2*I49+P49+H49+G49*((2*F49+P49)+D49+(2*E49+P49)+D49)+(2*K49+P49)+L49+2*O49+P49</f>
        <v>140.98724793720822</v>
      </c>
      <c r="N49">
        <v>47.823961518849252</v>
      </c>
      <c r="O49">
        <v>1.8439088914585775</v>
      </c>
      <c r="P49">
        <v>1.5</v>
      </c>
    </row>
    <row r="50" spans="1:23">
      <c r="A50">
        <v>360</v>
      </c>
      <c r="B50">
        <v>3</v>
      </c>
      <c r="C50">
        <v>0.2</v>
      </c>
      <c r="D50">
        <v>21.480333562837259</v>
      </c>
      <c r="E50">
        <v>2.2373845343082568</v>
      </c>
      <c r="F50" s="6">
        <v>2.3057323820348596</v>
      </c>
      <c r="G50" s="6">
        <v>0.63307654075546715</v>
      </c>
      <c r="H50">
        <v>21.485022402910712</v>
      </c>
      <c r="I50">
        <v>2.7037277548857821</v>
      </c>
      <c r="J50">
        <v>31.810071150036649</v>
      </c>
      <c r="K50" s="6">
        <v>2.6604850949506966</v>
      </c>
      <c r="L50">
        <v>31.834044433169385</v>
      </c>
      <c r="M50" s="9">
        <f t="shared" si="20"/>
        <v>144.08210088965185</v>
      </c>
      <c r="N50">
        <v>47.50378404198446</v>
      </c>
      <c r="O50">
        <v>1.8439088914585775</v>
      </c>
      <c r="P50">
        <v>1.5</v>
      </c>
    </row>
    <row r="51" spans="1:23">
      <c r="A51">
        <v>360</v>
      </c>
      <c r="B51">
        <v>3</v>
      </c>
      <c r="C51">
        <v>0.30000000000000004</v>
      </c>
      <c r="D51">
        <v>21.346183532440211</v>
      </c>
      <c r="E51">
        <v>2.1708690329100842</v>
      </c>
      <c r="F51" s="6">
        <v>2.2459552933683353</v>
      </c>
      <c r="G51" s="6">
        <v>0.69561181434599151</v>
      </c>
      <c r="H51">
        <v>21.353241805236522</v>
      </c>
      <c r="I51">
        <v>2.6798219954840339</v>
      </c>
      <c r="J51">
        <v>31.713919763015262</v>
      </c>
      <c r="K51" s="6">
        <v>2.6274882513452211</v>
      </c>
      <c r="L51">
        <v>31.746369887876611</v>
      </c>
      <c r="M51" s="9">
        <f t="shared" si="20"/>
        <v>146.73272823788582</v>
      </c>
      <c r="N51">
        <v>47.109191391144023</v>
      </c>
      <c r="O51">
        <v>1.8439088914585775</v>
      </c>
      <c r="P51">
        <v>1.5</v>
      </c>
    </row>
    <row r="52" spans="1:23">
      <c r="A52">
        <v>360</v>
      </c>
      <c r="B52">
        <v>3</v>
      </c>
      <c r="C52">
        <v>0.4</v>
      </c>
      <c r="D52">
        <v>21.191762251487454</v>
      </c>
      <c r="E52">
        <v>2.1187297498504964</v>
      </c>
      <c r="F52" s="6">
        <v>2.2016690390537921</v>
      </c>
      <c r="G52" s="6">
        <v>0.74717192137296229</v>
      </c>
      <c r="H52">
        <v>21.401480273959997</v>
      </c>
      <c r="I52">
        <v>2.6513591875836595</v>
      </c>
      <c r="J52">
        <v>31.886861533585616</v>
      </c>
      <c r="K52" s="6">
        <v>2.5892629126266673</v>
      </c>
      <c r="L52">
        <v>31.920852218356384</v>
      </c>
      <c r="M52" s="9">
        <f t="shared" si="20"/>
        <v>149.43153032212771</v>
      </c>
      <c r="N52">
        <v>46.703923291875277</v>
      </c>
      <c r="O52">
        <v>1.8439088914585775</v>
      </c>
      <c r="P52">
        <v>1.5</v>
      </c>
    </row>
    <row r="53" spans="1:23">
      <c r="A53">
        <v>360</v>
      </c>
      <c r="B53">
        <v>3</v>
      </c>
      <c r="C53">
        <v>0.5</v>
      </c>
      <c r="D53">
        <v>21.232823017154374</v>
      </c>
      <c r="E53">
        <v>2.0842456131807445</v>
      </c>
      <c r="F53" s="6">
        <v>2.1669089733128475</v>
      </c>
      <c r="G53" s="6">
        <v>0.79676644090015292</v>
      </c>
      <c r="H53">
        <v>21.39221842914553</v>
      </c>
      <c r="I53">
        <v>2.6271736120569344</v>
      </c>
      <c r="J53">
        <v>31.823534212484123</v>
      </c>
      <c r="K53" s="6">
        <v>2.5612042994392636</v>
      </c>
      <c r="L53">
        <v>31.771973609584791</v>
      </c>
      <c r="M53" s="9">
        <f t="shared" si="20"/>
        <v>151.73997323321723</v>
      </c>
      <c r="N53">
        <v>46.716800620812698</v>
      </c>
      <c r="O53">
        <v>1.8439088914585775</v>
      </c>
      <c r="P53">
        <v>1.5</v>
      </c>
    </row>
    <row r="54" spans="1:23">
      <c r="A54">
        <v>360</v>
      </c>
      <c r="B54">
        <v>3</v>
      </c>
      <c r="C54">
        <v>0.60000000000000009</v>
      </c>
      <c r="D54">
        <v>21.337048245666185</v>
      </c>
      <c r="E54">
        <v>2.0568729197610289</v>
      </c>
      <c r="F54" s="6">
        <v>2.1350963106621017</v>
      </c>
      <c r="G54" s="6">
        <v>0.85105718618966897</v>
      </c>
      <c r="H54">
        <v>21.306316811182707</v>
      </c>
      <c r="I54">
        <v>2.6045986557732448</v>
      </c>
      <c r="J54">
        <v>31.9583236308479</v>
      </c>
      <c r="K54" s="6">
        <v>2.5379745070485695</v>
      </c>
      <c r="L54">
        <v>31.842807886276834</v>
      </c>
      <c r="M54" s="9">
        <f t="shared" si="20"/>
        <v>154.77470933712931</v>
      </c>
      <c r="N54">
        <v>46.866065721774945</v>
      </c>
      <c r="O54">
        <v>1.8439088914585775</v>
      </c>
      <c r="P54">
        <v>1.5</v>
      </c>
    </row>
    <row r="55" spans="1:23">
      <c r="A55">
        <v>360</v>
      </c>
      <c r="B55">
        <v>3</v>
      </c>
      <c r="C55">
        <v>0.70000000000000007</v>
      </c>
      <c r="D55">
        <v>21.398720236487748</v>
      </c>
      <c r="E55">
        <v>2.0333011822671518</v>
      </c>
      <c r="F55" s="6">
        <v>2.1128064876791623</v>
      </c>
      <c r="G55" s="6">
        <v>0.88676775882299852</v>
      </c>
      <c r="H55">
        <v>21.528777595044158</v>
      </c>
      <c r="I55">
        <v>2.5777757336592249</v>
      </c>
      <c r="J55">
        <v>31.741635794594991</v>
      </c>
      <c r="K55" s="6">
        <v>2.5072761738397271</v>
      </c>
      <c r="L55">
        <v>31.717305346368406</v>
      </c>
      <c r="M55" s="9">
        <f t="shared" si="20"/>
        <v>156.49842097752421</v>
      </c>
      <c r="N55">
        <v>46.943548142946312</v>
      </c>
      <c r="O55">
        <v>1.8439088914585775</v>
      </c>
      <c r="P55">
        <v>1.5</v>
      </c>
    </row>
    <row r="56" spans="1:23">
      <c r="A56">
        <v>360</v>
      </c>
      <c r="B56">
        <v>3</v>
      </c>
      <c r="C56">
        <v>0.8</v>
      </c>
      <c r="D56">
        <v>21.368459229330458</v>
      </c>
      <c r="E56">
        <v>2.0162579792902067</v>
      </c>
      <c r="F56" s="6">
        <v>2.0919265290855318</v>
      </c>
      <c r="G56" s="6">
        <v>0.93226161033250898</v>
      </c>
      <c r="H56">
        <v>21.438573566288483</v>
      </c>
      <c r="I56">
        <v>2.5581956440247762</v>
      </c>
      <c r="J56">
        <v>31.722195281097409</v>
      </c>
      <c r="K56" s="6">
        <v>2.4876559906662443</v>
      </c>
      <c r="L56">
        <v>31.83132223847938</v>
      </c>
      <c r="M56" s="9">
        <f t="shared" si="20"/>
        <v>158.75800858564239</v>
      </c>
      <c r="N56">
        <v>46.845102967070162</v>
      </c>
      <c r="O56">
        <v>1.8439088914585775</v>
      </c>
      <c r="P56">
        <v>1.5</v>
      </c>
    </row>
    <row r="57" spans="1:23">
      <c r="A57">
        <v>360</v>
      </c>
      <c r="B57">
        <v>3</v>
      </c>
      <c r="C57">
        <v>0.9</v>
      </c>
      <c r="D57">
        <v>21.56929924956502</v>
      </c>
      <c r="E57">
        <v>2.0014532529205757</v>
      </c>
      <c r="F57" s="6">
        <v>2.0752625543548757</v>
      </c>
      <c r="G57" s="6">
        <v>0.9742155079964564</v>
      </c>
      <c r="H57">
        <v>21.482314492774371</v>
      </c>
      <c r="I57">
        <v>2.5405797854977461</v>
      </c>
      <c r="J57">
        <v>31.860874223505565</v>
      </c>
      <c r="K57" s="6">
        <v>2.4686769719874899</v>
      </c>
      <c r="L57">
        <v>31.838198727263311</v>
      </c>
      <c r="M57" s="9">
        <f t="shared" si="20"/>
        <v>161.46767422170663</v>
      </c>
      <c r="N57">
        <v>47.215314306441819</v>
      </c>
      <c r="O57">
        <v>1.8439088914585775</v>
      </c>
      <c r="P57">
        <v>1.5</v>
      </c>
    </row>
    <row r="63" spans="1:23">
      <c r="M63" s="8" t="s">
        <v>33</v>
      </c>
      <c r="N63" s="8" t="s">
        <v>34</v>
      </c>
      <c r="O63" s="8" t="s">
        <v>35</v>
      </c>
      <c r="P63" s="8" t="s">
        <v>36</v>
      </c>
      <c r="Q63" s="8" t="s">
        <v>37</v>
      </c>
      <c r="R63" s="8" t="s">
        <v>38</v>
      </c>
      <c r="S63" s="8" t="s">
        <v>39</v>
      </c>
      <c r="T63" s="8" t="s">
        <v>40</v>
      </c>
      <c r="U63" s="8" t="s">
        <v>41</v>
      </c>
    </row>
    <row r="64" spans="1:23">
      <c r="M64" s="9">
        <f>O33*2+P33</f>
        <v>5.187817782917155</v>
      </c>
      <c r="N64">
        <f>J33</f>
        <v>31.833333333333332</v>
      </c>
      <c r="O64">
        <f>2*I33+P33</f>
        <v>7.0136195008360884</v>
      </c>
      <c r="P64">
        <f>H33</f>
        <v>21.5</v>
      </c>
      <c r="Q64">
        <f>G33*((2*F33+P33)+D33+(2*E33+P33)+D33)</f>
        <v>28.01520495592915</v>
      </c>
      <c r="R64">
        <f>(2*K33+P33)</f>
        <v>7.0129160856404349</v>
      </c>
      <c r="S64">
        <f>L33</f>
        <v>31.833333333333332</v>
      </c>
      <c r="T64">
        <f>2*O33+P33</f>
        <v>5.187817782917155</v>
      </c>
      <c r="U64">
        <f>SUM(M64:T64)</f>
        <v>137.58404277490666</v>
      </c>
      <c r="W64">
        <f>O33*2+P33+J33+2*I33+P33+H33+G33*((2*F33+P33)+D33+(2*E33+P33)+D33)+(2*K33+P33)+L33+2*O33+P33</f>
        <v>137.58404277490666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EE6E-688F-4AD3-A968-F5390A666008}">
  <dimension ref="A3:T59"/>
  <sheetViews>
    <sheetView topLeftCell="I1" zoomScale="115" zoomScaleNormal="115" workbookViewId="0">
      <selection activeCell="P34" sqref="P34:P44"/>
    </sheetView>
  </sheetViews>
  <sheetFormatPr defaultColWidth="24.36328125" defaultRowHeight="14.5"/>
  <cols>
    <col min="5" max="5" width="36.453125" customWidth="1"/>
    <col min="6" max="6" width="40" customWidth="1"/>
    <col min="7" max="7" width="35.08984375" customWidth="1"/>
  </cols>
  <sheetData>
    <row r="3" spans="1:20">
      <c r="A3" s="6" t="s">
        <v>14</v>
      </c>
    </row>
    <row r="4" spans="1:20">
      <c r="A4" t="s">
        <v>0</v>
      </c>
      <c r="B4" t="s">
        <v>1</v>
      </c>
      <c r="C4" t="s">
        <v>2</v>
      </c>
      <c r="D4" t="s">
        <v>3</v>
      </c>
      <c r="E4" t="s">
        <v>4</v>
      </c>
      <c r="F4" s="6" t="s">
        <v>5</v>
      </c>
      <c r="G4" s="6" t="s">
        <v>6</v>
      </c>
      <c r="H4" t="s">
        <v>7</v>
      </c>
      <c r="I4" t="s">
        <v>8</v>
      </c>
      <c r="J4" t="s">
        <v>9</v>
      </c>
      <c r="K4" s="6" t="s">
        <v>10</v>
      </c>
      <c r="L4" t="s">
        <v>11</v>
      </c>
      <c r="M4" t="s">
        <v>15</v>
      </c>
    </row>
    <row r="5" spans="1:20">
      <c r="A5">
        <v>360</v>
      </c>
      <c r="B5">
        <v>3</v>
      </c>
      <c r="C5">
        <v>0</v>
      </c>
      <c r="D5">
        <f>0.336*A5-0.222</f>
        <v>120.73800000000001</v>
      </c>
      <c r="E5">
        <f>0.79*C5^2-1.39*C5+(0.33*B5+0.87)</f>
        <v>1.8599999999999999</v>
      </c>
      <c r="F5" s="6">
        <f>0.3987*C5^2-1.016*C5+(0.355*B5+0.87)</f>
        <v>1.9350000000000001</v>
      </c>
      <c r="G5" s="6">
        <f>-0.17*C5^2+0.66*C5+(0.49*B5-0.95)</f>
        <v>0.52</v>
      </c>
      <c r="H5">
        <f>0.333*A5+0.0316</f>
        <v>119.91160000000001</v>
      </c>
      <c r="I5">
        <f>0.41*C5+(0.6*B5+0.7)</f>
        <v>2.5</v>
      </c>
      <c r="J5">
        <f>0.5*A5+0.4464</f>
        <v>180.44640000000001</v>
      </c>
      <c r="K5" s="6">
        <f>-0.49*C5+(0.5*B5+1)</f>
        <v>2.5</v>
      </c>
      <c r="L5">
        <f>0.5*A5+0.4</f>
        <v>180.4</v>
      </c>
      <c r="M5">
        <v>1</v>
      </c>
    </row>
    <row r="6" spans="1:20">
      <c r="A6">
        <v>360</v>
      </c>
      <c r="B6">
        <v>3</v>
      </c>
      <c r="C6">
        <v>0.1</v>
      </c>
      <c r="D6">
        <f t="shared" ref="D6:D14" si="0">0.336*A6-0.222</f>
        <v>120.73800000000001</v>
      </c>
      <c r="E6">
        <f t="shared" ref="E6:E14" si="1">0.79*C6^2-1.39*C6+(0.33*B6+0.87)</f>
        <v>1.7288999999999999</v>
      </c>
      <c r="F6" s="6">
        <f t="shared" ref="F6:F14" si="2">0.3987*C6^2-1.016*C6+(0.355*B6+0.87)</f>
        <v>1.8373870000000001</v>
      </c>
      <c r="G6" s="6">
        <f t="shared" ref="G6:G14" si="3">-0.17*C6^2+0.66*C6+(0.49*B6-0.95)</f>
        <v>0.58430000000000004</v>
      </c>
      <c r="H6">
        <f t="shared" ref="H6:H14" si="4">0.333*A6+0.0316</f>
        <v>119.91160000000001</v>
      </c>
      <c r="I6">
        <f t="shared" ref="I6:I14" si="5">0.41*C6+(0.6*B6+0.7)</f>
        <v>2.5409999999999999</v>
      </c>
      <c r="J6">
        <f t="shared" ref="J6:J14" si="6">0.5*A6+0.4464</f>
        <v>180.44640000000001</v>
      </c>
      <c r="K6" s="6">
        <f t="shared" ref="K6:K14" si="7">-0.49*C6+(0.5*B6+1)</f>
        <v>2.4510000000000001</v>
      </c>
      <c r="L6">
        <f t="shared" ref="L6:L14" si="8">0.5*A6+0.4</f>
        <v>180.4</v>
      </c>
      <c r="M6">
        <v>1</v>
      </c>
    </row>
    <row r="7" spans="1:20">
      <c r="A7">
        <v>360</v>
      </c>
      <c r="B7">
        <v>3</v>
      </c>
      <c r="C7">
        <v>0.2</v>
      </c>
      <c r="D7">
        <f t="shared" si="0"/>
        <v>120.73800000000001</v>
      </c>
      <c r="E7">
        <f t="shared" si="1"/>
        <v>1.6135999999999999</v>
      </c>
      <c r="F7" s="6">
        <f t="shared" si="2"/>
        <v>1.7477480000000001</v>
      </c>
      <c r="G7" s="6">
        <f t="shared" si="3"/>
        <v>0.6452</v>
      </c>
      <c r="H7">
        <f t="shared" si="4"/>
        <v>119.91160000000001</v>
      </c>
      <c r="I7">
        <f t="shared" si="5"/>
        <v>2.5819999999999999</v>
      </c>
      <c r="J7">
        <f t="shared" si="6"/>
        <v>180.44640000000001</v>
      </c>
      <c r="K7" s="6">
        <f t="shared" si="7"/>
        <v>2.4020000000000001</v>
      </c>
      <c r="L7">
        <f t="shared" si="8"/>
        <v>180.4</v>
      </c>
      <c r="M7">
        <v>1</v>
      </c>
    </row>
    <row r="8" spans="1:20">
      <c r="A8">
        <v>360</v>
      </c>
      <c r="B8">
        <v>3</v>
      </c>
      <c r="C8">
        <v>0.30000000000000004</v>
      </c>
      <c r="D8">
        <f t="shared" si="0"/>
        <v>120.73800000000001</v>
      </c>
      <c r="E8">
        <f t="shared" si="1"/>
        <v>1.5141</v>
      </c>
      <c r="F8" s="6">
        <f t="shared" si="2"/>
        <v>1.666083</v>
      </c>
      <c r="G8" s="6">
        <f t="shared" si="3"/>
        <v>0.7027000000000001</v>
      </c>
      <c r="H8">
        <f t="shared" si="4"/>
        <v>119.91160000000001</v>
      </c>
      <c r="I8">
        <f t="shared" si="5"/>
        <v>2.6230000000000002</v>
      </c>
      <c r="J8">
        <f t="shared" si="6"/>
        <v>180.44640000000001</v>
      </c>
      <c r="K8" s="6">
        <f t="shared" si="7"/>
        <v>2.3529999999999998</v>
      </c>
      <c r="L8">
        <f t="shared" si="8"/>
        <v>180.4</v>
      </c>
      <c r="M8">
        <v>1</v>
      </c>
    </row>
    <row r="9" spans="1:20">
      <c r="A9">
        <v>360</v>
      </c>
      <c r="B9">
        <v>3</v>
      </c>
      <c r="C9">
        <v>0.4</v>
      </c>
      <c r="D9">
        <f t="shared" si="0"/>
        <v>120.73800000000001</v>
      </c>
      <c r="E9">
        <f t="shared" si="1"/>
        <v>1.4304000000000001</v>
      </c>
      <c r="F9" s="6">
        <f t="shared" si="2"/>
        <v>1.592392</v>
      </c>
      <c r="G9" s="6">
        <f t="shared" si="3"/>
        <v>0.75680000000000003</v>
      </c>
      <c r="H9">
        <f t="shared" si="4"/>
        <v>119.91160000000001</v>
      </c>
      <c r="I9">
        <f t="shared" si="5"/>
        <v>2.6640000000000001</v>
      </c>
      <c r="J9">
        <f t="shared" si="6"/>
        <v>180.44640000000001</v>
      </c>
      <c r="K9" s="6">
        <f t="shared" si="7"/>
        <v>2.3039999999999998</v>
      </c>
      <c r="L9">
        <f t="shared" si="8"/>
        <v>180.4</v>
      </c>
      <c r="M9">
        <v>1</v>
      </c>
    </row>
    <row r="10" spans="1:20">
      <c r="A10">
        <v>360</v>
      </c>
      <c r="B10">
        <v>3</v>
      </c>
      <c r="C10">
        <v>0.5</v>
      </c>
      <c r="D10">
        <f t="shared" si="0"/>
        <v>120.73800000000001</v>
      </c>
      <c r="E10">
        <f t="shared" si="1"/>
        <v>1.3624999999999998</v>
      </c>
      <c r="F10" s="6">
        <f t="shared" si="2"/>
        <v>1.526675</v>
      </c>
      <c r="G10" s="6">
        <f t="shared" si="3"/>
        <v>0.80750000000000011</v>
      </c>
      <c r="H10">
        <f t="shared" si="4"/>
        <v>119.91160000000001</v>
      </c>
      <c r="I10">
        <f t="shared" si="5"/>
        <v>2.7050000000000001</v>
      </c>
      <c r="J10">
        <f t="shared" si="6"/>
        <v>180.44640000000001</v>
      </c>
      <c r="K10" s="6">
        <f t="shared" si="7"/>
        <v>2.2549999999999999</v>
      </c>
      <c r="L10">
        <f t="shared" si="8"/>
        <v>180.4</v>
      </c>
      <c r="M10">
        <v>1</v>
      </c>
      <c r="S10" s="2" t="s">
        <v>16</v>
      </c>
    </row>
    <row r="11" spans="1:20">
      <c r="A11">
        <v>360</v>
      </c>
      <c r="B11">
        <v>3</v>
      </c>
      <c r="C11">
        <v>0.60000000000000009</v>
      </c>
      <c r="D11">
        <f t="shared" si="0"/>
        <v>120.73800000000001</v>
      </c>
      <c r="E11">
        <f t="shared" si="1"/>
        <v>1.3104</v>
      </c>
      <c r="F11" s="6">
        <f t="shared" si="2"/>
        <v>1.4689319999999999</v>
      </c>
      <c r="G11" s="6">
        <f t="shared" si="3"/>
        <v>0.8548</v>
      </c>
      <c r="H11">
        <f t="shared" si="4"/>
        <v>119.91160000000001</v>
      </c>
      <c r="I11">
        <f t="shared" si="5"/>
        <v>2.746</v>
      </c>
      <c r="J11">
        <f t="shared" si="6"/>
        <v>180.44640000000001</v>
      </c>
      <c r="K11" s="6">
        <f t="shared" si="7"/>
        <v>2.206</v>
      </c>
      <c r="L11">
        <f t="shared" si="8"/>
        <v>180.4</v>
      </c>
      <c r="M11">
        <v>1</v>
      </c>
      <c r="S11" s="3" t="s">
        <v>17</v>
      </c>
      <c r="T11">
        <v>1.5</v>
      </c>
    </row>
    <row r="12" spans="1:20">
      <c r="A12">
        <v>360</v>
      </c>
      <c r="B12">
        <v>3</v>
      </c>
      <c r="C12">
        <v>0.70000000000000007</v>
      </c>
      <c r="D12">
        <f t="shared" si="0"/>
        <v>120.73800000000001</v>
      </c>
      <c r="E12">
        <f t="shared" si="1"/>
        <v>1.2741</v>
      </c>
      <c r="F12" s="6">
        <f t="shared" si="2"/>
        <v>1.4191630000000002</v>
      </c>
      <c r="G12" s="6">
        <f t="shared" si="3"/>
        <v>0.89870000000000005</v>
      </c>
      <c r="H12">
        <f t="shared" si="4"/>
        <v>119.91160000000001</v>
      </c>
      <c r="I12">
        <f t="shared" si="5"/>
        <v>2.7869999999999999</v>
      </c>
      <c r="J12">
        <f t="shared" si="6"/>
        <v>180.44640000000001</v>
      </c>
      <c r="K12" s="6">
        <f t="shared" si="7"/>
        <v>2.157</v>
      </c>
      <c r="L12">
        <f t="shared" si="8"/>
        <v>180.4</v>
      </c>
      <c r="M12">
        <v>1</v>
      </c>
      <c r="S12" s="3" t="s">
        <v>18</v>
      </c>
      <c r="T12">
        <v>0.5</v>
      </c>
    </row>
    <row r="13" spans="1:20">
      <c r="A13">
        <v>360</v>
      </c>
      <c r="B13">
        <v>3</v>
      </c>
      <c r="C13">
        <v>0.8</v>
      </c>
      <c r="D13">
        <f t="shared" si="0"/>
        <v>120.73800000000001</v>
      </c>
      <c r="E13">
        <f t="shared" si="1"/>
        <v>1.2536</v>
      </c>
      <c r="F13" s="6">
        <f t="shared" si="2"/>
        <v>1.3773680000000001</v>
      </c>
      <c r="G13" s="6">
        <f t="shared" si="3"/>
        <v>0.93920000000000003</v>
      </c>
      <c r="H13">
        <f t="shared" si="4"/>
        <v>119.91160000000001</v>
      </c>
      <c r="I13">
        <f t="shared" si="5"/>
        <v>2.8279999999999998</v>
      </c>
      <c r="J13">
        <f t="shared" si="6"/>
        <v>180.44640000000001</v>
      </c>
      <c r="K13" s="6">
        <f t="shared" si="7"/>
        <v>2.1080000000000001</v>
      </c>
      <c r="L13">
        <f t="shared" si="8"/>
        <v>180.4</v>
      </c>
      <c r="M13">
        <v>1</v>
      </c>
      <c r="S13" s="3" t="s">
        <v>19</v>
      </c>
      <c r="T13">
        <v>0.85</v>
      </c>
    </row>
    <row r="14" spans="1:20">
      <c r="A14">
        <v>360</v>
      </c>
      <c r="B14">
        <v>3</v>
      </c>
      <c r="C14">
        <v>0.9</v>
      </c>
      <c r="D14">
        <f t="shared" si="0"/>
        <v>120.73800000000001</v>
      </c>
      <c r="E14">
        <f t="shared" si="1"/>
        <v>1.2488999999999999</v>
      </c>
      <c r="F14" s="6">
        <f t="shared" si="2"/>
        <v>1.343547</v>
      </c>
      <c r="G14" s="6">
        <f t="shared" si="3"/>
        <v>0.97630000000000006</v>
      </c>
      <c r="H14">
        <f t="shared" si="4"/>
        <v>119.91160000000001</v>
      </c>
      <c r="I14">
        <f t="shared" si="5"/>
        <v>2.8689999999999998</v>
      </c>
      <c r="J14">
        <f t="shared" si="6"/>
        <v>180.44640000000001</v>
      </c>
      <c r="K14" s="6">
        <f t="shared" si="7"/>
        <v>2.0590000000000002</v>
      </c>
      <c r="L14">
        <f t="shared" si="8"/>
        <v>180.4</v>
      </c>
      <c r="M14">
        <v>1</v>
      </c>
      <c r="S14" s="3" t="s">
        <v>20</v>
      </c>
      <c r="T14">
        <v>0.7</v>
      </c>
    </row>
    <row r="15" spans="1:20">
      <c r="S15" s="3"/>
    </row>
    <row r="16" spans="1:20">
      <c r="S16" s="4" t="s">
        <v>22</v>
      </c>
    </row>
    <row r="17" spans="1:20" ht="23.5">
      <c r="A17" s="1" t="s">
        <v>21</v>
      </c>
      <c r="S17" s="3" t="s">
        <v>23</v>
      </c>
      <c r="T17">
        <v>2</v>
      </c>
    </row>
    <row r="18" spans="1:20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15</v>
      </c>
      <c r="S18" s="3" t="s">
        <v>24</v>
      </c>
      <c r="T18">
        <v>3</v>
      </c>
    </row>
    <row r="19" spans="1:20">
      <c r="A19">
        <v>360</v>
      </c>
      <c r="B19">
        <v>3</v>
      </c>
      <c r="C19">
        <v>0</v>
      </c>
      <c r="D19">
        <f>D5*$T$12</f>
        <v>60.369000000000007</v>
      </c>
      <c r="E19">
        <f>$T$13+(E5-1)*$T$14</f>
        <v>1.452</v>
      </c>
      <c r="F19">
        <f>$T$13+(F5-1)*$T$14</f>
        <v>1.5044999999999999</v>
      </c>
      <c r="G19">
        <f>G5</f>
        <v>0.52</v>
      </c>
      <c r="H19">
        <f>H5*$T$12</f>
        <v>59.955800000000004</v>
      </c>
      <c r="I19">
        <f>$T$13+(I5-1)*$T$14</f>
        <v>1.9</v>
      </c>
      <c r="J19">
        <f>$T$11+(J5-1)*$T$12</f>
        <v>91.223200000000006</v>
      </c>
      <c r="K19">
        <f>$T$13+(K5-1)*$T$14</f>
        <v>1.9</v>
      </c>
      <c r="L19">
        <f>$T$11+(L5-1)*$T$12</f>
        <v>91.2</v>
      </c>
      <c r="M19">
        <f>$T$13*M5</f>
        <v>0.85</v>
      </c>
      <c r="S19" s="5" t="s">
        <v>25</v>
      </c>
      <c r="T19">
        <f>T18^2/T17</f>
        <v>4.5</v>
      </c>
    </row>
    <row r="20" spans="1:20">
      <c r="A20">
        <v>360</v>
      </c>
      <c r="B20">
        <v>3</v>
      </c>
      <c r="C20">
        <v>0.1</v>
      </c>
      <c r="D20">
        <f t="shared" ref="D20:D28" si="9">D6*$T$12</f>
        <v>60.369000000000007</v>
      </c>
      <c r="E20">
        <f t="shared" ref="E20:F28" si="10">$T$13+(E6-1)*$T$14</f>
        <v>1.3602299999999998</v>
      </c>
      <c r="F20">
        <f t="shared" si="10"/>
        <v>1.4361709</v>
      </c>
      <c r="G20">
        <f t="shared" ref="G20:G28" si="11">G6</f>
        <v>0.58430000000000004</v>
      </c>
      <c r="H20">
        <f t="shared" ref="H20:H28" si="12">H6*$T$12</f>
        <v>59.955800000000004</v>
      </c>
      <c r="I20">
        <f t="shared" ref="I20:I28" si="13">$T$13+(I6-1)*$T$14</f>
        <v>1.9286999999999996</v>
      </c>
      <c r="J20">
        <f t="shared" ref="J20:J28" si="14">$T$11+(J6-1)*$T$12</f>
        <v>91.223200000000006</v>
      </c>
      <c r="K20">
        <f t="shared" ref="K20:K28" si="15">$T$13+(K6-1)*$T$14</f>
        <v>1.8656999999999999</v>
      </c>
      <c r="L20">
        <f t="shared" ref="L20:L28" si="16">$T$11+(L6-1)*$T$12</f>
        <v>91.2</v>
      </c>
      <c r="M20">
        <f t="shared" ref="M20:M28" si="17">$T$13*M6</f>
        <v>0.85</v>
      </c>
    </row>
    <row r="21" spans="1:20">
      <c r="A21">
        <v>360</v>
      </c>
      <c r="B21">
        <v>3</v>
      </c>
      <c r="C21">
        <v>0.2</v>
      </c>
      <c r="D21">
        <f t="shared" si="9"/>
        <v>60.369000000000007</v>
      </c>
      <c r="E21">
        <f t="shared" si="10"/>
        <v>1.2795199999999998</v>
      </c>
      <c r="F21">
        <f t="shared" si="10"/>
        <v>1.3734236</v>
      </c>
      <c r="G21">
        <f t="shared" si="11"/>
        <v>0.6452</v>
      </c>
      <c r="H21">
        <f t="shared" si="12"/>
        <v>59.955800000000004</v>
      </c>
      <c r="I21">
        <f t="shared" si="13"/>
        <v>1.9573999999999998</v>
      </c>
      <c r="J21">
        <f t="shared" si="14"/>
        <v>91.223200000000006</v>
      </c>
      <c r="K21">
        <f t="shared" si="15"/>
        <v>1.8313999999999999</v>
      </c>
      <c r="L21">
        <f t="shared" si="16"/>
        <v>91.2</v>
      </c>
      <c r="M21">
        <f t="shared" si="17"/>
        <v>0.85</v>
      </c>
      <c r="S21" s="4" t="s">
        <v>26</v>
      </c>
    </row>
    <row r="22" spans="1:20">
      <c r="A22">
        <v>360</v>
      </c>
      <c r="B22">
        <v>3</v>
      </c>
      <c r="C22">
        <v>0.30000000000000004</v>
      </c>
      <c r="D22">
        <f t="shared" si="9"/>
        <v>60.369000000000007</v>
      </c>
      <c r="E22">
        <f t="shared" si="10"/>
        <v>1.20987</v>
      </c>
      <c r="F22">
        <f t="shared" si="10"/>
        <v>1.3162581</v>
      </c>
      <c r="G22">
        <f t="shared" si="11"/>
        <v>0.7027000000000001</v>
      </c>
      <c r="H22">
        <f t="shared" si="12"/>
        <v>59.955800000000004</v>
      </c>
      <c r="I22">
        <f t="shared" si="13"/>
        <v>1.9861</v>
      </c>
      <c r="J22">
        <f t="shared" si="14"/>
        <v>91.223200000000006</v>
      </c>
      <c r="K22">
        <f t="shared" si="15"/>
        <v>1.7970999999999997</v>
      </c>
      <c r="L22">
        <f t="shared" si="16"/>
        <v>91.2</v>
      </c>
      <c r="M22">
        <f t="shared" si="17"/>
        <v>0.85</v>
      </c>
      <c r="S22" s="3" t="s">
        <v>23</v>
      </c>
      <c r="T22">
        <v>1</v>
      </c>
    </row>
    <row r="23" spans="1:20">
      <c r="A23">
        <v>360</v>
      </c>
      <c r="B23">
        <v>3</v>
      </c>
      <c r="C23">
        <v>0.4</v>
      </c>
      <c r="D23">
        <f t="shared" si="9"/>
        <v>60.369000000000007</v>
      </c>
      <c r="E23">
        <f t="shared" si="10"/>
        <v>1.1512800000000001</v>
      </c>
      <c r="F23">
        <f t="shared" si="10"/>
        <v>1.2646744000000001</v>
      </c>
      <c r="G23">
        <f t="shared" si="11"/>
        <v>0.75680000000000003</v>
      </c>
      <c r="H23">
        <f t="shared" si="12"/>
        <v>59.955800000000004</v>
      </c>
      <c r="I23">
        <f t="shared" si="13"/>
        <v>2.0148000000000001</v>
      </c>
      <c r="J23">
        <f t="shared" si="14"/>
        <v>91.223200000000006</v>
      </c>
      <c r="K23">
        <f t="shared" si="15"/>
        <v>1.7627999999999999</v>
      </c>
      <c r="L23">
        <f t="shared" si="16"/>
        <v>91.2</v>
      </c>
      <c r="M23">
        <f t="shared" si="17"/>
        <v>0.85</v>
      </c>
      <c r="S23" s="3" t="s">
        <v>24</v>
      </c>
      <c r="T23">
        <v>1.5</v>
      </c>
    </row>
    <row r="24" spans="1:20">
      <c r="A24">
        <v>360</v>
      </c>
      <c r="B24">
        <v>3</v>
      </c>
      <c r="C24">
        <v>0.5</v>
      </c>
      <c r="D24">
        <f t="shared" si="9"/>
        <v>60.369000000000007</v>
      </c>
      <c r="E24">
        <f t="shared" si="10"/>
        <v>1.1037499999999998</v>
      </c>
      <c r="F24">
        <f t="shared" si="10"/>
        <v>1.2186724999999998</v>
      </c>
      <c r="G24">
        <f t="shared" si="11"/>
        <v>0.80750000000000011</v>
      </c>
      <c r="H24">
        <f t="shared" si="12"/>
        <v>59.955800000000004</v>
      </c>
      <c r="I24">
        <f t="shared" si="13"/>
        <v>2.0434999999999999</v>
      </c>
      <c r="J24">
        <f t="shared" si="14"/>
        <v>91.223200000000006</v>
      </c>
      <c r="K24">
        <f t="shared" si="15"/>
        <v>1.7284999999999999</v>
      </c>
      <c r="L24">
        <f t="shared" si="16"/>
        <v>91.2</v>
      </c>
      <c r="M24">
        <f t="shared" si="17"/>
        <v>0.85</v>
      </c>
      <c r="S24" s="3" t="s">
        <v>25</v>
      </c>
      <c r="T24">
        <f>T23^2/T22</f>
        <v>2.25</v>
      </c>
    </row>
    <row r="25" spans="1:20">
      <c r="A25">
        <v>360</v>
      </c>
      <c r="B25">
        <v>3</v>
      </c>
      <c r="C25">
        <v>0.60000000000000009</v>
      </c>
      <c r="D25">
        <f t="shared" si="9"/>
        <v>60.369000000000007</v>
      </c>
      <c r="E25">
        <f t="shared" si="10"/>
        <v>1.06728</v>
      </c>
      <c r="F25">
        <f t="shared" si="10"/>
        <v>1.1782523999999999</v>
      </c>
      <c r="G25">
        <f t="shared" si="11"/>
        <v>0.8548</v>
      </c>
      <c r="H25">
        <f t="shared" si="12"/>
        <v>59.955800000000004</v>
      </c>
      <c r="I25">
        <f t="shared" si="13"/>
        <v>2.0722</v>
      </c>
      <c r="J25">
        <f t="shared" si="14"/>
        <v>91.223200000000006</v>
      </c>
      <c r="K25">
        <f t="shared" si="15"/>
        <v>1.6941999999999999</v>
      </c>
      <c r="L25">
        <f t="shared" si="16"/>
        <v>91.2</v>
      </c>
      <c r="M25">
        <f t="shared" si="17"/>
        <v>0.85</v>
      </c>
    </row>
    <row r="26" spans="1:20">
      <c r="A26">
        <v>360</v>
      </c>
      <c r="B26">
        <v>3</v>
      </c>
      <c r="C26">
        <v>0.70000000000000007</v>
      </c>
      <c r="D26">
        <f t="shared" si="9"/>
        <v>60.369000000000007</v>
      </c>
      <c r="E26">
        <f t="shared" si="10"/>
        <v>1.0418699999999999</v>
      </c>
      <c r="F26">
        <f t="shared" si="10"/>
        <v>1.1434141000000002</v>
      </c>
      <c r="G26">
        <f t="shared" si="11"/>
        <v>0.89870000000000005</v>
      </c>
      <c r="H26">
        <f t="shared" si="12"/>
        <v>59.955800000000004</v>
      </c>
      <c r="I26">
        <f t="shared" si="13"/>
        <v>2.1008999999999998</v>
      </c>
      <c r="J26">
        <f t="shared" si="14"/>
        <v>91.223200000000006</v>
      </c>
      <c r="K26">
        <f t="shared" si="15"/>
        <v>1.6598999999999999</v>
      </c>
      <c r="L26">
        <f t="shared" si="16"/>
        <v>91.2</v>
      </c>
      <c r="M26">
        <f t="shared" si="17"/>
        <v>0.85</v>
      </c>
    </row>
    <row r="27" spans="1:20">
      <c r="A27">
        <v>360</v>
      </c>
      <c r="B27">
        <v>3</v>
      </c>
      <c r="C27">
        <v>0.8</v>
      </c>
      <c r="D27">
        <f t="shared" si="9"/>
        <v>60.369000000000007</v>
      </c>
      <c r="E27">
        <f t="shared" si="10"/>
        <v>1.02752</v>
      </c>
      <c r="F27">
        <f t="shared" si="10"/>
        <v>1.1141576</v>
      </c>
      <c r="G27">
        <f t="shared" si="11"/>
        <v>0.93920000000000003</v>
      </c>
      <c r="H27">
        <f t="shared" si="12"/>
        <v>59.955800000000004</v>
      </c>
      <c r="I27">
        <f t="shared" si="13"/>
        <v>2.1295999999999999</v>
      </c>
      <c r="J27">
        <f t="shared" si="14"/>
        <v>91.223200000000006</v>
      </c>
      <c r="K27">
        <f t="shared" si="15"/>
        <v>1.6255999999999999</v>
      </c>
      <c r="L27">
        <f t="shared" si="16"/>
        <v>91.2</v>
      </c>
      <c r="M27">
        <f t="shared" si="17"/>
        <v>0.85</v>
      </c>
    </row>
    <row r="28" spans="1:20">
      <c r="A28">
        <v>360</v>
      </c>
      <c r="B28">
        <v>3</v>
      </c>
      <c r="C28">
        <v>0.9</v>
      </c>
      <c r="D28">
        <f t="shared" si="9"/>
        <v>60.369000000000007</v>
      </c>
      <c r="E28">
        <f t="shared" si="10"/>
        <v>1.02423</v>
      </c>
      <c r="F28">
        <f t="shared" si="10"/>
        <v>1.0904829</v>
      </c>
      <c r="G28">
        <f t="shared" si="11"/>
        <v>0.97630000000000006</v>
      </c>
      <c r="H28">
        <f t="shared" si="12"/>
        <v>59.955800000000004</v>
      </c>
      <c r="I28">
        <f t="shared" si="13"/>
        <v>2.1582999999999997</v>
      </c>
      <c r="J28">
        <f t="shared" si="14"/>
        <v>91.223200000000006</v>
      </c>
      <c r="K28">
        <f t="shared" si="15"/>
        <v>1.5912999999999999</v>
      </c>
      <c r="L28">
        <f t="shared" si="16"/>
        <v>91.2</v>
      </c>
      <c r="M28">
        <f t="shared" si="17"/>
        <v>0.85</v>
      </c>
    </row>
    <row r="33" spans="1:16" ht="23.5">
      <c r="A33" s="1" t="s">
        <v>27</v>
      </c>
    </row>
    <row r="34" spans="1:16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s="6" t="s">
        <v>5</v>
      </c>
      <c r="G34" s="6" t="s">
        <v>6</v>
      </c>
      <c r="H34" t="s">
        <v>7</v>
      </c>
      <c r="I34" t="s">
        <v>8</v>
      </c>
      <c r="J34" t="s">
        <v>9</v>
      </c>
      <c r="K34" s="6" t="s">
        <v>10</v>
      </c>
      <c r="L34" t="s">
        <v>11</v>
      </c>
      <c r="M34" s="9" t="s">
        <v>12</v>
      </c>
      <c r="N34" t="s">
        <v>13</v>
      </c>
      <c r="O34" t="s">
        <v>15</v>
      </c>
      <c r="P34" s="8" t="s">
        <v>32</v>
      </c>
    </row>
    <row r="35" spans="1:16">
      <c r="A35">
        <v>360</v>
      </c>
      <c r="B35">
        <v>3</v>
      </c>
      <c r="C35">
        <v>0</v>
      </c>
      <c r="D35">
        <f>IF(D19&lt;$T$19,2*SQRT(D19/$T$17),D19/$T$18+$T$18/$T$17)</f>
        <v>21.623000000000001</v>
      </c>
      <c r="E35">
        <f>IF(E19&lt;$T$24,2*SQRT(E19/$T$22),E19/$T$23+$T$23/$T$22)</f>
        <v>2.4099792530227311</v>
      </c>
      <c r="F35" s="6">
        <f>IF(F19&lt;$T$24,2*SQRT(F19/$T$22),F19/$T$23+$T$23/$T$22)</f>
        <v>2.4531612258471722</v>
      </c>
      <c r="G35" s="6">
        <f>G5</f>
        <v>0.52</v>
      </c>
      <c r="H35">
        <f>IF(H19&lt;$T$19,2*SQRT(H19/$T$17),H19/$T$18+$T$18/$T$17)</f>
        <v>21.485266666666668</v>
      </c>
      <c r="I35">
        <f>IF(I19&lt;$T$24,2*SQRT(I19/$T$22),I19/$T$23+$T$23/$T$22)</f>
        <v>2.7568097504180442</v>
      </c>
      <c r="J35">
        <f>IF(J19&lt;$T$19,2*SQRT(J19/$T$17),J19/$T$18+$T$18/$T$17)</f>
        <v>31.907733333333336</v>
      </c>
      <c r="K35" s="6">
        <f>IF(K19&lt;$T$24,2*SQRT(K19/$T$22),K19/$T$23+$T$23/$T$22)</f>
        <v>2.7568097504180442</v>
      </c>
      <c r="L35">
        <f>IF(L19&lt;$T$19,2*SQRT(L19/$T$17),L19/$T$18+$T$18/$T$17)</f>
        <v>31.900000000000002</v>
      </c>
      <c r="M35" s="9">
        <f>O35*2+P35+J35+2*I35+P35+H35+G35*((2*F35+P35)+D35+(2*E35+P35)+D35)+(2*K35+P35)+L35+2*O35+P35</f>
        <v>138.80146066553121</v>
      </c>
      <c r="N35">
        <f>2*D35+E35+F35</f>
        <v>48.109140478869911</v>
      </c>
      <c r="O35">
        <f>IF(M19&lt;$T$24,2*SQRT(M19/$T$22),M19/$T$23+$T$23/$T$22)</f>
        <v>1.8439088914585775</v>
      </c>
      <c r="P35">
        <v>1.5</v>
      </c>
    </row>
    <row r="36" spans="1:16">
      <c r="A36">
        <v>360</v>
      </c>
      <c r="B36">
        <v>3</v>
      </c>
      <c r="C36">
        <v>0.1</v>
      </c>
      <c r="D36">
        <f t="shared" ref="D36:D44" si="18">IF(D20&lt;$T$19,2*SQRT(D20/$T$17),D20/$T$18+$T$18/$T$17)</f>
        <v>21.623000000000001</v>
      </c>
      <c r="E36">
        <f t="shared" ref="E36:F44" si="19">IF(E20&lt;$T$24,2*SQRT(E20/$T$22),E20/$T$23+$T$23/$T$22)</f>
        <v>2.3325779729732505</v>
      </c>
      <c r="F36" s="6">
        <f t="shared" si="19"/>
        <v>2.3968069592689356</v>
      </c>
      <c r="G36" s="6">
        <f t="shared" ref="G36:G44" si="20">G6</f>
        <v>0.58430000000000004</v>
      </c>
      <c r="H36">
        <f t="shared" ref="H36:H44" si="21">IF(H20&lt;$T$19,2*SQRT(H20/$T$17),H20/$T$18+$T$18/$T$17)</f>
        <v>21.485266666666668</v>
      </c>
      <c r="I36">
        <f t="shared" ref="I36:I44" si="22">IF(I20&lt;$T$24,2*SQRT(I20/$T$22),I20/$T$23+$T$23/$T$22)</f>
        <v>2.7775528797846492</v>
      </c>
      <c r="J36">
        <f t="shared" ref="J36:J44" si="23">IF(J20&lt;$T$19,2*SQRT(J20/$T$17),J20/$T$18+$T$18/$T$17)</f>
        <v>31.907733333333336</v>
      </c>
      <c r="K36" s="6">
        <f t="shared" ref="K36:K44" si="24">IF(K20&lt;$T$24,2*SQRT(K20/$T$22),K20/$T$23+$T$23/$T$22)</f>
        <v>2.7318125850797306</v>
      </c>
      <c r="L36">
        <f t="shared" ref="L36:L44" si="25">IF(L20&lt;$T$19,2*SQRT(L20/$T$17),L20/$T$18+$T$18/$T$17)</f>
        <v>31.900000000000002</v>
      </c>
      <c r="M36" s="9">
        <f t="shared" ref="M36:M44" si="26">O36*2+P36+J36+2*I36+P36+H36+G36*((2*F36+P36)+D36+(2*E36+P36)+D36)+(2*K36+P36)+L36+2*O36+P36</f>
        <v>142.23566352738132</v>
      </c>
      <c r="N36">
        <f t="shared" ref="N36:N43" si="27">2*D36+E36+F36</f>
        <v>47.975384932242186</v>
      </c>
      <c r="O36">
        <f t="shared" ref="O36:O44" si="28">IF(M20&lt;$T$24,2*SQRT(M20/$T$22),M20/$T$23+$T$23/$T$22)</f>
        <v>1.8439088914585775</v>
      </c>
      <c r="P36">
        <v>1.5</v>
      </c>
    </row>
    <row r="37" spans="1:16">
      <c r="A37">
        <v>360</v>
      </c>
      <c r="B37">
        <v>3</v>
      </c>
      <c r="C37">
        <v>0.2</v>
      </c>
      <c r="D37">
        <f t="shared" si="18"/>
        <v>21.623000000000001</v>
      </c>
      <c r="E37">
        <f t="shared" si="19"/>
        <v>2.2623173959460239</v>
      </c>
      <c r="F37" s="6">
        <f t="shared" si="19"/>
        <v>2.3438631359360556</v>
      </c>
      <c r="G37" s="6">
        <f t="shared" si="20"/>
        <v>0.6452</v>
      </c>
      <c r="H37">
        <f t="shared" si="21"/>
        <v>21.485266666666668</v>
      </c>
      <c r="I37">
        <f t="shared" si="22"/>
        <v>2.7981422408448071</v>
      </c>
      <c r="J37">
        <f t="shared" si="23"/>
        <v>31.907733333333336</v>
      </c>
      <c r="K37" s="6">
        <f t="shared" si="24"/>
        <v>2.7065845636151846</v>
      </c>
      <c r="L37">
        <f t="shared" si="25"/>
        <v>31.900000000000002</v>
      </c>
      <c r="M37" s="9">
        <f t="shared" si="26"/>
        <v>145.45982373309494</v>
      </c>
      <c r="N37">
        <f t="shared" si="27"/>
        <v>47.852180531882077</v>
      </c>
      <c r="O37">
        <f t="shared" si="28"/>
        <v>1.8439088914585775</v>
      </c>
      <c r="P37">
        <v>1.5</v>
      </c>
    </row>
    <row r="38" spans="1:16">
      <c r="A38">
        <v>360</v>
      </c>
      <c r="B38">
        <v>3</v>
      </c>
      <c r="C38">
        <v>0.30000000000000004</v>
      </c>
      <c r="D38">
        <f t="shared" si="18"/>
        <v>21.623000000000001</v>
      </c>
      <c r="E38">
        <f t="shared" si="19"/>
        <v>2.1998818150073425</v>
      </c>
      <c r="F38" s="6">
        <f t="shared" si="19"/>
        <v>2.2945658412867562</v>
      </c>
      <c r="G38" s="6">
        <f t="shared" si="20"/>
        <v>0.7027000000000001</v>
      </c>
      <c r="H38">
        <f t="shared" si="21"/>
        <v>21.485266666666668</v>
      </c>
      <c r="I38">
        <f t="shared" si="22"/>
        <v>2.8185812033716537</v>
      </c>
      <c r="J38">
        <f t="shared" si="23"/>
        <v>31.907733333333336</v>
      </c>
      <c r="K38" s="6">
        <f t="shared" si="24"/>
        <v>2.681119169302252</v>
      </c>
      <c r="L38">
        <f t="shared" si="25"/>
        <v>31.900000000000002</v>
      </c>
      <c r="M38" s="9">
        <f t="shared" si="26"/>
        <v>148.48159724733787</v>
      </c>
      <c r="N38">
        <f t="shared" si="27"/>
        <v>47.740447656294101</v>
      </c>
      <c r="O38">
        <f t="shared" si="28"/>
        <v>1.8439088914585775</v>
      </c>
      <c r="P38">
        <v>1.5</v>
      </c>
    </row>
    <row r="39" spans="1:16">
      <c r="A39">
        <v>360</v>
      </c>
      <c r="B39">
        <v>3</v>
      </c>
      <c r="C39">
        <v>0.4</v>
      </c>
      <c r="D39">
        <f t="shared" si="18"/>
        <v>21.623000000000001</v>
      </c>
      <c r="E39">
        <f t="shared" si="19"/>
        <v>2.1459543331580941</v>
      </c>
      <c r="F39" s="6">
        <f t="shared" si="19"/>
        <v>2.2491548634987319</v>
      </c>
      <c r="G39" s="6">
        <f t="shared" si="20"/>
        <v>0.75680000000000003</v>
      </c>
      <c r="H39">
        <f t="shared" si="21"/>
        <v>21.485266666666668</v>
      </c>
      <c r="I39">
        <f t="shared" si="22"/>
        <v>2.8388730158286406</v>
      </c>
      <c r="J39">
        <f t="shared" si="23"/>
        <v>31.907733333333336</v>
      </c>
      <c r="K39" s="6">
        <f t="shared" si="24"/>
        <v>2.6554095729284399</v>
      </c>
      <c r="L39">
        <f t="shared" si="25"/>
        <v>31.900000000000002</v>
      </c>
      <c r="M39" s="9">
        <f t="shared" si="26"/>
        <v>151.30861082340826</v>
      </c>
      <c r="N39">
        <f t="shared" si="27"/>
        <v>47.641109196656828</v>
      </c>
      <c r="O39">
        <f t="shared" si="28"/>
        <v>1.8439088914585775</v>
      </c>
      <c r="P39">
        <v>1.5</v>
      </c>
    </row>
    <row r="40" spans="1:16">
      <c r="A40">
        <v>360</v>
      </c>
      <c r="B40">
        <v>3</v>
      </c>
      <c r="C40">
        <v>0.5</v>
      </c>
      <c r="D40">
        <f t="shared" si="18"/>
        <v>21.623000000000001</v>
      </c>
      <c r="E40">
        <f t="shared" si="19"/>
        <v>2.1011901389450691</v>
      </c>
      <c r="F40" s="6">
        <f t="shared" si="19"/>
        <v>2.2078700142897905</v>
      </c>
      <c r="G40" s="6">
        <f t="shared" si="20"/>
        <v>0.80750000000000011</v>
      </c>
      <c r="H40">
        <f t="shared" si="21"/>
        <v>21.485266666666668</v>
      </c>
      <c r="I40">
        <f t="shared" si="22"/>
        <v>2.859020811396797</v>
      </c>
      <c r="J40">
        <f t="shared" si="23"/>
        <v>31.907733333333336</v>
      </c>
      <c r="K40" s="6">
        <f t="shared" si="24"/>
        <v>2.6294486114012572</v>
      </c>
      <c r="L40">
        <f t="shared" si="25"/>
        <v>31.900000000000002</v>
      </c>
      <c r="M40" s="9">
        <f t="shared" si="26"/>
        <v>153.94835155890473</v>
      </c>
      <c r="N40">
        <f t="shared" si="27"/>
        <v>47.555060153234862</v>
      </c>
      <c r="O40">
        <f t="shared" si="28"/>
        <v>1.8439088914585775</v>
      </c>
      <c r="P40">
        <v>1.5</v>
      </c>
    </row>
    <row r="41" spans="1:16">
      <c r="A41">
        <v>360</v>
      </c>
      <c r="B41">
        <v>3</v>
      </c>
      <c r="C41">
        <v>0.60000000000000009</v>
      </c>
      <c r="D41">
        <f t="shared" si="18"/>
        <v>21.623000000000001</v>
      </c>
      <c r="E41">
        <f t="shared" si="19"/>
        <v>2.0661848900812338</v>
      </c>
      <c r="F41" s="6">
        <f t="shared" si="19"/>
        <v>2.1709467059326903</v>
      </c>
      <c r="G41" s="6">
        <f t="shared" si="20"/>
        <v>0.8548</v>
      </c>
      <c r="H41">
        <f t="shared" si="21"/>
        <v>21.485266666666668</v>
      </c>
      <c r="I41">
        <f t="shared" si="22"/>
        <v>2.8790276136223496</v>
      </c>
      <c r="J41">
        <f t="shared" si="23"/>
        <v>31.907733333333336</v>
      </c>
      <c r="K41" s="6">
        <f t="shared" si="24"/>
        <v>2.6032287644385002</v>
      </c>
      <c r="L41">
        <f t="shared" si="25"/>
        <v>31.900000000000002</v>
      </c>
      <c r="M41" s="9">
        <f t="shared" si="26"/>
        <v>156.40802929850142</v>
      </c>
      <c r="N41">
        <f t="shared" si="27"/>
        <v>47.483131596013926</v>
      </c>
      <c r="O41">
        <f t="shared" si="28"/>
        <v>1.8439088914585775</v>
      </c>
      <c r="P41">
        <v>1.5</v>
      </c>
    </row>
    <row r="42" spans="1:16">
      <c r="A42">
        <v>360</v>
      </c>
      <c r="B42">
        <v>3</v>
      </c>
      <c r="C42">
        <v>0.70000000000000007</v>
      </c>
      <c r="D42">
        <f t="shared" si="18"/>
        <v>21.623000000000001</v>
      </c>
      <c r="E42">
        <f t="shared" si="19"/>
        <v>2.0414406677638222</v>
      </c>
      <c r="F42" s="6">
        <f t="shared" si="19"/>
        <v>2.1386108575428118</v>
      </c>
      <c r="G42" s="6">
        <f t="shared" si="20"/>
        <v>0.89870000000000005</v>
      </c>
      <c r="H42">
        <f t="shared" si="21"/>
        <v>21.485266666666668</v>
      </c>
      <c r="I42">
        <f t="shared" si="22"/>
        <v>2.898896341713515</v>
      </c>
      <c r="J42">
        <f t="shared" si="23"/>
        <v>31.907733333333336</v>
      </c>
      <c r="K42" s="6">
        <f t="shared" si="24"/>
        <v>2.576742129123518</v>
      </c>
      <c r="L42">
        <f t="shared" si="25"/>
        <v>31.900000000000002</v>
      </c>
      <c r="M42" s="9">
        <f t="shared" si="26"/>
        <v>158.69441731909453</v>
      </c>
      <c r="N42">
        <f t="shared" si="27"/>
        <v>47.426051525306633</v>
      </c>
      <c r="O42">
        <f t="shared" si="28"/>
        <v>1.8439088914585775</v>
      </c>
      <c r="P42">
        <v>1.5</v>
      </c>
    </row>
    <row r="43" spans="1:16">
      <c r="A43">
        <v>360</v>
      </c>
      <c r="B43">
        <v>3</v>
      </c>
      <c r="C43">
        <v>0.8</v>
      </c>
      <c r="D43">
        <f t="shared" si="18"/>
        <v>21.623000000000001</v>
      </c>
      <c r="E43">
        <f t="shared" si="19"/>
        <v>2.0273332237202646</v>
      </c>
      <c r="F43" s="6">
        <f t="shared" si="19"/>
        <v>2.1110732815324056</v>
      </c>
      <c r="G43" s="6">
        <f t="shared" si="20"/>
        <v>0.93920000000000003</v>
      </c>
      <c r="H43">
        <f t="shared" si="21"/>
        <v>21.485266666666668</v>
      </c>
      <c r="I43">
        <f t="shared" si="22"/>
        <v>2.9186298155127517</v>
      </c>
      <c r="J43">
        <f t="shared" si="23"/>
        <v>31.907733333333336</v>
      </c>
      <c r="K43" s="6">
        <f t="shared" si="24"/>
        <v>2.5499803920814763</v>
      </c>
      <c r="L43">
        <f t="shared" si="25"/>
        <v>31.900000000000002</v>
      </c>
      <c r="M43" s="9">
        <f t="shared" si="26"/>
        <v>160.81368196048939</v>
      </c>
      <c r="N43">
        <f t="shared" si="27"/>
        <v>47.38440650525267</v>
      </c>
      <c r="O43">
        <f t="shared" si="28"/>
        <v>1.8439088914585775</v>
      </c>
      <c r="P43">
        <v>1.5</v>
      </c>
    </row>
    <row r="44" spans="1:16">
      <c r="A44">
        <v>360</v>
      </c>
      <c r="B44">
        <v>3</v>
      </c>
      <c r="C44">
        <v>0.9</v>
      </c>
      <c r="D44">
        <f t="shared" si="18"/>
        <v>21.623000000000001</v>
      </c>
      <c r="E44">
        <f t="shared" si="19"/>
        <v>2.0240849784532267</v>
      </c>
      <c r="F44" s="6">
        <f t="shared" si="19"/>
        <v>2.0885237848777303</v>
      </c>
      <c r="G44" s="6">
        <f t="shared" si="20"/>
        <v>0.97630000000000006</v>
      </c>
      <c r="H44">
        <f t="shared" si="21"/>
        <v>21.485266666666668</v>
      </c>
      <c r="I44">
        <f t="shared" si="22"/>
        <v>2.9382307601684383</v>
      </c>
      <c r="J44">
        <f t="shared" si="23"/>
        <v>31.907733333333336</v>
      </c>
      <c r="K44" s="6">
        <f t="shared" si="24"/>
        <v>2.5229347989989752</v>
      </c>
      <c r="L44">
        <f t="shared" si="25"/>
        <v>31.900000000000002</v>
      </c>
      <c r="M44" s="9">
        <f t="shared" si="26"/>
        <v>162.77121635544918</v>
      </c>
      <c r="N44">
        <f>2*D44+E44+F44</f>
        <v>47.358608763330956</v>
      </c>
      <c r="O44">
        <f t="shared" si="28"/>
        <v>1.8439088914585775</v>
      </c>
      <c r="P44">
        <v>1.5</v>
      </c>
    </row>
    <row r="45" spans="1:16">
      <c r="F45" s="6"/>
      <c r="G45" s="6"/>
      <c r="K45" s="6"/>
    </row>
    <row r="46" spans="1:16">
      <c r="F46" s="6"/>
      <c r="G46" s="6"/>
      <c r="K46" s="6"/>
    </row>
    <row r="47" spans="1:16">
      <c r="F47" s="6"/>
      <c r="G47" s="6"/>
      <c r="K47" s="6"/>
    </row>
    <row r="48" spans="1:16">
      <c r="F48" s="6"/>
      <c r="G48" s="6"/>
      <c r="K48" s="6"/>
    </row>
    <row r="49" spans="6:11">
      <c r="F49" s="6"/>
      <c r="G49" s="6"/>
      <c r="K49" s="6"/>
    </row>
    <row r="50" spans="6:11">
      <c r="F50" s="6"/>
      <c r="G50" s="6"/>
      <c r="K50" s="6"/>
    </row>
    <row r="51" spans="6:11">
      <c r="F51" s="6"/>
      <c r="G51" s="6"/>
      <c r="K51" s="6"/>
    </row>
    <row r="52" spans="6:11">
      <c r="F52" s="6"/>
      <c r="G52" s="6"/>
      <c r="K52" s="6"/>
    </row>
    <row r="53" spans="6:11">
      <c r="F53" s="6"/>
      <c r="G53" s="6"/>
      <c r="K53" s="6"/>
    </row>
    <row r="54" spans="6:11">
      <c r="F54" s="6"/>
      <c r="G54" s="6"/>
      <c r="K54" s="6"/>
    </row>
    <row r="55" spans="6:11">
      <c r="F55" s="6"/>
      <c r="G55" s="6"/>
      <c r="K55" s="6"/>
    </row>
    <row r="56" spans="6:11">
      <c r="F56" s="6"/>
      <c r="G56" s="6"/>
      <c r="K56" s="6"/>
    </row>
    <row r="57" spans="6:11">
      <c r="F57" s="6"/>
      <c r="G57" s="6"/>
      <c r="K57" s="6"/>
    </row>
    <row r="58" spans="6:11">
      <c r="F58" s="6"/>
      <c r="G58" s="6"/>
      <c r="K58" s="6"/>
    </row>
    <row r="59" spans="6:11">
      <c r="F59" s="6"/>
      <c r="G59" s="6"/>
      <c r="K59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5B33-AA5E-4FD9-B54A-6B8F194FEA5B}">
  <dimension ref="A2:J42"/>
  <sheetViews>
    <sheetView tabSelected="1" zoomScale="115" zoomScaleNormal="115" workbookViewId="0">
      <selection activeCell="F19" sqref="F19:F28"/>
    </sheetView>
  </sheetViews>
  <sheetFormatPr defaultColWidth="10" defaultRowHeight="14.5"/>
  <cols>
    <col min="1" max="1" width="17.7265625" bestFit="1" customWidth="1"/>
    <col min="2" max="2" width="5.7265625" bestFit="1" customWidth="1"/>
    <col min="3" max="3" width="11.1796875" bestFit="1" customWidth="1"/>
    <col min="4" max="4" width="18.453125" bestFit="1" customWidth="1"/>
    <col min="5" max="5" width="17.81640625" bestFit="1" customWidth="1"/>
    <col min="6" max="6" width="31" bestFit="1" customWidth="1"/>
    <col min="7" max="7" width="17.81640625" bestFit="1" customWidth="1"/>
    <col min="10" max="10" width="10.6328125" bestFit="1" customWidth="1"/>
  </cols>
  <sheetData>
    <row r="2" spans="1:4" ht="23.5">
      <c r="A2" s="1" t="s">
        <v>31</v>
      </c>
    </row>
    <row r="3" spans="1:4">
      <c r="A3" t="s">
        <v>0</v>
      </c>
      <c r="B3" t="s">
        <v>1</v>
      </c>
      <c r="C3" t="s">
        <v>2</v>
      </c>
      <c r="D3" s="9" t="s">
        <v>12</v>
      </c>
    </row>
    <row r="4" spans="1:4">
      <c r="A4">
        <v>360</v>
      </c>
      <c r="B4">
        <v>3</v>
      </c>
      <c r="C4" s="7">
        <v>0</v>
      </c>
      <c r="D4">
        <v>137.58404277490666</v>
      </c>
    </row>
    <row r="5" spans="1:4">
      <c r="A5">
        <v>360</v>
      </c>
      <c r="B5">
        <v>3</v>
      </c>
      <c r="C5" s="7">
        <v>0.1</v>
      </c>
      <c r="D5">
        <v>141.22456044704577</v>
      </c>
    </row>
    <row r="6" spans="1:4">
      <c r="A6">
        <v>360</v>
      </c>
      <c r="B6">
        <v>3</v>
      </c>
      <c r="C6" s="7">
        <v>0.2</v>
      </c>
      <c r="D6">
        <v>144.52004489920554</v>
      </c>
    </row>
    <row r="7" spans="1:4">
      <c r="A7">
        <v>360</v>
      </c>
      <c r="B7">
        <v>3</v>
      </c>
      <c r="C7" s="7">
        <v>0.30000000000000004</v>
      </c>
      <c r="D7">
        <v>147.52045808436506</v>
      </c>
    </row>
    <row r="8" spans="1:4">
      <c r="A8">
        <v>360</v>
      </c>
      <c r="B8">
        <v>3</v>
      </c>
      <c r="C8" s="7">
        <v>0.4</v>
      </c>
      <c r="D8">
        <v>150.26532472162958</v>
      </c>
    </row>
    <row r="9" spans="1:4">
      <c r="A9">
        <v>360</v>
      </c>
      <c r="B9">
        <v>3</v>
      </c>
      <c r="C9" s="7">
        <v>0.5</v>
      </c>
      <c r="D9">
        <v>152.78682385010723</v>
      </c>
    </row>
    <row r="10" spans="1:4">
      <c r="A10">
        <v>360</v>
      </c>
      <c r="B10">
        <v>3</v>
      </c>
      <c r="C10" s="7">
        <v>0.60000000000000009</v>
      </c>
      <c r="D10">
        <v>155.11164809561106</v>
      </c>
    </row>
    <row r="11" spans="1:4">
      <c r="A11">
        <v>360</v>
      </c>
      <c r="B11">
        <v>3</v>
      </c>
      <c r="C11" s="7">
        <v>0.70000000000000007</v>
      </c>
      <c r="D11">
        <v>157.26223658938537</v>
      </c>
    </row>
    <row r="12" spans="1:4">
      <c r="A12">
        <v>360</v>
      </c>
      <c r="B12">
        <v>3</v>
      </c>
      <c r="C12" s="7">
        <v>0.8</v>
      </c>
      <c r="D12">
        <v>159.25764728475204</v>
      </c>
    </row>
    <row r="13" spans="1:4">
      <c r="A13">
        <v>360</v>
      </c>
      <c r="B13">
        <v>3</v>
      </c>
      <c r="C13" s="7">
        <v>0.9</v>
      </c>
      <c r="D13">
        <v>161.11420184247351</v>
      </c>
    </row>
    <row r="17" spans="1:10">
      <c r="A17" s="8" t="s">
        <v>30</v>
      </c>
    </row>
    <row r="18" spans="1:10">
      <c r="A18" t="s">
        <v>0</v>
      </c>
      <c r="B18" t="s">
        <v>1</v>
      </c>
      <c r="C18" t="s">
        <v>2</v>
      </c>
      <c r="D18" s="9" t="s">
        <v>12</v>
      </c>
      <c r="F18" s="8" t="s">
        <v>42</v>
      </c>
      <c r="G18" s="8" t="s">
        <v>43</v>
      </c>
      <c r="I18" s="8" t="s">
        <v>44</v>
      </c>
    </row>
    <row r="19" spans="1:10">
      <c r="A19">
        <v>360</v>
      </c>
      <c r="B19">
        <v>3</v>
      </c>
      <c r="C19" s="7">
        <v>0</v>
      </c>
      <c r="D19">
        <v>137.40783285741642</v>
      </c>
      <c r="F19">
        <f>ROUND(D19,1)</f>
        <v>137.4</v>
      </c>
      <c r="G19">
        <f>ROUND(D33,1)</f>
        <v>138.80000000000001</v>
      </c>
      <c r="H19" s="10">
        <f>ABS(G19-F19)/F19</f>
        <v>1.0189228529839925E-2</v>
      </c>
      <c r="I19">
        <f>ROUND(D4,1)</f>
        <v>137.6</v>
      </c>
      <c r="J19" s="10">
        <f>ABS(I19-F19)/F19</f>
        <v>1.4556040756913292E-3</v>
      </c>
    </row>
    <row r="20" spans="1:10">
      <c r="A20">
        <v>360</v>
      </c>
      <c r="B20">
        <v>3</v>
      </c>
      <c r="C20" s="7">
        <v>0.1</v>
      </c>
      <c r="D20">
        <v>140.98724793720822</v>
      </c>
      <c r="F20">
        <f t="shared" ref="F20:F28" si="0">ROUND(D20,1)</f>
        <v>141</v>
      </c>
      <c r="G20">
        <f t="shared" ref="G20:G28" si="1">ROUND(D34,1)</f>
        <v>142.19999999999999</v>
      </c>
      <c r="H20" s="10">
        <f t="shared" ref="H20:H28" si="2">ABS(G20-F20)/F20</f>
        <v>8.510638297872259E-3</v>
      </c>
      <c r="I20">
        <f t="shared" ref="I20:I28" si="3">ROUND(D5,1)</f>
        <v>141.19999999999999</v>
      </c>
      <c r="J20" s="10">
        <f t="shared" ref="J20:J28" si="4">ABS(I20-F20)/F20</f>
        <v>1.4184397163119762E-3</v>
      </c>
    </row>
    <row r="21" spans="1:10">
      <c r="A21">
        <v>360</v>
      </c>
      <c r="B21">
        <v>3</v>
      </c>
      <c r="C21" s="7">
        <v>0.2</v>
      </c>
      <c r="D21">
        <v>144.08210088965185</v>
      </c>
      <c r="F21">
        <f t="shared" si="0"/>
        <v>144.1</v>
      </c>
      <c r="G21">
        <f t="shared" si="1"/>
        <v>145.5</v>
      </c>
      <c r="H21" s="10">
        <f t="shared" si="2"/>
        <v>9.7154753643303657E-3</v>
      </c>
      <c r="I21">
        <f t="shared" si="3"/>
        <v>144.5</v>
      </c>
      <c r="J21" s="10">
        <f t="shared" si="4"/>
        <v>2.7758501040944183E-3</v>
      </c>
    </row>
    <row r="22" spans="1:10">
      <c r="A22">
        <v>360</v>
      </c>
      <c r="B22">
        <v>3</v>
      </c>
      <c r="C22" s="7">
        <v>0.30000000000000004</v>
      </c>
      <c r="D22">
        <v>146.73272823788582</v>
      </c>
      <c r="F22">
        <f t="shared" si="0"/>
        <v>146.69999999999999</v>
      </c>
      <c r="G22">
        <f t="shared" si="1"/>
        <v>148.5</v>
      </c>
      <c r="H22" s="10">
        <f t="shared" si="2"/>
        <v>1.2269938650306827E-2</v>
      </c>
      <c r="I22">
        <f t="shared" si="3"/>
        <v>147.5</v>
      </c>
      <c r="J22" s="10">
        <f t="shared" si="4"/>
        <v>5.4533060668030776E-3</v>
      </c>
    </row>
    <row r="23" spans="1:10">
      <c r="A23">
        <v>360</v>
      </c>
      <c r="B23">
        <v>3</v>
      </c>
      <c r="C23" s="7">
        <v>0.4</v>
      </c>
      <c r="D23">
        <v>149.43153032212771</v>
      </c>
      <c r="F23">
        <f t="shared" si="0"/>
        <v>149.4</v>
      </c>
      <c r="G23">
        <f t="shared" si="1"/>
        <v>151.30000000000001</v>
      </c>
      <c r="H23" s="10">
        <f t="shared" si="2"/>
        <v>1.2717536813922393E-2</v>
      </c>
      <c r="I23">
        <f t="shared" si="3"/>
        <v>150.30000000000001</v>
      </c>
      <c r="J23" s="10">
        <f t="shared" si="4"/>
        <v>6.0240963855422063E-3</v>
      </c>
    </row>
    <row r="24" spans="1:10">
      <c r="A24">
        <v>360</v>
      </c>
      <c r="B24">
        <v>3</v>
      </c>
      <c r="C24" s="7">
        <v>0.5</v>
      </c>
      <c r="D24">
        <v>151.73997323321723</v>
      </c>
      <c r="F24">
        <f t="shared" si="0"/>
        <v>151.69999999999999</v>
      </c>
      <c r="G24">
        <f t="shared" si="1"/>
        <v>153.9</v>
      </c>
      <c r="H24" s="10">
        <f t="shared" si="2"/>
        <v>1.4502307185234127E-2</v>
      </c>
      <c r="I24">
        <f t="shared" si="3"/>
        <v>152.80000000000001</v>
      </c>
      <c r="J24" s="10">
        <f t="shared" si="4"/>
        <v>7.2511535926171574E-3</v>
      </c>
    </row>
    <row r="25" spans="1:10">
      <c r="A25">
        <v>360</v>
      </c>
      <c r="B25">
        <v>3</v>
      </c>
      <c r="C25" s="7">
        <v>0.60000000000000009</v>
      </c>
      <c r="D25">
        <v>154.77470933712931</v>
      </c>
      <c r="F25">
        <f t="shared" si="0"/>
        <v>154.80000000000001</v>
      </c>
      <c r="G25">
        <f t="shared" si="1"/>
        <v>156.4</v>
      </c>
      <c r="H25" s="10">
        <f t="shared" si="2"/>
        <v>1.0335917312661461E-2</v>
      </c>
      <c r="I25">
        <f t="shared" si="3"/>
        <v>155.1</v>
      </c>
      <c r="J25" s="10">
        <f t="shared" si="4"/>
        <v>1.9379844961239206E-3</v>
      </c>
    </row>
    <row r="26" spans="1:10">
      <c r="A26">
        <v>360</v>
      </c>
      <c r="B26">
        <v>3</v>
      </c>
      <c r="C26" s="7">
        <v>0.70000000000000007</v>
      </c>
      <c r="D26">
        <v>156.49842097752421</v>
      </c>
      <c r="F26">
        <f t="shared" si="0"/>
        <v>156.5</v>
      </c>
      <c r="G26">
        <f t="shared" si="1"/>
        <v>158.69999999999999</v>
      </c>
      <c r="H26" s="10">
        <f t="shared" si="2"/>
        <v>1.4057507987220375E-2</v>
      </c>
      <c r="I26">
        <f t="shared" si="3"/>
        <v>157.30000000000001</v>
      </c>
      <c r="J26" s="10">
        <f t="shared" si="4"/>
        <v>5.1118210862620538E-3</v>
      </c>
    </row>
    <row r="27" spans="1:10">
      <c r="A27">
        <v>360</v>
      </c>
      <c r="B27">
        <v>3</v>
      </c>
      <c r="C27" s="7">
        <v>0.8</v>
      </c>
      <c r="D27">
        <v>158.75800858564239</v>
      </c>
      <c r="F27">
        <f t="shared" si="0"/>
        <v>158.80000000000001</v>
      </c>
      <c r="G27">
        <f t="shared" si="1"/>
        <v>160.80000000000001</v>
      </c>
      <c r="H27" s="10">
        <f t="shared" si="2"/>
        <v>1.2594458438287152E-2</v>
      </c>
      <c r="I27">
        <f t="shared" si="3"/>
        <v>159.30000000000001</v>
      </c>
      <c r="J27" s="10">
        <f t="shared" si="4"/>
        <v>3.1486146095717881E-3</v>
      </c>
    </row>
    <row r="28" spans="1:10">
      <c r="A28">
        <v>360</v>
      </c>
      <c r="B28">
        <v>3</v>
      </c>
      <c r="C28" s="7">
        <v>0.9</v>
      </c>
      <c r="D28">
        <v>161.46767422170663</v>
      </c>
      <c r="F28">
        <f t="shared" si="0"/>
        <v>161.5</v>
      </c>
      <c r="G28">
        <f t="shared" si="1"/>
        <v>162.80000000000001</v>
      </c>
      <c r="H28" s="10">
        <f t="shared" si="2"/>
        <v>8.049535603715241E-3</v>
      </c>
      <c r="I28">
        <f t="shared" si="3"/>
        <v>161.1</v>
      </c>
      <c r="J28" s="10">
        <f t="shared" si="4"/>
        <v>2.4767801857585492E-3</v>
      </c>
    </row>
    <row r="31" spans="1:10">
      <c r="A31" s="8" t="s">
        <v>29</v>
      </c>
    </row>
    <row r="32" spans="1:10">
      <c r="A32" t="s">
        <v>0</v>
      </c>
      <c r="B32" t="s">
        <v>1</v>
      </c>
      <c r="C32" t="s">
        <v>2</v>
      </c>
      <c r="D32" t="s">
        <v>12</v>
      </c>
    </row>
    <row r="33" spans="1:4">
      <c r="A33">
        <v>360</v>
      </c>
      <c r="B33">
        <v>3</v>
      </c>
      <c r="C33" s="7">
        <v>0</v>
      </c>
      <c r="D33">
        <v>138.80146066553121</v>
      </c>
    </row>
    <row r="34" spans="1:4">
      <c r="A34">
        <v>360</v>
      </c>
      <c r="B34">
        <v>3</v>
      </c>
      <c r="C34" s="7">
        <v>0.1</v>
      </c>
      <c r="D34">
        <v>142.23566352738132</v>
      </c>
    </row>
    <row r="35" spans="1:4">
      <c r="A35">
        <v>360</v>
      </c>
      <c r="B35">
        <v>3</v>
      </c>
      <c r="C35" s="7">
        <v>0.2</v>
      </c>
      <c r="D35">
        <v>145.45982373309494</v>
      </c>
    </row>
    <row r="36" spans="1:4">
      <c r="A36">
        <v>360</v>
      </c>
      <c r="B36">
        <v>3</v>
      </c>
      <c r="C36" s="7">
        <v>0.30000000000000004</v>
      </c>
      <c r="D36">
        <v>148.48159724733787</v>
      </c>
    </row>
    <row r="37" spans="1:4">
      <c r="A37">
        <v>360</v>
      </c>
      <c r="B37">
        <v>3</v>
      </c>
      <c r="C37" s="7">
        <v>0.4</v>
      </c>
      <c r="D37">
        <v>151.30861082340826</v>
      </c>
    </row>
    <row r="38" spans="1:4">
      <c r="A38">
        <v>360</v>
      </c>
      <c r="B38">
        <v>3</v>
      </c>
      <c r="C38" s="7">
        <v>0.5</v>
      </c>
      <c r="D38">
        <v>153.94835155890473</v>
      </c>
    </row>
    <row r="39" spans="1:4">
      <c r="A39">
        <v>360</v>
      </c>
      <c r="B39">
        <v>3</v>
      </c>
      <c r="C39" s="7">
        <v>0.60000000000000009</v>
      </c>
      <c r="D39">
        <v>156.40802929850142</v>
      </c>
    </row>
    <row r="40" spans="1:4">
      <c r="A40">
        <v>360</v>
      </c>
      <c r="B40">
        <v>3</v>
      </c>
      <c r="C40" s="7">
        <v>0.70000000000000007</v>
      </c>
      <c r="D40">
        <v>158.69441731909453</v>
      </c>
    </row>
    <row r="41" spans="1:4">
      <c r="A41">
        <v>360</v>
      </c>
      <c r="B41">
        <v>3</v>
      </c>
      <c r="C41" s="7">
        <v>0.8</v>
      </c>
      <c r="D41">
        <v>160.81368196048939</v>
      </c>
    </row>
    <row r="42" spans="1:4">
      <c r="A42">
        <v>360</v>
      </c>
      <c r="B42">
        <v>3</v>
      </c>
      <c r="C42" s="7">
        <v>0.9</v>
      </c>
      <c r="D42">
        <v>162.77121635544918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SIMULATION</vt:lpstr>
      <vt:lpstr>ANALYTICAL</vt:lpstr>
      <vt:lpstr>EMPIRICAL</vt:lpstr>
      <vt:lpstr>SKUPAJ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Jakob Marolt</cp:lastModifiedBy>
  <dcterms:created xsi:type="dcterms:W3CDTF">2021-07-30T09:28:25Z</dcterms:created>
  <dcterms:modified xsi:type="dcterms:W3CDTF">2021-08-04T16:17:41Z</dcterms:modified>
</cp:coreProperties>
</file>